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E668D51-385C-435E-ACC6-2BFC6C23F5C7}" xr6:coauthVersionLast="41" xr6:coauthVersionMax="41" xr10:uidLastSave="{00000000-0000-0000-0000-000000000000}"/>
  <bookViews>
    <workbookView xWindow="-289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Materiál Žádanky" sheetId="420" r:id="rId13"/>
    <sheet name="MŽ Detail" sheetId="403" r:id="rId14"/>
    <sheet name="Osobní náklady" sheetId="431" r:id="rId15"/>
    <sheet name="ON Data" sheetId="432" state="hidden" r:id="rId16"/>
    <sheet name="ZV Vykáz.-A" sheetId="344" r:id="rId17"/>
    <sheet name="ZV Vykáz.-A Lékaři" sheetId="429" r:id="rId18"/>
    <sheet name="ZV Vykáz.-A Detail" sheetId="345" r:id="rId19"/>
    <sheet name="ZV Vykáz.-A Det.Lék." sheetId="430" r:id="rId20"/>
    <sheet name="ZV Vykáz.-H" sheetId="410" r:id="rId21"/>
    <sheet name="ZV Vykáz.-H Detail" sheetId="377" r:id="rId22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2" hidden="1">'Materiál Žádanky'!$A$4:$I$4</definedName>
    <definedName name="_xlnm._FilterDatabase" localSheetId="13" hidden="1">'MŽ Detail'!$A$4:$K$4</definedName>
    <definedName name="_xlnm._FilterDatabase" localSheetId="19" hidden="1">'ZV Vykáz.-A Det.Lék.'!$A$5:$S$5</definedName>
    <definedName name="_xlnm._FilterDatabase" localSheetId="18" hidden="1">'ZV Vykáz.-A Detail'!$A$5:$R$5</definedName>
    <definedName name="_xlnm._FilterDatabase" localSheetId="17" hidden="1">'ZV Vykáz.-A Lékaři'!$A$4:$A$5</definedName>
    <definedName name="_xlnm._FilterDatabase" localSheetId="21" hidden="1">'ZV Vykáz.-H Detail'!$A$5:$Q$5</definedName>
    <definedName name="doměsíce">'HI Graf'!$C$11</definedName>
    <definedName name="Obdobi" localSheetId="15">'ON Data'!$B$3:$B$16</definedName>
    <definedName name="Obdobi" localSheetId="14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E11" i="431"/>
  <c r="G13" i="431"/>
  <c r="I23" i="431"/>
  <c r="L10" i="431"/>
  <c r="M19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Q16" i="431"/>
  <c r="Q11" i="431"/>
  <c r="O13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L14" i="431"/>
  <c r="N16" i="431"/>
  <c r="P10" i="431"/>
  <c r="O21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17" i="431"/>
  <c r="H10" i="431"/>
  <c r="H18" i="431"/>
  <c r="I11" i="431"/>
  <c r="I19" i="431"/>
  <c r="J12" i="431"/>
  <c r="J20" i="431"/>
  <c r="K21" i="431"/>
  <c r="L22" i="431"/>
  <c r="M23" i="431"/>
  <c r="O9" i="431"/>
  <c r="P18" i="431"/>
  <c r="Q23" i="431"/>
  <c r="G9" i="431"/>
  <c r="K13" i="431"/>
  <c r="M15" i="431"/>
  <c r="O17" i="431"/>
  <c r="Q19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K17" i="431"/>
  <c r="N20" i="431"/>
  <c r="P22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J23" i="431"/>
  <c r="L17" i="431"/>
  <c r="M18" i="431"/>
  <c r="N19" i="431"/>
  <c r="O12" i="431"/>
  <c r="P13" i="431"/>
  <c r="Q14" i="431"/>
  <c r="Q22" i="431"/>
  <c r="C17" i="431"/>
  <c r="D18" i="431"/>
  <c r="F12" i="431"/>
  <c r="F20" i="431"/>
  <c r="H14" i="431"/>
  <c r="I15" i="431"/>
  <c r="J16" i="431"/>
  <c r="L18" i="431"/>
  <c r="N12" i="431"/>
  <c r="Q15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K16" i="431"/>
  <c r="L9" i="431"/>
  <c r="M10" i="431"/>
  <c r="N11" i="431"/>
  <c r="O20" i="431"/>
  <c r="P21" i="431"/>
  <c r="D10" i="431"/>
  <c r="E19" i="431"/>
  <c r="G21" i="431"/>
  <c r="H22" i="431"/>
  <c r="K9" i="431"/>
  <c r="M11" i="431"/>
  <c r="P14" i="431"/>
  <c r="G8" i="431"/>
  <c r="P8" i="431"/>
  <c r="N8" i="431"/>
  <c r="I8" i="431"/>
  <c r="Q8" i="431"/>
  <c r="E8" i="431"/>
  <c r="L8" i="431"/>
  <c r="C8" i="431"/>
  <c r="H8" i="431"/>
  <c r="F8" i="431"/>
  <c r="O8" i="431"/>
  <c r="M8" i="431"/>
  <c r="J8" i="431"/>
  <c r="K8" i="431"/>
  <c r="D8" i="431"/>
  <c r="S15" i="431" l="1"/>
  <c r="R15" i="431"/>
  <c r="S22" i="431"/>
  <c r="R22" i="431"/>
  <c r="S14" i="431"/>
  <c r="R14" i="431"/>
  <c r="S21" i="431"/>
  <c r="R21" i="431"/>
  <c r="S13" i="431"/>
  <c r="R13" i="431"/>
  <c r="R20" i="431"/>
  <c r="S20" i="431"/>
  <c r="S12" i="431"/>
  <c r="R12" i="431"/>
  <c r="S19" i="431"/>
  <c r="R19" i="431"/>
  <c r="S23" i="431"/>
  <c r="R23" i="431"/>
  <c r="S18" i="431"/>
  <c r="R18" i="431"/>
  <c r="S10" i="431"/>
  <c r="R10" i="431"/>
  <c r="R17" i="431"/>
  <c r="S17" i="431"/>
  <c r="R9" i="431"/>
  <c r="S9" i="431"/>
  <c r="S11" i="431"/>
  <c r="R11" i="431"/>
  <c r="R16" i="431"/>
  <c r="S16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5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10" i="414" l="1"/>
  <c r="A8" i="414"/>
  <c r="A7" i="414"/>
  <c r="A23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7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D4" i="414"/>
  <c r="D14" i="414"/>
  <c r="C14" i="414"/>
  <c r="C17" i="414"/>
  <c r="D17" i="414"/>
  <c r="C13" i="414" l="1"/>
  <c r="C7" i="414"/>
  <c r="D10" i="414" l="1"/>
  <c r="E10" i="414" s="1"/>
  <c r="E21" i="414"/>
  <c r="E18" i="414"/>
  <c r="E13" i="414"/>
  <c r="E7" i="414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M3" i="347"/>
  <c r="N3" i="220"/>
  <c r="L3" i="220" s="1"/>
  <c r="C22" i="414"/>
  <c r="D22" i="414"/>
  <c r="Q3" i="347" l="1"/>
  <c r="U3" i="347"/>
  <c r="S3" i="347"/>
  <c r="I12" i="339"/>
  <c r="I13" i="339" s="1"/>
  <c r="F13" i="339"/>
  <c r="E13" i="339"/>
  <c r="E15" i="339" s="1"/>
  <c r="H12" i="339"/>
  <c r="G12" i="339"/>
  <c r="A4" i="383"/>
  <c r="A27" i="383"/>
  <c r="A26" i="383"/>
  <c r="A24" i="383"/>
  <c r="A22" i="383"/>
  <c r="A19" i="383"/>
  <c r="A18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<sst xmlns="http://schemas.openxmlformats.org/spreadsheetml/2006/main" count="12114" uniqueCount="1272">
  <si>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</si>
  <si>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</si>
  <si>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</si>
  <si>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</si>
  <si>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</si>
  <si>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</si>
  <si>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</si>
  <si>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</si>
  <si>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</si>
  <si>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</si>
  <si>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</si>
  <si>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</si>
  <si>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</si>
  <si>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</si>
  <si>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</si>
  <si>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</si>
  <si>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</si>
  <si>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</si>
  <si>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</si>
  <si>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</si>
  <si>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</si>
  <si>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</si>
  <si>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</si>
  <si>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</si>
  <si>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</si>
  <si>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</si>
  <si>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</si>
  <si>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</si>
  <si>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</si>
  <si>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</si>
  <si>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</si>
  <si>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</si>
  <si>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</si>
  <si>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</si>
  <si>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</si>
  <si>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</si>
  <si>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</si>
  <si>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</si>
  <si>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</si>
  <si>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</si>
  <si>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</si>
  <si>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</si>
  <si>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</si>
  <si>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</si>
  <si>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</si>
  <si>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</si>
  <si>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</si>
  <si>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</si>
  <si>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</si>
  <si>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</si>
  <si>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</si>
  <si>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</si>
  <si>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</si>
  <si>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</si>
  <si>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</si>
  <si>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</si>
  <si>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</si>
  <si>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</si>
  <si>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</si>
  <si>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</si>
  <si>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</si>
  <si>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</si>
  <si>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</si>
  <si>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</si>
  <si>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</si>
  <si>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</si>
  <si>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</si>
  <si>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</si>
  <si>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</si>
  <si>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</si>
  <si>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</si>
  <si>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</si>
  <si>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</si>
  <si>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</si>
  <si>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</si>
  <si>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</si>
  <si>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</si>
  <si>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</si>
  <si>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</si>
  <si>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</si>
  <si>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</si>
  <si>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</si>
  <si>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</si>
  <si>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</si>
  <si>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</si>
  <si>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</si>
  <si>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</si>
  <si>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</si>
  <si>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</si>
  <si>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</si>
  <si>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</si>
  <si>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</si>
  <si>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</si>
  <si>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</si>
  <si>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</si>
  <si>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</si>
  <si>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</si>
  <si>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</si>
  <si>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</si>
  <si>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</si>
  <si>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</si>
  <si>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</si>
  <si>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</si>
  <si>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</si>
  <si>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</si>
  <si>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</si>
  <si>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</si>
  <si>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</si>
  <si>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</si>
  <si>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</si>
  <si>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</si>
  <si>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</si>
  <si>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</si>
  <si>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</si>
  <si>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</si>
  <si>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</si>
  <si>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</si>
  <si>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</si>
  <si>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</si>
  <si>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</si>
  <si>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</si>
  <si>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</si>
  <si>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</si>
  <si>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</si>
  <si>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</si>
  <si>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</si>
  <si>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</si>
  <si>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</si>
  <si>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</si>
  <si>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</si>
  <si>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</si>
  <si>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</si>
  <si>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</si>
  <si>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</si>
  <si>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</si>
  <si>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</si>
  <si>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</si>
  <si>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</si>
  <si>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</si>
  <si>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</si>
  <si>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</si>
  <si>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</si>
  <si>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</si>
  <si>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</si>
  <si>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</si>
  <si>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</si>
  <si>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</si>
  <si>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</si>
  <si>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</si>
  <si>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</si>
  <si>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</si>
  <si>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</si>
  <si>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</si>
  <si>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</si>
  <si>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</si>
  <si>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</si>
  <si>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</si>
  <si>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</si>
  <si>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</si>
  <si>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</si>
  <si>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</si>
  <si>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</si>
  <si>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</si>
  <si>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</si>
  <si>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</si>
  <si>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</si>
  <si>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</si>
  <si>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</si>
  <si>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</si>
  <si>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</si>
  <si>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</si>
  <si>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</si>
  <si>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</si>
  <si>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</si>
  <si>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</si>
  <si>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</si>
  <si>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</si>
  <si>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</si>
  <si>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</si>
  <si>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</si>
  <si>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</si>
  <si>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</si>
  <si>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</si>
  <si>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</si>
  <si>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</si>
  <si>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</si>
  <si>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</si>
  <si>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</si>
  <si>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</si>
  <si>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</si>
  <si>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</si>
  <si>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</si>
  <si>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</si>
  <si>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</si>
  <si>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</si>
  <si>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</si>
  <si>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</si>
  <si>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</si>
  <si>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</si>
  <si>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</si>
  <si>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</si>
  <si>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</si>
  <si>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</si>
  <si>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</si>
  <si>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</si>
  <si>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</si>
  <si>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</si>
  <si>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</si>
  <si>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</si>
  <si>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</si>
  <si>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</si>
  <si>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</si>
  <si>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</si>
  <si>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</si>
  <si>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</si>
  <si>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</si>
  <si>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</si>
  <si>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</si>
  <si>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</si>
  <si>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</si>
  <si>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</si>
  <si>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</si>
  <si>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</si>
  <si>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</si>
  <si>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</si>
  <si>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</si>
  <si>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</si>
  <si>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</si>
  <si>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</si>
  <si>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</si>
  <si>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</si>
  <si>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</si>
  <si>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</si>
  <si>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</si>
  <si>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</si>
  <si>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</si>
  <si>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</si>
  <si>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</si>
  <si>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</si>
  <si>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</si>
  <si>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</si>
  <si>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</si>
  <si>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</si>
  <si>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</si>
  <si>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</si>
  <si>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</si>
  <si>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</si>
  <si>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</si>
  <si>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</si>
  <si>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</si>
  <si>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</si>
  <si>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</si>
  <si>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</si>
  <si>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</si>
  <si>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</si>
  <si>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</si>
  <si>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</si>
  <si>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</si>
  <si>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</si>
  <si>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</si>
  <si>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</si>
  <si>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</si>
  <si>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</si>
  <si>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</si>
  <si>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</si>
  <si>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</si>
  <si>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</si>
  <si>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</si>
  <si>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</si>
  <si>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</si>
  <si>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</si>
  <si>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</si>
  <si>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</si>
  <si>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</si>
  <si>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50115090     ZPr - zubolékařský materiál (Z509)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</si>
  <si>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</si>
  <si>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</si>
  <si>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</si>
  <si>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</si>
  <si>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</si>
  <si>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</si>
  <si>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</si>
  <si>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</si>
  <si>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</si>
  <si>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</si>
  <si>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</si>
  <si>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</si>
  <si>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</si>
  <si>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</si>
  <si>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</si>
  <si>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</si>
  <si>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</si>
  <si>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</si>
  <si>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</si>
  <si>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</si>
  <si>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</si>
  <si>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</si>
  <si>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</si>
  <si>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</si>
  <si>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</si>
  <si>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</si>
  <si>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</si>
  <si>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</si>
  <si>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</si>
  <si>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</si>
  <si>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</si>
  <si>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</si>
  <si>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</si>
  <si>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</si>
  <si>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</si>
  <si>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</si>
  <si>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</si>
  <si>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</si>
  <si>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</si>
  <si>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</si>
  <si>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</si>
  <si>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</si>
  <si>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</si>
  <si>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</si>
  <si>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</si>
  <si>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</si>
  <si>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</si>
  <si>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</si>
  <si>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</si>
  <si>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</si>
  <si>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</si>
  <si>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</si>
  <si>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</si>
  <si>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</si>
  <si>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</si>
  <si>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</si>
  <si>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</si>
  <si>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</si>
  <si>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</si>
  <si>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</si>
  <si>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</si>
  <si>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</si>
  <si>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</si>
  <si>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</si>
  <si>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</si>
  <si>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</si>
  <si>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</si>
  <si>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</si>
  <si>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</si>
  <si>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</si>
  <si>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</si>
  <si>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</si>
  <si>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</si>
  <si>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</si>
  <si>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</si>
  <si>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</si>
  <si>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</si>
  <si>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</si>
  <si>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</si>
  <si>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</si>
  <si>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</si>
  <si>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</si>
  <si>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</si>
  <si>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</si>
  <si>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</si>
  <si>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</si>
  <si>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</si>
  <si>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</si>
  <si>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528     Jiné sociální náklady</t>
  </si>
  <si>
    <t>52810     Zvyšování kvalifikace</t>
  </si>
  <si>
    <t>52810999     zvyšování kvalifikace - daň.neúčinné (vyplac.přes pokladnu)</t>
  </si>
  <si>
    <t>54     Jiné provozní náklady</t>
  </si>
  <si>
    <t>542     Jiné pokuty a penále</t>
  </si>
  <si>
    <t>54201     Jiné pokuty a penále(dle dokladů)</t>
  </si>
  <si>
    <t>54201013     ostatní pokuty a penále</t>
  </si>
  <si>
    <t>549     Ostatní náklady z činnosti</t>
  </si>
  <si>
    <t>54910     Ostatní náklady z činnosti</t>
  </si>
  <si>
    <t>54910005     refundace věcných nákladů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</si>
  <si>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</si>
  <si>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</si>
  <si>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</si>
  <si>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</si>
  <si>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</si>
  <si>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</si>
  <si>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</si>
  <si>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</si>
  <si>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</si>
  <si>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</si>
  <si>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</si>
  <si>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</si>
  <si>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</si>
  <si>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</si>
  <si>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</si>
  <si>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</si>
  <si>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</si>
  <si>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</si>
  <si>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</si>
  <si>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</si>
  <si>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</si>
  <si>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</si>
  <si>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</si>
  <si>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</si>
  <si>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</si>
  <si>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</si>
  <si>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</si>
  <si>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</si>
  <si>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</si>
  <si>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</si>
  <si>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</si>
  <si>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</si>
  <si>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</si>
  <si>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</si>
  <si>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</si>
  <si>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</si>
  <si>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</si>
  <si>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</si>
  <si>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</si>
  <si>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</si>
  <si>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</si>
  <si>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</si>
  <si>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</si>
  <si>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</si>
  <si>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</si>
  <si>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</si>
  <si>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</si>
  <si>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</si>
  <si>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</si>
  <si>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</si>
  <si>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</si>
  <si>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</si>
  <si>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</si>
  <si>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</si>
  <si>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</si>
  <si>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</si>
  <si>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</si>
  <si>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603     Výnosy z pronájmu</t>
  </si>
  <si>
    <t>60325     Výnosy z pronájmu</t>
  </si>
  <si>
    <t>60325423     nájem nebytových prostor (99xx)</t>
  </si>
  <si>
    <t>60325424     nájem DM - použití vybavení FNOL (pitevny)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</si>
  <si>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</si>
  <si>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</si>
  <si>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</si>
  <si>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</si>
  <si>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</si>
  <si>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</si>
  <si>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</si>
  <si>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</si>
  <si>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</si>
  <si>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</si>
  <si>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</si>
  <si>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</si>
  <si>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</si>
  <si>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</si>
  <si>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</si>
  <si>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</si>
  <si>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</si>
  <si>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</si>
  <si>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</si>
  <si>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</si>
  <si>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</si>
  <si>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</si>
  <si>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</si>
  <si>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</si>
  <si>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</si>
  <si>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</si>
  <si>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</si>
  <si>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</si>
  <si>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</si>
  <si>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</si>
  <si>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</si>
  <si>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</si>
  <si>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</si>
  <si>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</si>
  <si>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</si>
  <si>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</si>
  <si>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</si>
  <si>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</si>
  <si>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</si>
  <si>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</si>
  <si>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</si>
  <si>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37</t>
  </si>
  <si>
    <t>PATOL: Ústav patologie</t>
  </si>
  <si>
    <t/>
  </si>
  <si>
    <t>50113001 - léky - paušál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</si>
  <si>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</si>
  <si>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</si>
  <si>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</si>
  <si>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</si>
  <si>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</si>
  <si>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</si>
  <si>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</si>
  <si>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</si>
  <si>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</si>
  <si>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</si>
  <si>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</si>
  <si>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ATARALGIN</t>
  </si>
  <si>
    <t>POR TBL NOB 20</t>
  </si>
  <si>
    <t>B-komplex forte 100tbl. Zentiva</t>
  </si>
  <si>
    <t>Carbocit tbl.20</t>
  </si>
  <si>
    <t>CARBOSORB</t>
  </si>
  <si>
    <t>320MG TBL NOB 20</t>
  </si>
  <si>
    <t>CELASKON 500 MG ČERVENÝ POMERANČ</t>
  </si>
  <si>
    <t>500MG TBL EFF 30(3X10)</t>
  </si>
  <si>
    <t>CELASKON 500MG ČERVENÝ POMERANČ</t>
  </si>
  <si>
    <t>500MG TBL EFF 20</t>
  </si>
  <si>
    <t>DZ BRAUNOL 250 ML</t>
  </si>
  <si>
    <t>ENDIARON</t>
  </si>
  <si>
    <t>250MG TBL FLM 40</t>
  </si>
  <si>
    <t>250MG TBL FLM 20</t>
  </si>
  <si>
    <t>FENISTIL</t>
  </si>
  <si>
    <t>1MG/G GEL 1X30G</t>
  </si>
  <si>
    <t>CHOLAGOL</t>
  </si>
  <si>
    <t>GTT 1X10ML</t>
  </si>
  <si>
    <t>IBALGIN 400</t>
  </si>
  <si>
    <t>400MG TBL FLM 24</t>
  </si>
  <si>
    <t>400MG TBL FLM 100</t>
  </si>
  <si>
    <t>400MG TBL FLM 48</t>
  </si>
  <si>
    <t>IR AC.BORICI AQ.OPHTAL.50 ML</t>
  </si>
  <si>
    <t>IR OČNI VODA 50 ml</t>
  </si>
  <si>
    <t>KL ETHANOLUM B.DENAT SUD 200 l</t>
  </si>
  <si>
    <t>UN 1170</t>
  </si>
  <si>
    <t>KL PRIPRAVEK</t>
  </si>
  <si>
    <t>MAGNESIUM 250 MG PHARMAVIT</t>
  </si>
  <si>
    <t>POR TBL EFF 20</t>
  </si>
  <si>
    <t>MO SUD</t>
  </si>
  <si>
    <t>NASIVIN 0,05%</t>
  </si>
  <si>
    <t>NAS GTT SOL 10ML</t>
  </si>
  <si>
    <t>NASIVIN SENSITIVE 0,05%</t>
  </si>
  <si>
    <t>NAS SPR SOL 1X10ML/5MG</t>
  </si>
  <si>
    <t>NO-SPA</t>
  </si>
  <si>
    <t>POR TBL NOB 24X40MG</t>
  </si>
  <si>
    <t>PARALEN 500</t>
  </si>
  <si>
    <t>POR TBL NOB 24X500MG</t>
  </si>
  <si>
    <t>PARALEN 500 TBL 12</t>
  </si>
  <si>
    <t>500MG TBL NOB 12</t>
  </si>
  <si>
    <t>SEPTONEX</t>
  </si>
  <si>
    <t>SPR 1X45ML</t>
  </si>
  <si>
    <t>TUSSIN</t>
  </si>
  <si>
    <t>POR GTT SOL 1X25ML</t>
  </si>
  <si>
    <t>VALETOL</t>
  </si>
  <si>
    <t>POR TBL NOB 12</t>
  </si>
  <si>
    <t>37 - PATOL: Ústav patologie</t>
  </si>
  <si>
    <t>3741 - PATOL: laboratoř</t>
  </si>
  <si>
    <t>Ústav klinické a molekulární patologie</t>
  </si>
  <si>
    <t>HVLP</t>
  </si>
  <si>
    <t>89301375</t>
  </si>
  <si>
    <t>Oddělení patologie Celkem</t>
  </si>
  <si>
    <t>Ústav klinické a molekulární patologie Celkem</t>
  </si>
  <si>
    <t>* Legenda</t>
  </si>
  <si>
    <t>DIAPZT = Pomůcky pro diabetiky, jejichž název začíná slovem "Pumpa"</t>
  </si>
  <si>
    <t>Není Určen</t>
  </si>
  <si>
    <t>ACIKLOVIR</t>
  </si>
  <si>
    <t>13703</t>
  </si>
  <si>
    <t>ZOVIRAX</t>
  </si>
  <si>
    <t>200MG TBL NOB 25</t>
  </si>
  <si>
    <t>AMOROLFIN</t>
  </si>
  <si>
    <t>45304</t>
  </si>
  <si>
    <t>LOCERYL</t>
  </si>
  <si>
    <t>50MG/ML LAC UGC 1X2,5ML I</t>
  </si>
  <si>
    <t>NIFURATEL</t>
  </si>
  <si>
    <t>70498</t>
  </si>
  <si>
    <t>MACMIROR</t>
  </si>
  <si>
    <t>200MG TBL OBD 20</t>
  </si>
  <si>
    <t>Oddělení patologie</t>
  </si>
  <si>
    <t>Preskripce a záchyt receptů a poukazů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</si>
  <si>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</si>
  <si>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</si>
  <si>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</si>
  <si>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</si>
  <si>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</si>
  <si>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</si>
  <si>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</si>
  <si>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</si>
  <si>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</si>
  <si>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</si>
  <si>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</si>
  <si>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DI582</t>
  </si>
  <si>
    <t>20x SSC Solution</t>
  </si>
  <si>
    <t>DH491</t>
  </si>
  <si>
    <t>4% roztok formaldehydu pufrovanĂ˝ fosfĂˇtovĂ˝m pufrem, kanystr 10l</t>
  </si>
  <si>
    <t>4% roztok formaldehydu pufrovaný fosfátovým pufrem, kanystr 10l</t>
  </si>
  <si>
    <t>DC342</t>
  </si>
  <si>
    <t>ACETON P.A.</t>
  </si>
  <si>
    <t>DD352</t>
  </si>
  <si>
    <t>A-HU CD138.MI15/DK</t>
  </si>
  <si>
    <t>DD512</t>
  </si>
  <si>
    <t>A-HU KI67 MIB 1/DK    (1ml)</t>
  </si>
  <si>
    <t>DB868</t>
  </si>
  <si>
    <t>A-Hu-Mo CD 34 class 11 QBE nd 10</t>
  </si>
  <si>
    <t>DE467</t>
  </si>
  <si>
    <t>A-Hu-Mo p53 Protein, Clone DO-7, 1 ml</t>
  </si>
  <si>
    <t>DE810</t>
  </si>
  <si>
    <t>A-Hu-Mo PSA, Clone ER-PR8, 0,2 ml</t>
  </si>
  <si>
    <t>DI165</t>
  </si>
  <si>
    <t>ALK (D5F3 ) XP Rabbit mAb, 100ul</t>
  </si>
  <si>
    <t>DD079</t>
  </si>
  <si>
    <t>AMONIAK VODNY ROZTOK 25%</t>
  </si>
  <si>
    <t>DI590</t>
  </si>
  <si>
    <t>AmpliTaq Gold polymeraza with BufferII 1000 II</t>
  </si>
  <si>
    <t>DG900</t>
  </si>
  <si>
    <t>anti DOG1 (SP31) Cell Marque 7 ml</t>
  </si>
  <si>
    <t>DF866</t>
  </si>
  <si>
    <t>ANTI-BCL2-ONCOPROTEIN 100 (10 ml)</t>
  </si>
  <si>
    <t>DB387</t>
  </si>
  <si>
    <t>Anti-Cytokeratin Coctail (AE1AE3) 1 ml</t>
  </si>
  <si>
    <t>DG558</t>
  </si>
  <si>
    <t>Anti-MAP2 antibody produced in rabbit</t>
  </si>
  <si>
    <t>DG677</t>
  </si>
  <si>
    <t>Anti-SV40 T Antigen (Ab-2) Mouse mAb (PAb416)</t>
  </si>
  <si>
    <t>DA555</t>
  </si>
  <si>
    <t>Anti-Tia-1 (BioGenex) 0,5ml</t>
  </si>
  <si>
    <t>DI536</t>
  </si>
  <si>
    <t>BCL2 OncoProt, cl 124  1 ml</t>
  </si>
  <si>
    <t>DF597</t>
  </si>
  <si>
    <t>BCL2 OncoProtein, cl 124</t>
  </si>
  <si>
    <t>DH377</t>
  </si>
  <si>
    <t>Bcl6 antibody</t>
  </si>
  <si>
    <t>DH425</t>
  </si>
  <si>
    <t>BENZINUM., 1L</t>
  </si>
  <si>
    <t>DE518</t>
  </si>
  <si>
    <t>BigDye XTerminator Purif kit 2ml</t>
  </si>
  <si>
    <t>DA556</t>
  </si>
  <si>
    <t>Bondâ„˘ Ready-to-Use Primary Antibody Anaplastic Lymphoma Kinase (5A4)</t>
  </si>
  <si>
    <t>DG130</t>
  </si>
  <si>
    <t>CALLA (CD10) 1 ml (Novocastra)</t>
  </si>
  <si>
    <t>DH707</t>
  </si>
  <si>
    <t>Calretinin 12 ml</t>
  </si>
  <si>
    <t>DH742</t>
  </si>
  <si>
    <t>CD117, c-kit (YR145)</t>
  </si>
  <si>
    <t>DF444</t>
  </si>
  <si>
    <t>CD11c Leica,clone 5D11, 1ml</t>
  </si>
  <si>
    <t>DC167</t>
  </si>
  <si>
    <t>CD23,1B12 1ml</t>
  </si>
  <si>
    <t>DH706</t>
  </si>
  <si>
    <t>CD4 - 12 ml</t>
  </si>
  <si>
    <t>DE722</t>
  </si>
  <si>
    <t>CD56 / NCAM-1 (123C3.D5) ZETA CORPORATION</t>
  </si>
  <si>
    <t>DI228</t>
  </si>
  <si>
    <t>CD57 (NK-1) Předředěná 7ml</t>
  </si>
  <si>
    <t>DH371</t>
  </si>
  <si>
    <t>CD7 antibody NCL-L-CD7-580</t>
  </si>
  <si>
    <t>DD418</t>
  </si>
  <si>
    <t>CD8(SP16)</t>
  </si>
  <si>
    <t>DC762</t>
  </si>
  <si>
    <t>CD99 (EPR3097Y) Rabbit Monoclonal Antibody, 1ml</t>
  </si>
  <si>
    <t>DE356</t>
  </si>
  <si>
    <t>CDX2 (EPR 2764Y) 500 ul</t>
  </si>
  <si>
    <t>DE740</t>
  </si>
  <si>
    <t>CINtec p16 INK 4a Histology kit</t>
  </si>
  <si>
    <t>DA551</t>
  </si>
  <si>
    <t>c-Myc Rabbit Monoclonal (Y69)  100mikrolitrĹŻ</t>
  </si>
  <si>
    <t>c-Myc Rabbit Monoclonal (Y69)  100mikrolitrů</t>
  </si>
  <si>
    <t>DH601</t>
  </si>
  <si>
    <t>Combi PPP Master Mix, 200 reakcĂ­ - 5x0,5 ml</t>
  </si>
  <si>
    <t>DH245</t>
  </si>
  <si>
    <t>Congo red 25g</t>
  </si>
  <si>
    <t>DG825</t>
  </si>
  <si>
    <t>Cyclin D1/SP4/ 1 ml</t>
  </si>
  <si>
    <t>DA683</t>
  </si>
  <si>
    <t>Decalcifier DC1 2500 ml</t>
  </si>
  <si>
    <t>804536</t>
  </si>
  <si>
    <t xml:space="preserve">-Diagnostikum připr. </t>
  </si>
  <si>
    <t>DI586</t>
  </si>
  <si>
    <t>dNTP Mix (25 mM each) 1 ml</t>
  </si>
  <si>
    <t>DG379</t>
  </si>
  <si>
    <t>Doprava 21%</t>
  </si>
  <si>
    <t>DI431</t>
  </si>
  <si>
    <t>EnV FLEX Wash Buffer (20x) 1 l</t>
  </si>
  <si>
    <t>DG755</t>
  </si>
  <si>
    <t>EnVisionâ„˘ FLEX Plus, Mouse, High pH</t>
  </si>
  <si>
    <t>EnVision™ FLEX Plus, Mouse, High pH</t>
  </si>
  <si>
    <t>DB259</t>
  </si>
  <si>
    <t>Epstein-Barr Virus (EBER) PNA Probe/Fluorescein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</si>
  <si>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</si>
  <si>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</si>
  <si>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</si>
  <si>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</si>
  <si>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</si>
  <si>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</si>
  <si>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DH864</t>
  </si>
  <si>
    <t>Faramount, Aqueous Mounting Medium, Ready-to-Use</t>
  </si>
  <si>
    <t>DD528</t>
  </si>
  <si>
    <t>Faramount,Aqueous Mounting Medium</t>
  </si>
  <si>
    <t>DC546</t>
  </si>
  <si>
    <t>FERRIKYANID DRASELNY P.A.</t>
  </si>
  <si>
    <t>DA208</t>
  </si>
  <si>
    <t>FLEX MAb Mo X-H Cytokeratin HMW, Clone 34</t>
  </si>
  <si>
    <t>DI350</t>
  </si>
  <si>
    <t>FLEX Mab X-H WT1 Prot, cl 6F-H2, AS/AS+</t>
  </si>
  <si>
    <t>DH966</t>
  </si>
  <si>
    <t>FLEX Monoclonal Mouse Anti-Myogenin Clone: F5D, RTU 6 ml</t>
  </si>
  <si>
    <t>DF571</t>
  </si>
  <si>
    <t>Formaldehyd 36-38% p.a., 5 L</t>
  </si>
  <si>
    <t>DE395</t>
  </si>
  <si>
    <t>GATA3 antibody, 0,1 ml</t>
  </si>
  <si>
    <t>DI136</t>
  </si>
  <si>
    <t>GeneAll Exgene Clinic SV (size 250)</t>
  </si>
  <si>
    <t>DD838</t>
  </si>
  <si>
    <t>GeneProof Mycobacterium tuberculosis PCR Kit, 50reakcĂ­</t>
  </si>
  <si>
    <t>DG208</t>
  </si>
  <si>
    <t>GIEMSA-ROMANOWSKI</t>
  </si>
  <si>
    <t>DE871</t>
  </si>
  <si>
    <t>Glypican 3 (klon GC33) 50 tests</t>
  </si>
  <si>
    <t>DD524</t>
  </si>
  <si>
    <t>GUM ARABIC 500G</t>
  </si>
  <si>
    <t>DH062</t>
  </si>
  <si>
    <t>Haematoxylin 25g</t>
  </si>
  <si>
    <t>DA803</t>
  </si>
  <si>
    <t>HER2 IQFISH pharmDX</t>
  </si>
  <si>
    <t>DG025</t>
  </si>
  <si>
    <t>HER-2/neu (4B5) CE Br/Ga  antibody 50 testĹŻ</t>
  </si>
  <si>
    <t>HER-2/neu (4B5) CE Br/Ga  antibody 50 testů</t>
  </si>
  <si>
    <t>DE161</t>
  </si>
  <si>
    <t>HyperLadder V</t>
  </si>
  <si>
    <t>DC982</t>
  </si>
  <si>
    <t>CHEMMATE Antibody Diluent, 250 ml</t>
  </si>
  <si>
    <t>DG167</t>
  </si>
  <si>
    <t>CHLORID SODNY P.A.</t>
  </si>
  <si>
    <t>DI445</t>
  </si>
  <si>
    <t>Chlorid železitý - Iron(III) chloride 1 000g</t>
  </si>
  <si>
    <t>DH994</t>
  </si>
  <si>
    <t>IgD – Rabbit Polyclonal (BioSB) 0,1 ml</t>
  </si>
  <si>
    <t>DC332</t>
  </si>
  <si>
    <t>JODID DRASELNY P.A.</t>
  </si>
  <si>
    <t>DD195</t>
  </si>
  <si>
    <t>kyselina CITRONOVA BEZV. P.A.</t>
  </si>
  <si>
    <t>DH002</t>
  </si>
  <si>
    <t>kyselina fosfomolybdenová hydrát  p.a. 100g</t>
  </si>
  <si>
    <t>DG145</t>
  </si>
  <si>
    <t>kyselina CHLOROVODĂŤKOVĂ 35% P.A.</t>
  </si>
  <si>
    <t>kyselina CHLOROVODÍKOVÁ 35% P.A.</t>
  </si>
  <si>
    <t>DD659</t>
  </si>
  <si>
    <t>kyselina octová p.a.</t>
  </si>
  <si>
    <t>kyselina octovĂˇ p.a.</t>
  </si>
  <si>
    <t>DG209</t>
  </si>
  <si>
    <t>MAY-GRUNWALD</t>
  </si>
  <si>
    <t>DI468</t>
  </si>
  <si>
    <t>MDM2, klon BSB-64, 5ml</t>
  </si>
  <si>
    <t>DG229</t>
  </si>
  <si>
    <t>METHANOL P.A.</t>
  </si>
  <si>
    <t>DC162</t>
  </si>
  <si>
    <t>Mo A-Hu CD20cy,L26/DK (1ml)</t>
  </si>
  <si>
    <t>DE637</t>
  </si>
  <si>
    <t>Mo a-Hu CD68,clone PG-M1, 1ml</t>
  </si>
  <si>
    <t>DA585</t>
  </si>
  <si>
    <t>Mo A-Hu Cytokeratin 19,CloneRCK108, 12ml</t>
  </si>
  <si>
    <t>DF494</t>
  </si>
  <si>
    <t>Mo a-Hu Cytokeratin5/6 cl.D5/16 B4</t>
  </si>
  <si>
    <t>DA323</t>
  </si>
  <si>
    <t>Mo A-HU Desmin,Clone D33, 12 ml</t>
  </si>
  <si>
    <t>DA500</t>
  </si>
  <si>
    <t>Mo A-HU EMA,Clone E29, 12 ml</t>
  </si>
  <si>
    <t>DE554</t>
  </si>
  <si>
    <t>Mo A-Hu Epithelial-Related Antigen,Clone MOC-31</t>
  </si>
  <si>
    <t>DA685</t>
  </si>
  <si>
    <t>Mo a-Hu IDH1 R132H (H09) 100ug</t>
  </si>
  <si>
    <t>DE003</t>
  </si>
  <si>
    <t>Mo A-Hu Melan-A, Cl A103 1ml</t>
  </si>
  <si>
    <t>DE893</t>
  </si>
  <si>
    <t>Mo a-Hu MUM1 Protein, Clone MUM1p</t>
  </si>
  <si>
    <t>DE702</t>
  </si>
  <si>
    <t>Mo A-Hu Thyroglobulin,Cl.DAK TgG 1ml</t>
  </si>
  <si>
    <t>DE332</t>
  </si>
  <si>
    <t>Mo A-Human Progesterone rec. Clone PgR 636</t>
  </si>
  <si>
    <t>DA909</t>
  </si>
  <si>
    <t>Mo monocl. A-H androgen rec. clon AR441</t>
  </si>
  <si>
    <t>DG575</t>
  </si>
  <si>
    <t>Mo-a-Hu SYNAPTOPHSYN clon DAK-SYNAP 1 ml</t>
  </si>
  <si>
    <t>DI294</t>
  </si>
  <si>
    <t>Monoclonal Mouse Anti-Human PD-L1  Clone 22C3 (Dako)   0,2ml</t>
  </si>
  <si>
    <t>DI109</t>
  </si>
  <si>
    <t>Mouse/Rabbit PolyDetector HRP/DAB, 200 ml (2000 Tests)</t>
  </si>
  <si>
    <t>DC855</t>
  </si>
  <si>
    <t>MyoD1 (EP212) Rabbit Monoclonal Antibody, 5ml</t>
  </si>
  <si>
    <t>DH777</t>
  </si>
  <si>
    <t>NAPSIN A (Novocastra)</t>
  </si>
  <si>
    <t>DB662</t>
  </si>
  <si>
    <t>NCL-CD5-4C7-L-CE          1ml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</si>
  <si>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</si>
  <si>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</si>
  <si>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</si>
  <si>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</si>
  <si>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</si>
  <si>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</si>
  <si>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DD019</t>
  </si>
  <si>
    <t>p40 (M) 1.0ml</t>
  </si>
  <si>
    <t>DH754</t>
  </si>
  <si>
    <t>p63 Protein, Clone DAK-p63, RTU</t>
  </si>
  <si>
    <t>DA964</t>
  </si>
  <si>
    <t>Paraffinum solidum pecky</t>
  </si>
  <si>
    <t>DF027</t>
  </si>
  <si>
    <t>PAX-5</t>
  </si>
  <si>
    <t>DH874</t>
  </si>
  <si>
    <t>Perforin, 1 ml, concentrate Clone: 5B10</t>
  </si>
  <si>
    <t>DD038</t>
  </si>
  <si>
    <t>PERTEX 1000 ML</t>
  </si>
  <si>
    <t>DB258</t>
  </si>
  <si>
    <t>PNA ISH Detection Kit</t>
  </si>
  <si>
    <t>DF395</t>
  </si>
  <si>
    <t>Polyc.Rab.A-Hu IgA-Spec.for.Alpha chains/FITC 2ml</t>
  </si>
  <si>
    <t>DA676</t>
  </si>
  <si>
    <t>Polyclon. Rb A-Hu Calcitonin, 6 ml</t>
  </si>
  <si>
    <t>DB078</t>
  </si>
  <si>
    <t>Polyclon. Rb A-Hu IgG, 6 ml</t>
  </si>
  <si>
    <t>DC858</t>
  </si>
  <si>
    <t>PRIMER</t>
  </si>
  <si>
    <t>DC309</t>
  </si>
  <si>
    <t>PROPYLENOXID P.A.</t>
  </si>
  <si>
    <t>DI059</t>
  </si>
  <si>
    <t>Protase K, Ready-to-Use (Dako)</t>
  </si>
  <si>
    <t>DE971</t>
  </si>
  <si>
    <t>QIAamp DNA FFPE Tissue Kit</t>
  </si>
  <si>
    <t>DB375</t>
  </si>
  <si>
    <t>Rabbit Mono Neg Ctl Ig Antibody - 250 tests</t>
  </si>
  <si>
    <t>DA731</t>
  </si>
  <si>
    <t>rabbit polyclonal  IgG VEGF A-20</t>
  </si>
  <si>
    <t>DE076</t>
  </si>
  <si>
    <t>Rabbit polyclonal A-Hu C4D</t>
  </si>
  <si>
    <t>DD577</t>
  </si>
  <si>
    <t>RB A-HU T-Cell CD3/DK</t>
  </si>
  <si>
    <t>DE251</t>
  </si>
  <si>
    <t>Reaction buffer (2l)</t>
  </si>
  <si>
    <t>DI584</t>
  </si>
  <si>
    <t>RozbĂ­jecĂ­ ÄŤĂˇstice ve zkumavkĂˇch</t>
  </si>
  <si>
    <t>DB849</t>
  </si>
  <si>
    <t>ROZTOK KYS.CHROMSIROVE</t>
  </si>
  <si>
    <t>DH004</t>
  </si>
  <si>
    <t>SĂŤRAN DRASELNO-HLINITĂť DODEKAHYDRĂT p.a.</t>
  </si>
  <si>
    <t>SÍRAN DRASELNO-HLINITÝ DODEKAHYDRÁT p.a.</t>
  </si>
  <si>
    <t>DG982</t>
  </si>
  <si>
    <t>Sodium cacodylate trihydrate 100g</t>
  </si>
  <si>
    <t>DH704</t>
  </si>
  <si>
    <t>SOX 11</t>
  </si>
  <si>
    <t>DI448</t>
  </si>
  <si>
    <t>SOX-10 BioSb, klon EP268</t>
  </si>
  <si>
    <t>DE340</t>
  </si>
  <si>
    <t>STAT6 (EP325) 0,5 ml</t>
  </si>
  <si>
    <t>DI408</t>
  </si>
  <si>
    <t>TTF-1 [SPT24]  0,1 ml</t>
  </si>
  <si>
    <t>DI409</t>
  </si>
  <si>
    <t>TTF-1 [SPT24]  1,0 ml</t>
  </si>
  <si>
    <t>DA684</t>
  </si>
  <si>
    <t>Ultra CC1 (2 litry)</t>
  </si>
  <si>
    <t>DA730</t>
  </si>
  <si>
    <t>ULTRA LCS roche</t>
  </si>
  <si>
    <t>DA827</t>
  </si>
  <si>
    <t>Ultra view DAB detection kit</t>
  </si>
  <si>
    <t>DA342</t>
  </si>
  <si>
    <t>WEIGERT ROZTOK 1 l</t>
  </si>
  <si>
    <t>DI407</t>
  </si>
  <si>
    <t>ZytoDot 2C SPEC BCL6 Break Apart Probe    0,1 ml</t>
  </si>
  <si>
    <t>DI512</t>
  </si>
  <si>
    <t>ZytoLight ® SPEC CDKN2A/CEN 3/7/17 Quadruple Color Probe</t>
  </si>
  <si>
    <t>ZytoLight Â® SPEC CDKN2A/CEN 3/7/17 Quadruple Color Probe</t>
  </si>
  <si>
    <t>50115040</t>
  </si>
  <si>
    <t>laboratorní materiál (Z505)</t>
  </si>
  <si>
    <t>ZK055</t>
  </si>
  <si>
    <t>FĂłlie coverslipping film 5 x 70 m  4770</t>
  </si>
  <si>
    <t>Fólie coverslipping film 5 x 70 m  4770</t>
  </si>
  <si>
    <t>ZC037</t>
  </si>
  <si>
    <t>Kádinka vysoká sklo 1000 ml (213-1068) VTRB632417012940</t>
  </si>
  <si>
    <t>ZC042</t>
  </si>
  <si>
    <t>Kádinka vysoká sklo 600 ml VTRB632417012600</t>
  </si>
  <si>
    <t>ZE157</t>
  </si>
  <si>
    <t>Ĺ piÄŤka epDualfilter Tips 0,1-10 ul M bal. Ăˇ 960 ks 0030077512</t>
  </si>
  <si>
    <t>ZB581</t>
  </si>
  <si>
    <t>Ĺ piÄŤka loudovacĂ­ 1-200ul bal. Ăˇ 1000 ks U220600.1</t>
  </si>
  <si>
    <t>ZR691</t>
  </si>
  <si>
    <t>Ĺ piÄŤka pipetovacĂ­  EXTRA NARROW sÂ filtrem 10 ul XL,  EXPELL PLUS tip, kompatibilnĂ­ s pipetami Capp, Gilson, Biohit, Eppendorf, Finnpipette, Brand, Hamilton, Labnet, sterilnĂ­,  bal. 10 x 96 ks 5030061</t>
  </si>
  <si>
    <t>ZM992</t>
  </si>
  <si>
    <t>Ĺ piÄŤka pipetovacĂ­ s filtrem 100ul bal. Ăˇ 960 ks (732-0523) VWRI732-0523</t>
  </si>
  <si>
    <t>ZP611</t>
  </si>
  <si>
    <t>Ĺ piÄŤka pipetovacĂ­ UTIP 200 ul BULK LOW-RETENTION bal. Ăˇ 1000 ks 613-5624</t>
  </si>
  <si>
    <t>ZE920</t>
  </si>
  <si>
    <t>Mikrozkumavka eppendorf 1,5 ml PP s vĂ­ÄŤkem bĂ­lĂˇ bal. Ăˇ 1000 ks 100404B</t>
  </si>
  <si>
    <t>ZP823</t>
  </si>
  <si>
    <t>Set barev â€“TISSUE MARKING DYES set 5 x 50 ml (ÄŤernĂˇ, modrĂˇ, ÄŤervenĂˇ, zelenĂˇ, ĹľlutĂˇ) 3408 â€“ SET</t>
  </si>
  <si>
    <t>ZC080</t>
  </si>
  <si>
    <t>Sklo krycĂ­ 24 x 24 mm, Ăˇ 1000 ks BD2424</t>
  </si>
  <si>
    <t>ZC056</t>
  </si>
  <si>
    <t>Sklo krycĂ­ 24 x 32 mm, Ăˇ 1000 ks BD2432</t>
  </si>
  <si>
    <t>ZC062</t>
  </si>
  <si>
    <t>Sklo krycĂ­ 24 x 50 mm, Ăˇ 1000 ks BD2450</t>
  </si>
  <si>
    <t>Sklo krycí 24 x 24 mm, á 1000 ks BD2424</t>
  </si>
  <si>
    <t>Sklo krycí 24 x 32 mm, á 1000 ks BD2432</t>
  </si>
  <si>
    <t>Sklo krycí 24 x 50 mm, á 1000 ks BD2450</t>
  </si>
  <si>
    <t>ZA455</t>
  </si>
  <si>
    <t>Sklo krycí 24 x 60 mm, á 1000 ks 2576</t>
  </si>
  <si>
    <t>ZN320</t>
  </si>
  <si>
    <t>Sklo krycí 50 x 70 mm Knittel bal. á 1000 ks VE105000700YA</t>
  </si>
  <si>
    <t>ZN027</t>
  </si>
  <si>
    <t>Sklo podloĹľnĂ­ ÄŤirĂ© 50 x 76 mm, Ăˇ 1000 ks VY11100050076</t>
  </si>
  <si>
    <t>ZK339</t>
  </si>
  <si>
    <t>Sklo podloĹľnĂ­ matovanĂˇ bal. Ăˇ 100 ks PAR002A</t>
  </si>
  <si>
    <t>ZO110</t>
  </si>
  <si>
    <t>Sklo podloĹľnĂ­ mikroskopickĂ© TOMO IHC Adhesive 25 x 75 x 1 mm bal. Ăˇ 1.000 ks 07098928</t>
  </si>
  <si>
    <t>Sklo podložní čiré 50 x 76 mm, á 1000 ks VY11100050076</t>
  </si>
  <si>
    <t>Sklo podložní matovaná bal. á 100 ks PAR002A</t>
  </si>
  <si>
    <t>ZC079</t>
  </si>
  <si>
    <t>Sklo podložní mikroskopické superfrost plus 25 x 75 x 1 mm bal. á 72 ks 2530, J1800AMNZ</t>
  </si>
  <si>
    <t>Sklo podložní mikroskopické TOMO IHC Adhesive 25 x 75 x 1 mm bal. á 1.000 ks 07098928</t>
  </si>
  <si>
    <t>ZN350</t>
  </si>
  <si>
    <t>Sklo pro elektroforézu Notched Glass Plates Think 200 x 100 x 4 mm bal. á 2 ks VS10WNG</t>
  </si>
  <si>
    <t>ZI392</t>
  </si>
  <si>
    <t>Špička Capp ExpellPlus 10ul FT long, bal. 10 x 96 ks 5030060</t>
  </si>
  <si>
    <t>Špička epDualfilter Tips 0,1-10 ul M bal. á 960 ks 0030077512</t>
  </si>
  <si>
    <t>ZD594</t>
  </si>
  <si>
    <t>Špička epDualfilter Tips 2-100ul bal. á 960 ks 0030077547</t>
  </si>
  <si>
    <t>Špička loudovací 1-200ul bal. á 1000 ks U220600.1</t>
  </si>
  <si>
    <t>ZQ412</t>
  </si>
  <si>
    <t>Špička pipetovací Capp ExpellPlus 10 µl XL délka 45,75 mm čirá sterilní v sáčku bal. á 1000 ks 5030040</t>
  </si>
  <si>
    <t>ZB861</t>
  </si>
  <si>
    <t>Špička pipetovací standard Tips 0,1-10 ul 0030000811</t>
  </si>
  <si>
    <t>Špička pipetovací UTIP 200 ul BULK LOW-RETENTION bal. á 1000 ks 613-5624</t>
  </si>
  <si>
    <t>ZF306</t>
  </si>
  <si>
    <t>Válec odměrný vysoký 10 ml bílá graduace VTRB632432140819</t>
  </si>
  <si>
    <t>ZR692</t>
  </si>
  <si>
    <t>VloĹľka filtraÄŤnĂ­ do histologickĂ˝ch kazet Q Path, modrĂˇ 32 x 26 x 2,4 mm, bal Ăˇ 500 ks 720-2254</t>
  </si>
  <si>
    <t>ZI765</t>
  </si>
  <si>
    <t>Zkumavka PS 15 ml sterilnĂ­ se zĂˇtkou s kulatĂ˝m dnem bal. Ăˇ 20 ks Z1331000020115</t>
  </si>
  <si>
    <t>50115050</t>
  </si>
  <si>
    <t>obvazový materiál (Z502)</t>
  </si>
  <si>
    <t>ZA321</t>
  </si>
  <si>
    <t>Kompresa gĂˇza 7,5 cm x 7,5 cm/100 ks nesterilnĂ­ 06002</t>
  </si>
  <si>
    <t>ZR226</t>
  </si>
  <si>
    <t>Kompresa gĂˇza 7,5 x 7,5 cm/100 ks nesterilnĂ­ 13493</t>
  </si>
  <si>
    <t>ZB404</t>
  </si>
  <si>
    <t>NĂˇplast cosmos 8 cm x 1 m 5403353</t>
  </si>
  <si>
    <t>ZA451</t>
  </si>
  <si>
    <t>NĂˇplast omniplast 5,0 cm x 9,2 m 9004540 (900429)</t>
  </si>
  <si>
    <t>Náplast cosmos 8 cm x 1 m 5403353</t>
  </si>
  <si>
    <t>Náplast omniplast 5,0 cm x 9,2 m 9004540 (900429)</t>
  </si>
  <si>
    <t>ZK759</t>
  </si>
  <si>
    <t>Náplast water resistant cosmos bal. á 20 ks (10+10) 5351233</t>
  </si>
  <si>
    <t>ZA090</t>
  </si>
  <si>
    <t>Vata buniÄŤitĂˇ pĹ™Ă­Ĺ™ezy 37 x 57 cm 2730152</t>
  </si>
  <si>
    <t>Vata buničitá přířezy 37 x 57 cm 2730152</t>
  </si>
  <si>
    <t>50115060</t>
  </si>
  <si>
    <t>ZPr - ostatní (Z503)</t>
  </si>
  <si>
    <t>ZC757</t>
  </si>
  <si>
    <t>ÄŚepelka skalpelovĂˇ 24 BB524</t>
  </si>
  <si>
    <t>ZA952</t>
  </si>
  <si>
    <t>Cryospray 200 200 ml 40-0110-00</t>
  </si>
  <si>
    <t>ZB523</t>
  </si>
  <si>
    <t>Kazeta standard bez vĂ­ÄŤka-bĂ­lĂˇ bal. Ăˇ 4000 ks 3001</t>
  </si>
  <si>
    <t>Kazeta standard bez víčka-bílá bal. á 4000 ks 3001</t>
  </si>
  <si>
    <t>ZB558</t>
  </si>
  <si>
    <t>Ĺ˝iletka mikrotomovĂˇ Ăˇ 50 ks JP-BR35</t>
  </si>
  <si>
    <t>ZG830</t>
  </si>
  <si>
    <t>Nádoba barvící na mikroskla Hellendahl + víčko 2954 HAVA632499890004</t>
  </si>
  <si>
    <t>ZF159</t>
  </si>
  <si>
    <t>Nádoba na kontaminovaný odpad 1 l 15-0002</t>
  </si>
  <si>
    <t>ZQ068</t>
  </si>
  <si>
    <t>PapĂ­r bĂ­lĂ˝ filtraÄŤnĂ­ univerzĂˇlnĂ­ dvoudÄ›rovĂ˝ 0,180g / 200 ks 387</t>
  </si>
  <si>
    <t>ZA751</t>
  </si>
  <si>
    <t>PapĂ­r filtraÄŤnĂ­ archy 50 x 50 cm bal. 12,5 kg PPER2R/80G/50X50</t>
  </si>
  <si>
    <t>Papír bílý filtrační univerzální dvouděrový 0,180g / 200 ks 387</t>
  </si>
  <si>
    <t>Papír filtrační archy 50 x 50 cm bal. 12,5 kg PPER2R/80G/50X50</t>
  </si>
  <si>
    <t>ZQ143</t>
  </si>
  <si>
    <t>Pinzeta anatomická rovná úzká 145 mm TK-BA 100-14</t>
  </si>
  <si>
    <t>ZB370</t>
  </si>
  <si>
    <t>Pipeta pasteurova 1 ml nesterilnĂ­ bal. Ăˇ 500 ks 1501</t>
  </si>
  <si>
    <t>Pipeta pasteurova 1 ml nesterilní bal. á 500 ks 1501</t>
  </si>
  <si>
    <t>ZK729</t>
  </si>
  <si>
    <t>Pipeta pasteurova nesterilnĂ­ objem 3,0 ml makro se stupnicĂ­ bal. Ăˇ 500 ks (612-1746) RATI2600111</t>
  </si>
  <si>
    <t>ZG891</t>
  </si>
  <si>
    <t>Proužky diagnostické strips of thermo tubes, bal.á 250 ks AB-0266</t>
  </si>
  <si>
    <t>ZO024</t>
  </si>
  <si>
    <t>Skalpel kovový pro výměn.nože typ 10-17 R360751</t>
  </si>
  <si>
    <t>Sprej Cryospray 200 200 ml 40-0110-00</t>
  </si>
  <si>
    <t>ZF778</t>
  </si>
  <si>
    <t>Válec odměrný vysoký sklo 500 ml VTRB632432151343</t>
  </si>
  <si>
    <t>ZO932</t>
  </si>
  <si>
    <t>Zkumavka 13 ml PP 101/16,5 mm bílý uzávěr sterilní 60.540.012</t>
  </si>
  <si>
    <t>ZA817</t>
  </si>
  <si>
    <t>Zkumavka PS 10 ml sterilnĂ­ modrĂˇ zĂˇtka bal. Ăˇ 20 ks 400914 - pouze pro SoudnĂ­ + DMP + NEU + Genetika</t>
  </si>
  <si>
    <t>Zkumavka PS 10 ml sterilní modrá zátka bal. á 20 ks 400914 - pouze pro Soudní + DMP + NEU + Genetika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</si>
  <si>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</si>
  <si>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</si>
  <si>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</si>
  <si>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Žiletka mikrotomová á 50 ks JP-BR35</t>
  </si>
  <si>
    <t>50115067</t>
  </si>
  <si>
    <t>ZPr - rukavice (Z532)</t>
  </si>
  <si>
    <t>ZK473</t>
  </si>
  <si>
    <t>Rukavice operaÄŤnĂ­ latex s pudrem sterilnĂ­ ansell medigrip plus vel. 6,0 6035500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</si>
  <si>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</si>
  <si>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</si>
  <si>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</si>
  <si>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</si>
  <si>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ZE992</t>
  </si>
  <si>
    <t>Rukavice operační latex s pudrem sterilní ansell sensi - touch vel. 6,0 bal. á 40 párů</t>
  </si>
  <si>
    <t>ZE993</t>
  </si>
  <si>
    <t>Rukavice operační latex s pudrem sterilní ansell sensi - touch vel. 6,5 bal. á 40 párů 8050152</t>
  </si>
  <si>
    <t>ZK474</t>
  </si>
  <si>
    <t>Rukavice operační latex s pudrem sterilní ansell, vasco surgical powderet vel. 6,5 6035518 (303503)</t>
  </si>
  <si>
    <t>Rukavice operační latex s pudrem sterilní ansell, vasco surgical powderet vel. 7 6035526 (303504EU)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</si>
  <si>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</si>
  <si>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</si>
  <si>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</si>
  <si>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</si>
  <si>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</si>
  <si>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</si>
  <si>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</si>
  <si>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</si>
  <si>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</si>
  <si>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DA296</t>
  </si>
  <si>
    <t>EOSIN Y disodium salt - for microscopy 25g (â‰Ą90%)</t>
  </si>
  <si>
    <t>DC681</t>
  </si>
  <si>
    <t>GOLD/III/CHLORIDE HYDRATE - 1g</t>
  </si>
  <si>
    <t>DI505</t>
  </si>
  <si>
    <t>GRANOPENT® P peletky parafínu 52-54 °C, pro histologii 2,5 kg</t>
  </si>
  <si>
    <t>DD491</t>
  </si>
  <si>
    <t>CHLORID ZELEZITY HEXAHYDRAT P.A.</t>
  </si>
  <si>
    <t>DE888</t>
  </si>
  <si>
    <t>Microdec Fast 5 l</t>
  </si>
  <si>
    <t>DF620</t>
  </si>
  <si>
    <t>OCTAN SOD.bezvod. p.a.</t>
  </si>
  <si>
    <t>DC443</t>
  </si>
  <si>
    <t>ROZTOK SCHIFF</t>
  </si>
  <si>
    <t>DG255</t>
  </si>
  <si>
    <t>TROMETAMOL(trishydroxymetylaminometan)</t>
  </si>
  <si>
    <t>Rukavice operační latex s pudrem sterilní ansell, vasco surgical powderet vel. 7,5 6035534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</si>
  <si>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</si>
  <si>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</si>
  <si>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</si>
  <si>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</si>
  <si>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</si>
  <si>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</si>
  <si>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</si>
  <si>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</si>
  <si>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</si>
  <si>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</si>
  <si>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</si>
  <si>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</si>
  <si>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</si>
  <si>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</si>
  <si>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</si>
  <si>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</si>
  <si>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</si>
  <si>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</si>
  <si>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</si>
  <si>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</si>
  <si>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</si>
  <si>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</si>
  <si>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</si>
  <si>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</si>
  <si>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</si>
  <si>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</si>
  <si>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</si>
  <si>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</si>
  <si>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</si>
  <si>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</si>
  <si>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</si>
  <si>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</si>
  <si>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</si>
  <si>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</si>
  <si>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</si>
  <si>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Dušková Milada</t>
  </si>
  <si>
    <t>Ehrmann Jiří</t>
  </si>
  <si>
    <t>Flodr Patrik</t>
  </si>
  <si>
    <t>Flodrová Pavla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</si>
  <si>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</si>
  <si>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</si>
  <si>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</si>
  <si>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</si>
  <si>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</si>
  <si>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</si>
  <si>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Kurfürstová Daniela</t>
  </si>
  <si>
    <t>Michálek Jaroslav</t>
  </si>
  <si>
    <t>Skanderová Daniela</t>
  </si>
  <si>
    <t>Slobodová Zuzana</t>
  </si>
  <si>
    <t>Škarda Jozef</t>
  </si>
  <si>
    <t>ŠrámkováKojecká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</si>
  <si>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</si>
  <si>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</si>
  <si>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</si>
  <si>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</si>
  <si>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</si>
  <si>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</si>
  <si>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</si>
  <si>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</si>
  <si>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</si>
  <si>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</si>
  <si>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</si>
  <si>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</si>
  <si>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</si>
  <si>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</si>
  <si>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</si>
  <si>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</si>
  <si>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</si>
  <si>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</si>
  <si>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</si>
  <si>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</si>
  <si>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</si>
  <si>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</si>
  <si>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</si>
  <si>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</si>
  <si>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</si>
  <si>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</si>
  <si>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</si>
  <si>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</si>
  <si>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</si>
  <si>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</si>
  <si>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</si>
  <si>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</si>
  <si>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</si>
  <si>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</si>
  <si>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87421</t>
  </si>
  <si>
    <t>CYTOLOGICKÉ NÁTĚRY SEDIMENTU CENTRIFUGOVANÉ TEKUTI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</si>
  <si>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</si>
  <si>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</si>
  <si>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</si>
  <si>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</si>
  <si>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</si>
  <si>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</si>
  <si>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</si>
  <si>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</si>
  <si>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</si>
  <si>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</si>
  <si>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</si>
  <si>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</si>
  <si>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</si>
  <si>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</si>
  <si>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</si>
  <si>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</si>
  <si>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</si>
  <si>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</si>
  <si>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</si>
  <si>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</si>
  <si>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</si>
  <si>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</si>
  <si>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</si>
  <si>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</si>
  <si>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</si>
  <si>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</si>
  <si>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</si>
  <si>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</si>
  <si>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</si>
  <si>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</si>
  <si>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</si>
  <si>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</si>
  <si>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</si>
  <si>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</si>
  <si>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</si>
  <si>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</si>
  <si>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</si>
  <si>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</si>
  <si>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</si>
  <si>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</si>
  <si>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</si>
  <si>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</si>
  <si>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</si>
  <si>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</si>
  <si>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</si>
  <si>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</si>
  <si>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</si>
  <si>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</si>
  <si>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</si>
  <si>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</si>
  <si>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</si>
  <si>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</si>
  <si>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</si>
  <si>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</si>
  <si>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</si>
  <si>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</si>
  <si>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87435</t>
  </si>
  <si>
    <t>STANDARDNÍ CYTOLOGICKÉ BARVENÍ,  ZA 4-10  PREPARÁT</t>
  </si>
  <si>
    <t>94123</t>
  </si>
  <si>
    <t>94195</t>
  </si>
  <si>
    <t>SYNTÉZA cDNA REVERZNÍ TRANSKRIPCÍ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</si>
  <si>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</si>
  <si>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</si>
  <si>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</si>
  <si>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</si>
  <si>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</si>
  <si>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</si>
  <si>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</si>
  <si>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</si>
  <si>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</si>
  <si>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</si>
  <si>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</si>
  <si>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</si>
  <si>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</si>
  <si>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</si>
  <si>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</si>
  <si>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</si>
  <si>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</si>
  <si>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</si>
  <si>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</si>
  <si>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</si>
  <si>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</si>
  <si>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</si>
  <si>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</si>
  <si>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</si>
  <si>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</si>
  <si>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</si>
  <si>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</si>
  <si>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</si>
  <si>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</si>
  <si>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</si>
  <si>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</si>
  <si>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</si>
  <si>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</si>
  <si>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</si>
  <si>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</si>
  <si>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</si>
  <si>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</si>
  <si>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</si>
  <si>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</si>
  <si>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87623</t>
  </si>
  <si>
    <t xml:space="preserve">KVANTITATIVNÍ POLYMERÁZOVÁ ŘETĚZOVÁ REAKCE (QPCR) </t>
  </si>
  <si>
    <t>87622</t>
  </si>
  <si>
    <t>KRYOPREZERVACE TKÁNĚ</t>
  </si>
  <si>
    <t>87119</t>
  </si>
  <si>
    <t>PITVA FIXOVANÉHO MOZKU (NEUROPATOLOGICKÁ)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</si>
  <si>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</si>
  <si>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</si>
  <si>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</si>
  <si>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</si>
  <si>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</si>
  <si>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</si>
  <si>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</si>
  <si>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</si>
  <si>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</si>
  <si>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</si>
  <si>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</si>
  <si>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</si>
  <si>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</si>
  <si>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</si>
  <si>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</si>
  <si>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</si>
  <si>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</si>
  <si>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</si>
  <si>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</si>
  <si>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</si>
  <si>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</si>
  <si>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</si>
  <si>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</si>
  <si>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</si>
  <si>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</si>
  <si>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</si>
  <si>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</si>
  <si>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</si>
  <si>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</si>
  <si>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</si>
  <si>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</si>
  <si>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</si>
  <si>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</si>
  <si>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</si>
  <si>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87137</t>
  </si>
  <si>
    <t>VYŠETŘENÍ DENZITOMETRICKÉ - ZA KAŽDÝ PARAMETR</t>
  </si>
  <si>
    <t>06</t>
  </si>
  <si>
    <t>07</t>
  </si>
  <si>
    <t>08</t>
  </si>
  <si>
    <t>10</t>
  </si>
  <si>
    <t>87441</t>
  </si>
  <si>
    <t>ENZYMOVÁ CYTOCHEMIE I.  -  ZA KAŽDÝ MARKER Z JEDNO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</si>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</sst>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0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1" xfId="0" applyFont="1" applyFill="1" applyBorder="1" applyAlignment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32" fillId="2" borderId="52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59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6" xfId="0" applyNumberFormat="1" applyFont="1" applyFill="1" applyBorder="1"/>
    <xf numFmtId="9" fontId="40" fillId="2" borderId="60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6" xfId="74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6" xfId="0" applyFont="1" applyFill="1" applyBorder="1"/>
    <xf numFmtId="0" fontId="33" fillId="0" borderId="87" xfId="0" applyFont="1" applyBorder="1" applyAlignment="1"/>
    <xf numFmtId="9" fontId="33" fillId="0" borderId="85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5" xfId="0" quotePrefix="1" applyNumberFormat="1" applyFont="1" applyFill="1" applyBorder="1" applyAlignment="1">
      <alignment horizontal="center" vertical="center"/>
    </xf>
    <xf numFmtId="0" fontId="26" fillId="4" borderId="83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4" xfId="0" applyFont="1" applyBorder="1"/>
    <xf numFmtId="0" fontId="32" fillId="2" borderId="74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6" xfId="0" applyNumberFormat="1" applyFont="1" applyBorder="1" applyAlignment="1">
      <alignment horizontal="right" vertical="center"/>
    </xf>
    <xf numFmtId="9" fontId="40" fillId="0" borderId="103" xfId="0" applyNumberFormat="1" applyFont="1" applyBorder="1" applyAlignment="1">
      <alignment horizontal="right" vertical="center"/>
    </xf>
    <xf numFmtId="173" fontId="40" fillId="0" borderId="103" xfId="0" applyNumberFormat="1" applyFont="1" applyBorder="1" applyAlignment="1">
      <alignment horizontal="right" vertical="center"/>
    </xf>
    <xf numFmtId="173" fontId="40" fillId="0" borderId="72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vertical="center"/>
    </xf>
    <xf numFmtId="173" fontId="40" fillId="0" borderId="104" xfId="0" applyNumberFormat="1" applyFont="1" applyBorder="1" applyAlignment="1">
      <alignment vertical="center"/>
    </xf>
    <xf numFmtId="173" fontId="40" fillId="0" borderId="103" xfId="0" applyNumberFormat="1" applyFont="1" applyBorder="1" applyAlignment="1">
      <alignment vertical="center"/>
    </xf>
    <xf numFmtId="173" fontId="40" fillId="0" borderId="72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103" xfId="0" applyNumberFormat="1" applyFont="1" applyBorder="1" applyAlignment="1">
      <alignment vertical="center"/>
    </xf>
    <xf numFmtId="174" fontId="40" fillId="0" borderId="72" xfId="0" applyNumberFormat="1" applyFont="1" applyBorder="1" applyAlignment="1">
      <alignment vertical="center"/>
    </xf>
    <xf numFmtId="168" fontId="40" fillId="0" borderId="97" xfId="0" applyNumberFormat="1" applyFont="1" applyBorder="1" applyAlignment="1">
      <alignment vertical="center"/>
    </xf>
    <xf numFmtId="0" fontId="33" fillId="0" borderId="104" xfId="0" applyFont="1" applyBorder="1" applyAlignment="1">
      <alignment horizontal="center" vertical="center"/>
    </xf>
    <xf numFmtId="166" fontId="40" fillId="2" borderId="72" xfId="0" applyNumberFormat="1" applyFont="1" applyFill="1" applyBorder="1" applyAlignment="1">
      <alignment horizontal="center" vertical="center"/>
    </xf>
    <xf numFmtId="173" fontId="40" fillId="0" borderId="81" xfId="0" applyNumberFormat="1" applyFont="1" applyBorder="1" applyAlignment="1">
      <alignment horizontal="right" vertical="center"/>
    </xf>
    <xf numFmtId="175" fontId="40" fillId="0" borderId="80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horizontal="right" vertical="center"/>
    </xf>
    <xf numFmtId="173" fontId="40" fillId="0" borderId="81" xfId="0" applyNumberFormat="1" applyFont="1" applyBorder="1" applyAlignment="1">
      <alignment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6" fontId="40" fillId="0" borderId="7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5" xfId="0" quotePrefix="1" applyFont="1" applyFill="1" applyBorder="1" applyAlignment="1">
      <alignment horizontal="center" vertical="center" wrapText="1"/>
    </xf>
    <xf numFmtId="0" fontId="41" fillId="9" borderId="85" xfId="0" quotePrefix="1" applyFont="1" applyFill="1" applyBorder="1" applyAlignment="1">
      <alignment horizontal="center" vertical="center" wrapText="1"/>
    </xf>
    <xf numFmtId="0" fontId="41" fillId="9" borderId="8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2" xfId="0" applyNumberFormat="1" applyFont="1" applyFill="1" applyBorder="1"/>
    <xf numFmtId="3" fontId="0" fillId="7" borderId="73" xfId="0" applyNumberFormat="1" applyFont="1" applyFill="1" applyBorder="1"/>
    <xf numFmtId="0" fontId="0" fillId="0" borderId="113" xfId="0" applyNumberFormat="1" applyFont="1" applyBorder="1"/>
    <xf numFmtId="3" fontId="0" fillId="0" borderId="114" xfId="0" applyNumberFormat="1" applyFont="1" applyBorder="1"/>
    <xf numFmtId="0" fontId="0" fillId="7" borderId="113" xfId="0" applyNumberFormat="1" applyFont="1" applyFill="1" applyBorder="1"/>
    <xf numFmtId="3" fontId="0" fillId="7" borderId="114" xfId="0" applyNumberFormat="1" applyFont="1" applyFill="1" applyBorder="1"/>
    <xf numFmtId="0" fontId="54" fillId="8" borderId="113" xfId="0" applyNumberFormat="1" applyFont="1" applyFill="1" applyBorder="1"/>
    <xf numFmtId="3" fontId="54" fillId="8" borderId="114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4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/>
    <xf numFmtId="9" fontId="3" fillId="2" borderId="9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92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7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9" xfId="0" applyNumberFormat="1" applyFont="1" applyFill="1" applyBorder="1" applyAlignment="1">
      <alignment horizontal="center" vertical="center"/>
    </xf>
    <xf numFmtId="0" fontId="33" fillId="0" borderId="107" xfId="0" applyFont="1" applyBorder="1" applyAlignment="1">
      <alignment horizontal="center" vertical="center"/>
    </xf>
    <xf numFmtId="0" fontId="56" fillId="4" borderId="100" xfId="0" applyFont="1" applyFill="1" applyBorder="1" applyAlignment="1">
      <alignment horizontal="center" vertical="center" wrapText="1"/>
    </xf>
    <xf numFmtId="0" fontId="56" fillId="4" borderId="108" xfId="0" applyFont="1" applyFill="1" applyBorder="1" applyAlignment="1">
      <alignment horizontal="center" vertical="center" wrapText="1"/>
    </xf>
    <xf numFmtId="0" fontId="56" fillId="4" borderId="88" xfId="0" applyFont="1" applyFill="1" applyBorder="1" applyAlignment="1">
      <alignment horizontal="center" vertical="center" wrapText="1"/>
    </xf>
    <xf numFmtId="0" fontId="56" fillId="4" borderId="101" xfId="0" applyFont="1" applyFill="1" applyBorder="1" applyAlignment="1">
      <alignment horizontal="center" vertical="center" wrapText="1"/>
    </xf>
    <xf numFmtId="0" fontId="56" fillId="4" borderId="89" xfId="0" applyFont="1" applyFill="1" applyBorder="1" applyAlignment="1">
      <alignment horizontal="center" vertical="center" wrapText="1"/>
    </xf>
    <xf numFmtId="0" fontId="56" fillId="4" borderId="102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0" xfId="0" applyNumberFormat="1" applyFont="1" applyFill="1" applyBorder="1" applyAlignment="1">
      <alignment horizontal="center" vertical="center" wrapText="1"/>
    </xf>
    <xf numFmtId="168" fontId="56" fillId="2" borderId="108" xfId="0" applyNumberFormat="1" applyFont="1" applyFill="1" applyBorder="1" applyAlignment="1">
      <alignment horizontal="center" vertical="center" wrapText="1"/>
    </xf>
    <xf numFmtId="0" fontId="56" fillId="2" borderId="88" xfId="0" applyFont="1" applyFill="1" applyBorder="1" applyAlignment="1">
      <alignment horizontal="center" vertical="center" wrapText="1"/>
    </xf>
    <xf numFmtId="0" fontId="56" fillId="2" borderId="101" xfId="0" applyFont="1" applyFill="1" applyBorder="1" applyAlignment="1">
      <alignment horizontal="center" vertical="center" wrapText="1"/>
    </xf>
    <xf numFmtId="0" fontId="56" fillId="2" borderId="89" xfId="0" applyFont="1" applyFill="1" applyBorder="1" applyAlignment="1">
      <alignment horizontal="center" vertical="center" wrapText="1"/>
    </xf>
    <xf numFmtId="0" fontId="56" fillId="2" borderId="102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88" xfId="0" applyNumberFormat="1" applyFont="1" applyFill="1" applyBorder="1" applyAlignment="1">
      <alignment horizontal="center" vertical="center"/>
    </xf>
    <xf numFmtId="3" fontId="56" fillId="4" borderId="101" xfId="0" applyNumberFormat="1" applyFont="1" applyFill="1" applyBorder="1" applyAlignment="1">
      <alignment horizontal="center" vertical="center"/>
    </xf>
    <xf numFmtId="9" fontId="56" fillId="4" borderId="88" xfId="0" applyNumberFormat="1" applyFont="1" applyFill="1" applyBorder="1" applyAlignment="1">
      <alignment horizontal="center" vertical="center"/>
    </xf>
    <xf numFmtId="9" fontId="56" fillId="4" borderId="101" xfId="0" applyNumberFormat="1" applyFont="1" applyFill="1" applyBorder="1" applyAlignment="1">
      <alignment horizontal="center" vertical="center"/>
    </xf>
    <xf numFmtId="3" fontId="56" fillId="4" borderId="89" xfId="0" applyNumberFormat="1" applyFont="1" applyFill="1" applyBorder="1" applyAlignment="1">
      <alignment horizontal="center" vertical="center" wrapText="1"/>
    </xf>
    <xf numFmtId="3" fontId="56" fillId="4" borderId="102" xfId="0" applyNumberFormat="1" applyFont="1" applyFill="1" applyBorder="1" applyAlignment="1">
      <alignment horizontal="center" vertical="center" wrapText="1"/>
    </xf>
    <xf numFmtId="0" fontId="40" fillId="2" borderId="109" xfId="0" applyFont="1" applyFill="1" applyBorder="1" applyAlignment="1">
      <alignment horizontal="center" vertical="center" wrapText="1"/>
    </xf>
    <xf numFmtId="0" fontId="40" fillId="2" borderId="92" xfId="0" applyFont="1" applyFill="1" applyBorder="1" applyAlignment="1">
      <alignment horizontal="center" vertical="center" wrapText="1"/>
    </xf>
    <xf numFmtId="0" fontId="56" fillId="9" borderId="111" xfId="0" applyFont="1" applyFill="1" applyBorder="1" applyAlignment="1">
      <alignment horizontal="center"/>
    </xf>
    <xf numFmtId="0" fontId="56" fillId="9" borderId="110" xfId="0" applyFont="1" applyFill="1" applyBorder="1" applyAlignment="1">
      <alignment horizontal="center"/>
    </xf>
    <xf numFmtId="0" fontId="56" fillId="9" borderId="87" xfId="0" applyFont="1" applyFill="1" applyBorder="1" applyAlignment="1">
      <alignment horizontal="center"/>
    </xf>
    <xf numFmtId="0" fontId="40" fillId="4" borderId="97" xfId="0" applyFont="1" applyFill="1" applyBorder="1" applyAlignment="1">
      <alignment horizontal="center" vertical="center" wrapText="1"/>
    </xf>
    <xf numFmtId="0" fontId="40" fillId="4" borderId="75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4" xfId="0" applyFont="1" applyFill="1" applyBorder="1" applyAlignment="1">
      <alignment horizontal="center"/>
    </xf>
    <xf numFmtId="0" fontId="60" fillId="2" borderId="82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7" xfId="0" applyFont="1" applyFill="1" applyBorder="1" applyAlignment="1">
      <alignment horizontal="center"/>
    </xf>
    <xf numFmtId="0" fontId="60" fillId="4" borderId="78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7" xfId="0" applyFont="1" applyFill="1" applyBorder="1" applyAlignment="1">
      <alignment horizontal="center"/>
    </xf>
    <xf numFmtId="0" fontId="60" fillId="2" borderId="78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3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75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4" xfId="0" applyNumberFormat="1" applyFont="1" applyFill="1" applyBorder="1" applyAlignment="1">
      <alignment horizontal="center" vertical="top"/>
    </xf>
    <xf numFmtId="0" fontId="32" fillId="2" borderId="74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6" xfId="0" applyNumberFormat="1" applyFont="1" applyFill="1" applyBorder="1" applyAlignment="1">
      <alignment horizontal="right" vertical="top"/>
    </xf>
    <xf numFmtId="3" fontId="34" fillId="10" borderId="117" xfId="0" applyNumberFormat="1" applyFont="1" applyFill="1" applyBorder="1" applyAlignment="1">
      <alignment horizontal="right" vertical="top"/>
    </xf>
    <xf numFmtId="177" fontId="34" fillId="10" borderId="118" xfId="0" applyNumberFormat="1" applyFont="1" applyFill="1" applyBorder="1" applyAlignment="1">
      <alignment horizontal="right" vertical="top"/>
    </xf>
    <xf numFmtId="3" fontId="34" fillId="0" borderId="116" xfId="0" applyNumberFormat="1" applyFont="1" applyBorder="1" applyAlignment="1">
      <alignment horizontal="right" vertical="top"/>
    </xf>
    <xf numFmtId="177" fontId="34" fillId="10" borderId="119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3" fontId="36" fillId="10" borderId="122" xfId="0" applyNumberFormat="1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0" fontId="36" fillId="10" borderId="124" xfId="0" applyFont="1" applyFill="1" applyBorder="1" applyAlignment="1">
      <alignment horizontal="right" vertical="top"/>
    </xf>
    <xf numFmtId="0" fontId="34" fillId="10" borderId="118" xfId="0" applyFont="1" applyFill="1" applyBorder="1" applyAlignment="1">
      <alignment horizontal="right" vertical="top"/>
    </xf>
    <xf numFmtId="0" fontId="34" fillId="10" borderId="119" xfId="0" applyFont="1" applyFill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177" fontId="36" fillId="10" borderId="124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0" borderId="127" xfId="0" applyFont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0" fontId="38" fillId="11" borderId="115" xfId="0" applyFont="1" applyFill="1" applyBorder="1" applyAlignment="1">
      <alignment vertical="top"/>
    </xf>
    <xf numFmtId="0" fontId="38" fillId="11" borderId="115" xfId="0" applyFont="1" applyFill="1" applyBorder="1" applyAlignment="1">
      <alignment vertical="top" indent="2"/>
    </xf>
    <xf numFmtId="0" fontId="38" fillId="11" borderId="115" xfId="0" applyFont="1" applyFill="1" applyBorder="1" applyAlignment="1">
      <alignment vertical="top" indent="4"/>
    </xf>
    <xf numFmtId="0" fontId="39" fillId="11" borderId="120" xfId="0" applyFont="1" applyFill="1" applyBorder="1" applyAlignment="1">
      <alignment vertical="top" indent="6"/>
    </xf>
    <xf numFmtId="0" fontId="38" fillId="11" borderId="115" xfId="0" applyFont="1" applyFill="1" applyBorder="1" applyAlignment="1">
      <alignment vertical="top" indent="8"/>
    </xf>
    <xf numFmtId="0" fontId="39" fillId="11" borderId="120" xfId="0" applyFont="1" applyFill="1" applyBorder="1" applyAlignment="1">
      <alignment vertical="top" indent="2"/>
    </xf>
    <xf numFmtId="0" fontId="38" fillId="11" borderId="115" xfId="0" applyFont="1" applyFill="1" applyBorder="1" applyAlignment="1">
      <alignment vertical="top" indent="6"/>
    </xf>
    <xf numFmtId="0" fontId="39" fillId="11" borderId="120" xfId="0" applyFont="1" applyFill="1" applyBorder="1" applyAlignment="1">
      <alignment vertical="top" indent="4"/>
    </xf>
    <xf numFmtId="0" fontId="33" fillId="11" borderId="115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5" xfId="53" applyNumberFormat="1" applyFont="1" applyFill="1" applyBorder="1" applyAlignment="1">
      <alignment horizontal="left"/>
    </xf>
    <xf numFmtId="164" fontId="32" fillId="2" borderId="129" xfId="53" applyNumberFormat="1" applyFont="1" applyFill="1" applyBorder="1" applyAlignment="1">
      <alignment horizontal="left"/>
    </xf>
    <xf numFmtId="0" fontId="32" fillId="2" borderId="129" xfId="53" applyNumberFormat="1" applyFont="1" applyFill="1" applyBorder="1" applyAlignment="1">
      <alignment horizontal="left"/>
    </xf>
    <xf numFmtId="164" fontId="32" fillId="2" borderId="103" xfId="53" applyNumberFormat="1" applyFont="1" applyFill="1" applyBorder="1" applyAlignment="1">
      <alignment horizontal="left"/>
    </xf>
    <xf numFmtId="3" fontId="32" fillId="2" borderId="103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6" xfId="0" applyFont="1" applyFill="1" applyBorder="1"/>
    <xf numFmtId="0" fontId="33" fillId="0" borderId="77" xfId="0" applyFont="1" applyFill="1" applyBorder="1"/>
    <xf numFmtId="164" fontId="33" fillId="0" borderId="77" xfId="0" applyNumberFormat="1" applyFont="1" applyFill="1" applyBorder="1"/>
    <xf numFmtId="164" fontId="33" fillId="0" borderId="77" xfId="0" applyNumberFormat="1" applyFont="1" applyFill="1" applyBorder="1" applyAlignment="1">
      <alignment horizontal="right"/>
    </xf>
    <xf numFmtId="0" fontId="33" fillId="0" borderId="77" xfId="0" applyNumberFormat="1" applyFont="1" applyFill="1" applyBorder="1"/>
    <xf numFmtId="3" fontId="33" fillId="0" borderId="77" xfId="0" applyNumberFormat="1" applyFont="1" applyFill="1" applyBorder="1"/>
    <xf numFmtId="3" fontId="33" fillId="0" borderId="78" xfId="0" applyNumberFormat="1" applyFont="1" applyFill="1" applyBorder="1"/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0" fontId="33" fillId="0" borderId="85" xfId="0" applyNumberFormat="1" applyFont="1" applyFill="1" applyBorder="1"/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0" fontId="33" fillId="0" borderId="80" xfId="0" applyNumberFormat="1" applyFont="1" applyFill="1" applyBorder="1"/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" fillId="2" borderId="105" xfId="79" applyFont="1" applyFill="1" applyBorder="1" applyAlignment="1">
      <alignment horizontal="left"/>
    </xf>
    <xf numFmtId="3" fontId="3" fillId="2" borderId="88" xfId="80" applyNumberFormat="1" applyFont="1" applyFill="1" applyBorder="1"/>
    <xf numFmtId="3" fontId="3" fillId="2" borderId="89" xfId="80" applyNumberFormat="1" applyFont="1" applyFill="1" applyBorder="1"/>
    <xf numFmtId="9" fontId="3" fillId="2" borderId="130" xfId="80" applyNumberFormat="1" applyFont="1" applyFill="1" applyBorder="1"/>
    <xf numFmtId="9" fontId="3" fillId="2" borderId="88" xfId="80" applyNumberFormat="1" applyFont="1" applyFill="1" applyBorder="1"/>
    <xf numFmtId="9" fontId="3" fillId="2" borderId="89" xfId="80" applyNumberFormat="1" applyFont="1" applyFill="1" applyBorder="1"/>
    <xf numFmtId="0" fontId="40" fillId="0" borderId="76" xfId="0" applyFont="1" applyFill="1" applyBorder="1"/>
    <xf numFmtId="9" fontId="33" fillId="0" borderId="77" xfId="0" applyNumberFormat="1" applyFont="1" applyFill="1" applyBorder="1"/>
    <xf numFmtId="9" fontId="33" fillId="0" borderId="78" xfId="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0" fontId="40" fillId="0" borderId="96" xfId="0" applyFont="1" applyFill="1" applyBorder="1"/>
    <xf numFmtId="0" fontId="40" fillId="0" borderId="95" xfId="0" applyFont="1" applyFill="1" applyBorder="1" applyAlignment="1">
      <alignment horizontal="left" indent="1"/>
    </xf>
    <xf numFmtId="9" fontId="33" fillId="0" borderId="131" xfId="0" applyNumberFormat="1" applyFont="1" applyFill="1" applyBorder="1"/>
    <xf numFmtId="9" fontId="33" fillId="0" borderId="91" xfId="0" applyNumberFormat="1" applyFont="1" applyFill="1" applyBorder="1"/>
    <xf numFmtId="3" fontId="33" fillId="0" borderId="76" xfId="0" applyNumberFormat="1" applyFont="1" applyFill="1" applyBorder="1"/>
    <xf numFmtId="3" fontId="33" fillId="0" borderId="79" xfId="0" applyNumberFormat="1" applyFont="1" applyFill="1" applyBorder="1"/>
    <xf numFmtId="9" fontId="33" fillId="0" borderId="132" xfId="0" applyNumberFormat="1" applyFont="1" applyFill="1" applyBorder="1"/>
    <xf numFmtId="9" fontId="33" fillId="0" borderId="107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3" fillId="0" borderId="27" xfId="0" applyFont="1" applyFill="1" applyBorder="1"/>
    <xf numFmtId="0" fontId="40" fillId="11" borderId="27" xfId="0" applyFont="1" applyFill="1" applyBorder="1"/>
    <xf numFmtId="0" fontId="3" fillId="2" borderId="88" xfId="80" applyFont="1" applyFill="1" applyBorder="1"/>
    <xf numFmtId="3" fontId="33" fillId="0" borderId="20" xfId="0" applyNumberFormat="1" applyFont="1" applyFill="1" applyBorder="1"/>
    <xf numFmtId="0" fontId="33" fillId="0" borderId="28" xfId="0" applyFont="1" applyFill="1" applyBorder="1"/>
    <xf numFmtId="3" fontId="33" fillId="0" borderId="28" xfId="0" applyNumberFormat="1" applyFont="1" applyFill="1" applyBorder="1"/>
    <xf numFmtId="3" fontId="33" fillId="0" borderId="54" xfId="0" applyNumberFormat="1" applyFont="1" applyFill="1" applyBorder="1"/>
    <xf numFmtId="3" fontId="33" fillId="0" borderId="29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" fillId="2" borderId="135" xfId="80" applyFont="1" applyFill="1" applyBorder="1" applyAlignment="1">
      <alignment horizontal="left"/>
    </xf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3" fillId="0" borderId="77" xfId="0" applyFont="1" applyFill="1" applyBorder="1" applyAlignment="1">
      <alignment horizontal="right"/>
    </xf>
    <xf numFmtId="0" fontId="33" fillId="0" borderId="77" xfId="0" applyFont="1" applyFill="1" applyBorder="1" applyAlignment="1">
      <alignment horizontal="left"/>
    </xf>
    <xf numFmtId="165" fontId="33" fillId="0" borderId="77" xfId="0" applyNumberFormat="1" applyFont="1" applyFill="1" applyBorder="1"/>
    <xf numFmtId="0" fontId="33" fillId="0" borderId="137" xfId="0" applyFont="1" applyFill="1" applyBorder="1"/>
    <xf numFmtId="0" fontId="33" fillId="0" borderId="138" xfId="0" applyFont="1" applyFill="1" applyBorder="1"/>
    <xf numFmtId="0" fontId="33" fillId="0" borderId="138" xfId="0" applyFont="1" applyFill="1" applyBorder="1" applyAlignment="1">
      <alignment horizontal="right"/>
    </xf>
    <xf numFmtId="0" fontId="33" fillId="0" borderId="138" xfId="0" applyFont="1" applyFill="1" applyBorder="1" applyAlignment="1">
      <alignment horizontal="left"/>
    </xf>
    <xf numFmtId="164" fontId="33" fillId="0" borderId="138" xfId="0" applyNumberFormat="1" applyFont="1" applyFill="1" applyBorder="1"/>
    <xf numFmtId="165" fontId="33" fillId="0" borderId="138" xfId="0" applyNumberFormat="1" applyFont="1" applyFill="1" applyBorder="1"/>
    <xf numFmtId="9" fontId="33" fillId="0" borderId="138" xfId="0" applyNumberFormat="1" applyFont="1" applyFill="1" applyBorder="1"/>
    <xf numFmtId="9" fontId="33" fillId="0" borderId="139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164" fontId="33" fillId="0" borderId="138" xfId="0" applyNumberFormat="1" applyFont="1" applyFill="1" applyBorder="1" applyAlignment="1">
      <alignment horizontal="right"/>
    </xf>
    <xf numFmtId="3" fontId="33" fillId="0" borderId="138" xfId="0" applyNumberFormat="1" applyFont="1" applyFill="1" applyBorder="1"/>
    <xf numFmtId="3" fontId="33" fillId="0" borderId="139" xfId="0" applyNumberFormat="1" applyFont="1" applyFill="1" applyBorder="1"/>
    <xf numFmtId="164" fontId="33" fillId="0" borderId="141" xfId="0" applyNumberFormat="1" applyFont="1" applyFill="1" applyBorder="1" applyAlignment="1">
      <alignment horizontal="right"/>
    </xf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0" fontId="33" fillId="2" borderId="66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76" xfId="0" applyFont="1" applyFill="1" applyBorder="1" applyAlignment="1">
      <alignment horizontal="left"/>
    </xf>
    <xf numFmtId="169" fontId="60" fillId="4" borderId="77" xfId="0" applyNumberFormat="1" applyFont="1" applyFill="1" applyBorder="1"/>
    <xf numFmtId="9" fontId="60" fillId="4" borderId="77" xfId="0" applyNumberFormat="1" applyFont="1" applyFill="1" applyBorder="1"/>
    <xf numFmtId="9" fontId="60" fillId="4" borderId="78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0" borderId="140" xfId="0" applyFont="1" applyBorder="1" applyAlignment="1">
      <alignment horizontal="left" indent="1"/>
    </xf>
    <xf numFmtId="169" fontId="0" fillId="0" borderId="138" xfId="0" applyNumberFormat="1" applyBorder="1"/>
    <xf numFmtId="9" fontId="0" fillId="0" borderId="138" xfId="0" applyNumberFormat="1" applyBorder="1"/>
    <xf numFmtId="9" fontId="0" fillId="0" borderId="139" xfId="0" applyNumberFormat="1" applyBorder="1"/>
    <xf numFmtId="0" fontId="60" fillId="4" borderId="137" xfId="0" applyFont="1" applyFill="1" applyBorder="1" applyAlignment="1">
      <alignment horizontal="left"/>
    </xf>
    <xf numFmtId="169" fontId="60" fillId="4" borderId="138" xfId="0" applyNumberFormat="1" applyFont="1" applyFill="1" applyBorder="1"/>
    <xf numFmtId="9" fontId="60" fillId="4" borderId="138" xfId="0" applyNumberFormat="1" applyFont="1" applyFill="1" applyBorder="1"/>
    <xf numFmtId="9" fontId="60" fillId="4" borderId="139" xfId="0" applyNumberFormat="1" applyFont="1" applyFill="1" applyBorder="1"/>
    <xf numFmtId="0" fontId="60" fillId="0" borderId="137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77" xfId="0" applyNumberFormat="1" applyFont="1" applyFill="1" applyBorder="1"/>
    <xf numFmtId="169" fontId="33" fillId="0" borderId="78" xfId="0" applyNumberFormat="1" applyFont="1" applyFill="1" applyBorder="1"/>
    <xf numFmtId="169" fontId="33" fillId="0" borderId="138" xfId="0" applyNumberFormat="1" applyFont="1" applyFill="1" applyBorder="1"/>
    <xf numFmtId="169" fontId="33" fillId="0" borderId="139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0" fontId="40" fillId="0" borderId="137" xfId="0" applyFont="1" applyFill="1" applyBorder="1"/>
    <xf numFmtId="0" fontId="40" fillId="0" borderId="14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  <tableStyle name="TableStyleMedium2 2" pivot="0" count="7" xr9:uid="{00000000-0011-0000-FFFF-FFFF01000000}">
      <tableStyleElement type="wholeTable" dxfId="94"/>
      <tableStyleElement type="headerRow" dxfId="93"/>
      <tableStyleElement type="totalRow" dxfId="92"/>
      <tableStyleElement type="firstColumn" dxfId="91"/>
      <tableStyleElement type="lastColumn" dxfId="90"/>
      <tableStyleElement type="firstRowStripe" dxfId="89"/>
      <tableStyleElement type="firstColumnStripe" dxfId="8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1.2787794988864443</c:v>
                </c:pt>
                <c:pt idx="1">
                  <c:v>1.3387434025609897</c:v>
                </c:pt>
                <c:pt idx="2">
                  <c:v>1.3431547095794527</c:v>
                </c:pt>
                <c:pt idx="3">
                  <c:v>1.3745134991936669</c:v>
                </c:pt>
                <c:pt idx="4">
                  <c:v>1.4222695550474125</c:v>
                </c:pt>
                <c:pt idx="5">
                  <c:v>1.4111475910451874</c:v>
                </c:pt>
                <c:pt idx="6">
                  <c:v>1.3336183118446383</c:v>
                </c:pt>
                <c:pt idx="7">
                  <c:v>1.3248078952542741</c:v>
                </c:pt>
                <c:pt idx="8">
                  <c:v>1.3069689366643555</c:v>
                </c:pt>
                <c:pt idx="9">
                  <c:v>1.2992366847629784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0.83140329026719473</c:v>
                </c:pt>
                <c:pt idx="1">
                  <c:v>0.83140329026719473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87" tableBorderDxfId="86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5"/>
    <tableColumn id="2" xr3:uid="{00000000-0010-0000-0000-000002000000}" name="popis" dataDxfId="84"/>
    <tableColumn id="3" xr3:uid="{00000000-0010-0000-0000-000003000000}" name="01 uv_sk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6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5" totalsRowShown="0">
  <autoFilter ref="C3:S15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8" bestFit="1" customWidth="1"/>
    <col min="2" max="2" width="102.28515625" style="118" bestFit="1" customWidth="1"/>
    <col min="3" max="3" width="16.140625" style="42" hidden="1" customWidth="1"/>
    <col min="4" max="16384" width="8.85546875" style="118"/>
  </cols>
  <sheetData>
    <row r="1" spans="1:3" ht="18.600000000000001" customHeight="1" thickBot="1" x14ac:dyDescent="0.35">
      <c r="A1" s="318" t="s">
        <v>107</v>
      </c>
      <c r="B1" s="318"/>
    </row>
    <row r="2" spans="1:3" ht="14.45" customHeight="1" thickBot="1" x14ac:dyDescent="0.25">
      <c r="A2" s="221" t="s">
        <v>256</v>
      </c>
      <c r="B2" s="41"/>
    </row>
    <row r="3" spans="1:3" ht="14.45" customHeight="1" thickBot="1" x14ac:dyDescent="0.25">
      <c r="A3" s="314" t="s">
        <v>133</v>
      </c>
      <c r="B3" s="315"/>
    </row>
    <row r="4" spans="1:3" ht="14.45" customHeight="1" x14ac:dyDescent="0.2">
      <c r="A4" s="133" t="str">
        <f t="shared" ref="A4:A8" si="0">HYPERLINK("#'"&amp;C4&amp;"'!A1",C4)</f>
        <v>Motivace</v>
      </c>
      <c r="B4" s="78" t="s">
        <v>120</v>
      </c>
      <c r="C4" s="42" t="s">
        <v>121</v>
      </c>
    </row>
    <row r="5" spans="1:3" ht="14.45" customHeight="1" x14ac:dyDescent="0.2">
      <c r="A5" s="134" t="str">
        <f t="shared" si="0"/>
        <v>HI</v>
      </c>
      <c r="B5" s="79" t="s">
        <v>129</v>
      </c>
      <c r="C5" s="42" t="s">
        <v>110</v>
      </c>
    </row>
    <row r="6" spans="1:3" ht="14.45" customHeight="1" x14ac:dyDescent="0.2">
      <c r="A6" s="135" t="str">
        <f t="shared" si="0"/>
        <v>HI Graf</v>
      </c>
      <c r="B6" s="80" t="s">
        <v>103</v>
      </c>
      <c r="C6" s="42" t="s">
        <v>111</v>
      </c>
    </row>
    <row r="7" spans="1:3" ht="14.45" customHeight="1" x14ac:dyDescent="0.2">
      <c r="A7" s="135" t="str">
        <f t="shared" si="0"/>
        <v>Man Tab</v>
      </c>
      <c r="B7" s="80" t="s">
        <v>258</v>
      </c>
      <c r="C7" s="42" t="s">
        <v>112</v>
      </c>
    </row>
    <row r="8" spans="1:3" ht="14.45" customHeight="1" thickBot="1" x14ac:dyDescent="0.25">
      <c r="A8" s="136" t="str">
        <f t="shared" si="0"/>
        <v>HV</v>
      </c>
      <c r="B8" s="81" t="s">
        <v>61</v>
      </c>
      <c r="C8" s="42" t="s">
        <v>66</v>
      </c>
    </row>
    <row r="9" spans="1:3" ht="14.45" customHeight="1" thickBot="1" x14ac:dyDescent="0.25">
      <c r="A9" s="82"/>
      <c r="B9" s="82"/>
    </row>
    <row r="10" spans="1:3" ht="14.45" customHeight="1" thickBot="1" x14ac:dyDescent="0.25">
      <c r="A10" s="316" t="s">
        <v>108</v>
      </c>
      <c r="B10" s="315"/>
    </row>
    <row r="11" spans="1:3" ht="14.45" customHeight="1" x14ac:dyDescent="0.2">
      <c r="A11" s="137" t="str">
        <f t="shared" ref="A11" si="1">HYPERLINK("#'"&amp;C11&amp;"'!A1",C11)</f>
        <v>Léky Žádanky</v>
      </c>
      <c r="B11" s="79" t="s">
        <v>130</v>
      </c>
      <c r="C11" s="42" t="s">
        <v>113</v>
      </c>
    </row>
    <row r="12" spans="1:3" ht="14.45" customHeight="1" x14ac:dyDescent="0.2">
      <c r="A12" s="135" t="str">
        <f t="shared" ref="A12:A19" si="2">HYPERLINK("#'"&amp;C12&amp;"'!A1",C12)</f>
        <v>LŽ Detail</v>
      </c>
      <c r="B12" s="80" t="s">
        <v>151</v>
      </c>
      <c r="C12" s="42" t="s">
        <v>114</v>
      </c>
    </row>
    <row r="13" spans="1:3" ht="14.45" customHeight="1" x14ac:dyDescent="0.2">
      <c r="A13" s="135" t="str">
        <f t="shared" si="2"/>
        <v>LŽ Statim</v>
      </c>
      <c r="B13" s="243" t="s">
        <v>182</v>
      </c>
      <c r="C13" s="42" t="s">
        <v>192</v>
      </c>
    </row>
    <row r="14" spans="1:3" ht="14.45" customHeight="1" x14ac:dyDescent="0.2">
      <c r="A14" s="135" t="str">
        <f t="shared" si="2"/>
        <v>Léky Recepty</v>
      </c>
      <c r="B14" s="80" t="s">
        <v>131</v>
      </c>
      <c r="C14" s="42" t="s">
        <v>115</v>
      </c>
    </row>
    <row r="15" spans="1:3" ht="14.45" customHeight="1" x14ac:dyDescent="0.2">
      <c r="A15" s="135" t="str">
        <f t="shared" si="2"/>
        <v>LRp Lékaři</v>
      </c>
      <c r="B15" s="80" t="s">
        <v>137</v>
      </c>
      <c r="C15" s="42" t="s">
        <v>138</v>
      </c>
    </row>
    <row r="16" spans="1:3" ht="14.45" customHeight="1" x14ac:dyDescent="0.2">
      <c r="A16" s="135" t="str">
        <f t="shared" si="2"/>
        <v>LRp Detail</v>
      </c>
      <c r="B16" s="80" t="s">
        <v>559</v>
      </c>
      <c r="C16" s="42" t="s">
        <v>116</v>
      </c>
    </row>
    <row r="17" spans="1:3" ht="14.45" customHeight="1" x14ac:dyDescent="0.2">
      <c r="A17" s="137" t="str">
        <f t="shared" ref="A17" si="3">HYPERLINK("#'"&amp;C17&amp;"'!A1",C17)</f>
        <v>Materiál Žádanky</v>
      </c>
      <c r="B17" s="80" t="s">
        <v>132</v>
      </c>
      <c r="C17" s="42" t="s">
        <v>117</v>
      </c>
    </row>
    <row r="18" spans="1:3" ht="14.45" customHeight="1" x14ac:dyDescent="0.2">
      <c r="A18" s="135" t="str">
        <f t="shared" si="2"/>
        <v>MŽ Detail</v>
      </c>
      <c r="B18" s="80" t="s">
        <v>1017</v>
      </c>
      <c r="C18" s="42" t="s">
        <v>118</v>
      </c>
    </row>
    <row r="19" spans="1:3" ht="14.45" customHeight="1" thickBot="1" x14ac:dyDescent="0.25">
      <c r="A19" s="137" t="str">
        <f t="shared" si="2"/>
        <v>Osobní náklady</v>
      </c>
      <c r="B19" s="80" t="s">
        <v>105</v>
      </c>
      <c r="C19" s="42" t="s">
        <v>119</v>
      </c>
    </row>
    <row r="20" spans="1:3" ht="14.45" customHeight="1" thickBot="1" x14ac:dyDescent="0.25">
      <c r="A20" s="83"/>
      <c r="B20" s="83"/>
    </row>
    <row r="21" spans="1:3" ht="14.45" customHeight="1" thickBot="1" x14ac:dyDescent="0.25">
      <c r="A21" s="317" t="s">
        <v>109</v>
      </c>
      <c r="B21" s="315"/>
    </row>
    <row r="22" spans="1:3" ht="14.45" customHeight="1" x14ac:dyDescent="0.2">
      <c r="A22" s="138" t="str">
        <f t="shared" ref="A22:A27" si="4">HYPERLINK("#'"&amp;C22&amp;"'!A1",C22)</f>
        <v>ZV Vykáz.-A</v>
      </c>
      <c r="B22" s="79" t="s">
        <v>1046</v>
      </c>
      <c r="C22" s="42" t="s">
        <v>122</v>
      </c>
    </row>
    <row r="23" spans="1:3" ht="14.45" customHeight="1" x14ac:dyDescent="0.2">
      <c r="A23" s="135" t="str">
        <f t="shared" ref="A23" si="5">HYPERLINK("#'"&amp;C23&amp;"'!A1",C23)</f>
        <v>ZV Vykáz.-A Lékaři</v>
      </c>
      <c r="B23" s="80" t="s">
        <v>1072</v>
      </c>
      <c r="C23" s="42" t="s">
        <v>195</v>
      </c>
    </row>
    <row r="24" spans="1:3" ht="14.45" customHeight="1" x14ac:dyDescent="0.2">
      <c r="A24" s="135" t="str">
        <f t="shared" si="4"/>
        <v>ZV Vykáz.-A Detail</v>
      </c>
      <c r="B24" s="80" t="s">
        <v>1210</v>
      </c>
      <c r="C24" s="42" t="s">
        <v>123</v>
      </c>
    </row>
    <row r="25" spans="1:3" ht="14.45" customHeight="1" x14ac:dyDescent="0.25">
      <c r="A25" s="256" t="str">
        <f>HYPERLINK("#'"&amp;C25&amp;"'!A1",C25)</f>
        <v>ZV Vykáz.-A Det.Lék.</v>
      </c>
      <c r="B25" s="80" t="s">
        <v>1211</v>
      </c>
      <c r="C25" s="42" t="s">
        <v>199</v>
      </c>
    </row>
    <row r="26" spans="1:3" ht="14.45" customHeight="1" x14ac:dyDescent="0.2">
      <c r="A26" s="135" t="str">
        <f t="shared" si="4"/>
        <v>ZV Vykáz.-H</v>
      </c>
      <c r="B26" s="80" t="s">
        <v>126</v>
      </c>
      <c r="C26" s="42" t="s">
        <v>124</v>
      </c>
    </row>
    <row r="27" spans="1:3" ht="14.45" customHeight="1" x14ac:dyDescent="0.2">
      <c r="A27" s="135" t="str">
        <f t="shared" si="4"/>
        <v>ZV Vykáz.-H Detail</v>
      </c>
      <c r="B27" s="80" t="s">
        <v>1271</v>
      </c>
      <c r="C27" s="42" t="s">
        <v>125</v>
      </c>
    </row>
  </sheetData>
  <mergeCells count="4">
    <mergeCell ref="A3:B3"/>
    <mergeCell ref="A10:B10"/>
    <mergeCell ref="A21:B21"/>
    <mergeCell ref="A1:B1"/>
  </mergeCells>
  <hyperlinks>
    <hyperlink ref="A2" location="Obsah!A1" display="Zpět na Obsah  KL 01  1.-4.měsíc" xr:uid="{ACF3C1E2-C734-486C-B852-6B5BBF6B0CE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9" bestFit="1" customWidth="1"/>
    <col min="2" max="2" width="11.7109375" style="139" hidden="1" customWidth="1"/>
    <col min="3" max="4" width="11" style="141" customWidth="1"/>
    <col min="5" max="5" width="11" style="142" customWidth="1"/>
    <col min="6" max="16384" width="8.85546875" style="139"/>
  </cols>
  <sheetData>
    <row r="1" spans="1:5" ht="19.5" thickBot="1" x14ac:dyDescent="0.35">
      <c r="A1" s="318" t="s">
        <v>120</v>
      </c>
      <c r="B1" s="318"/>
      <c r="C1" s="319"/>
      <c r="D1" s="319"/>
      <c r="E1" s="319"/>
    </row>
    <row r="2" spans="1:5" ht="14.45" customHeight="1" thickBot="1" x14ac:dyDescent="0.25">
      <c r="A2" s="221" t="s">
        <v>256</v>
      </c>
      <c r="B2" s="140"/>
    </row>
    <row r="3" spans="1:5" ht="14.45" customHeight="1" thickBot="1" x14ac:dyDescent="0.25">
      <c r="A3" s="143"/>
      <c r="C3" s="144" t="s">
        <v>106</v>
      </c>
      <c r="D3" s="145" t="s">
        <v>72</v>
      </c>
      <c r="E3" s="146" t="s">
        <v>74</v>
      </c>
    </row>
    <row r="4" spans="1:5" ht="14.45" customHeight="1" thickBot="1" x14ac:dyDescent="0.25">
      <c r="A4" s="147" t="str">
        <f>HYPERLINK("#HI!A1","NÁKLADY CELKEM (v tisících Kč)")</f>
        <v>NÁKLADY CELKEM (v tisících Kč)</v>
      </c>
      <c r="B4" s="148"/>
      <c r="C4" s="149">
        <f ca="1">IF(ISERROR(VLOOKUP("Náklady celkem",INDIRECT("HI!$A:$G"),6,0)),0,VLOOKUP("Náklady celkem",INDIRECT("HI!$A:$G"),6,0))</f>
        <v>36901.389926109317</v>
      </c>
      <c r="D4" s="149">
        <f ca="1">IF(ISERROR(VLOOKUP("Náklady celkem",INDIRECT("HI!$A:$G"),5,0)),0,VLOOKUP("Náklady celkem",INDIRECT("HI!$A:$G"),5,0))</f>
        <v>38548.799539999985</v>
      </c>
      <c r="E4" s="150">
        <f ca="1">IF(C4=0,0,D4/C4)</f>
        <v>1.0446435653830224</v>
      </c>
    </row>
    <row r="5" spans="1:5" ht="14.45" customHeight="1" x14ac:dyDescent="0.2">
      <c r="A5" s="151" t="s">
        <v>140</v>
      </c>
      <c r="B5" s="152"/>
      <c r="C5" s="153"/>
      <c r="D5" s="153"/>
      <c r="E5" s="154"/>
    </row>
    <row r="6" spans="1:5" ht="14.45" customHeight="1" x14ac:dyDescent="0.2">
      <c r="A6" s="155" t="s">
        <v>145</v>
      </c>
      <c r="B6" s="156"/>
      <c r="C6" s="157"/>
      <c r="D6" s="157"/>
      <c r="E6" s="154"/>
    </row>
    <row r="7" spans="1:5" ht="14.45" customHeight="1" x14ac:dyDescent="0.25">
      <c r="A7" s="2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6" t="s">
        <v>110</v>
      </c>
      <c r="C7" s="157">
        <f>IF(ISERROR(HI!F5),"",HI!F5)</f>
        <v>150</v>
      </c>
      <c r="D7" s="157">
        <f>IF(ISERROR(HI!E5),"",HI!E5)</f>
        <v>137.81800999999999</v>
      </c>
      <c r="E7" s="154">
        <f t="shared" ref="E7:E13" si="0">IF(C7=0,0,D7/C7)</f>
        <v>0.91878673333333327</v>
      </c>
    </row>
    <row r="8" spans="1:5" ht="14.45" customHeight="1" x14ac:dyDescent="0.25">
      <c r="A8" s="246" t="str">
        <f>HYPERLINK("#'LŽ Statim'!A1","Podíl statimových žádanek (max. 30%)")</f>
        <v>Podíl statimových žádanek (max. 30%)</v>
      </c>
      <c r="B8" s="244" t="s">
        <v>192</v>
      </c>
      <c r="C8" s="245">
        <v>0.3</v>
      </c>
      <c r="D8" s="245">
        <f>IF('LŽ Statim'!G3="",0,'LŽ Statim'!G3)</f>
        <v>1.0526315789473684E-2</v>
      </c>
      <c r="E8" s="154">
        <f>IF(C8=0,0,D8/C8)</f>
        <v>3.5087719298245612E-2</v>
      </c>
    </row>
    <row r="9" spans="1:5" ht="14.45" customHeight="1" x14ac:dyDescent="0.2">
      <c r="A9" s="159" t="s">
        <v>141</v>
      </c>
      <c r="B9" s="156"/>
      <c r="C9" s="157"/>
      <c r="D9" s="157"/>
      <c r="E9" s="154"/>
    </row>
    <row r="10" spans="1:5" ht="14.45" customHeight="1" x14ac:dyDescent="0.25">
      <c r="A10" s="246" t="str">
        <f>HYPERLINK("#'Léky Recepty'!A1","Záchyt v lékárně (Úhrada Kč, min. 60%)")</f>
        <v>Záchyt v lékárně (Úhrada Kč, min. 60%)</v>
      </c>
      <c r="B10" s="156" t="s">
        <v>115</v>
      </c>
      <c r="C10" s="158">
        <v>0.6</v>
      </c>
      <c r="D10" s="158">
        <f>IF(ISERROR(VLOOKUP("Celkem",'Léky Recepty'!B:H,5,0)),0,VLOOKUP("Celkem",'Léky Recepty'!B:H,5,0))</f>
        <v>0.27012229107242386</v>
      </c>
      <c r="E10" s="154">
        <f t="shared" si="0"/>
        <v>0.45020381845403978</v>
      </c>
    </row>
    <row r="11" spans="1:5" ht="14.45" customHeight="1" x14ac:dyDescent="0.2">
      <c r="A11" s="159" t="s">
        <v>142</v>
      </c>
      <c r="B11" s="156"/>
      <c r="C11" s="157"/>
      <c r="D11" s="157"/>
      <c r="E11" s="154"/>
    </row>
    <row r="12" spans="1:5" ht="14.45" customHeight="1" x14ac:dyDescent="0.2">
      <c r="A12" s="160" t="s">
        <v>146</v>
      </c>
      <c r="B12" s="156"/>
      <c r="C12" s="153"/>
      <c r="D12" s="153"/>
      <c r="E12" s="154"/>
    </row>
    <row r="13" spans="1:5" ht="14.45" customHeight="1" x14ac:dyDescent="0.2">
      <c r="A13" s="16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6" t="s">
        <v>110</v>
      </c>
      <c r="C13" s="157">
        <f>IF(ISERROR(HI!F6),"",HI!F6)</f>
        <v>4745.7033486328128</v>
      </c>
      <c r="D13" s="157">
        <f>IF(ISERROR(HI!E6),"",HI!E6)</f>
        <v>4939.8120899999994</v>
      </c>
      <c r="E13" s="154">
        <f t="shared" si="0"/>
        <v>1.040901996418109</v>
      </c>
    </row>
    <row r="14" spans="1:5" ht="14.45" customHeight="1" thickBot="1" x14ac:dyDescent="0.25">
      <c r="A14" s="162" t="str">
        <f>HYPERLINK("#HI!A1","Osobní náklady")</f>
        <v>Osobní náklady</v>
      </c>
      <c r="B14" s="156"/>
      <c r="C14" s="153">
        <f ca="1">IF(ISERROR(VLOOKUP("Osobní náklady (Kč) *",INDIRECT("HI!$A:$G"),6,0)),0,VLOOKUP("Osobní náklady (Kč) *",INDIRECT("HI!$A:$G"),6,0))</f>
        <v>30217.931789062499</v>
      </c>
      <c r="D14" s="153">
        <f ca="1">IF(ISERROR(VLOOKUP("Osobní náklady (Kč) *",INDIRECT("HI!$A:$G"),5,0)),0,VLOOKUP("Osobní náklady (Kč) *",INDIRECT("HI!$A:$G"),5,0))</f>
        <v>30769.983479999999</v>
      </c>
      <c r="E14" s="154">
        <f ca="1">IF(C14=0,0,D14/C14)</f>
        <v>1.0182690097651659</v>
      </c>
    </row>
    <row r="15" spans="1:5" ht="14.45" customHeight="1" thickBot="1" x14ac:dyDescent="0.25">
      <c r="A15" s="166"/>
      <c r="B15" s="167"/>
      <c r="C15" s="168"/>
      <c r="D15" s="168"/>
      <c r="E15" s="169"/>
    </row>
    <row r="16" spans="1:5" ht="14.45" customHeight="1" thickBot="1" x14ac:dyDescent="0.25">
      <c r="A16" s="170" t="str">
        <f>HYPERLINK("#HI!A1","VÝNOSY CELKEM (v tisících)")</f>
        <v>VÝNOSY CELKEM (v tisících)</v>
      </c>
      <c r="B16" s="171"/>
      <c r="C16" s="172">
        <f ca="1">IF(ISERROR(VLOOKUP("Výnosy celkem",INDIRECT("HI!$A:$G"),6,0)),0,VLOOKUP("Výnosy celkem",INDIRECT("HI!$A:$G"),6,0))</f>
        <v>30679.937000000002</v>
      </c>
      <c r="D16" s="172">
        <f ca="1">IF(ISERROR(VLOOKUP("Výnosy celkem",INDIRECT("HI!$A:$G"),5,0)),0,VLOOKUP("Výnosy celkem",INDIRECT("HI!$A:$G"),5,0))</f>
        <v>32432.913</v>
      </c>
      <c r="E16" s="173">
        <f t="shared" ref="E16:E21" ca="1" si="1">IF(C16=0,0,D16/C16)</f>
        <v>1.0571375358430495</v>
      </c>
    </row>
    <row r="17" spans="1:5" ht="14.45" customHeight="1" x14ac:dyDescent="0.2">
      <c r="A17" s="174" t="str">
        <f>HYPERLINK("#HI!A1","Ambulance (body za výkony + Kč za ZUM a ZULP)")</f>
        <v>Ambulance (body za výkony + Kč za ZUM a ZULP)</v>
      </c>
      <c r="B17" s="152"/>
      <c r="C17" s="153">
        <f ca="1">IF(ISERROR(VLOOKUP("Ambulance *",INDIRECT("HI!$A:$G"),6,0)),0,VLOOKUP("Ambulance *",INDIRECT("HI!$A:$G"),6,0))</f>
        <v>30679.937000000002</v>
      </c>
      <c r="D17" s="153">
        <f ca="1">IF(ISERROR(VLOOKUP("Ambulance *",INDIRECT("HI!$A:$G"),5,0)),0,VLOOKUP("Ambulance *",INDIRECT("HI!$A:$G"),5,0))</f>
        <v>32432.913</v>
      </c>
      <c r="E17" s="154">
        <f t="shared" ca="1" si="1"/>
        <v>1.0571375358430495</v>
      </c>
    </row>
    <row r="18" spans="1:5" ht="14.45" customHeight="1" x14ac:dyDescent="0.25">
      <c r="A18" s="253" t="str">
        <f>HYPERLINK("#'ZV Vykáz.-A'!A1","Zdravotní výkony vykázané u ambulantních pacientů (min. 100 % 2016)")</f>
        <v>Zdravotní výkony vykázané u ambulantních pacientů (min. 100 % 2016)</v>
      </c>
      <c r="B18" s="254" t="s">
        <v>122</v>
      </c>
      <c r="C18" s="158">
        <v>1</v>
      </c>
      <c r="D18" s="158">
        <f>IF(ISERROR(VLOOKUP("Celkem:",'ZV Vykáz.-A'!$A:$AB,10,0)),"",VLOOKUP("Celkem:",'ZV Vykáz.-A'!$A:$AB,10,0))</f>
        <v>1.0571375358430495</v>
      </c>
      <c r="E18" s="154">
        <f t="shared" si="1"/>
        <v>1.0571375358430495</v>
      </c>
    </row>
    <row r="19" spans="1:5" ht="14.45" customHeight="1" x14ac:dyDescent="0.25">
      <c r="A19" s="252" t="str">
        <f>HYPERLINK("#'ZV Vykáz.-A'!A1","Specializovaná ambulantní péče")</f>
        <v>Specializovaná ambulantní péče</v>
      </c>
      <c r="B19" s="254" t="s">
        <v>122</v>
      </c>
      <c r="C19" s="158">
        <v>1</v>
      </c>
      <c r="D19" s="245" t="str">
        <f>IF(ISERROR(VLOOKUP("Specializovaná ambulantní péče",'ZV Vykáz.-A'!$A:$AB,10,0)),"",VLOOKUP("Specializovaná ambulantní péče",'ZV Vykáz.-A'!$A:$AB,10,0))</f>
        <v/>
      </c>
      <c r="E19" s="154" t="e">
        <f t="shared" si="1"/>
        <v>#VALUE!</v>
      </c>
    </row>
    <row r="20" spans="1:5" ht="14.45" customHeight="1" x14ac:dyDescent="0.25">
      <c r="A20" s="252" t="str">
        <f>HYPERLINK("#'ZV Vykáz.-A'!A1","Ambulantní péče ve vyjmenovaných odbornostech (§9)")</f>
        <v>Ambulantní péče ve vyjmenovaných odbornostech (§9)</v>
      </c>
      <c r="B20" s="254" t="s">
        <v>122</v>
      </c>
      <c r="C20" s="158">
        <v>1</v>
      </c>
      <c r="D20" s="245">
        <f>IF(ISERROR(VLOOKUP("Ambulantní péče ve vyjmenovaných odbornostech (§9) *",'ZV Vykáz.-A'!$A:$AB,10,0)),"",VLOOKUP("Ambulantní péče ve vyjmenovaných odbornostech (§9) *",'ZV Vykáz.-A'!$A:$AB,10,0))</f>
        <v>1.0571375358430495</v>
      </c>
      <c r="E20" s="154">
        <f>IF(OR(C20=0,D20=""),0,IF(C20="","",D20/C20))</f>
        <v>1.0571375358430495</v>
      </c>
    </row>
    <row r="21" spans="1:5" ht="14.45" customHeight="1" x14ac:dyDescent="0.2">
      <c r="A21" s="175" t="str">
        <f>HYPERLINK("#'ZV Vykáz.-H'!A1","Zdravotní výkony vykázané u hospitalizovaných pacientů (max. 85 %)")</f>
        <v>Zdravotní výkony vykázané u hospitalizovaných pacientů (max. 85 %)</v>
      </c>
      <c r="B21" s="254" t="s">
        <v>124</v>
      </c>
      <c r="C21" s="158">
        <v>0.85</v>
      </c>
      <c r="D21" s="158">
        <f>IF(ISERROR(VLOOKUP("Celkem:",'ZV Vykáz.-H'!$A:$S,7,0)),"",VLOOKUP("Celkem:",'ZV Vykáz.-H'!$A:$S,7,0))</f>
        <v>1.1038965205346596</v>
      </c>
      <c r="E21" s="154">
        <f t="shared" si="1"/>
        <v>1.2987017888643055</v>
      </c>
    </row>
    <row r="22" spans="1:5" ht="14.45" customHeight="1" x14ac:dyDescent="0.2">
      <c r="A22" s="176" t="str">
        <f>HYPERLINK("#HI!A1","Hospitalizace (casemix * 30000)")</f>
        <v>Hospitalizace (casemix * 30000)</v>
      </c>
      <c r="B22" s="156"/>
      <c r="C22" s="153">
        <f ca="1">IF(ISERROR(VLOOKUP("Hospitalizace *",INDIRECT("HI!$A:$G"),6,0)),0,VLOOKUP("Hospitalizace *",INDIRECT("HI!$A:$G"),6,0))</f>
        <v>0</v>
      </c>
      <c r="D22" s="153">
        <f ca="1">IF(ISERROR(VLOOKUP("Hospitalizace *",INDIRECT("HI!$A:$G"),5,0)),0,VLOOKUP("Hospitalizace *",INDIRECT("HI!$A:$G"),5,0))</f>
        <v>0</v>
      </c>
      <c r="E22" s="154">
        <f ca="1">IF(C22=0,0,D22/C22)</f>
        <v>0</v>
      </c>
    </row>
    <row r="23" spans="1:5" ht="14.45" customHeight="1" thickBot="1" x14ac:dyDescent="0.25">
      <c r="A23" s="177" t="s">
        <v>143</v>
      </c>
      <c r="B23" s="163"/>
      <c r="C23" s="164"/>
      <c r="D23" s="164"/>
      <c r="E23" s="165"/>
    </row>
    <row r="24" spans="1:5" ht="14.45" customHeight="1" thickBot="1" x14ac:dyDescent="0.25">
      <c r="A24" s="178"/>
      <c r="B24" s="179"/>
      <c r="C24" s="180"/>
      <c r="D24" s="180"/>
      <c r="E24" s="181"/>
    </row>
    <row r="25" spans="1:5" ht="14.45" customHeight="1" thickBot="1" x14ac:dyDescent="0.25">
      <c r="A25" s="182" t="s">
        <v>144</v>
      </c>
      <c r="B25" s="183"/>
      <c r="C25" s="184"/>
      <c r="D25" s="184"/>
      <c r="E25" s="185"/>
    </row>
  </sheetData>
  <mergeCells count="1">
    <mergeCell ref="A1:E1"/>
  </mergeCells>
  <conditionalFormatting sqref="E5">
    <cfRule type="cellIs" dxfId="6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6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10 E18:E19">
    <cfRule type="cellIs" dxfId="5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5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FDED129-420F-4FBA-A1BE-817F3C977A5B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8" bestFit="1" customWidth="1"/>
    <col min="2" max="2" width="9.5703125" style="118" hidden="1" customWidth="1" outlineLevel="1"/>
    <col min="3" max="3" width="9.5703125" style="118" customWidth="1" collapsed="1"/>
    <col min="4" max="4" width="2.28515625" style="118" customWidth="1"/>
    <col min="5" max="8" width="9.5703125" style="118" customWidth="1"/>
    <col min="9" max="10" width="9.7109375" style="118" hidden="1" customWidth="1" outlineLevel="1"/>
    <col min="11" max="11" width="8.85546875" style="118" collapsed="1"/>
    <col min="12" max="16384" width="8.85546875" style="118"/>
  </cols>
  <sheetData>
    <row r="1" spans="1:10" ht="18.600000000000001" customHeight="1" thickBot="1" x14ac:dyDescent="0.35">
      <c r="A1" s="329" t="s">
        <v>129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0" ht="14.45" customHeight="1" thickBot="1" x14ac:dyDescent="0.25">
      <c r="A2" s="221" t="s">
        <v>256</v>
      </c>
      <c r="B2" s="100"/>
      <c r="C2" s="100"/>
      <c r="D2" s="100"/>
      <c r="E2" s="100"/>
      <c r="F2" s="100"/>
    </row>
    <row r="3" spans="1:10" ht="14.45" customHeight="1" x14ac:dyDescent="0.2">
      <c r="A3" s="320"/>
      <c r="B3" s="96">
        <v>2015</v>
      </c>
      <c r="C3" s="40">
        <v>2018</v>
      </c>
      <c r="D3" s="7"/>
      <c r="E3" s="324">
        <v>2019</v>
      </c>
      <c r="F3" s="325"/>
      <c r="G3" s="325"/>
      <c r="H3" s="326"/>
      <c r="I3" s="327">
        <v>2017</v>
      </c>
      <c r="J3" s="328"/>
    </row>
    <row r="4" spans="1:10" ht="14.45" customHeight="1" thickBot="1" x14ac:dyDescent="0.25">
      <c r="A4" s="321"/>
      <c r="B4" s="322" t="s">
        <v>72</v>
      </c>
      <c r="C4" s="323"/>
      <c r="D4" s="7"/>
      <c r="E4" s="117" t="s">
        <v>72</v>
      </c>
      <c r="F4" s="98" t="s">
        <v>73</v>
      </c>
      <c r="G4" s="98" t="s">
        <v>67</v>
      </c>
      <c r="H4" s="99" t="s">
        <v>74</v>
      </c>
      <c r="I4" s="257" t="s">
        <v>200</v>
      </c>
      <c r="J4" s="258" t="s">
        <v>201</v>
      </c>
    </row>
    <row r="5" spans="1:10" ht="14.45" customHeight="1" x14ac:dyDescent="0.2">
      <c r="A5" s="101" t="str">
        <f>HYPERLINK("#'Léky Žádanky'!A1","Léky (Kč)")</f>
        <v>Léky (Kč)</v>
      </c>
      <c r="B5" s="27">
        <v>98.554999999999978</v>
      </c>
      <c r="C5" s="29">
        <v>135.94503999999998</v>
      </c>
      <c r="D5" s="8"/>
      <c r="E5" s="106">
        <v>137.81800999999999</v>
      </c>
      <c r="F5" s="28">
        <v>150</v>
      </c>
      <c r="G5" s="105">
        <f>E5-F5</f>
        <v>-12.181990000000013</v>
      </c>
      <c r="H5" s="111">
        <f>IF(F5&lt;0.00000001,"",E5/F5)</f>
        <v>0.91878673333333327</v>
      </c>
    </row>
    <row r="6" spans="1:10" ht="14.45" customHeight="1" x14ac:dyDescent="0.2">
      <c r="A6" s="101" t="str">
        <f>HYPERLINK("#'Materiál Žádanky'!A1","Materiál - SZM (Kč)")</f>
        <v>Materiál - SZM (Kč)</v>
      </c>
      <c r="B6" s="10">
        <v>4931.3806300000006</v>
      </c>
      <c r="C6" s="31">
        <v>4446.067640000002</v>
      </c>
      <c r="D6" s="8"/>
      <c r="E6" s="107">
        <v>4939.8120899999994</v>
      </c>
      <c r="F6" s="30">
        <v>4745.7033486328128</v>
      </c>
      <c r="G6" s="108">
        <f>E6-F6</f>
        <v>194.10874136718667</v>
      </c>
      <c r="H6" s="112">
        <f>IF(F6&lt;0.00000001,"",E6/F6)</f>
        <v>1.040901996418109</v>
      </c>
    </row>
    <row r="7" spans="1:10" ht="14.45" customHeight="1" x14ac:dyDescent="0.2">
      <c r="A7" s="101" t="str">
        <f>HYPERLINK("#'Osobní náklady'!A1","Osobní náklady (Kč) *")</f>
        <v>Osobní náklady (Kč) *</v>
      </c>
      <c r="B7" s="10">
        <v>26114.439630000004</v>
      </c>
      <c r="C7" s="31">
        <v>28005.94284</v>
      </c>
      <c r="D7" s="8"/>
      <c r="E7" s="107">
        <v>30769.983479999999</v>
      </c>
      <c r="F7" s="30">
        <v>30217.931789062499</v>
      </c>
      <c r="G7" s="108">
        <f>E7-F7</f>
        <v>552.0516909375001</v>
      </c>
      <c r="H7" s="112">
        <f>IF(F7&lt;0.00000001,"",E7/F7)</f>
        <v>1.0182690097651659</v>
      </c>
    </row>
    <row r="8" spans="1:10" ht="14.45" customHeight="1" thickBot="1" x14ac:dyDescent="0.25">
      <c r="A8" s="1" t="s">
        <v>75</v>
      </c>
      <c r="B8" s="11">
        <v>1729.0873199999942</v>
      </c>
      <c r="C8" s="33">
        <v>2216.8868400000083</v>
      </c>
      <c r="D8" s="8"/>
      <c r="E8" s="109">
        <v>2701.1859599999871</v>
      </c>
      <c r="F8" s="32">
        <v>1787.7547884140058</v>
      </c>
      <c r="G8" s="110">
        <f>E8-F8</f>
        <v>913.43117158598125</v>
      </c>
      <c r="H8" s="113">
        <f>IF(F8&lt;0.00000001,"",E8/F8)</f>
        <v>1.510937617119362</v>
      </c>
    </row>
    <row r="9" spans="1:10" ht="14.45" customHeight="1" thickBot="1" x14ac:dyDescent="0.25">
      <c r="A9" s="2" t="s">
        <v>76</v>
      </c>
      <c r="B9" s="3">
        <v>32873.462579999999</v>
      </c>
      <c r="C9" s="35">
        <v>34804.84236000001</v>
      </c>
      <c r="D9" s="8"/>
      <c r="E9" s="3">
        <v>38548.799539999985</v>
      </c>
      <c r="F9" s="34">
        <v>36901.389926109317</v>
      </c>
      <c r="G9" s="34">
        <f>E9-F9</f>
        <v>1647.409613890668</v>
      </c>
      <c r="H9" s="114">
        <f>IF(F9&lt;0.00000001,"",E9/F9)</f>
        <v>1.0446435653830224</v>
      </c>
    </row>
    <row r="10" spans="1:10" ht="14.45" customHeight="1" thickBot="1" x14ac:dyDescent="0.25">
      <c r="A10" s="12"/>
      <c r="B10" s="12"/>
      <c r="C10" s="97"/>
      <c r="D10" s="8"/>
      <c r="E10" s="12"/>
      <c r="F10" s="13"/>
    </row>
    <row r="11" spans="1:10" ht="14.45" customHeight="1" x14ac:dyDescent="0.2">
      <c r="A11" s="121" t="str">
        <f>HYPERLINK("#'ZV Vykáz.-A'!A1","Ambulance *")</f>
        <v>Ambulance *</v>
      </c>
      <c r="B11" s="9">
        <f>IF(ISERROR(VLOOKUP("Celkem:",'ZV Vykáz.-A'!A:H,2,0)),0,VLOOKUP("Celkem:",'ZV Vykáz.-A'!A:H,2,0)/1000)</f>
        <v>32205.758999999998</v>
      </c>
      <c r="C11" s="29">
        <f>IF(ISERROR(VLOOKUP("Celkem:",'ZV Vykáz.-A'!A:H,5,0)),0,VLOOKUP("Celkem:",'ZV Vykáz.-A'!A:H,5,0)/1000)</f>
        <v>30679.937000000002</v>
      </c>
      <c r="D11" s="8"/>
      <c r="E11" s="106">
        <f>IF(ISERROR(VLOOKUP("Celkem:",'ZV Vykáz.-A'!A:H,8,0)),0,VLOOKUP("Celkem:",'ZV Vykáz.-A'!A:H,8,0)/1000)</f>
        <v>32432.913</v>
      </c>
      <c r="F11" s="28">
        <f>C11</f>
        <v>30679.937000000002</v>
      </c>
      <c r="G11" s="105">
        <f>E11-F11</f>
        <v>1752.9759999999987</v>
      </c>
      <c r="H11" s="111">
        <f>IF(F11&lt;0.00000001,"",E11/F11)</f>
        <v>1.0571375358430495</v>
      </c>
      <c r="I11" s="105">
        <f>E11-B11</f>
        <v>227.15400000000227</v>
      </c>
      <c r="J11" s="111">
        <f>IF(B11&lt;0.00000001,"",E11/B11)</f>
        <v>1.0070532105764065</v>
      </c>
    </row>
    <row r="12" spans="1:10" ht="14.45" customHeight="1" thickBot="1" x14ac:dyDescent="0.25">
      <c r="A12" s="122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9">
        <f>IF(ISERROR(VLOOKUP("Celkem",#REF!,4,0)),0,VLOOKUP("Celkem",#REF!,4,0)*30)</f>
        <v>0</v>
      </c>
      <c r="F12" s="32">
        <f>C12</f>
        <v>0</v>
      </c>
      <c r="G12" s="110">
        <f>E12-F12</f>
        <v>0</v>
      </c>
      <c r="H12" s="113" t="str">
        <f>IF(F12&lt;0.00000001,"",E12/F12)</f>
        <v/>
      </c>
      <c r="I12" s="110">
        <f>E12-B12</f>
        <v>0</v>
      </c>
      <c r="J12" s="113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32205.758999999998</v>
      </c>
      <c r="C13" s="37">
        <f>SUM(C11:C12)</f>
        <v>30679.937000000002</v>
      </c>
      <c r="D13" s="8"/>
      <c r="E13" s="5">
        <f>SUM(E11:E12)</f>
        <v>32432.913</v>
      </c>
      <c r="F13" s="36">
        <f>SUM(F11:F12)</f>
        <v>30679.937000000002</v>
      </c>
      <c r="G13" s="36">
        <f>E13-F13</f>
        <v>1752.9759999999987</v>
      </c>
      <c r="H13" s="115">
        <f>IF(F13&lt;0.00000001,"",E13/F13)</f>
        <v>1.0571375358430495</v>
      </c>
      <c r="I13" s="36">
        <f>SUM(I11:I12)</f>
        <v>227.15400000000227</v>
      </c>
      <c r="J13" s="115">
        <f>IF(B13&lt;0.00000001,"",E13/B13)</f>
        <v>1.0070532105764065</v>
      </c>
    </row>
    <row r="14" spans="1:10" ht="14.45" customHeight="1" thickBot="1" x14ac:dyDescent="0.25">
      <c r="A14" s="12"/>
      <c r="B14" s="12"/>
      <c r="C14" s="97"/>
      <c r="D14" s="8"/>
      <c r="E14" s="12"/>
      <c r="F14" s="13"/>
    </row>
    <row r="15" spans="1:10" ht="14.45" customHeight="1" thickBot="1" x14ac:dyDescent="0.25">
      <c r="A15" s="123" t="str">
        <f>HYPERLINK("#'HI Graf'!A1","Hospodářský index (Výnosy / Náklady) *")</f>
        <v>Hospodářský index (Výnosy / Náklady) *</v>
      </c>
      <c r="B15" s="6">
        <f>IF(B9=0,"",B13/B9)</f>
        <v>0.97968867507111257</v>
      </c>
      <c r="C15" s="39">
        <f>IF(C9=0,"",C13/C9)</f>
        <v>0.88148472797737432</v>
      </c>
      <c r="D15" s="8"/>
      <c r="E15" s="6">
        <f>IF(E9=0,"",E13/E9)</f>
        <v>0.84134690021530079</v>
      </c>
      <c r="F15" s="38">
        <f>IF(F9=0,"",F13/F9)</f>
        <v>0.83140329026719473</v>
      </c>
      <c r="G15" s="38">
        <f>IF(ISERROR(F15-E15),"",E15-F15)</f>
        <v>9.943609948106058E-3</v>
      </c>
      <c r="H15" s="116">
        <f>IF(ISERROR(F15-E15),"",IF(F15&lt;0.00000001,"",E15/F15))</f>
        <v>1.0119600319899027</v>
      </c>
    </row>
    <row r="17" spans="1:8" ht="14.45" customHeight="1" x14ac:dyDescent="0.2">
      <c r="A17" s="102" t="s">
        <v>148</v>
      </c>
    </row>
    <row r="18" spans="1:8" ht="14.45" customHeight="1" x14ac:dyDescent="0.25">
      <c r="A18" s="224" t="s">
        <v>174</v>
      </c>
      <c r="B18" s="225"/>
      <c r="C18" s="225"/>
      <c r="D18" s="225"/>
      <c r="E18" s="225"/>
      <c r="F18" s="225"/>
      <c r="G18" s="225"/>
      <c r="H18" s="225"/>
    </row>
    <row r="19" spans="1:8" ht="15" x14ac:dyDescent="0.25">
      <c r="A19" s="223" t="s">
        <v>173</v>
      </c>
      <c r="B19" s="225"/>
      <c r="C19" s="225"/>
      <c r="D19" s="225"/>
      <c r="E19" s="225"/>
      <c r="F19" s="225"/>
      <c r="G19" s="225"/>
      <c r="H19" s="225"/>
    </row>
    <row r="20" spans="1:8" ht="14.45" customHeight="1" x14ac:dyDescent="0.2">
      <c r="A20" s="103" t="s">
        <v>193</v>
      </c>
    </row>
    <row r="21" spans="1:8" ht="14.45" customHeight="1" x14ac:dyDescent="0.2">
      <c r="A21" s="103" t="s">
        <v>149</v>
      </c>
    </row>
    <row r="22" spans="1:8" ht="14.45" customHeight="1" x14ac:dyDescent="0.2">
      <c r="A22" s="104" t="s">
        <v>235</v>
      </c>
    </row>
    <row r="23" spans="1:8" ht="14.45" customHeight="1" x14ac:dyDescent="0.2">
      <c r="A23" s="104" t="s">
        <v>150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7" priority="8" operator="greaterThan">
      <formula>0</formula>
    </cfRule>
  </conditionalFormatting>
  <conditionalFormatting sqref="G11:G13 G15">
    <cfRule type="cellIs" dxfId="56" priority="7" operator="lessThan">
      <formula>0</formula>
    </cfRule>
  </conditionalFormatting>
  <conditionalFormatting sqref="H5:H9">
    <cfRule type="cellIs" dxfId="55" priority="6" operator="greaterThan">
      <formula>1</formula>
    </cfRule>
  </conditionalFormatting>
  <conditionalFormatting sqref="H11:H13 H15">
    <cfRule type="cellIs" dxfId="54" priority="5" operator="lessThan">
      <formula>1</formula>
    </cfRule>
  </conditionalFormatting>
  <conditionalFormatting sqref="I11:I13">
    <cfRule type="cellIs" dxfId="53" priority="4" operator="lessThan">
      <formula>0</formula>
    </cfRule>
  </conditionalFormatting>
  <conditionalFormatting sqref="J11:J13">
    <cfRule type="cellIs" dxfId="52" priority="3" operator="lessThan">
      <formula>1</formula>
    </cfRule>
  </conditionalFormatting>
  <hyperlinks>
    <hyperlink ref="A2" location="Obsah!A1" display="Zpět na Obsah  KL 01  1.-4.měsíc" xr:uid="{201693D7-995C-4677-9515-BD8028FEA35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8"/>
    <col min="2" max="13" width="8.85546875" style="118" customWidth="1"/>
    <col min="14" max="16384" width="8.85546875" style="118"/>
  </cols>
  <sheetData>
    <row r="1" spans="1:13" ht="18.600000000000001" customHeight="1" thickBot="1" x14ac:dyDescent="0.35">
      <c r="A1" s="318" t="s">
        <v>103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3" ht="14.45" customHeight="1" x14ac:dyDescent="0.2">
      <c r="A2" s="221" t="s">
        <v>256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45" customHeight="1" x14ac:dyDescent="0.2">
      <c r="A3" s="187"/>
      <c r="B3" s="188" t="s">
        <v>81</v>
      </c>
      <c r="C3" s="189" t="s">
        <v>82</v>
      </c>
      <c r="D3" s="189" t="s">
        <v>83</v>
      </c>
      <c r="E3" s="188" t="s">
        <v>84</v>
      </c>
      <c r="F3" s="189" t="s">
        <v>85</v>
      </c>
      <c r="G3" s="189" t="s">
        <v>86</v>
      </c>
      <c r="H3" s="189" t="s">
        <v>87</v>
      </c>
      <c r="I3" s="189" t="s">
        <v>88</v>
      </c>
      <c r="J3" s="189" t="s">
        <v>89</v>
      </c>
      <c r="K3" s="189" t="s">
        <v>90</v>
      </c>
      <c r="L3" s="189" t="s">
        <v>91</v>
      </c>
      <c r="M3" s="189" t="s">
        <v>92</v>
      </c>
    </row>
    <row r="4" spans="1:13" ht="14.45" customHeight="1" x14ac:dyDescent="0.2">
      <c r="A4" s="187" t="s">
        <v>80</v>
      </c>
      <c r="B4" s="190">
        <f>(B10+B8)/B6</f>
        <v>1.2787794988864443</v>
      </c>
      <c r="C4" s="190">
        <f t="shared" ref="C4:M4" si="0">(C10+C8)/C6</f>
        <v>1.3387434025609897</v>
      </c>
      <c r="D4" s="190">
        <f t="shared" si="0"/>
        <v>1.3431547095794527</v>
      </c>
      <c r="E4" s="190">
        <f t="shared" si="0"/>
        <v>1.3745134991936669</v>
      </c>
      <c r="F4" s="190">
        <f t="shared" si="0"/>
        <v>1.4222695550474125</v>
      </c>
      <c r="G4" s="190">
        <f t="shared" si="0"/>
        <v>1.4111475910451874</v>
      </c>
      <c r="H4" s="190">
        <f t="shared" si="0"/>
        <v>1.3336183118446383</v>
      </c>
      <c r="I4" s="190">
        <f t="shared" si="0"/>
        <v>1.3248078952542741</v>
      </c>
      <c r="J4" s="190">
        <f t="shared" si="0"/>
        <v>1.3069689366643555</v>
      </c>
      <c r="K4" s="190">
        <f t="shared" si="0"/>
        <v>1.2992366847629784</v>
      </c>
      <c r="L4" s="190">
        <f t="shared" si="0"/>
        <v>1.2992366847629784</v>
      </c>
      <c r="M4" s="190">
        <f t="shared" si="0"/>
        <v>1.2992366847629784</v>
      </c>
    </row>
    <row r="5" spans="1:13" ht="14.45" customHeight="1" x14ac:dyDescent="0.2">
      <c r="A5" s="191" t="s">
        <v>53</v>
      </c>
      <c r="B5" s="190">
        <f>IF(ISERROR(VLOOKUP($A5,'Man Tab'!$A:$Q,COLUMN()+2,0)),0,VLOOKUP($A5,'Man Tab'!$A:$Q,COLUMN()+2,0))</f>
        <v>2389.6715600000098</v>
      </c>
      <c r="C5" s="190">
        <f>IF(ISERROR(VLOOKUP($A5,'Man Tab'!$A:$Q,COLUMN()+2,0)),0,VLOOKUP($A5,'Man Tab'!$A:$Q,COLUMN()+2,0))</f>
        <v>2331.8897099999999</v>
      </c>
      <c r="D5" s="190">
        <f>IF(ISERROR(VLOOKUP($A5,'Man Tab'!$A:$Q,COLUMN()+2,0)),0,VLOOKUP($A5,'Man Tab'!$A:$Q,COLUMN()+2,0))</f>
        <v>2433.65318999999</v>
      </c>
      <c r="E5" s="190">
        <f>IF(ISERROR(VLOOKUP($A5,'Man Tab'!$A:$Q,COLUMN()+2,0)),0,VLOOKUP($A5,'Man Tab'!$A:$Q,COLUMN()+2,0))</f>
        <v>2403.7727799999898</v>
      </c>
      <c r="F5" s="190">
        <f>IF(ISERROR(VLOOKUP($A5,'Man Tab'!$A:$Q,COLUMN()+2,0)),0,VLOOKUP($A5,'Man Tab'!$A:$Q,COLUMN()+2,0))</f>
        <v>2485.1044999999999</v>
      </c>
      <c r="G5" s="190">
        <f>IF(ISERROR(VLOOKUP($A5,'Man Tab'!$A:$Q,COLUMN()+2,0)),0,VLOOKUP($A5,'Man Tab'!$A:$Q,COLUMN()+2,0))</f>
        <v>2560.3480299999901</v>
      </c>
      <c r="H5" s="190">
        <f>IF(ISERROR(VLOOKUP($A5,'Man Tab'!$A:$Q,COLUMN()+2,0)),0,VLOOKUP($A5,'Man Tab'!$A:$Q,COLUMN()+2,0))</f>
        <v>3060.5178799999999</v>
      </c>
      <c r="I5" s="190">
        <f>IF(ISERROR(VLOOKUP($A5,'Man Tab'!$A:$Q,COLUMN()+2,0)),0,VLOOKUP($A5,'Man Tab'!$A:$Q,COLUMN()+2,0))</f>
        <v>2351.0522900000001</v>
      </c>
      <c r="J5" s="190">
        <f>IF(ISERROR(VLOOKUP($A5,'Man Tab'!$A:$Q,COLUMN()+2,0)),0,VLOOKUP($A5,'Man Tab'!$A:$Q,COLUMN()+2,0))</f>
        <v>2505.00962999999</v>
      </c>
      <c r="K5" s="190">
        <f>IF(ISERROR(VLOOKUP($A5,'Man Tab'!$A:$Q,COLUMN()+2,0)),0,VLOOKUP($A5,'Man Tab'!$A:$Q,COLUMN()+2,0))</f>
        <v>2442.0324900000001</v>
      </c>
      <c r="L5" s="190">
        <f>IF(ISERROR(VLOOKUP($A5,'Man Tab'!$A:$Q,COLUMN()+2,0)),0,VLOOKUP($A5,'Man Tab'!$A:$Q,COLUMN()+2,0))</f>
        <v>0</v>
      </c>
      <c r="M5" s="190">
        <f>IF(ISERROR(VLOOKUP($A5,'Man Tab'!$A:$Q,COLUMN()+2,0)),0,VLOOKUP($A5,'Man Tab'!$A:$Q,COLUMN()+2,0))</f>
        <v>0</v>
      </c>
    </row>
    <row r="6" spans="1:13" ht="14.45" customHeight="1" x14ac:dyDescent="0.2">
      <c r="A6" s="191" t="s">
        <v>76</v>
      </c>
      <c r="B6" s="192">
        <f>B5</f>
        <v>2389.6715600000098</v>
      </c>
      <c r="C6" s="192">
        <f t="shared" ref="C6:M6" si="1">C5+B6</f>
        <v>4721.5612700000092</v>
      </c>
      <c r="D6" s="192">
        <f t="shared" si="1"/>
        <v>7155.2144599999992</v>
      </c>
      <c r="E6" s="192">
        <f t="shared" si="1"/>
        <v>9558.9872399999895</v>
      </c>
      <c r="F6" s="192">
        <f t="shared" si="1"/>
        <v>12044.091739999989</v>
      </c>
      <c r="G6" s="192">
        <f t="shared" si="1"/>
        <v>14604.439769999979</v>
      </c>
      <c r="H6" s="192">
        <f t="shared" si="1"/>
        <v>17664.957649999978</v>
      </c>
      <c r="I6" s="192">
        <f t="shared" si="1"/>
        <v>20016.009939999978</v>
      </c>
      <c r="J6" s="192">
        <f t="shared" si="1"/>
        <v>22521.019569999968</v>
      </c>
      <c r="K6" s="192">
        <f t="shared" si="1"/>
        <v>24963.052059999969</v>
      </c>
      <c r="L6" s="192">
        <f t="shared" si="1"/>
        <v>24963.052059999969</v>
      </c>
      <c r="M6" s="192">
        <f t="shared" si="1"/>
        <v>24963.052059999969</v>
      </c>
    </row>
    <row r="7" spans="1:13" ht="14.45" customHeight="1" x14ac:dyDescent="0.2">
      <c r="A7" s="191" t="s">
        <v>101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</row>
    <row r="8" spans="1:13" ht="14.45" customHeight="1" x14ac:dyDescent="0.2">
      <c r="A8" s="191" t="s">
        <v>77</v>
      </c>
      <c r="B8" s="192">
        <f>B7*30</f>
        <v>0</v>
      </c>
      <c r="C8" s="192">
        <f t="shared" ref="C8:M8" si="2">C7*30</f>
        <v>0</v>
      </c>
      <c r="D8" s="192">
        <f t="shared" si="2"/>
        <v>0</v>
      </c>
      <c r="E8" s="192">
        <f t="shared" si="2"/>
        <v>0</v>
      </c>
      <c r="F8" s="192">
        <f t="shared" si="2"/>
        <v>0</v>
      </c>
      <c r="G8" s="192">
        <f t="shared" si="2"/>
        <v>0</v>
      </c>
      <c r="H8" s="192">
        <f t="shared" si="2"/>
        <v>0</v>
      </c>
      <c r="I8" s="192">
        <f t="shared" si="2"/>
        <v>0</v>
      </c>
      <c r="J8" s="192">
        <f t="shared" si="2"/>
        <v>0</v>
      </c>
      <c r="K8" s="192">
        <f t="shared" si="2"/>
        <v>0</v>
      </c>
      <c r="L8" s="192">
        <f t="shared" si="2"/>
        <v>0</v>
      </c>
      <c r="M8" s="192">
        <f t="shared" si="2"/>
        <v>0</v>
      </c>
    </row>
    <row r="9" spans="1:13" ht="14.45" customHeight="1" x14ac:dyDescent="0.2">
      <c r="A9" s="191" t="s">
        <v>102</v>
      </c>
      <c r="B9" s="191">
        <v>3055863</v>
      </c>
      <c r="C9" s="191">
        <v>3265096</v>
      </c>
      <c r="D9" s="191">
        <v>3289601</v>
      </c>
      <c r="E9" s="191">
        <v>3528397</v>
      </c>
      <c r="F9" s="191">
        <v>3990988</v>
      </c>
      <c r="G9" s="191">
        <v>3479075</v>
      </c>
      <c r="H9" s="191">
        <v>2949291</v>
      </c>
      <c r="I9" s="191">
        <v>2959057</v>
      </c>
      <c r="J9" s="191">
        <v>2916905</v>
      </c>
      <c r="K9" s="191">
        <v>2998640</v>
      </c>
      <c r="L9" s="191">
        <v>0</v>
      </c>
      <c r="M9" s="191">
        <v>0</v>
      </c>
    </row>
    <row r="10" spans="1:13" ht="14.45" customHeight="1" x14ac:dyDescent="0.2">
      <c r="A10" s="191" t="s">
        <v>78</v>
      </c>
      <c r="B10" s="192">
        <f>B9/1000</f>
        <v>3055.8629999999998</v>
      </c>
      <c r="C10" s="192">
        <f t="shared" ref="C10:M10" si="3">C9/1000+B10</f>
        <v>6320.9589999999998</v>
      </c>
      <c r="D10" s="192">
        <f t="shared" si="3"/>
        <v>9610.56</v>
      </c>
      <c r="E10" s="192">
        <f t="shared" si="3"/>
        <v>13138.956999999999</v>
      </c>
      <c r="F10" s="192">
        <f t="shared" si="3"/>
        <v>17129.945</v>
      </c>
      <c r="G10" s="192">
        <f t="shared" si="3"/>
        <v>20609.02</v>
      </c>
      <c r="H10" s="192">
        <f t="shared" si="3"/>
        <v>23558.311000000002</v>
      </c>
      <c r="I10" s="192">
        <f t="shared" si="3"/>
        <v>26517.368000000002</v>
      </c>
      <c r="J10" s="192">
        <f t="shared" si="3"/>
        <v>29434.273000000001</v>
      </c>
      <c r="K10" s="192">
        <f t="shared" si="3"/>
        <v>32432.913</v>
      </c>
      <c r="L10" s="192">
        <f t="shared" si="3"/>
        <v>32432.913</v>
      </c>
      <c r="M10" s="192">
        <f t="shared" si="3"/>
        <v>32432.913</v>
      </c>
    </row>
    <row r="11" spans="1:13" ht="14.45" customHeight="1" x14ac:dyDescent="0.2">
      <c r="A11" s="187"/>
      <c r="B11" s="187" t="s">
        <v>93</v>
      </c>
      <c r="C11" s="187">
        <f ca="1">IF(MONTH(TODAY())=1,12,MONTH(TODAY())-1)</f>
        <v>10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3" ht="14.45" customHeight="1" x14ac:dyDescent="0.2">
      <c r="A12" s="187">
        <v>0</v>
      </c>
      <c r="B12" s="190">
        <f>IF(ISERROR(HI!F15),#REF!,HI!F15)</f>
        <v>0.83140329026719473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</row>
    <row r="13" spans="1:13" ht="14.45" customHeight="1" x14ac:dyDescent="0.2">
      <c r="A13" s="187">
        <v>1</v>
      </c>
      <c r="B13" s="190">
        <f>IF(ISERROR(HI!F15),#REF!,HI!F15)</f>
        <v>0.83140329026719473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</sheetData>
  <mergeCells count="1">
    <mergeCell ref="A1:M1"/>
  </mergeCells>
  <hyperlinks>
    <hyperlink ref="A2" location="Obsah!A1" display="Zpět na Obsah  KL 01  1.-4.měsíc" xr:uid="{3C93B3E3-B75D-4177-B47A-9A65E8069F9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8" bestFit="1" customWidth="1"/>
    <col min="2" max="2" width="12.7109375" style="118" bestFit="1" customWidth="1"/>
    <col min="3" max="3" width="13.7109375" style="118" bestFit="1" customWidth="1"/>
    <col min="4" max="15" width="7.7109375" style="118" bestFit="1" customWidth="1"/>
    <col min="16" max="16" width="8.85546875" style="118" customWidth="1"/>
    <col min="17" max="17" width="6.7109375" style="118" bestFit="1" customWidth="1"/>
    <col min="18" max="16384" width="8.85546875" style="118"/>
  </cols>
  <sheetData>
    <row r="1" spans="1:17" s="193" customFormat="1" ht="18.600000000000001" customHeight="1" thickBot="1" x14ac:dyDescent="0.35">
      <c r="A1" s="330" t="s">
        <v>258</v>
      </c>
      <c r="B1" s="330"/>
      <c r="C1" s="330"/>
      <c r="D1" s="330"/>
      <c r="E1" s="330"/>
      <c r="F1" s="330"/>
      <c r="G1" s="330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s="193" customFormat="1" ht="14.45" customHeight="1" thickBot="1" x14ac:dyDescent="0.25">
      <c r="A2" s="221" t="s">
        <v>256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14.45" customHeight="1" x14ac:dyDescent="0.2">
      <c r="A3" s="68"/>
      <c r="B3" s="331" t="s">
        <v>29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126"/>
      <c r="Q3" s="128"/>
    </row>
    <row r="4" spans="1:17" ht="14.45" customHeight="1" x14ac:dyDescent="0.2">
      <c r="A4" s="69"/>
      <c r="B4" s="20">
        <v>2019</v>
      </c>
      <c r="C4" s="127" t="s">
        <v>30</v>
      </c>
      <c r="D4" s="251" t="s">
        <v>236</v>
      </c>
      <c r="E4" s="251" t="s">
        <v>237</v>
      </c>
      <c r="F4" s="251" t="s">
        <v>238</v>
      </c>
      <c r="G4" s="251" t="s">
        <v>239</v>
      </c>
      <c r="H4" s="251" t="s">
        <v>240</v>
      </c>
      <c r="I4" s="251" t="s">
        <v>241</v>
      </c>
      <c r="J4" s="251" t="s">
        <v>242</v>
      </c>
      <c r="K4" s="251" t="s">
        <v>243</v>
      </c>
      <c r="L4" s="251" t="s">
        <v>244</v>
      </c>
      <c r="M4" s="251" t="s">
        <v>245</v>
      </c>
      <c r="N4" s="251" t="s">
        <v>246</v>
      </c>
      <c r="O4" s="251" t="s">
        <v>247</v>
      </c>
      <c r="P4" s="333" t="s">
        <v>3</v>
      </c>
      <c r="Q4" s="334"/>
    </row>
    <row r="5" spans="1:17" ht="14.45" customHeight="1" thickBot="1" x14ac:dyDescent="0.25">
      <c r="A5" s="70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4" t="s">
        <v>257</v>
      </c>
    </row>
    <row r="7" spans="1:17" ht="14.45" customHeight="1" x14ac:dyDescent="0.2">
      <c r="A7" s="15" t="s">
        <v>35</v>
      </c>
      <c r="B7" s="46">
        <v>20</v>
      </c>
      <c r="C7" s="47">
        <v>1.6666666666659999</v>
      </c>
      <c r="D7" s="47">
        <v>0.37415999999999999</v>
      </c>
      <c r="E7" s="47">
        <v>0.55854999999999999</v>
      </c>
      <c r="F7" s="47">
        <v>0</v>
      </c>
      <c r="G7" s="47">
        <v>0</v>
      </c>
      <c r="H7" s="47">
        <v>2.3630800000000001</v>
      </c>
      <c r="I7" s="47">
        <v>0.36354999999900001</v>
      </c>
      <c r="J7" s="47">
        <v>0</v>
      </c>
      <c r="K7" s="47">
        <v>1.72434</v>
      </c>
      <c r="L7" s="47">
        <v>1.8886499999990001</v>
      </c>
      <c r="M7" s="47">
        <v>0.65905999999999998</v>
      </c>
      <c r="N7" s="47">
        <v>0</v>
      </c>
      <c r="O7" s="47">
        <v>0</v>
      </c>
      <c r="P7" s="48">
        <v>7.9313900000000004</v>
      </c>
      <c r="Q7" s="85">
        <v>0.47588340000000001</v>
      </c>
    </row>
    <row r="8" spans="1:17" ht="14.45" customHeight="1" x14ac:dyDescent="0.2">
      <c r="A8" s="15" t="s">
        <v>36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5" t="s">
        <v>257</v>
      </c>
    </row>
    <row r="9" spans="1:17" ht="14.45" customHeight="1" x14ac:dyDescent="0.2">
      <c r="A9" s="15" t="s">
        <v>37</v>
      </c>
      <c r="B9" s="46">
        <v>1061.26184308589</v>
      </c>
      <c r="C9" s="47">
        <v>88.438486923823007</v>
      </c>
      <c r="D9" s="47">
        <v>42.776789999999998</v>
      </c>
      <c r="E9" s="47">
        <v>110.48845</v>
      </c>
      <c r="F9" s="47">
        <v>91.896249999999</v>
      </c>
      <c r="G9" s="47">
        <v>82.492679999998998</v>
      </c>
      <c r="H9" s="47">
        <v>66.127269999999996</v>
      </c>
      <c r="I9" s="47">
        <v>87.572179999998994</v>
      </c>
      <c r="J9" s="47">
        <v>93.856250000000003</v>
      </c>
      <c r="K9" s="47">
        <v>103.90591000000001</v>
      </c>
      <c r="L9" s="47">
        <v>107.97443</v>
      </c>
      <c r="M9" s="47">
        <v>90.600040000000007</v>
      </c>
      <c r="N9" s="47">
        <v>0</v>
      </c>
      <c r="O9" s="47">
        <v>0</v>
      </c>
      <c r="P9" s="48">
        <v>877.69024999999897</v>
      </c>
      <c r="Q9" s="85">
        <v>0.99243019699699997</v>
      </c>
    </row>
    <row r="10" spans="1:17" ht="14.45" customHeight="1" x14ac:dyDescent="0.2">
      <c r="A10" s="15" t="s">
        <v>38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5" t="s">
        <v>257</v>
      </c>
    </row>
    <row r="11" spans="1:17" ht="14.45" customHeight="1" x14ac:dyDescent="0.2">
      <c r="A11" s="15" t="s">
        <v>39</v>
      </c>
      <c r="B11" s="46">
        <v>167.50085951530099</v>
      </c>
      <c r="C11" s="47">
        <v>13.958404959608</v>
      </c>
      <c r="D11" s="47">
        <v>26.03172</v>
      </c>
      <c r="E11" s="47">
        <v>12.978400000000001</v>
      </c>
      <c r="F11" s="47">
        <v>26.935809999999002</v>
      </c>
      <c r="G11" s="47">
        <v>23.291439999999</v>
      </c>
      <c r="H11" s="47">
        <v>28.987380000000002</v>
      </c>
      <c r="I11" s="47">
        <v>20.160789999999</v>
      </c>
      <c r="J11" s="47">
        <v>22.455880000000001</v>
      </c>
      <c r="K11" s="47">
        <v>11.66595</v>
      </c>
      <c r="L11" s="47">
        <v>49.182439999998998</v>
      </c>
      <c r="M11" s="47">
        <v>25.37236</v>
      </c>
      <c r="N11" s="47">
        <v>0</v>
      </c>
      <c r="O11" s="47">
        <v>0</v>
      </c>
      <c r="P11" s="48">
        <v>247.06217000000001</v>
      </c>
      <c r="Q11" s="85">
        <v>1.7699885532399999</v>
      </c>
    </row>
    <row r="12" spans="1:17" ht="14.45" customHeight="1" x14ac:dyDescent="0.2">
      <c r="A12" s="15" t="s">
        <v>40</v>
      </c>
      <c r="B12" s="46">
        <v>79.878392198206996</v>
      </c>
      <c r="C12" s="47">
        <v>6.6565326831830003</v>
      </c>
      <c r="D12" s="47">
        <v>0</v>
      </c>
      <c r="E12" s="47">
        <v>1.5821700000000001</v>
      </c>
      <c r="F12" s="47">
        <v>0.21899999999899999</v>
      </c>
      <c r="G12" s="47">
        <v>0</v>
      </c>
      <c r="H12" s="47">
        <v>0</v>
      </c>
      <c r="I12" s="47">
        <v>0</v>
      </c>
      <c r="J12" s="47">
        <v>2.0760000000000001</v>
      </c>
      <c r="K12" s="47">
        <v>0</v>
      </c>
      <c r="L12" s="47">
        <v>2.2219999999989999</v>
      </c>
      <c r="M12" s="47">
        <v>53.007680000000001</v>
      </c>
      <c r="N12" s="47">
        <v>0</v>
      </c>
      <c r="O12" s="47">
        <v>0</v>
      </c>
      <c r="P12" s="48">
        <v>59.106850000000001</v>
      </c>
      <c r="Q12" s="85">
        <v>0.88795252443200001</v>
      </c>
    </row>
    <row r="13" spans="1:17" ht="14.45" customHeight="1" x14ac:dyDescent="0.2">
      <c r="A13" s="15" t="s">
        <v>41</v>
      </c>
      <c r="B13" s="46">
        <v>21</v>
      </c>
      <c r="C13" s="47">
        <v>1.75</v>
      </c>
      <c r="D13" s="47">
        <v>4.8276700000000003</v>
      </c>
      <c r="E13" s="47">
        <v>2.8188399999999998</v>
      </c>
      <c r="F13" s="47">
        <v>0.40388999999899999</v>
      </c>
      <c r="G13" s="47">
        <v>1.7321399999989999</v>
      </c>
      <c r="H13" s="47">
        <v>2.8616299999999999</v>
      </c>
      <c r="I13" s="47">
        <v>2.7877799999990001</v>
      </c>
      <c r="J13" s="47">
        <v>1.6976100000000001</v>
      </c>
      <c r="K13" s="47">
        <v>3.4142999999999999</v>
      </c>
      <c r="L13" s="47">
        <v>2.6946599999990002</v>
      </c>
      <c r="M13" s="47">
        <v>2.4719899999999999</v>
      </c>
      <c r="N13" s="47">
        <v>0</v>
      </c>
      <c r="O13" s="47">
        <v>0</v>
      </c>
      <c r="P13" s="48">
        <v>25.710509999999999</v>
      </c>
      <c r="Q13" s="85">
        <v>1.4691719999999999</v>
      </c>
    </row>
    <row r="14" spans="1:17" ht="14.45" customHeight="1" x14ac:dyDescent="0.2">
      <c r="A14" s="15" t="s">
        <v>42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85" t="s">
        <v>257</v>
      </c>
    </row>
    <row r="15" spans="1:17" ht="14.45" customHeight="1" x14ac:dyDescent="0.2">
      <c r="A15" s="15" t="s">
        <v>43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5" t="s">
        <v>257</v>
      </c>
    </row>
    <row r="16" spans="1:17" ht="14.45" customHeight="1" x14ac:dyDescent="0.2">
      <c r="A16" s="15" t="s">
        <v>44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5" t="s">
        <v>257</v>
      </c>
    </row>
    <row r="17" spans="1:17" ht="14.45" customHeight="1" x14ac:dyDescent="0.2">
      <c r="A17" s="15" t="s">
        <v>45</v>
      </c>
      <c r="B17" s="46">
        <v>219.57528234281901</v>
      </c>
      <c r="C17" s="47">
        <v>18.297940195233998</v>
      </c>
      <c r="D17" s="47">
        <v>0</v>
      </c>
      <c r="E17" s="47">
        <v>1.5609999999999999</v>
      </c>
      <c r="F17" s="47">
        <v>9.2542699999989999</v>
      </c>
      <c r="G17" s="47">
        <v>1.3249999999990001</v>
      </c>
      <c r="H17" s="47">
        <v>28.870799999999999</v>
      </c>
      <c r="I17" s="47">
        <v>46.926849999999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87.937919999998996</v>
      </c>
      <c r="Q17" s="85">
        <v>0.48058917594900002</v>
      </c>
    </row>
    <row r="18" spans="1:17" ht="14.45" customHeight="1" x14ac:dyDescent="0.2">
      <c r="A18" s="15" t="s">
        <v>46</v>
      </c>
      <c r="B18" s="46">
        <v>0</v>
      </c>
      <c r="C18" s="47">
        <v>0</v>
      </c>
      <c r="D18" s="47">
        <v>0</v>
      </c>
      <c r="E18" s="47">
        <v>11.247999999999999</v>
      </c>
      <c r="F18" s="47">
        <v>4.7619999999990004</v>
      </c>
      <c r="G18" s="47">
        <v>0.66099999999900005</v>
      </c>
      <c r="H18" s="47">
        <v>11.893000000000001</v>
      </c>
      <c r="I18" s="47">
        <v>3.454999999999</v>
      </c>
      <c r="J18" s="47">
        <v>0</v>
      </c>
      <c r="K18" s="47">
        <v>0</v>
      </c>
      <c r="L18" s="47">
        <v>13.055999999999001</v>
      </c>
      <c r="M18" s="47">
        <v>9.9649999999999999</v>
      </c>
      <c r="N18" s="47">
        <v>0</v>
      </c>
      <c r="O18" s="47">
        <v>0</v>
      </c>
      <c r="P18" s="48">
        <v>55.039999999998997</v>
      </c>
      <c r="Q18" s="85" t="s">
        <v>257</v>
      </c>
    </row>
    <row r="19" spans="1:17" ht="14.45" customHeight="1" x14ac:dyDescent="0.2">
      <c r="A19" s="15" t="s">
        <v>47</v>
      </c>
      <c r="B19" s="46">
        <v>877.81081562873601</v>
      </c>
      <c r="C19" s="47">
        <v>73.150901302394004</v>
      </c>
      <c r="D19" s="47">
        <v>41.227699999999999</v>
      </c>
      <c r="E19" s="47">
        <v>63.24418</v>
      </c>
      <c r="F19" s="47">
        <v>64.805439999998995</v>
      </c>
      <c r="G19" s="47">
        <v>76.431189999999006</v>
      </c>
      <c r="H19" s="47">
        <v>67.205370000000002</v>
      </c>
      <c r="I19" s="47">
        <v>143.836739999999</v>
      </c>
      <c r="J19" s="47">
        <v>110.49439</v>
      </c>
      <c r="K19" s="47">
        <v>106.61767</v>
      </c>
      <c r="L19" s="47">
        <v>223.53045999999901</v>
      </c>
      <c r="M19" s="47">
        <v>70.640479999999997</v>
      </c>
      <c r="N19" s="47">
        <v>0</v>
      </c>
      <c r="O19" s="47">
        <v>0</v>
      </c>
      <c r="P19" s="48">
        <v>968.033619999998</v>
      </c>
      <c r="Q19" s="85">
        <v>1.3233379258010001</v>
      </c>
    </row>
    <row r="20" spans="1:17" ht="14.45" customHeight="1" x14ac:dyDescent="0.2">
      <c r="A20" s="15" t="s">
        <v>48</v>
      </c>
      <c r="B20" s="46">
        <v>23252.821189999999</v>
      </c>
      <c r="C20" s="47">
        <v>1937.7350991666699</v>
      </c>
      <c r="D20" s="47">
        <v>2038.5154500000001</v>
      </c>
      <c r="E20" s="47">
        <v>1912.88887</v>
      </c>
      <c r="F20" s="47">
        <v>2027.74899999999</v>
      </c>
      <c r="G20" s="47">
        <v>1996.61303999999</v>
      </c>
      <c r="H20" s="47">
        <v>2078.90218</v>
      </c>
      <c r="I20" s="47">
        <v>2060.5838899999899</v>
      </c>
      <c r="J20" s="47">
        <v>2645.34303</v>
      </c>
      <c r="K20" s="47">
        <v>1934.0401199999999</v>
      </c>
      <c r="L20" s="47">
        <v>1882.2435799999901</v>
      </c>
      <c r="M20" s="47">
        <v>1981.42759</v>
      </c>
      <c r="N20" s="47">
        <v>0</v>
      </c>
      <c r="O20" s="47">
        <v>0</v>
      </c>
      <c r="P20" s="48">
        <v>20558.30675</v>
      </c>
      <c r="Q20" s="85">
        <v>1.060945160091</v>
      </c>
    </row>
    <row r="21" spans="1:17" ht="14.45" customHeight="1" x14ac:dyDescent="0.2">
      <c r="A21" s="16" t="s">
        <v>49</v>
      </c>
      <c r="B21" s="46">
        <v>2002.99999999997</v>
      </c>
      <c r="C21" s="47">
        <v>166.91666666666401</v>
      </c>
      <c r="D21" s="47">
        <v>191.405</v>
      </c>
      <c r="E21" s="47">
        <v>191.40299999999999</v>
      </c>
      <c r="F21" s="47">
        <v>191.40199999999999</v>
      </c>
      <c r="G21" s="47">
        <v>184.593999999999</v>
      </c>
      <c r="H21" s="47">
        <v>184.59399999999999</v>
      </c>
      <c r="I21" s="47">
        <v>184.593999999999</v>
      </c>
      <c r="J21" s="47">
        <v>184.59399999999999</v>
      </c>
      <c r="K21" s="47">
        <v>184.59200000000001</v>
      </c>
      <c r="L21" s="47">
        <v>184.59199999999899</v>
      </c>
      <c r="M21" s="47">
        <v>184.59200000000001</v>
      </c>
      <c r="N21" s="47">
        <v>0</v>
      </c>
      <c r="O21" s="47">
        <v>0</v>
      </c>
      <c r="P21" s="48">
        <v>1866.3620000000001</v>
      </c>
      <c r="Q21" s="85">
        <v>1.1181399900140001</v>
      </c>
    </row>
    <row r="22" spans="1:17" ht="14.45" customHeight="1" x14ac:dyDescent="0.2">
      <c r="A22" s="15" t="s">
        <v>50</v>
      </c>
      <c r="B22" s="46">
        <v>0</v>
      </c>
      <c r="C22" s="47">
        <v>0</v>
      </c>
      <c r="D22" s="47">
        <v>44.249070000000003</v>
      </c>
      <c r="E22" s="47">
        <v>0</v>
      </c>
      <c r="F22" s="47">
        <v>4.2259999999989999</v>
      </c>
      <c r="G22" s="47">
        <v>30.249999999999002</v>
      </c>
      <c r="H22" s="47">
        <v>3.7691499999999998</v>
      </c>
      <c r="I22" s="47">
        <v>2.9979999999990001</v>
      </c>
      <c r="J22" s="47">
        <v>0</v>
      </c>
      <c r="K22" s="47">
        <v>0</v>
      </c>
      <c r="L22" s="47">
        <v>17.024699999999001</v>
      </c>
      <c r="M22" s="47">
        <v>18.754999999999999</v>
      </c>
      <c r="N22" s="47">
        <v>0</v>
      </c>
      <c r="O22" s="47">
        <v>0</v>
      </c>
      <c r="P22" s="48">
        <v>121.27191999999999</v>
      </c>
      <c r="Q22" s="85" t="s">
        <v>257</v>
      </c>
    </row>
    <row r="23" spans="1:17" ht="14.45" customHeight="1" x14ac:dyDescent="0.2">
      <c r="A23" s="16" t="s">
        <v>51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5" t="s">
        <v>257</v>
      </c>
    </row>
    <row r="24" spans="1:17" ht="14.45" customHeight="1" x14ac:dyDescent="0.2">
      <c r="A24" s="16" t="s">
        <v>52</v>
      </c>
      <c r="B24" s="46">
        <v>44.999999999996</v>
      </c>
      <c r="C24" s="47">
        <v>3.75</v>
      </c>
      <c r="D24" s="47">
        <v>0.26400000000000001</v>
      </c>
      <c r="E24" s="47">
        <v>23.11825</v>
      </c>
      <c r="F24" s="47">
        <v>11.99953</v>
      </c>
      <c r="G24" s="47">
        <v>6.3822900000000002</v>
      </c>
      <c r="H24" s="47">
        <v>9.5306399999989999</v>
      </c>
      <c r="I24" s="47">
        <v>7.0692500000000003</v>
      </c>
      <c r="J24" s="47">
        <v>7.2000000000000005E-4</v>
      </c>
      <c r="K24" s="47">
        <v>5.0919999999990004</v>
      </c>
      <c r="L24" s="47">
        <v>20.600709999999001</v>
      </c>
      <c r="M24" s="47">
        <v>4.54129</v>
      </c>
      <c r="N24" s="47">
        <v>0</v>
      </c>
      <c r="O24" s="47">
        <v>0</v>
      </c>
      <c r="P24" s="48">
        <v>88.598680000000002</v>
      </c>
      <c r="Q24" s="85">
        <v>2.362631466666</v>
      </c>
    </row>
    <row r="25" spans="1:17" ht="14.45" customHeight="1" x14ac:dyDescent="0.2">
      <c r="A25" s="17" t="s">
        <v>53</v>
      </c>
      <c r="B25" s="49">
        <v>27747.848382770899</v>
      </c>
      <c r="C25" s="50">
        <v>2312.3206985642501</v>
      </c>
      <c r="D25" s="50">
        <v>2389.6715600000098</v>
      </c>
      <c r="E25" s="50">
        <v>2331.8897099999999</v>
      </c>
      <c r="F25" s="50">
        <v>2433.65318999999</v>
      </c>
      <c r="G25" s="50">
        <v>2403.7727799999898</v>
      </c>
      <c r="H25" s="50">
        <v>2485.1044999999999</v>
      </c>
      <c r="I25" s="50">
        <v>2560.3480299999901</v>
      </c>
      <c r="J25" s="50">
        <v>3060.5178799999999</v>
      </c>
      <c r="K25" s="50">
        <v>2351.0522900000001</v>
      </c>
      <c r="L25" s="50">
        <v>2505.00962999999</v>
      </c>
      <c r="M25" s="50">
        <v>2442.0324900000001</v>
      </c>
      <c r="N25" s="50">
        <v>0</v>
      </c>
      <c r="O25" s="50">
        <v>0</v>
      </c>
      <c r="P25" s="51">
        <v>24963.052060000002</v>
      </c>
      <c r="Q25" s="86">
        <v>1.0795670373699999</v>
      </c>
    </row>
    <row r="26" spans="1:17" ht="14.45" customHeight="1" x14ac:dyDescent="0.2">
      <c r="A26" s="15" t="s">
        <v>54</v>
      </c>
      <c r="B26" s="46">
        <v>3915.2592352647398</v>
      </c>
      <c r="C26" s="47">
        <v>326.27160293872799</v>
      </c>
      <c r="D26" s="47">
        <v>330.56345000000101</v>
      </c>
      <c r="E26" s="47">
        <v>337.53507999999999</v>
      </c>
      <c r="F26" s="47">
        <v>300.24491999999998</v>
      </c>
      <c r="G26" s="47">
        <v>349.17766</v>
      </c>
      <c r="H26" s="47">
        <v>306.47275000000002</v>
      </c>
      <c r="I26" s="47">
        <v>487.94726000000003</v>
      </c>
      <c r="J26" s="47">
        <v>354.19517000000002</v>
      </c>
      <c r="K26" s="47">
        <v>266.11684000000002</v>
      </c>
      <c r="L26" s="47">
        <v>275.23075999999998</v>
      </c>
      <c r="M26" s="47">
        <v>330.60874000000001</v>
      </c>
      <c r="N26" s="47">
        <v>0</v>
      </c>
      <c r="O26" s="47">
        <v>0</v>
      </c>
      <c r="P26" s="48">
        <v>3338.0926300000001</v>
      </c>
      <c r="Q26" s="85">
        <v>1.0231024091380001</v>
      </c>
    </row>
    <row r="27" spans="1:17" ht="14.45" customHeight="1" x14ac:dyDescent="0.2">
      <c r="A27" s="18" t="s">
        <v>55</v>
      </c>
      <c r="B27" s="49">
        <v>31663.107618035701</v>
      </c>
      <c r="C27" s="50">
        <v>2638.5923015029698</v>
      </c>
      <c r="D27" s="50">
        <v>2720.2350100000099</v>
      </c>
      <c r="E27" s="50">
        <v>2669.42479</v>
      </c>
      <c r="F27" s="50">
        <v>2733.8981099999901</v>
      </c>
      <c r="G27" s="50">
        <v>2752.9504399999901</v>
      </c>
      <c r="H27" s="50">
        <v>2791.5772499999998</v>
      </c>
      <c r="I27" s="50">
        <v>3048.29528999999</v>
      </c>
      <c r="J27" s="50">
        <v>3414.7130499999998</v>
      </c>
      <c r="K27" s="50">
        <v>2617.1691300000002</v>
      </c>
      <c r="L27" s="50">
        <v>2780.2403899999899</v>
      </c>
      <c r="M27" s="50">
        <v>2772.6412300000002</v>
      </c>
      <c r="N27" s="50">
        <v>0</v>
      </c>
      <c r="O27" s="50">
        <v>0</v>
      </c>
      <c r="P27" s="51">
        <v>28301.144690000001</v>
      </c>
      <c r="Q27" s="86">
        <v>1.072584979266</v>
      </c>
    </row>
    <row r="28" spans="1:17" ht="14.45" customHeight="1" x14ac:dyDescent="0.2">
      <c r="A28" s="16" t="s">
        <v>56</v>
      </c>
      <c r="B28" s="46">
        <v>1117.4136742414501</v>
      </c>
      <c r="C28" s="47">
        <v>93.117806186787007</v>
      </c>
      <c r="D28" s="47">
        <v>85.228470000000002</v>
      </c>
      <c r="E28" s="47">
        <v>-38.148079999998998</v>
      </c>
      <c r="F28" s="47">
        <v>90.549159999999006</v>
      </c>
      <c r="G28" s="47">
        <v>64.803970000000007</v>
      </c>
      <c r="H28" s="47">
        <v>76.711429999999993</v>
      </c>
      <c r="I28" s="47">
        <v>95.757040000000003</v>
      </c>
      <c r="J28" s="47">
        <v>80.778570000000002</v>
      </c>
      <c r="K28" s="47">
        <v>65.653949999999</v>
      </c>
      <c r="L28" s="47">
        <v>70.477360000000004</v>
      </c>
      <c r="M28" s="47">
        <v>106.35693999999999</v>
      </c>
      <c r="N28" s="47">
        <v>0</v>
      </c>
      <c r="O28" s="47">
        <v>0</v>
      </c>
      <c r="P28" s="48">
        <v>698.16881000000001</v>
      </c>
      <c r="Q28" s="85">
        <v>0.74976939276200005</v>
      </c>
    </row>
    <row r="29" spans="1:17" ht="14.45" customHeight="1" x14ac:dyDescent="0.2">
      <c r="A29" s="16" t="s">
        <v>57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5" t="s">
        <v>257</v>
      </c>
    </row>
    <row r="30" spans="1:17" ht="14.45" customHeight="1" x14ac:dyDescent="0.2">
      <c r="A30" s="16" t="s">
        <v>58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5">
        <v>10</v>
      </c>
    </row>
    <row r="31" spans="1:17" ht="14.45" customHeight="1" thickBot="1" x14ac:dyDescent="0.25">
      <c r="A31" s="19" t="s">
        <v>59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7" t="s">
        <v>257</v>
      </c>
    </row>
    <row r="32" spans="1:17" ht="14.45" customHeight="1" x14ac:dyDescent="0.2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</row>
    <row r="33" spans="1:17" ht="14.45" customHeight="1" x14ac:dyDescent="0.2">
      <c r="A33" s="102" t="s">
        <v>148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  <row r="34" spans="1:17" ht="14.45" customHeight="1" x14ac:dyDescent="0.2">
      <c r="A34" s="124" t="s">
        <v>234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ht="14.45" customHeight="1" x14ac:dyDescent="0.2">
      <c r="A35" s="125" t="s">
        <v>60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895DE30-6117-4E80-AA79-AD3923F6E14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2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8" customWidth="1"/>
    <col min="2" max="11" width="10" style="118" customWidth="1"/>
    <col min="12" max="16384" width="8.85546875" style="118"/>
  </cols>
  <sheetData>
    <row r="1" spans="1:11" s="55" customFormat="1" ht="18.600000000000001" customHeight="1" thickBot="1" x14ac:dyDescent="0.35">
      <c r="A1" s="330" t="s">
        <v>61</v>
      </c>
      <c r="B1" s="330"/>
      <c r="C1" s="330"/>
      <c r="D1" s="330"/>
      <c r="E1" s="330"/>
      <c r="F1" s="330"/>
      <c r="G1" s="330"/>
      <c r="H1" s="335"/>
      <c r="I1" s="335"/>
      <c r="J1" s="335"/>
      <c r="K1" s="335"/>
    </row>
    <row r="2" spans="1:11" s="55" customFormat="1" ht="14.45" customHeight="1" thickBot="1" x14ac:dyDescent="0.25">
      <c r="A2" s="221" t="s">
        <v>256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68"/>
      <c r="B3" s="331" t="s">
        <v>62</v>
      </c>
      <c r="C3" s="332"/>
      <c r="D3" s="332"/>
      <c r="E3" s="332"/>
      <c r="F3" s="338" t="s">
        <v>63</v>
      </c>
      <c r="G3" s="332"/>
      <c r="H3" s="332"/>
      <c r="I3" s="332"/>
      <c r="J3" s="332"/>
      <c r="K3" s="339"/>
    </row>
    <row r="4" spans="1:11" ht="14.45" customHeight="1" x14ac:dyDescent="0.2">
      <c r="A4" s="69"/>
      <c r="B4" s="336"/>
      <c r="C4" s="337"/>
      <c r="D4" s="337"/>
      <c r="E4" s="337"/>
      <c r="F4" s="340" t="s">
        <v>252</v>
      </c>
      <c r="G4" s="342" t="s">
        <v>64</v>
      </c>
      <c r="H4" s="129" t="s">
        <v>134</v>
      </c>
      <c r="I4" s="340" t="s">
        <v>65</v>
      </c>
      <c r="J4" s="342" t="s">
        <v>254</v>
      </c>
      <c r="K4" s="343" t="s">
        <v>255</v>
      </c>
    </row>
    <row r="5" spans="1:11" ht="39" thickBot="1" x14ac:dyDescent="0.25">
      <c r="A5" s="70"/>
      <c r="B5" s="24" t="s">
        <v>248</v>
      </c>
      <c r="C5" s="25" t="s">
        <v>249</v>
      </c>
      <c r="D5" s="26" t="s">
        <v>250</v>
      </c>
      <c r="E5" s="26" t="s">
        <v>251</v>
      </c>
      <c r="F5" s="341"/>
      <c r="G5" s="341"/>
      <c r="H5" s="25" t="s">
        <v>253</v>
      </c>
      <c r="I5" s="341"/>
      <c r="J5" s="341"/>
      <c r="K5" s="344"/>
    </row>
    <row r="6" spans="1:11" ht="14.45" customHeight="1" thickBot="1" x14ac:dyDescent="0.25">
      <c r="A6" s="456" t="s">
        <v>259</v>
      </c>
      <c r="B6" s="438">
        <v>24386.8339976807</v>
      </c>
      <c r="C6" s="438">
        <v>28928.561970000101</v>
      </c>
      <c r="D6" s="439">
        <v>4541.7279723193096</v>
      </c>
      <c r="E6" s="440">
        <v>1.186236883916</v>
      </c>
      <c r="F6" s="438">
        <v>27747.848382770899</v>
      </c>
      <c r="G6" s="439">
        <v>23123.206985642501</v>
      </c>
      <c r="H6" s="441">
        <v>2442.0324900000001</v>
      </c>
      <c r="I6" s="438">
        <v>24963.052060000002</v>
      </c>
      <c r="J6" s="439">
        <v>1839.8450743575199</v>
      </c>
      <c r="K6" s="442">
        <v>0.89963919780799995</v>
      </c>
    </row>
    <row r="7" spans="1:11" ht="14.45" customHeight="1" thickBot="1" x14ac:dyDescent="0.25">
      <c r="A7" s="457" t="s">
        <v>260</v>
      </c>
      <c r="B7" s="438">
        <v>1430.5518816178601</v>
      </c>
      <c r="C7" s="438">
        <v>1501.23179</v>
      </c>
      <c r="D7" s="439">
        <v>70.679908382139999</v>
      </c>
      <c r="E7" s="440">
        <v>1.049407441484</v>
      </c>
      <c r="F7" s="438">
        <v>1349.64109479939</v>
      </c>
      <c r="G7" s="439">
        <v>1124.7009123328301</v>
      </c>
      <c r="H7" s="441">
        <v>172.11113</v>
      </c>
      <c r="I7" s="438">
        <v>1217.7659200000001</v>
      </c>
      <c r="J7" s="439">
        <v>93.065007667168999</v>
      </c>
      <c r="K7" s="442">
        <v>0.90228870822899998</v>
      </c>
    </row>
    <row r="8" spans="1:11" ht="14.45" customHeight="1" thickBot="1" x14ac:dyDescent="0.25">
      <c r="A8" s="458" t="s">
        <v>261</v>
      </c>
      <c r="B8" s="438">
        <v>1430.5518816178601</v>
      </c>
      <c r="C8" s="438">
        <v>1501.23179</v>
      </c>
      <c r="D8" s="439">
        <v>70.679908382139999</v>
      </c>
      <c r="E8" s="440">
        <v>1.049407441484</v>
      </c>
      <c r="F8" s="438">
        <v>1349.64109479939</v>
      </c>
      <c r="G8" s="439">
        <v>1124.7009123328301</v>
      </c>
      <c r="H8" s="441">
        <v>172.11113</v>
      </c>
      <c r="I8" s="438">
        <v>1217.7659200000001</v>
      </c>
      <c r="J8" s="439">
        <v>93.065007667168999</v>
      </c>
      <c r="K8" s="442">
        <v>0.90228870822899998</v>
      </c>
    </row>
    <row r="9" spans="1:11" ht="14.45" customHeight="1" thickBot="1" x14ac:dyDescent="0.25">
      <c r="A9" s="459" t="s">
        <v>262</v>
      </c>
      <c r="B9" s="443">
        <v>0</v>
      </c>
      <c r="C9" s="443">
        <v>6.6100000000000004E-3</v>
      </c>
      <c r="D9" s="444">
        <v>6.6100000000000004E-3</v>
      </c>
      <c r="E9" s="445" t="s">
        <v>257</v>
      </c>
      <c r="F9" s="443">
        <v>0</v>
      </c>
      <c r="G9" s="444">
        <v>0</v>
      </c>
      <c r="H9" s="446">
        <v>0</v>
      </c>
      <c r="I9" s="443">
        <v>7.5000000000000002E-4</v>
      </c>
      <c r="J9" s="444">
        <v>7.5000000000000002E-4</v>
      </c>
      <c r="K9" s="447" t="s">
        <v>257</v>
      </c>
    </row>
    <row r="10" spans="1:11" ht="14.45" customHeight="1" thickBot="1" x14ac:dyDescent="0.25">
      <c r="A10" s="460" t="s">
        <v>263</v>
      </c>
      <c r="B10" s="438">
        <v>0</v>
      </c>
      <c r="C10" s="438">
        <v>6.6100000000000004E-3</v>
      </c>
      <c r="D10" s="439">
        <v>6.6100000000000004E-3</v>
      </c>
      <c r="E10" s="448" t="s">
        <v>257</v>
      </c>
      <c r="F10" s="438">
        <v>0</v>
      </c>
      <c r="G10" s="439">
        <v>0</v>
      </c>
      <c r="H10" s="441">
        <v>0</v>
      </c>
      <c r="I10" s="438">
        <v>7.5000000000000002E-4</v>
      </c>
      <c r="J10" s="439">
        <v>7.5000000000000002E-4</v>
      </c>
      <c r="K10" s="449" t="s">
        <v>257</v>
      </c>
    </row>
    <row r="11" spans="1:11" ht="14.45" customHeight="1" thickBot="1" x14ac:dyDescent="0.25">
      <c r="A11" s="459" t="s">
        <v>264</v>
      </c>
      <c r="B11" s="443">
        <v>20</v>
      </c>
      <c r="C11" s="443">
        <v>9.7723300000000002</v>
      </c>
      <c r="D11" s="444">
        <v>-10.22767</v>
      </c>
      <c r="E11" s="450">
        <v>0.48861650000000001</v>
      </c>
      <c r="F11" s="443">
        <v>20</v>
      </c>
      <c r="G11" s="444">
        <v>16.666666666666</v>
      </c>
      <c r="H11" s="446">
        <v>0.65905999999999998</v>
      </c>
      <c r="I11" s="443">
        <v>7.9313900000000004</v>
      </c>
      <c r="J11" s="444">
        <v>-8.7352766666659996</v>
      </c>
      <c r="K11" s="451">
        <v>0.39656950000000002</v>
      </c>
    </row>
    <row r="12" spans="1:11" ht="14.45" customHeight="1" thickBot="1" x14ac:dyDescent="0.25">
      <c r="A12" s="460" t="s">
        <v>265</v>
      </c>
      <c r="B12" s="438">
        <v>10</v>
      </c>
      <c r="C12" s="438">
        <v>9.7723300000000002</v>
      </c>
      <c r="D12" s="439">
        <v>-0.22766999999900001</v>
      </c>
      <c r="E12" s="440">
        <v>0.97723300000000002</v>
      </c>
      <c r="F12" s="438">
        <v>10</v>
      </c>
      <c r="G12" s="439">
        <v>8.333333333333</v>
      </c>
      <c r="H12" s="441">
        <v>0.65905999999999998</v>
      </c>
      <c r="I12" s="438">
        <v>7.9313900000000004</v>
      </c>
      <c r="J12" s="439">
        <v>-0.40194333333299997</v>
      </c>
      <c r="K12" s="442">
        <v>0.79313900000000004</v>
      </c>
    </row>
    <row r="13" spans="1:11" ht="14.45" customHeight="1" thickBot="1" x14ac:dyDescent="0.25">
      <c r="A13" s="460" t="s">
        <v>266</v>
      </c>
      <c r="B13" s="438">
        <v>10</v>
      </c>
      <c r="C13" s="438">
        <v>0</v>
      </c>
      <c r="D13" s="439">
        <v>-10</v>
      </c>
      <c r="E13" s="440">
        <v>0</v>
      </c>
      <c r="F13" s="438">
        <v>10</v>
      </c>
      <c r="G13" s="439">
        <v>8.333333333333</v>
      </c>
      <c r="H13" s="441">
        <v>0</v>
      </c>
      <c r="I13" s="438">
        <v>0</v>
      </c>
      <c r="J13" s="439">
        <v>-8.333333333333</v>
      </c>
      <c r="K13" s="442">
        <v>0</v>
      </c>
    </row>
    <row r="14" spans="1:11" ht="14.45" customHeight="1" thickBot="1" x14ac:dyDescent="0.25">
      <c r="A14" s="459" t="s">
        <v>267</v>
      </c>
      <c r="B14" s="443">
        <v>1060.8359889052999</v>
      </c>
      <c r="C14" s="443">
        <v>1045.8694599999999</v>
      </c>
      <c r="D14" s="444">
        <v>-14.966528905296</v>
      </c>
      <c r="E14" s="450">
        <v>0.98589175983599997</v>
      </c>
      <c r="F14" s="443">
        <v>1061.26184308589</v>
      </c>
      <c r="G14" s="444">
        <v>884.38486923823905</v>
      </c>
      <c r="H14" s="446">
        <v>90.600040000000007</v>
      </c>
      <c r="I14" s="443">
        <v>877.69024999999897</v>
      </c>
      <c r="J14" s="444">
        <v>-6.6946192382399996</v>
      </c>
      <c r="K14" s="451">
        <v>0.82702516416399996</v>
      </c>
    </row>
    <row r="15" spans="1:11" ht="14.45" customHeight="1" thickBot="1" x14ac:dyDescent="0.25">
      <c r="A15" s="460" t="s">
        <v>268</v>
      </c>
      <c r="B15" s="438">
        <v>630.835988905298</v>
      </c>
      <c r="C15" s="438">
        <v>622.71490000000097</v>
      </c>
      <c r="D15" s="439">
        <v>-8.1210889052970003</v>
      </c>
      <c r="E15" s="440">
        <v>0.98712646543899996</v>
      </c>
      <c r="F15" s="438">
        <v>631</v>
      </c>
      <c r="G15" s="439">
        <v>525.83333333333303</v>
      </c>
      <c r="H15" s="441">
        <v>45.729190000000003</v>
      </c>
      <c r="I15" s="438">
        <v>524.12746999999899</v>
      </c>
      <c r="J15" s="439">
        <v>-1.7058633333340001</v>
      </c>
      <c r="K15" s="442">
        <v>0.83062990491199995</v>
      </c>
    </row>
    <row r="16" spans="1:11" ht="14.45" customHeight="1" thickBot="1" x14ac:dyDescent="0.25">
      <c r="A16" s="460" t="s">
        <v>269</v>
      </c>
      <c r="B16" s="438">
        <v>140</v>
      </c>
      <c r="C16" s="438">
        <v>132.06470999999999</v>
      </c>
      <c r="D16" s="439">
        <v>-7.9352899999990001</v>
      </c>
      <c r="E16" s="440">
        <v>0.94331935714199999</v>
      </c>
      <c r="F16" s="438">
        <v>120</v>
      </c>
      <c r="G16" s="439">
        <v>100</v>
      </c>
      <c r="H16" s="441">
        <v>15.3842</v>
      </c>
      <c r="I16" s="438">
        <v>134.56547</v>
      </c>
      <c r="J16" s="439">
        <v>34.565469999999003</v>
      </c>
      <c r="K16" s="442">
        <v>1.121378916666</v>
      </c>
    </row>
    <row r="17" spans="1:11" ht="14.45" customHeight="1" thickBot="1" x14ac:dyDescent="0.25">
      <c r="A17" s="460" t="s">
        <v>270</v>
      </c>
      <c r="B17" s="438">
        <v>45</v>
      </c>
      <c r="C17" s="438">
        <v>33.700600000000001</v>
      </c>
      <c r="D17" s="439">
        <v>-11.2994</v>
      </c>
      <c r="E17" s="440">
        <v>0.74890222222199998</v>
      </c>
      <c r="F17" s="438">
        <v>40</v>
      </c>
      <c r="G17" s="439">
        <v>33.333333333333002</v>
      </c>
      <c r="H17" s="441">
        <v>3.3201200000000002</v>
      </c>
      <c r="I17" s="438">
        <v>27.345400000000001</v>
      </c>
      <c r="J17" s="439">
        <v>-5.9879333333330003</v>
      </c>
      <c r="K17" s="442">
        <v>0.68363499999900001</v>
      </c>
    </row>
    <row r="18" spans="1:11" ht="14.45" customHeight="1" thickBot="1" x14ac:dyDescent="0.25">
      <c r="A18" s="460" t="s">
        <v>271</v>
      </c>
      <c r="B18" s="438">
        <v>185</v>
      </c>
      <c r="C18" s="438">
        <v>202.23075</v>
      </c>
      <c r="D18" s="439">
        <v>17.23075</v>
      </c>
      <c r="E18" s="440">
        <v>1.0931391891890001</v>
      </c>
      <c r="F18" s="438">
        <v>215</v>
      </c>
      <c r="G18" s="439">
        <v>179.166666666667</v>
      </c>
      <c r="H18" s="441">
        <v>18.573530000000002</v>
      </c>
      <c r="I18" s="438">
        <v>142.90991</v>
      </c>
      <c r="J18" s="439">
        <v>-36.256756666666</v>
      </c>
      <c r="K18" s="442">
        <v>0.66469725581299999</v>
      </c>
    </row>
    <row r="19" spans="1:11" ht="14.45" customHeight="1" thickBot="1" x14ac:dyDescent="0.25">
      <c r="A19" s="460" t="s">
        <v>272</v>
      </c>
      <c r="B19" s="438">
        <v>0</v>
      </c>
      <c r="C19" s="438">
        <v>0.24479999999999999</v>
      </c>
      <c r="D19" s="439">
        <v>0.24479999999999999</v>
      </c>
      <c r="E19" s="448" t="s">
        <v>257</v>
      </c>
      <c r="F19" s="438">
        <v>0.261843085887</v>
      </c>
      <c r="G19" s="439">
        <v>0.21820257157199999</v>
      </c>
      <c r="H19" s="441">
        <v>0.216</v>
      </c>
      <c r="I19" s="438">
        <v>0.51300000000000001</v>
      </c>
      <c r="J19" s="439">
        <v>0.29479742842700002</v>
      </c>
      <c r="K19" s="442">
        <v>1.9591886425480001</v>
      </c>
    </row>
    <row r="20" spans="1:11" ht="14.45" customHeight="1" thickBot="1" x14ac:dyDescent="0.25">
      <c r="A20" s="460" t="s">
        <v>273</v>
      </c>
      <c r="B20" s="438">
        <v>60</v>
      </c>
      <c r="C20" s="438">
        <v>54.173180000000002</v>
      </c>
      <c r="D20" s="439">
        <v>-5.8268199999989996</v>
      </c>
      <c r="E20" s="440">
        <v>0.90288633333299995</v>
      </c>
      <c r="F20" s="438">
        <v>55</v>
      </c>
      <c r="G20" s="439">
        <v>45.833333333333002</v>
      </c>
      <c r="H20" s="441">
        <v>7.3769999999999998</v>
      </c>
      <c r="I20" s="438">
        <v>48.228999999999999</v>
      </c>
      <c r="J20" s="439">
        <v>2.395666666666</v>
      </c>
      <c r="K20" s="442">
        <v>0.87689090909</v>
      </c>
    </row>
    <row r="21" spans="1:11" ht="14.45" customHeight="1" thickBot="1" x14ac:dyDescent="0.25">
      <c r="A21" s="460" t="s">
        <v>274</v>
      </c>
      <c r="B21" s="438">
        <v>0</v>
      </c>
      <c r="C21" s="438">
        <v>0.74051999999999996</v>
      </c>
      <c r="D21" s="439">
        <v>0.74051999999999996</v>
      </c>
      <c r="E21" s="448" t="s">
        <v>275</v>
      </c>
      <c r="F21" s="438">
        <v>0</v>
      </c>
      <c r="G21" s="439">
        <v>0</v>
      </c>
      <c r="H21" s="441">
        <v>0</v>
      </c>
      <c r="I21" s="438">
        <v>0</v>
      </c>
      <c r="J21" s="439">
        <v>0</v>
      </c>
      <c r="K21" s="449" t="s">
        <v>257</v>
      </c>
    </row>
    <row r="22" spans="1:11" ht="14.45" customHeight="1" thickBot="1" x14ac:dyDescent="0.25">
      <c r="A22" s="459" t="s">
        <v>276</v>
      </c>
      <c r="B22" s="443">
        <v>227.30382470081099</v>
      </c>
      <c r="C22" s="443">
        <v>255.50133</v>
      </c>
      <c r="D22" s="444">
        <v>28.197505299189</v>
      </c>
      <c r="E22" s="450">
        <v>1.1240520494370001</v>
      </c>
      <c r="F22" s="443">
        <v>167.50085951530099</v>
      </c>
      <c r="G22" s="444">
        <v>139.58404959608399</v>
      </c>
      <c r="H22" s="446">
        <v>25.37236</v>
      </c>
      <c r="I22" s="443">
        <v>247.06217000000001</v>
      </c>
      <c r="J22" s="444">
        <v>107.47812040391599</v>
      </c>
      <c r="K22" s="451">
        <v>1.474990461033</v>
      </c>
    </row>
    <row r="23" spans="1:11" ht="14.45" customHeight="1" thickBot="1" x14ac:dyDescent="0.25">
      <c r="A23" s="460" t="s">
        <v>277</v>
      </c>
      <c r="B23" s="438">
        <v>0</v>
      </c>
      <c r="C23" s="438">
        <v>1.8220000000000001</v>
      </c>
      <c r="D23" s="439">
        <v>1.8220000000000001</v>
      </c>
      <c r="E23" s="448" t="s">
        <v>257</v>
      </c>
      <c r="F23" s="438">
        <v>0</v>
      </c>
      <c r="G23" s="439">
        <v>0</v>
      </c>
      <c r="H23" s="441">
        <v>0</v>
      </c>
      <c r="I23" s="438">
        <v>1.35975</v>
      </c>
      <c r="J23" s="439">
        <v>1.35975</v>
      </c>
      <c r="K23" s="449" t="s">
        <v>257</v>
      </c>
    </row>
    <row r="24" spans="1:11" ht="14.45" customHeight="1" thickBot="1" x14ac:dyDescent="0.25">
      <c r="A24" s="460" t="s">
        <v>278</v>
      </c>
      <c r="B24" s="438">
        <v>8</v>
      </c>
      <c r="C24" s="438">
        <v>13.81879</v>
      </c>
      <c r="D24" s="439">
        <v>5.8187899999999999</v>
      </c>
      <c r="E24" s="440">
        <v>1.72734875</v>
      </c>
      <c r="F24" s="438">
        <v>10</v>
      </c>
      <c r="G24" s="439">
        <v>8.333333333333</v>
      </c>
      <c r="H24" s="441">
        <v>1.7964</v>
      </c>
      <c r="I24" s="438">
        <v>12.65781</v>
      </c>
      <c r="J24" s="439">
        <v>4.3244766666660004</v>
      </c>
      <c r="K24" s="442">
        <v>1.265781</v>
      </c>
    </row>
    <row r="25" spans="1:11" ht="14.45" customHeight="1" thickBot="1" x14ac:dyDescent="0.25">
      <c r="A25" s="460" t="s">
        <v>279</v>
      </c>
      <c r="B25" s="438">
        <v>35.388043018152999</v>
      </c>
      <c r="C25" s="438">
        <v>28.205300000000001</v>
      </c>
      <c r="D25" s="439">
        <v>-7.1827430181530003</v>
      </c>
      <c r="E25" s="440">
        <v>0.797029097809</v>
      </c>
      <c r="F25" s="438">
        <v>35</v>
      </c>
      <c r="G25" s="439">
        <v>29.166666666666</v>
      </c>
      <c r="H25" s="441">
        <v>3.1671999999999998</v>
      </c>
      <c r="I25" s="438">
        <v>16.73095</v>
      </c>
      <c r="J25" s="439">
        <v>-12.435716666666</v>
      </c>
      <c r="K25" s="442">
        <v>0.47802714285699999</v>
      </c>
    </row>
    <row r="26" spans="1:11" ht="14.45" customHeight="1" thickBot="1" x14ac:dyDescent="0.25">
      <c r="A26" s="460" t="s">
        <v>280</v>
      </c>
      <c r="B26" s="438">
        <v>55</v>
      </c>
      <c r="C26" s="438">
        <v>55.743720000000003</v>
      </c>
      <c r="D26" s="439">
        <v>0.74372000000000005</v>
      </c>
      <c r="E26" s="440">
        <v>1.013522181818</v>
      </c>
      <c r="F26" s="438">
        <v>55</v>
      </c>
      <c r="G26" s="439">
        <v>45.833333333333002</v>
      </c>
      <c r="H26" s="441">
        <v>2.5321600000000002</v>
      </c>
      <c r="I26" s="438">
        <v>31.515360000000001</v>
      </c>
      <c r="J26" s="439">
        <v>-14.317973333333001</v>
      </c>
      <c r="K26" s="442">
        <v>0.57300654545399998</v>
      </c>
    </row>
    <row r="27" spans="1:11" ht="14.45" customHeight="1" thickBot="1" x14ac:dyDescent="0.25">
      <c r="A27" s="460" t="s">
        <v>281</v>
      </c>
      <c r="B27" s="438">
        <v>2.4064975796249999</v>
      </c>
      <c r="C27" s="438">
        <v>0.129</v>
      </c>
      <c r="D27" s="439">
        <v>-2.2774975796249999</v>
      </c>
      <c r="E27" s="440">
        <v>5.3604874192000003E-2</v>
      </c>
      <c r="F27" s="438">
        <v>0.12167691617</v>
      </c>
      <c r="G27" s="439">
        <v>0.10139743014200001</v>
      </c>
      <c r="H27" s="441">
        <v>0.27800000000000002</v>
      </c>
      <c r="I27" s="438">
        <v>0.46700000000000003</v>
      </c>
      <c r="J27" s="439">
        <v>0.36560256985700001</v>
      </c>
      <c r="K27" s="442">
        <v>3.8380328389140002</v>
      </c>
    </row>
    <row r="28" spans="1:11" ht="14.45" customHeight="1" thickBot="1" x14ac:dyDescent="0.25">
      <c r="A28" s="460" t="s">
        <v>282</v>
      </c>
      <c r="B28" s="438">
        <v>1.2586149739370001</v>
      </c>
      <c r="C28" s="438">
        <v>2.2395</v>
      </c>
      <c r="D28" s="439">
        <v>0.98088502606200001</v>
      </c>
      <c r="E28" s="440">
        <v>1.779336847545</v>
      </c>
      <c r="F28" s="438">
        <v>0</v>
      </c>
      <c r="G28" s="439">
        <v>0</v>
      </c>
      <c r="H28" s="441">
        <v>1.5585</v>
      </c>
      <c r="I28" s="438">
        <v>2.7528999999999999</v>
      </c>
      <c r="J28" s="439">
        <v>2.7528999999999999</v>
      </c>
      <c r="K28" s="449" t="s">
        <v>257</v>
      </c>
    </row>
    <row r="29" spans="1:11" ht="14.45" customHeight="1" thickBot="1" x14ac:dyDescent="0.25">
      <c r="A29" s="460" t="s">
        <v>283</v>
      </c>
      <c r="B29" s="438">
        <v>0</v>
      </c>
      <c r="C29" s="438">
        <v>0</v>
      </c>
      <c r="D29" s="439">
        <v>0</v>
      </c>
      <c r="E29" s="440">
        <v>1</v>
      </c>
      <c r="F29" s="438">
        <v>0</v>
      </c>
      <c r="G29" s="439">
        <v>0</v>
      </c>
      <c r="H29" s="441">
        <v>0.11737</v>
      </c>
      <c r="I29" s="438">
        <v>0.15790000000000001</v>
      </c>
      <c r="J29" s="439">
        <v>0.15790000000000001</v>
      </c>
      <c r="K29" s="449" t="s">
        <v>275</v>
      </c>
    </row>
    <row r="30" spans="1:11" ht="14.45" customHeight="1" thickBot="1" x14ac:dyDescent="0.25">
      <c r="A30" s="460" t="s">
        <v>284</v>
      </c>
      <c r="B30" s="438">
        <v>0</v>
      </c>
      <c r="C30" s="438">
        <v>0.87412999999999996</v>
      </c>
      <c r="D30" s="439">
        <v>0.87412999999999996</v>
      </c>
      <c r="E30" s="448" t="s">
        <v>275</v>
      </c>
      <c r="F30" s="438">
        <v>0</v>
      </c>
      <c r="G30" s="439">
        <v>0</v>
      </c>
      <c r="H30" s="441">
        <v>0</v>
      </c>
      <c r="I30" s="438">
        <v>0.31592999999999999</v>
      </c>
      <c r="J30" s="439">
        <v>0.31592999999999999</v>
      </c>
      <c r="K30" s="449" t="s">
        <v>257</v>
      </c>
    </row>
    <row r="31" spans="1:11" ht="14.45" customHeight="1" thickBot="1" x14ac:dyDescent="0.25">
      <c r="A31" s="460" t="s">
        <v>285</v>
      </c>
      <c r="B31" s="438">
        <v>11.644484793855</v>
      </c>
      <c r="C31" s="438">
        <v>14.489420000000001</v>
      </c>
      <c r="D31" s="439">
        <v>2.8449352061440001</v>
      </c>
      <c r="E31" s="440">
        <v>1.2443161081409999</v>
      </c>
      <c r="F31" s="438">
        <v>12.379182599130001</v>
      </c>
      <c r="G31" s="439">
        <v>10.315985499275</v>
      </c>
      <c r="H31" s="441">
        <v>0.45374999999999999</v>
      </c>
      <c r="I31" s="438">
        <v>7.1471199999990001</v>
      </c>
      <c r="J31" s="439">
        <v>-3.1688654992749998</v>
      </c>
      <c r="K31" s="442">
        <v>0.577349913273</v>
      </c>
    </row>
    <row r="32" spans="1:11" ht="14.45" customHeight="1" thickBot="1" x14ac:dyDescent="0.25">
      <c r="A32" s="460" t="s">
        <v>286</v>
      </c>
      <c r="B32" s="438">
        <v>0</v>
      </c>
      <c r="C32" s="438">
        <v>3.9670000000000001</v>
      </c>
      <c r="D32" s="439">
        <v>3.9670000000000001</v>
      </c>
      <c r="E32" s="448" t="s">
        <v>275</v>
      </c>
      <c r="F32" s="438">
        <v>0</v>
      </c>
      <c r="G32" s="439">
        <v>0</v>
      </c>
      <c r="H32" s="441">
        <v>0</v>
      </c>
      <c r="I32" s="438">
        <v>16.730019999999001</v>
      </c>
      <c r="J32" s="439">
        <v>16.730019999999001</v>
      </c>
      <c r="K32" s="449" t="s">
        <v>257</v>
      </c>
    </row>
    <row r="33" spans="1:11" ht="14.45" customHeight="1" thickBot="1" x14ac:dyDescent="0.25">
      <c r="A33" s="460" t="s">
        <v>287</v>
      </c>
      <c r="B33" s="438">
        <v>54</v>
      </c>
      <c r="C33" s="438">
        <v>58.297069999999998</v>
      </c>
      <c r="D33" s="439">
        <v>4.2970699999999997</v>
      </c>
      <c r="E33" s="440">
        <v>1.07957537037</v>
      </c>
      <c r="F33" s="438">
        <v>55</v>
      </c>
      <c r="G33" s="439">
        <v>45.833333333333002</v>
      </c>
      <c r="H33" s="441">
        <v>3.0664799999999999</v>
      </c>
      <c r="I33" s="438">
        <v>52.017929999998998</v>
      </c>
      <c r="J33" s="439">
        <v>6.1845966666659997</v>
      </c>
      <c r="K33" s="442">
        <v>0.94578054545400003</v>
      </c>
    </row>
    <row r="34" spans="1:11" ht="14.45" customHeight="1" thickBot="1" x14ac:dyDescent="0.25">
      <c r="A34" s="460" t="s">
        <v>288</v>
      </c>
      <c r="B34" s="438">
        <v>59.606184335237003</v>
      </c>
      <c r="C34" s="438">
        <v>75.915400000000005</v>
      </c>
      <c r="D34" s="439">
        <v>16.309215664762</v>
      </c>
      <c r="E34" s="440">
        <v>1.273616166621</v>
      </c>
      <c r="F34" s="438">
        <v>0</v>
      </c>
      <c r="G34" s="439">
        <v>0</v>
      </c>
      <c r="H34" s="441">
        <v>12.4025</v>
      </c>
      <c r="I34" s="438">
        <v>105.20950000000001</v>
      </c>
      <c r="J34" s="439">
        <v>105.20950000000001</v>
      </c>
      <c r="K34" s="449" t="s">
        <v>257</v>
      </c>
    </row>
    <row r="35" spans="1:11" ht="14.45" customHeight="1" thickBot="1" x14ac:dyDescent="0.25">
      <c r="A35" s="459" t="s">
        <v>289</v>
      </c>
      <c r="B35" s="443">
        <v>58.704696690173002</v>
      </c>
      <c r="C35" s="443">
        <v>152.65444000000099</v>
      </c>
      <c r="D35" s="444">
        <v>93.949743309826999</v>
      </c>
      <c r="E35" s="450">
        <v>2.6003786512290001</v>
      </c>
      <c r="F35" s="443">
        <v>79.878392198206996</v>
      </c>
      <c r="G35" s="444">
        <v>66.565326831839002</v>
      </c>
      <c r="H35" s="446">
        <v>53.007680000000001</v>
      </c>
      <c r="I35" s="443">
        <v>59.106850000000001</v>
      </c>
      <c r="J35" s="444">
        <v>-7.4584768318389996</v>
      </c>
      <c r="K35" s="451">
        <v>0.73996043702699998</v>
      </c>
    </row>
    <row r="36" spans="1:11" ht="14.45" customHeight="1" thickBot="1" x14ac:dyDescent="0.25">
      <c r="A36" s="460" t="s">
        <v>290</v>
      </c>
      <c r="B36" s="438">
        <v>0</v>
      </c>
      <c r="C36" s="438">
        <v>0</v>
      </c>
      <c r="D36" s="439">
        <v>0</v>
      </c>
      <c r="E36" s="440">
        <v>1</v>
      </c>
      <c r="F36" s="438">
        <v>0</v>
      </c>
      <c r="G36" s="439">
        <v>0</v>
      </c>
      <c r="H36" s="441">
        <v>0</v>
      </c>
      <c r="I36" s="438">
        <v>0.64080000000000004</v>
      </c>
      <c r="J36" s="439">
        <v>0.64080000000000004</v>
      </c>
      <c r="K36" s="449" t="s">
        <v>275</v>
      </c>
    </row>
    <row r="37" spans="1:11" ht="14.45" customHeight="1" thickBot="1" x14ac:dyDescent="0.25">
      <c r="A37" s="460" t="s">
        <v>291</v>
      </c>
      <c r="B37" s="438">
        <v>0.30359815550699998</v>
      </c>
      <c r="C37" s="438">
        <v>0</v>
      </c>
      <c r="D37" s="439">
        <v>-0.30359815550699998</v>
      </c>
      <c r="E37" s="440">
        <v>0</v>
      </c>
      <c r="F37" s="438">
        <v>0</v>
      </c>
      <c r="G37" s="439">
        <v>0</v>
      </c>
      <c r="H37" s="441">
        <v>0</v>
      </c>
      <c r="I37" s="438">
        <v>0</v>
      </c>
      <c r="J37" s="439">
        <v>0</v>
      </c>
      <c r="K37" s="442">
        <v>10</v>
      </c>
    </row>
    <row r="38" spans="1:11" ht="14.45" customHeight="1" thickBot="1" x14ac:dyDescent="0.25">
      <c r="A38" s="460" t="s">
        <v>292</v>
      </c>
      <c r="B38" s="438">
        <v>0</v>
      </c>
      <c r="C38" s="438">
        <v>0</v>
      </c>
      <c r="D38" s="439">
        <v>0</v>
      </c>
      <c r="E38" s="440">
        <v>1</v>
      </c>
      <c r="F38" s="438">
        <v>0</v>
      </c>
      <c r="G38" s="439">
        <v>0</v>
      </c>
      <c r="H38" s="441">
        <v>0</v>
      </c>
      <c r="I38" s="438">
        <v>1.1603699999999999</v>
      </c>
      <c r="J38" s="439">
        <v>1.1603699999999999</v>
      </c>
      <c r="K38" s="449" t="s">
        <v>275</v>
      </c>
    </row>
    <row r="39" spans="1:11" ht="14.45" customHeight="1" thickBot="1" x14ac:dyDescent="0.25">
      <c r="A39" s="460" t="s">
        <v>293</v>
      </c>
      <c r="B39" s="438">
        <v>58.401098534665003</v>
      </c>
      <c r="C39" s="438">
        <v>152.65444000000099</v>
      </c>
      <c r="D39" s="439">
        <v>94.253341465334003</v>
      </c>
      <c r="E39" s="440">
        <v>2.6138967216409998</v>
      </c>
      <c r="F39" s="438">
        <v>79.878392198206996</v>
      </c>
      <c r="G39" s="439">
        <v>66.565326831839002</v>
      </c>
      <c r="H39" s="441">
        <v>53.007680000000001</v>
      </c>
      <c r="I39" s="438">
        <v>57.305680000000002</v>
      </c>
      <c r="J39" s="439">
        <v>-9.2596468318389995</v>
      </c>
      <c r="K39" s="442">
        <v>0.71741153549699999</v>
      </c>
    </row>
    <row r="40" spans="1:11" ht="14.45" customHeight="1" thickBot="1" x14ac:dyDescent="0.25">
      <c r="A40" s="459" t="s">
        <v>294</v>
      </c>
      <c r="B40" s="443">
        <v>63.707371321579998</v>
      </c>
      <c r="C40" s="443">
        <v>37.427619999999997</v>
      </c>
      <c r="D40" s="444">
        <v>-26.279751321580001</v>
      </c>
      <c r="E40" s="450">
        <v>0.58749276926000005</v>
      </c>
      <c r="F40" s="443">
        <v>21</v>
      </c>
      <c r="G40" s="444">
        <v>17.5</v>
      </c>
      <c r="H40" s="446">
        <v>2.4719899999999999</v>
      </c>
      <c r="I40" s="443">
        <v>25.710509999999999</v>
      </c>
      <c r="J40" s="444">
        <v>8.2105099999999993</v>
      </c>
      <c r="K40" s="451">
        <v>1.22431</v>
      </c>
    </row>
    <row r="41" spans="1:11" ht="14.45" customHeight="1" thickBot="1" x14ac:dyDescent="0.25">
      <c r="A41" s="460" t="s">
        <v>295</v>
      </c>
      <c r="B41" s="438">
        <v>0</v>
      </c>
      <c r="C41" s="438">
        <v>3.0032199999999998</v>
      </c>
      <c r="D41" s="439">
        <v>3.0032199999999998</v>
      </c>
      <c r="E41" s="448" t="s">
        <v>257</v>
      </c>
      <c r="F41" s="438">
        <v>0</v>
      </c>
      <c r="G41" s="439">
        <v>0</v>
      </c>
      <c r="H41" s="441">
        <v>0</v>
      </c>
      <c r="I41" s="438">
        <v>0</v>
      </c>
      <c r="J41" s="439">
        <v>0</v>
      </c>
      <c r="K41" s="449" t="s">
        <v>257</v>
      </c>
    </row>
    <row r="42" spans="1:11" ht="14.45" customHeight="1" thickBot="1" x14ac:dyDescent="0.25">
      <c r="A42" s="460" t="s">
        <v>296</v>
      </c>
      <c r="B42" s="438">
        <v>50.707371321579998</v>
      </c>
      <c r="C42" s="438">
        <v>21.29776</v>
      </c>
      <c r="D42" s="439">
        <v>-29.409611321580002</v>
      </c>
      <c r="E42" s="440">
        <v>0.42001309562900002</v>
      </c>
      <c r="F42" s="438">
        <v>0</v>
      </c>
      <c r="G42" s="439">
        <v>0</v>
      </c>
      <c r="H42" s="441">
        <v>0.31218000000000001</v>
      </c>
      <c r="I42" s="438">
        <v>10.589270000000001</v>
      </c>
      <c r="J42" s="439">
        <v>10.589270000000001</v>
      </c>
      <c r="K42" s="449" t="s">
        <v>257</v>
      </c>
    </row>
    <row r="43" spans="1:11" ht="14.45" customHeight="1" thickBot="1" x14ac:dyDescent="0.25">
      <c r="A43" s="460" t="s">
        <v>297</v>
      </c>
      <c r="B43" s="438">
        <v>0</v>
      </c>
      <c r="C43" s="438">
        <v>0.61951000000000001</v>
      </c>
      <c r="D43" s="439">
        <v>0.61951000000000001</v>
      </c>
      <c r="E43" s="448" t="s">
        <v>275</v>
      </c>
      <c r="F43" s="438">
        <v>0</v>
      </c>
      <c r="G43" s="439">
        <v>0</v>
      </c>
      <c r="H43" s="441">
        <v>0</v>
      </c>
      <c r="I43" s="438">
        <v>0</v>
      </c>
      <c r="J43" s="439">
        <v>0</v>
      </c>
      <c r="K43" s="449" t="s">
        <v>257</v>
      </c>
    </row>
    <row r="44" spans="1:11" ht="14.45" customHeight="1" thickBot="1" x14ac:dyDescent="0.25">
      <c r="A44" s="460" t="s">
        <v>298</v>
      </c>
      <c r="B44" s="438">
        <v>10</v>
      </c>
      <c r="C44" s="438">
        <v>9.7483299999999993</v>
      </c>
      <c r="D44" s="439">
        <v>-0.25166999999900003</v>
      </c>
      <c r="E44" s="440">
        <v>0.97483299999999995</v>
      </c>
      <c r="F44" s="438">
        <v>10</v>
      </c>
      <c r="G44" s="439">
        <v>8.333333333333</v>
      </c>
      <c r="H44" s="441">
        <v>1.06477</v>
      </c>
      <c r="I44" s="438">
        <v>4.9516600000000004</v>
      </c>
      <c r="J44" s="439">
        <v>-3.381673333333</v>
      </c>
      <c r="K44" s="442">
        <v>0.495166</v>
      </c>
    </row>
    <row r="45" spans="1:11" ht="14.45" customHeight="1" thickBot="1" x14ac:dyDescent="0.25">
      <c r="A45" s="460" t="s">
        <v>299</v>
      </c>
      <c r="B45" s="438">
        <v>3</v>
      </c>
      <c r="C45" s="438">
        <v>2.7587999999999999</v>
      </c>
      <c r="D45" s="439">
        <v>-0.24119999999899999</v>
      </c>
      <c r="E45" s="440">
        <v>0.91959999999999997</v>
      </c>
      <c r="F45" s="438">
        <v>11</v>
      </c>
      <c r="G45" s="439">
        <v>9.1666666666659999</v>
      </c>
      <c r="H45" s="441">
        <v>1.09504</v>
      </c>
      <c r="I45" s="438">
        <v>10.16958</v>
      </c>
      <c r="J45" s="439">
        <v>1.002913333333</v>
      </c>
      <c r="K45" s="442">
        <v>0.92450727272699995</v>
      </c>
    </row>
    <row r="46" spans="1:11" ht="14.45" customHeight="1" thickBot="1" x14ac:dyDescent="0.25">
      <c r="A46" s="459" t="s">
        <v>300</v>
      </c>
      <c r="B46" s="443">
        <v>0</v>
      </c>
      <c r="C46" s="443">
        <v>0</v>
      </c>
      <c r="D46" s="444">
        <v>0</v>
      </c>
      <c r="E46" s="445" t="s">
        <v>257</v>
      </c>
      <c r="F46" s="443">
        <v>0</v>
      </c>
      <c r="G46" s="444">
        <v>0</v>
      </c>
      <c r="H46" s="446">
        <v>0</v>
      </c>
      <c r="I46" s="443">
        <v>0.26400000000000001</v>
      </c>
      <c r="J46" s="444">
        <v>0.26400000000000001</v>
      </c>
      <c r="K46" s="447" t="s">
        <v>275</v>
      </c>
    </row>
    <row r="47" spans="1:11" ht="14.45" customHeight="1" thickBot="1" x14ac:dyDescent="0.25">
      <c r="A47" s="460" t="s">
        <v>301</v>
      </c>
      <c r="B47" s="438">
        <v>0</v>
      </c>
      <c r="C47" s="438">
        <v>0</v>
      </c>
      <c r="D47" s="439">
        <v>0</v>
      </c>
      <c r="E47" s="448" t="s">
        <v>257</v>
      </c>
      <c r="F47" s="438">
        <v>0</v>
      </c>
      <c r="G47" s="439">
        <v>0</v>
      </c>
      <c r="H47" s="441">
        <v>0</v>
      </c>
      <c r="I47" s="438">
        <v>0.26400000000000001</v>
      </c>
      <c r="J47" s="439">
        <v>0.26400000000000001</v>
      </c>
      <c r="K47" s="449" t="s">
        <v>275</v>
      </c>
    </row>
    <row r="48" spans="1:11" ht="14.45" customHeight="1" thickBot="1" x14ac:dyDescent="0.25">
      <c r="A48" s="461" t="s">
        <v>302</v>
      </c>
      <c r="B48" s="443">
        <v>767.20564492569201</v>
      </c>
      <c r="C48" s="443">
        <v>1062.59222</v>
      </c>
      <c r="D48" s="444">
        <v>295.38657507430997</v>
      </c>
      <c r="E48" s="450">
        <v>1.3850161648670001</v>
      </c>
      <c r="F48" s="443">
        <v>1097.38609797155</v>
      </c>
      <c r="G48" s="444">
        <v>914.48841497629496</v>
      </c>
      <c r="H48" s="446">
        <v>80.60548</v>
      </c>
      <c r="I48" s="443">
        <v>1111.01154</v>
      </c>
      <c r="J48" s="444">
        <v>196.52312502370299</v>
      </c>
      <c r="K48" s="451">
        <v>1.012416269946</v>
      </c>
    </row>
    <row r="49" spans="1:11" ht="14.45" customHeight="1" thickBot="1" x14ac:dyDescent="0.25">
      <c r="A49" s="458" t="s">
        <v>45</v>
      </c>
      <c r="B49" s="438">
        <v>70.369135290326</v>
      </c>
      <c r="C49" s="438">
        <v>251.09834000000001</v>
      </c>
      <c r="D49" s="439">
        <v>180.72920470967401</v>
      </c>
      <c r="E49" s="440">
        <v>3.5683021961830002</v>
      </c>
      <c r="F49" s="438">
        <v>219.57528234281901</v>
      </c>
      <c r="G49" s="439">
        <v>182.97940195234901</v>
      </c>
      <c r="H49" s="441">
        <v>0</v>
      </c>
      <c r="I49" s="438">
        <v>87.937919999998996</v>
      </c>
      <c r="J49" s="439">
        <v>-95.041481952349002</v>
      </c>
      <c r="K49" s="442">
        <v>0.400490979957</v>
      </c>
    </row>
    <row r="50" spans="1:11" ht="14.45" customHeight="1" thickBot="1" x14ac:dyDescent="0.25">
      <c r="A50" s="462" t="s">
        <v>303</v>
      </c>
      <c r="B50" s="438">
        <v>70.369135290326</v>
      </c>
      <c r="C50" s="438">
        <v>251.09834000000001</v>
      </c>
      <c r="D50" s="439">
        <v>180.72920470967401</v>
      </c>
      <c r="E50" s="440">
        <v>3.5683021961830002</v>
      </c>
      <c r="F50" s="438">
        <v>219.57528234281901</v>
      </c>
      <c r="G50" s="439">
        <v>182.97940195234901</v>
      </c>
      <c r="H50" s="441">
        <v>0</v>
      </c>
      <c r="I50" s="438">
        <v>87.937919999998996</v>
      </c>
      <c r="J50" s="439">
        <v>-95.041481952349002</v>
      </c>
      <c r="K50" s="442">
        <v>0.400490979957</v>
      </c>
    </row>
    <row r="51" spans="1:11" ht="14.45" customHeight="1" thickBot="1" x14ac:dyDescent="0.25">
      <c r="A51" s="460" t="s">
        <v>304</v>
      </c>
      <c r="B51" s="438">
        <v>62.513966995451</v>
      </c>
      <c r="C51" s="438">
        <v>147.65674999999999</v>
      </c>
      <c r="D51" s="439">
        <v>85.142783004547994</v>
      </c>
      <c r="E51" s="440">
        <v>2.3619801637400002</v>
      </c>
      <c r="F51" s="438">
        <v>108.053782438826</v>
      </c>
      <c r="G51" s="439">
        <v>90.044818699020993</v>
      </c>
      <c r="H51" s="441">
        <v>0</v>
      </c>
      <c r="I51" s="438">
        <v>76.711649999998997</v>
      </c>
      <c r="J51" s="439">
        <v>-13.333168699021</v>
      </c>
      <c r="K51" s="442">
        <v>0.70993951593899995</v>
      </c>
    </row>
    <row r="52" spans="1:11" ht="14.45" customHeight="1" thickBot="1" x14ac:dyDescent="0.25">
      <c r="A52" s="460" t="s">
        <v>305</v>
      </c>
      <c r="B52" s="438">
        <v>0</v>
      </c>
      <c r="C52" s="438">
        <v>2.8435000000000001</v>
      </c>
      <c r="D52" s="439">
        <v>2.8435000000000001</v>
      </c>
      <c r="E52" s="448" t="s">
        <v>275</v>
      </c>
      <c r="F52" s="438">
        <v>5.7411328546289999</v>
      </c>
      <c r="G52" s="439">
        <v>4.7842773788580004</v>
      </c>
      <c r="H52" s="441">
        <v>0</v>
      </c>
      <c r="I52" s="438">
        <v>0</v>
      </c>
      <c r="J52" s="439">
        <v>-4.7842773788580004</v>
      </c>
      <c r="K52" s="442">
        <v>0</v>
      </c>
    </row>
    <row r="53" spans="1:11" ht="14.45" customHeight="1" thickBot="1" x14ac:dyDescent="0.25">
      <c r="A53" s="460" t="s">
        <v>306</v>
      </c>
      <c r="B53" s="438">
        <v>2.825671396952</v>
      </c>
      <c r="C53" s="438">
        <v>95.311359999999993</v>
      </c>
      <c r="D53" s="439">
        <v>92.485688603046995</v>
      </c>
      <c r="E53" s="440">
        <v>33.730518029373997</v>
      </c>
      <c r="F53" s="438">
        <v>4.874985257893</v>
      </c>
      <c r="G53" s="439">
        <v>4.0624877149109997</v>
      </c>
      <c r="H53" s="441">
        <v>0</v>
      </c>
      <c r="I53" s="438">
        <v>4.7309999999989998</v>
      </c>
      <c r="J53" s="439">
        <v>0.66851228508799998</v>
      </c>
      <c r="K53" s="442">
        <v>0.97046447316700002</v>
      </c>
    </row>
    <row r="54" spans="1:11" ht="14.45" customHeight="1" thickBot="1" x14ac:dyDescent="0.25">
      <c r="A54" s="460" t="s">
        <v>307</v>
      </c>
      <c r="B54" s="438">
        <v>5.0294968979209997</v>
      </c>
      <c r="C54" s="438">
        <v>5.2867300000000004</v>
      </c>
      <c r="D54" s="439">
        <v>0.25723310207799999</v>
      </c>
      <c r="E54" s="440">
        <v>1.0511448972520001</v>
      </c>
      <c r="F54" s="438">
        <v>3.7842843157599999</v>
      </c>
      <c r="G54" s="439">
        <v>3.153570263133</v>
      </c>
      <c r="H54" s="441">
        <v>0</v>
      </c>
      <c r="I54" s="438">
        <v>6.4952699999989996</v>
      </c>
      <c r="J54" s="439">
        <v>3.341699736866</v>
      </c>
      <c r="K54" s="442">
        <v>1.716380022756</v>
      </c>
    </row>
    <row r="55" spans="1:11" ht="14.45" customHeight="1" thickBot="1" x14ac:dyDescent="0.25">
      <c r="A55" s="460" t="s">
        <v>308</v>
      </c>
      <c r="B55" s="438">
        <v>0</v>
      </c>
      <c r="C55" s="438">
        <v>0</v>
      </c>
      <c r="D55" s="439">
        <v>0</v>
      </c>
      <c r="E55" s="440">
        <v>1</v>
      </c>
      <c r="F55" s="438">
        <v>1.1283951950419999</v>
      </c>
      <c r="G55" s="439">
        <v>0.94032932920099999</v>
      </c>
      <c r="H55" s="441">
        <v>0</v>
      </c>
      <c r="I55" s="438">
        <v>0</v>
      </c>
      <c r="J55" s="439">
        <v>-0.94032932920099999</v>
      </c>
      <c r="K55" s="442">
        <v>0</v>
      </c>
    </row>
    <row r="56" spans="1:11" ht="14.45" customHeight="1" thickBot="1" x14ac:dyDescent="0.25">
      <c r="A56" s="460" t="s">
        <v>309</v>
      </c>
      <c r="B56" s="438">
        <v>0</v>
      </c>
      <c r="C56" s="438">
        <v>0</v>
      </c>
      <c r="D56" s="439">
        <v>0</v>
      </c>
      <c r="E56" s="440">
        <v>1</v>
      </c>
      <c r="F56" s="438">
        <v>72.484285395604999</v>
      </c>
      <c r="G56" s="439">
        <v>60.403571163004003</v>
      </c>
      <c r="H56" s="441">
        <v>0</v>
      </c>
      <c r="I56" s="438">
        <v>0</v>
      </c>
      <c r="J56" s="439">
        <v>-60.403571163004003</v>
      </c>
      <c r="K56" s="442">
        <v>0</v>
      </c>
    </row>
    <row r="57" spans="1:11" ht="14.45" customHeight="1" thickBot="1" x14ac:dyDescent="0.25">
      <c r="A57" s="460" t="s">
        <v>310</v>
      </c>
      <c r="B57" s="438">
        <v>0</v>
      </c>
      <c r="C57" s="438">
        <v>0</v>
      </c>
      <c r="D57" s="439">
        <v>0</v>
      </c>
      <c r="E57" s="440">
        <v>1</v>
      </c>
      <c r="F57" s="438">
        <v>23.508416885060999</v>
      </c>
      <c r="G57" s="439">
        <v>19.590347404216999</v>
      </c>
      <c r="H57" s="441">
        <v>0</v>
      </c>
      <c r="I57" s="438">
        <v>0</v>
      </c>
      <c r="J57" s="439">
        <v>-19.590347404216999</v>
      </c>
      <c r="K57" s="442">
        <v>0</v>
      </c>
    </row>
    <row r="58" spans="1:11" ht="14.45" customHeight="1" thickBot="1" x14ac:dyDescent="0.25">
      <c r="A58" s="463" t="s">
        <v>46</v>
      </c>
      <c r="B58" s="443">
        <v>0</v>
      </c>
      <c r="C58" s="443">
        <v>87.212999999999994</v>
      </c>
      <c r="D58" s="444">
        <v>87.212999999999994</v>
      </c>
      <c r="E58" s="445" t="s">
        <v>257</v>
      </c>
      <c r="F58" s="443">
        <v>0</v>
      </c>
      <c r="G58" s="444">
        <v>0</v>
      </c>
      <c r="H58" s="446">
        <v>9.9649999999999999</v>
      </c>
      <c r="I58" s="443">
        <v>55.039999999998997</v>
      </c>
      <c r="J58" s="444">
        <v>55.039999999998997</v>
      </c>
      <c r="K58" s="447" t="s">
        <v>257</v>
      </c>
    </row>
    <row r="59" spans="1:11" ht="14.45" customHeight="1" thickBot="1" x14ac:dyDescent="0.25">
      <c r="A59" s="459" t="s">
        <v>311</v>
      </c>
      <c r="B59" s="443">
        <v>0</v>
      </c>
      <c r="C59" s="443">
        <v>58.561999999999998</v>
      </c>
      <c r="D59" s="444">
        <v>58.561999999999998</v>
      </c>
      <c r="E59" s="445" t="s">
        <v>257</v>
      </c>
      <c r="F59" s="443">
        <v>0</v>
      </c>
      <c r="G59" s="444">
        <v>0</v>
      </c>
      <c r="H59" s="446">
        <v>9.9649999999999999</v>
      </c>
      <c r="I59" s="443">
        <v>55.039999999998997</v>
      </c>
      <c r="J59" s="444">
        <v>55.039999999998997</v>
      </c>
      <c r="K59" s="447" t="s">
        <v>257</v>
      </c>
    </row>
    <row r="60" spans="1:11" ht="14.45" customHeight="1" thickBot="1" x14ac:dyDescent="0.25">
      <c r="A60" s="460" t="s">
        <v>312</v>
      </c>
      <c r="B60" s="438">
        <v>0</v>
      </c>
      <c r="C60" s="438">
        <v>58.561999999999998</v>
      </c>
      <c r="D60" s="439">
        <v>58.561999999999998</v>
      </c>
      <c r="E60" s="448" t="s">
        <v>257</v>
      </c>
      <c r="F60" s="438">
        <v>0</v>
      </c>
      <c r="G60" s="439">
        <v>0</v>
      </c>
      <c r="H60" s="441">
        <v>9.9649999999999999</v>
      </c>
      <c r="I60" s="438">
        <v>50.36</v>
      </c>
      <c r="J60" s="439">
        <v>50.36</v>
      </c>
      <c r="K60" s="449" t="s">
        <v>257</v>
      </c>
    </row>
    <row r="61" spans="1:11" ht="14.45" customHeight="1" thickBot="1" x14ac:dyDescent="0.25">
      <c r="A61" s="460" t="s">
        <v>313</v>
      </c>
      <c r="B61" s="438">
        <v>0</v>
      </c>
      <c r="C61" s="438">
        <v>0</v>
      </c>
      <c r="D61" s="439">
        <v>0</v>
      </c>
      <c r="E61" s="448" t="s">
        <v>257</v>
      </c>
      <c r="F61" s="438">
        <v>0</v>
      </c>
      <c r="G61" s="439">
        <v>0</v>
      </c>
      <c r="H61" s="441">
        <v>0</v>
      </c>
      <c r="I61" s="438">
        <v>4.6799999999989996</v>
      </c>
      <c r="J61" s="439">
        <v>4.6799999999989996</v>
      </c>
      <c r="K61" s="449" t="s">
        <v>275</v>
      </c>
    </row>
    <row r="62" spans="1:11" ht="14.45" customHeight="1" thickBot="1" x14ac:dyDescent="0.25">
      <c r="A62" s="459" t="s">
        <v>314</v>
      </c>
      <c r="B62" s="443">
        <v>0</v>
      </c>
      <c r="C62" s="443">
        <v>28.651</v>
      </c>
      <c r="D62" s="444">
        <v>28.651</v>
      </c>
      <c r="E62" s="445" t="s">
        <v>257</v>
      </c>
      <c r="F62" s="443">
        <v>0</v>
      </c>
      <c r="G62" s="444">
        <v>0</v>
      </c>
      <c r="H62" s="446">
        <v>0</v>
      </c>
      <c r="I62" s="443">
        <v>0</v>
      </c>
      <c r="J62" s="444">
        <v>0</v>
      </c>
      <c r="K62" s="447" t="s">
        <v>257</v>
      </c>
    </row>
    <row r="63" spans="1:11" ht="14.45" customHeight="1" thickBot="1" x14ac:dyDescent="0.25">
      <c r="A63" s="460" t="s">
        <v>315</v>
      </c>
      <c r="B63" s="438">
        <v>0</v>
      </c>
      <c r="C63" s="438">
        <v>28.651</v>
      </c>
      <c r="D63" s="439">
        <v>28.651</v>
      </c>
      <c r="E63" s="448" t="s">
        <v>257</v>
      </c>
      <c r="F63" s="438">
        <v>0</v>
      </c>
      <c r="G63" s="439">
        <v>0</v>
      </c>
      <c r="H63" s="441">
        <v>0</v>
      </c>
      <c r="I63" s="438">
        <v>0</v>
      </c>
      <c r="J63" s="439">
        <v>0</v>
      </c>
      <c r="K63" s="449" t="s">
        <v>257</v>
      </c>
    </row>
    <row r="64" spans="1:11" ht="14.45" customHeight="1" thickBot="1" x14ac:dyDescent="0.25">
      <c r="A64" s="458" t="s">
        <v>47</v>
      </c>
      <c r="B64" s="438">
        <v>696.83650963536502</v>
      </c>
      <c r="C64" s="438">
        <v>724.28088000000105</v>
      </c>
      <c r="D64" s="439">
        <v>27.444370364636001</v>
      </c>
      <c r="E64" s="440">
        <v>1.0393842314299999</v>
      </c>
      <c r="F64" s="438">
        <v>877.81081562873601</v>
      </c>
      <c r="G64" s="439">
        <v>731.50901302394595</v>
      </c>
      <c r="H64" s="441">
        <v>70.640479999999997</v>
      </c>
      <c r="I64" s="438">
        <v>968.033619999998</v>
      </c>
      <c r="J64" s="439">
        <v>236.52460697605201</v>
      </c>
      <c r="K64" s="442">
        <v>1.102781604834</v>
      </c>
    </row>
    <row r="65" spans="1:11" ht="14.45" customHeight="1" thickBot="1" x14ac:dyDescent="0.25">
      <c r="A65" s="459" t="s">
        <v>316</v>
      </c>
      <c r="B65" s="443">
        <v>0</v>
      </c>
      <c r="C65" s="443">
        <v>2.875</v>
      </c>
      <c r="D65" s="444">
        <v>2.875</v>
      </c>
      <c r="E65" s="445" t="s">
        <v>275</v>
      </c>
      <c r="F65" s="443">
        <v>3.355311712542</v>
      </c>
      <c r="G65" s="444">
        <v>2.7960930937850001</v>
      </c>
      <c r="H65" s="446">
        <v>0</v>
      </c>
      <c r="I65" s="443">
        <v>95.449999999998994</v>
      </c>
      <c r="J65" s="444">
        <v>92.653906906214004</v>
      </c>
      <c r="K65" s="451">
        <v>28.447431469089999</v>
      </c>
    </row>
    <row r="66" spans="1:11" ht="14.45" customHeight="1" thickBot="1" x14ac:dyDescent="0.25">
      <c r="A66" s="460" t="s">
        <v>317</v>
      </c>
      <c r="B66" s="438">
        <v>0</v>
      </c>
      <c r="C66" s="438">
        <v>2.875</v>
      </c>
      <c r="D66" s="439">
        <v>2.875</v>
      </c>
      <c r="E66" s="448" t="s">
        <v>275</v>
      </c>
      <c r="F66" s="438">
        <v>3.355311712542</v>
      </c>
      <c r="G66" s="439">
        <v>2.7960930937850001</v>
      </c>
      <c r="H66" s="441">
        <v>0</v>
      </c>
      <c r="I66" s="438">
        <v>95.449999999998994</v>
      </c>
      <c r="J66" s="439">
        <v>92.653906906214004</v>
      </c>
      <c r="K66" s="442">
        <v>28.447431469089999</v>
      </c>
    </row>
    <row r="67" spans="1:11" ht="14.45" customHeight="1" thickBot="1" x14ac:dyDescent="0.25">
      <c r="A67" s="459" t="s">
        <v>318</v>
      </c>
      <c r="B67" s="443">
        <v>81.755319359794001</v>
      </c>
      <c r="C67" s="443">
        <v>60.030180000000001</v>
      </c>
      <c r="D67" s="444">
        <v>-21.725139359793999</v>
      </c>
      <c r="E67" s="450">
        <v>0.734266350741</v>
      </c>
      <c r="F67" s="443">
        <v>92.423841501960993</v>
      </c>
      <c r="G67" s="444">
        <v>77.019867918301003</v>
      </c>
      <c r="H67" s="446">
        <v>4.4125300000000003</v>
      </c>
      <c r="I67" s="443">
        <v>39.767020000000002</v>
      </c>
      <c r="J67" s="444">
        <v>-37.252847918301001</v>
      </c>
      <c r="K67" s="451">
        <v>0.430267984469</v>
      </c>
    </row>
    <row r="68" spans="1:11" ht="14.45" customHeight="1" thickBot="1" x14ac:dyDescent="0.25">
      <c r="A68" s="460" t="s">
        <v>319</v>
      </c>
      <c r="B68" s="438">
        <v>9.7976141135979997</v>
      </c>
      <c r="C68" s="438">
        <v>30.202400000000001</v>
      </c>
      <c r="D68" s="439">
        <v>20.404785886401999</v>
      </c>
      <c r="E68" s="440">
        <v>3.0826280408489999</v>
      </c>
      <c r="F68" s="438">
        <v>28.135383013710999</v>
      </c>
      <c r="G68" s="439">
        <v>23.446152511426</v>
      </c>
      <c r="H68" s="441">
        <v>4.1619999999999999</v>
      </c>
      <c r="I68" s="438">
        <v>37.616100000000003</v>
      </c>
      <c r="J68" s="439">
        <v>14.169947488572999</v>
      </c>
      <c r="K68" s="442">
        <v>1.336967759837</v>
      </c>
    </row>
    <row r="69" spans="1:11" ht="14.45" customHeight="1" thickBot="1" x14ac:dyDescent="0.25">
      <c r="A69" s="460" t="s">
        <v>320</v>
      </c>
      <c r="B69" s="438">
        <v>67.668209801735003</v>
      </c>
      <c r="C69" s="438">
        <v>25.562000000000001</v>
      </c>
      <c r="D69" s="439">
        <v>-42.106209801734998</v>
      </c>
      <c r="E69" s="440">
        <v>0.377754932115</v>
      </c>
      <c r="F69" s="438">
        <v>60</v>
      </c>
      <c r="G69" s="439">
        <v>50</v>
      </c>
      <c r="H69" s="441">
        <v>0</v>
      </c>
      <c r="I69" s="438">
        <v>0</v>
      </c>
      <c r="J69" s="439">
        <v>-50</v>
      </c>
      <c r="K69" s="442">
        <v>0</v>
      </c>
    </row>
    <row r="70" spans="1:11" ht="14.45" customHeight="1" thickBot="1" x14ac:dyDescent="0.25">
      <c r="A70" s="460" t="s">
        <v>321</v>
      </c>
      <c r="B70" s="438">
        <v>4.2894954444610001</v>
      </c>
      <c r="C70" s="438">
        <v>4.2657800000000003</v>
      </c>
      <c r="D70" s="439">
        <v>-2.3715444461000001E-2</v>
      </c>
      <c r="E70" s="440">
        <v>0.99447127412299996</v>
      </c>
      <c r="F70" s="438">
        <v>4.2884584882499999</v>
      </c>
      <c r="G70" s="439">
        <v>3.5737154068749999</v>
      </c>
      <c r="H70" s="441">
        <v>0.25052999999999997</v>
      </c>
      <c r="I70" s="438">
        <v>2.1509200000000002</v>
      </c>
      <c r="J70" s="439">
        <v>-1.4227954068749999</v>
      </c>
      <c r="K70" s="442">
        <v>0.50156017736699998</v>
      </c>
    </row>
    <row r="71" spans="1:11" ht="14.45" customHeight="1" thickBot="1" x14ac:dyDescent="0.25">
      <c r="A71" s="459" t="s">
        <v>322</v>
      </c>
      <c r="B71" s="443">
        <v>61.248570170396</v>
      </c>
      <c r="C71" s="443">
        <v>41.112920000000003</v>
      </c>
      <c r="D71" s="444">
        <v>-20.135650170396001</v>
      </c>
      <c r="E71" s="450">
        <v>0.67124701663399999</v>
      </c>
      <c r="F71" s="443">
        <v>43.556521509006998</v>
      </c>
      <c r="G71" s="444">
        <v>36.297101257506</v>
      </c>
      <c r="H71" s="446">
        <v>-3.7795999999999998</v>
      </c>
      <c r="I71" s="443">
        <v>55.341399999998998</v>
      </c>
      <c r="J71" s="444">
        <v>19.044298742493002</v>
      </c>
      <c r="K71" s="451">
        <v>1.2705651893829999</v>
      </c>
    </row>
    <row r="72" spans="1:11" ht="14.45" customHeight="1" thickBot="1" x14ac:dyDescent="0.25">
      <c r="A72" s="460" t="s">
        <v>323</v>
      </c>
      <c r="B72" s="438">
        <v>1.7036619718299999</v>
      </c>
      <c r="C72" s="438">
        <v>1.62</v>
      </c>
      <c r="D72" s="439">
        <v>-8.3661971830000001E-2</v>
      </c>
      <c r="E72" s="440">
        <v>0.950892857142</v>
      </c>
      <c r="F72" s="438">
        <v>1.9999999999989999</v>
      </c>
      <c r="G72" s="439">
        <v>1.6666666666659999</v>
      </c>
      <c r="H72" s="441">
        <v>0.40500000000000003</v>
      </c>
      <c r="I72" s="438">
        <v>1.62</v>
      </c>
      <c r="J72" s="439">
        <v>-4.6666666666000001E-2</v>
      </c>
      <c r="K72" s="442">
        <v>0.81</v>
      </c>
    </row>
    <row r="73" spans="1:11" ht="14.45" customHeight="1" thickBot="1" x14ac:dyDescent="0.25">
      <c r="A73" s="460" t="s">
        <v>324</v>
      </c>
      <c r="B73" s="438">
        <v>59.544908198564997</v>
      </c>
      <c r="C73" s="438">
        <v>39.492919999999998</v>
      </c>
      <c r="D73" s="439">
        <v>-20.051988198564999</v>
      </c>
      <c r="E73" s="440">
        <v>0.66324596333700003</v>
      </c>
      <c r="F73" s="438">
        <v>41.556521509006998</v>
      </c>
      <c r="G73" s="439">
        <v>34.630434590839002</v>
      </c>
      <c r="H73" s="441">
        <v>-4.1845999999999997</v>
      </c>
      <c r="I73" s="438">
        <v>53.721399999999001</v>
      </c>
      <c r="J73" s="439">
        <v>19.090965409159999</v>
      </c>
      <c r="K73" s="442">
        <v>1.292730913205</v>
      </c>
    </row>
    <row r="74" spans="1:11" ht="14.45" customHeight="1" thickBot="1" x14ac:dyDescent="0.25">
      <c r="A74" s="459" t="s">
        <v>325</v>
      </c>
      <c r="B74" s="443">
        <v>52.037963834480998</v>
      </c>
      <c r="C74" s="443">
        <v>49.780970000000003</v>
      </c>
      <c r="D74" s="444">
        <v>-2.2569938344809999</v>
      </c>
      <c r="E74" s="450">
        <v>0.95662793721700001</v>
      </c>
      <c r="F74" s="443">
        <v>51.719954594900997</v>
      </c>
      <c r="G74" s="444">
        <v>43.099962162417</v>
      </c>
      <c r="H74" s="446">
        <v>9.2416099999999997</v>
      </c>
      <c r="I74" s="443">
        <v>67.772349999998994</v>
      </c>
      <c r="J74" s="444">
        <v>24.672387837582001</v>
      </c>
      <c r="K74" s="451">
        <v>1.3103714133319999</v>
      </c>
    </row>
    <row r="75" spans="1:11" ht="14.45" customHeight="1" thickBot="1" x14ac:dyDescent="0.25">
      <c r="A75" s="460" t="s">
        <v>326</v>
      </c>
      <c r="B75" s="438">
        <v>52.037963834480998</v>
      </c>
      <c r="C75" s="438">
        <v>49.780970000000003</v>
      </c>
      <c r="D75" s="439">
        <v>-2.2569938344809999</v>
      </c>
      <c r="E75" s="440">
        <v>0.95662793721700001</v>
      </c>
      <c r="F75" s="438">
        <v>51.719954594900997</v>
      </c>
      <c r="G75" s="439">
        <v>43.099962162417</v>
      </c>
      <c r="H75" s="441">
        <v>5.9762399999999998</v>
      </c>
      <c r="I75" s="438">
        <v>48.146900000000002</v>
      </c>
      <c r="J75" s="439">
        <v>5.046937837582</v>
      </c>
      <c r="K75" s="442">
        <v>0.93091535708200002</v>
      </c>
    </row>
    <row r="76" spans="1:11" ht="14.45" customHeight="1" thickBot="1" x14ac:dyDescent="0.25">
      <c r="A76" s="460" t="s">
        <v>327</v>
      </c>
      <c r="B76" s="438">
        <v>0</v>
      </c>
      <c r="C76" s="438">
        <v>0</v>
      </c>
      <c r="D76" s="439">
        <v>0</v>
      </c>
      <c r="E76" s="440">
        <v>1</v>
      </c>
      <c r="F76" s="438">
        <v>0</v>
      </c>
      <c r="G76" s="439">
        <v>0</v>
      </c>
      <c r="H76" s="441">
        <v>3.2653699999999999</v>
      </c>
      <c r="I76" s="438">
        <v>19.625450000000001</v>
      </c>
      <c r="J76" s="439">
        <v>19.625450000000001</v>
      </c>
      <c r="K76" s="449" t="s">
        <v>275</v>
      </c>
    </row>
    <row r="77" spans="1:11" ht="14.45" customHeight="1" thickBot="1" x14ac:dyDescent="0.25">
      <c r="A77" s="459" t="s">
        <v>328</v>
      </c>
      <c r="B77" s="443">
        <v>471.409531597583</v>
      </c>
      <c r="C77" s="443">
        <v>537.76351000000102</v>
      </c>
      <c r="D77" s="444">
        <v>66.353978402417994</v>
      </c>
      <c r="E77" s="450">
        <v>1.1407565480849999</v>
      </c>
      <c r="F77" s="443">
        <v>601.75518631032298</v>
      </c>
      <c r="G77" s="444">
        <v>501.46265525860201</v>
      </c>
      <c r="H77" s="446">
        <v>53.165590000000002</v>
      </c>
      <c r="I77" s="443">
        <v>602.26342999999895</v>
      </c>
      <c r="J77" s="444">
        <v>100.80077474139701</v>
      </c>
      <c r="K77" s="451">
        <v>1.0008446020920001</v>
      </c>
    </row>
    <row r="78" spans="1:11" ht="14.45" customHeight="1" thickBot="1" x14ac:dyDescent="0.25">
      <c r="A78" s="460" t="s">
        <v>329</v>
      </c>
      <c r="B78" s="438">
        <v>385.07772137928799</v>
      </c>
      <c r="C78" s="438">
        <v>429.02755000000099</v>
      </c>
      <c r="D78" s="439">
        <v>43.949828620712999</v>
      </c>
      <c r="E78" s="440">
        <v>1.1141323586909999</v>
      </c>
      <c r="F78" s="438">
        <v>496.87801632645602</v>
      </c>
      <c r="G78" s="439">
        <v>414.06501360537999</v>
      </c>
      <c r="H78" s="441">
        <v>0</v>
      </c>
      <c r="I78" s="438">
        <v>322.95528999999902</v>
      </c>
      <c r="J78" s="439">
        <v>-91.109723605379997</v>
      </c>
      <c r="K78" s="442">
        <v>0.64996896499400003</v>
      </c>
    </row>
    <row r="79" spans="1:11" ht="14.45" customHeight="1" thickBot="1" x14ac:dyDescent="0.25">
      <c r="A79" s="460" t="s">
        <v>330</v>
      </c>
      <c r="B79" s="438">
        <v>85.430691761831994</v>
      </c>
      <c r="C79" s="438">
        <v>104.92446</v>
      </c>
      <c r="D79" s="439">
        <v>19.493768238167</v>
      </c>
      <c r="E79" s="440">
        <v>1.228182259047</v>
      </c>
      <c r="F79" s="438">
        <v>100.688423497168</v>
      </c>
      <c r="G79" s="439">
        <v>83.907019580973</v>
      </c>
      <c r="H79" s="441">
        <v>0.84099999999999997</v>
      </c>
      <c r="I79" s="438">
        <v>69.345749999999995</v>
      </c>
      <c r="J79" s="439">
        <v>-14.561269580973001</v>
      </c>
      <c r="K79" s="442">
        <v>0.68871621574200004</v>
      </c>
    </row>
    <row r="80" spans="1:11" ht="14.45" customHeight="1" thickBot="1" x14ac:dyDescent="0.25">
      <c r="A80" s="460" t="s">
        <v>331</v>
      </c>
      <c r="B80" s="438">
        <v>0.90111845646199995</v>
      </c>
      <c r="C80" s="438">
        <v>3.8115000000000001</v>
      </c>
      <c r="D80" s="439">
        <v>2.910381543537</v>
      </c>
      <c r="E80" s="440">
        <v>4.2297435732949999</v>
      </c>
      <c r="F80" s="438">
        <v>4.1887464866980002</v>
      </c>
      <c r="G80" s="439">
        <v>3.4906220722480001</v>
      </c>
      <c r="H80" s="441">
        <v>52.324590000000001</v>
      </c>
      <c r="I80" s="438">
        <v>209.96239</v>
      </c>
      <c r="J80" s="439">
        <v>206.47176792775099</v>
      </c>
      <c r="K80" s="442">
        <v>50.125351502347002</v>
      </c>
    </row>
    <row r="81" spans="1:11" ht="14.45" customHeight="1" thickBot="1" x14ac:dyDescent="0.25">
      <c r="A81" s="459" t="s">
        <v>332</v>
      </c>
      <c r="B81" s="443">
        <v>30.385124673109001</v>
      </c>
      <c r="C81" s="443">
        <v>32.718299999999999</v>
      </c>
      <c r="D81" s="444">
        <v>2.3331753268900002</v>
      </c>
      <c r="E81" s="450">
        <v>1.0767867616789999</v>
      </c>
      <c r="F81" s="443">
        <v>85</v>
      </c>
      <c r="G81" s="444">
        <v>70.833333333333002</v>
      </c>
      <c r="H81" s="446">
        <v>7.6003499999999997</v>
      </c>
      <c r="I81" s="443">
        <v>107.43942</v>
      </c>
      <c r="J81" s="444">
        <v>36.606086666666002</v>
      </c>
      <c r="K81" s="451">
        <v>1.2639931764700001</v>
      </c>
    </row>
    <row r="82" spans="1:11" ht="14.45" customHeight="1" thickBot="1" x14ac:dyDescent="0.25">
      <c r="A82" s="460" t="s">
        <v>333</v>
      </c>
      <c r="B82" s="438">
        <v>5.3851246731089999</v>
      </c>
      <c r="C82" s="438">
        <v>5.5179799999999997</v>
      </c>
      <c r="D82" s="439">
        <v>0.13285532688999999</v>
      </c>
      <c r="E82" s="440">
        <v>1.024670798719</v>
      </c>
      <c r="F82" s="438">
        <v>0</v>
      </c>
      <c r="G82" s="439">
        <v>0</v>
      </c>
      <c r="H82" s="441">
        <v>7.6003499999999997</v>
      </c>
      <c r="I82" s="438">
        <v>53.331940000000003</v>
      </c>
      <c r="J82" s="439">
        <v>53.331940000000003</v>
      </c>
      <c r="K82" s="449" t="s">
        <v>257</v>
      </c>
    </row>
    <row r="83" spans="1:11" ht="14.45" customHeight="1" thickBot="1" x14ac:dyDescent="0.25">
      <c r="A83" s="460" t="s">
        <v>334</v>
      </c>
      <c r="B83" s="438">
        <v>20</v>
      </c>
      <c r="C83" s="438">
        <v>22.384319999999999</v>
      </c>
      <c r="D83" s="439">
        <v>2.3843200000000002</v>
      </c>
      <c r="E83" s="440">
        <v>1.119216</v>
      </c>
      <c r="F83" s="438">
        <v>35</v>
      </c>
      <c r="G83" s="439">
        <v>29.166666666666</v>
      </c>
      <c r="H83" s="441">
        <v>0</v>
      </c>
      <c r="I83" s="438">
        <v>20.83248</v>
      </c>
      <c r="J83" s="439">
        <v>-8.3341866666659996</v>
      </c>
      <c r="K83" s="442">
        <v>0.59521371428500003</v>
      </c>
    </row>
    <row r="84" spans="1:11" ht="14.45" customHeight="1" thickBot="1" x14ac:dyDescent="0.25">
      <c r="A84" s="460" t="s">
        <v>335</v>
      </c>
      <c r="B84" s="438">
        <v>5</v>
      </c>
      <c r="C84" s="438">
        <v>4.2350000000000003</v>
      </c>
      <c r="D84" s="439">
        <v>-0.76500000000000001</v>
      </c>
      <c r="E84" s="440">
        <v>0.84699999999999998</v>
      </c>
      <c r="F84" s="438">
        <v>50</v>
      </c>
      <c r="G84" s="439">
        <v>41.666666666666003</v>
      </c>
      <c r="H84" s="441">
        <v>0</v>
      </c>
      <c r="I84" s="438">
        <v>33.274999999999999</v>
      </c>
      <c r="J84" s="439">
        <v>-8.3916666666659996</v>
      </c>
      <c r="K84" s="442">
        <v>0.66549999999999998</v>
      </c>
    </row>
    <row r="85" spans="1:11" ht="14.45" customHeight="1" thickBot="1" x14ac:dyDescent="0.25">
      <c r="A85" s="460" t="s">
        <v>336</v>
      </c>
      <c r="B85" s="438">
        <v>0</v>
      </c>
      <c r="C85" s="438">
        <v>0.58099999999999996</v>
      </c>
      <c r="D85" s="439">
        <v>0.58099999999999996</v>
      </c>
      <c r="E85" s="448" t="s">
        <v>275</v>
      </c>
      <c r="F85" s="438">
        <v>0</v>
      </c>
      <c r="G85" s="439">
        <v>0</v>
      </c>
      <c r="H85" s="441">
        <v>0</v>
      </c>
      <c r="I85" s="438">
        <v>0</v>
      </c>
      <c r="J85" s="439">
        <v>0</v>
      </c>
      <c r="K85" s="449" t="s">
        <v>257</v>
      </c>
    </row>
    <row r="86" spans="1:11" ht="14.45" customHeight="1" thickBot="1" x14ac:dyDescent="0.25">
      <c r="A86" s="457" t="s">
        <v>48</v>
      </c>
      <c r="B86" s="438">
        <v>19953.292449372599</v>
      </c>
      <c r="C86" s="438">
        <v>23838.118149999998</v>
      </c>
      <c r="D86" s="439">
        <v>3884.8257006274598</v>
      </c>
      <c r="E86" s="440">
        <v>1.1946959736330001</v>
      </c>
      <c r="F86" s="438">
        <v>23252.821189999999</v>
      </c>
      <c r="G86" s="439">
        <v>19377.350991666699</v>
      </c>
      <c r="H86" s="441">
        <v>1981.42759</v>
      </c>
      <c r="I86" s="438">
        <v>20558.30675</v>
      </c>
      <c r="J86" s="439">
        <v>1180.9557583332901</v>
      </c>
      <c r="K86" s="442">
        <v>0.88412096674200003</v>
      </c>
    </row>
    <row r="87" spans="1:11" ht="14.45" customHeight="1" thickBot="1" x14ac:dyDescent="0.25">
      <c r="A87" s="463" t="s">
        <v>337</v>
      </c>
      <c r="B87" s="443">
        <v>15062.6924493726</v>
      </c>
      <c r="C87" s="443">
        <v>17576.111420000001</v>
      </c>
      <c r="D87" s="444">
        <v>2513.4189706274501</v>
      </c>
      <c r="E87" s="450">
        <v>1.1668638577779999</v>
      </c>
      <c r="F87" s="443">
        <v>16763.88</v>
      </c>
      <c r="G87" s="444">
        <v>13969.9</v>
      </c>
      <c r="H87" s="446">
        <v>1462.03458</v>
      </c>
      <c r="I87" s="443">
        <v>15141.9545</v>
      </c>
      <c r="J87" s="444">
        <v>1172.0544999999599</v>
      </c>
      <c r="K87" s="451">
        <v>0.90324880039699995</v>
      </c>
    </row>
    <row r="88" spans="1:11" ht="14.45" customHeight="1" thickBot="1" x14ac:dyDescent="0.25">
      <c r="A88" s="459" t="s">
        <v>338</v>
      </c>
      <c r="B88" s="443">
        <v>13585</v>
      </c>
      <c r="C88" s="443">
        <v>16388.079000000002</v>
      </c>
      <c r="D88" s="444">
        <v>2803.0790000000702</v>
      </c>
      <c r="E88" s="450">
        <v>1.2063363268309999</v>
      </c>
      <c r="F88" s="443">
        <v>15625.98</v>
      </c>
      <c r="G88" s="444">
        <v>13021.65</v>
      </c>
      <c r="H88" s="446">
        <v>1350.1959999999999</v>
      </c>
      <c r="I88" s="443">
        <v>14098.703</v>
      </c>
      <c r="J88" s="444">
        <v>1077.0529999999601</v>
      </c>
      <c r="K88" s="451">
        <v>0.90226040222699999</v>
      </c>
    </row>
    <row r="89" spans="1:11" ht="14.45" customHeight="1" thickBot="1" x14ac:dyDescent="0.25">
      <c r="A89" s="460" t="s">
        <v>339</v>
      </c>
      <c r="B89" s="438">
        <v>13585</v>
      </c>
      <c r="C89" s="438">
        <v>16388.079000000002</v>
      </c>
      <c r="D89" s="439">
        <v>2803.0790000000702</v>
      </c>
      <c r="E89" s="440">
        <v>1.2063363268309999</v>
      </c>
      <c r="F89" s="438">
        <v>15625.98</v>
      </c>
      <c r="G89" s="439">
        <v>13021.65</v>
      </c>
      <c r="H89" s="441">
        <v>1350.1959999999999</v>
      </c>
      <c r="I89" s="438">
        <v>14098.703</v>
      </c>
      <c r="J89" s="439">
        <v>1077.0529999999601</v>
      </c>
      <c r="K89" s="442">
        <v>0.90226040222699999</v>
      </c>
    </row>
    <row r="90" spans="1:11" ht="14.45" customHeight="1" thickBot="1" x14ac:dyDescent="0.25">
      <c r="A90" s="459" t="s">
        <v>340</v>
      </c>
      <c r="B90" s="443">
        <v>0</v>
      </c>
      <c r="C90" s="443">
        <v>-19.000579999999999</v>
      </c>
      <c r="D90" s="444">
        <v>-19.000579999999999</v>
      </c>
      <c r="E90" s="445" t="s">
        <v>257</v>
      </c>
      <c r="F90" s="443">
        <v>0</v>
      </c>
      <c r="G90" s="444">
        <v>0</v>
      </c>
      <c r="H90" s="446">
        <v>-1.16642</v>
      </c>
      <c r="I90" s="443">
        <v>-6.0514999999989998</v>
      </c>
      <c r="J90" s="444">
        <v>-6.0514999999989998</v>
      </c>
      <c r="K90" s="447" t="s">
        <v>257</v>
      </c>
    </row>
    <row r="91" spans="1:11" ht="14.45" customHeight="1" thickBot="1" x14ac:dyDescent="0.25">
      <c r="A91" s="460" t="s">
        <v>341</v>
      </c>
      <c r="B91" s="438">
        <v>0</v>
      </c>
      <c r="C91" s="438">
        <v>-19.000579999999999</v>
      </c>
      <c r="D91" s="439">
        <v>-19.000579999999999</v>
      </c>
      <c r="E91" s="448" t="s">
        <v>257</v>
      </c>
      <c r="F91" s="438">
        <v>0</v>
      </c>
      <c r="G91" s="439">
        <v>0</v>
      </c>
      <c r="H91" s="441">
        <v>-1.16642</v>
      </c>
      <c r="I91" s="438">
        <v>-6.0514999999989998</v>
      </c>
      <c r="J91" s="439">
        <v>-6.0514999999989998</v>
      </c>
      <c r="K91" s="449" t="s">
        <v>257</v>
      </c>
    </row>
    <row r="92" spans="1:11" ht="14.45" customHeight="1" thickBot="1" x14ac:dyDescent="0.25">
      <c r="A92" s="459" t="s">
        <v>342</v>
      </c>
      <c r="B92" s="443">
        <v>1445.3164493726199</v>
      </c>
      <c r="C92" s="443">
        <v>1156.383</v>
      </c>
      <c r="D92" s="444">
        <v>-288.93344937261799</v>
      </c>
      <c r="E92" s="450">
        <v>0.800089835345</v>
      </c>
      <c r="F92" s="443">
        <v>1084.08</v>
      </c>
      <c r="G92" s="444">
        <v>903.400000000001</v>
      </c>
      <c r="H92" s="446">
        <v>112.255</v>
      </c>
      <c r="I92" s="443">
        <v>969.60199999999895</v>
      </c>
      <c r="J92" s="444">
        <v>66.201999999997</v>
      </c>
      <c r="K92" s="451">
        <v>0.89440078222999997</v>
      </c>
    </row>
    <row r="93" spans="1:11" ht="14.45" customHeight="1" thickBot="1" x14ac:dyDescent="0.25">
      <c r="A93" s="460" t="s">
        <v>343</v>
      </c>
      <c r="B93" s="438">
        <v>1445.3164493726199</v>
      </c>
      <c r="C93" s="438">
        <v>1156.383</v>
      </c>
      <c r="D93" s="439">
        <v>-288.93344937261799</v>
      </c>
      <c r="E93" s="440">
        <v>0.800089835345</v>
      </c>
      <c r="F93" s="438">
        <v>1084.08</v>
      </c>
      <c r="G93" s="439">
        <v>903.400000000001</v>
      </c>
      <c r="H93" s="441">
        <v>112.255</v>
      </c>
      <c r="I93" s="438">
        <v>969.60199999999895</v>
      </c>
      <c r="J93" s="439">
        <v>66.201999999997</v>
      </c>
      <c r="K93" s="442">
        <v>0.89440078222999997</v>
      </c>
    </row>
    <row r="94" spans="1:11" ht="14.45" customHeight="1" thickBot="1" x14ac:dyDescent="0.25">
      <c r="A94" s="459" t="s">
        <v>344</v>
      </c>
      <c r="B94" s="443">
        <v>32.375999999999998</v>
      </c>
      <c r="C94" s="443">
        <v>46.9</v>
      </c>
      <c r="D94" s="444">
        <v>14.523999999999999</v>
      </c>
      <c r="E94" s="450">
        <v>1.4486039041259999</v>
      </c>
      <c r="F94" s="443">
        <v>49.5</v>
      </c>
      <c r="G94" s="444">
        <v>41.25</v>
      </c>
      <c r="H94" s="446">
        <v>0</v>
      </c>
      <c r="I94" s="443">
        <v>10.951000000000001</v>
      </c>
      <c r="J94" s="444">
        <v>-30.298999999999999</v>
      </c>
      <c r="K94" s="451">
        <v>0.22123232323200001</v>
      </c>
    </row>
    <row r="95" spans="1:11" ht="14.45" customHeight="1" thickBot="1" x14ac:dyDescent="0.25">
      <c r="A95" s="460" t="s">
        <v>345</v>
      </c>
      <c r="B95" s="438">
        <v>32.375999999999998</v>
      </c>
      <c r="C95" s="438">
        <v>46.9</v>
      </c>
      <c r="D95" s="439">
        <v>14.523999999999999</v>
      </c>
      <c r="E95" s="440">
        <v>1.4486039041259999</v>
      </c>
      <c r="F95" s="438">
        <v>49.5</v>
      </c>
      <c r="G95" s="439">
        <v>41.25</v>
      </c>
      <c r="H95" s="441">
        <v>0</v>
      </c>
      <c r="I95" s="438">
        <v>10.951000000000001</v>
      </c>
      <c r="J95" s="439">
        <v>-30.298999999999999</v>
      </c>
      <c r="K95" s="442">
        <v>0.22123232323200001</v>
      </c>
    </row>
    <row r="96" spans="1:11" ht="14.45" customHeight="1" thickBot="1" x14ac:dyDescent="0.25">
      <c r="A96" s="462" t="s">
        <v>346</v>
      </c>
      <c r="B96" s="438">
        <v>0</v>
      </c>
      <c r="C96" s="438">
        <v>3.75</v>
      </c>
      <c r="D96" s="439">
        <v>3.75</v>
      </c>
      <c r="E96" s="448" t="s">
        <v>257</v>
      </c>
      <c r="F96" s="438">
        <v>4.32</v>
      </c>
      <c r="G96" s="439">
        <v>3.6</v>
      </c>
      <c r="H96" s="441">
        <v>0.75</v>
      </c>
      <c r="I96" s="438">
        <v>68.75</v>
      </c>
      <c r="J96" s="439">
        <v>65.150000000000006</v>
      </c>
      <c r="K96" s="442">
        <v>15.914351851851</v>
      </c>
    </row>
    <row r="97" spans="1:11" ht="14.45" customHeight="1" thickBot="1" x14ac:dyDescent="0.25">
      <c r="A97" s="460" t="s">
        <v>347</v>
      </c>
      <c r="B97" s="438">
        <v>0</v>
      </c>
      <c r="C97" s="438">
        <v>3.75</v>
      </c>
      <c r="D97" s="439">
        <v>3.75</v>
      </c>
      <c r="E97" s="448" t="s">
        <v>257</v>
      </c>
      <c r="F97" s="438">
        <v>4.32</v>
      </c>
      <c r="G97" s="439">
        <v>3.6</v>
      </c>
      <c r="H97" s="441">
        <v>0.75</v>
      </c>
      <c r="I97" s="438">
        <v>68.75</v>
      </c>
      <c r="J97" s="439">
        <v>65.150000000000006</v>
      </c>
      <c r="K97" s="442">
        <v>15.914351851851</v>
      </c>
    </row>
    <row r="98" spans="1:11" ht="14.45" customHeight="1" thickBot="1" x14ac:dyDescent="0.25">
      <c r="A98" s="458" t="s">
        <v>348</v>
      </c>
      <c r="B98" s="438">
        <v>4618.8999999999996</v>
      </c>
      <c r="C98" s="438">
        <v>5933.6785900000104</v>
      </c>
      <c r="D98" s="439">
        <v>1314.7785900000099</v>
      </c>
      <c r="E98" s="440">
        <v>1.2846518846470001</v>
      </c>
      <c r="F98" s="438">
        <v>6050.7299999999896</v>
      </c>
      <c r="G98" s="439">
        <v>5042.2749999999996</v>
      </c>
      <c r="H98" s="441">
        <v>492.41014999999999</v>
      </c>
      <c r="I98" s="438">
        <v>5119.3537100000003</v>
      </c>
      <c r="J98" s="439">
        <v>77.078710000000001</v>
      </c>
      <c r="K98" s="442">
        <v>0.846072078906</v>
      </c>
    </row>
    <row r="99" spans="1:11" ht="14.45" customHeight="1" thickBot="1" x14ac:dyDescent="0.25">
      <c r="A99" s="459" t="s">
        <v>349</v>
      </c>
      <c r="B99" s="443">
        <v>1222.6500000000001</v>
      </c>
      <c r="C99" s="443">
        <v>1576.5421200000001</v>
      </c>
      <c r="D99" s="444">
        <v>353.89211999999998</v>
      </c>
      <c r="E99" s="450">
        <v>1.289446791804</v>
      </c>
      <c r="F99" s="443">
        <v>1601.66</v>
      </c>
      <c r="G99" s="444">
        <v>1334.7166666666601</v>
      </c>
      <c r="H99" s="446">
        <v>132.05457999999999</v>
      </c>
      <c r="I99" s="443">
        <v>1359.7782099999999</v>
      </c>
      <c r="J99" s="444">
        <v>25.061543333334001</v>
      </c>
      <c r="K99" s="451">
        <v>0.84898056391400001</v>
      </c>
    </row>
    <row r="100" spans="1:11" ht="14.45" customHeight="1" thickBot="1" x14ac:dyDescent="0.25">
      <c r="A100" s="460" t="s">
        <v>350</v>
      </c>
      <c r="B100" s="438">
        <v>1222.6500000000001</v>
      </c>
      <c r="C100" s="438">
        <v>1576.5421200000001</v>
      </c>
      <c r="D100" s="439">
        <v>353.89211999999998</v>
      </c>
      <c r="E100" s="440">
        <v>1.289446791804</v>
      </c>
      <c r="F100" s="438">
        <v>1601.66</v>
      </c>
      <c r="G100" s="439">
        <v>1334.7166666666601</v>
      </c>
      <c r="H100" s="441">
        <v>132.05457999999999</v>
      </c>
      <c r="I100" s="438">
        <v>1359.7782099999999</v>
      </c>
      <c r="J100" s="439">
        <v>25.061543333334001</v>
      </c>
      <c r="K100" s="442">
        <v>0.84898056391400001</v>
      </c>
    </row>
    <row r="101" spans="1:11" ht="14.45" customHeight="1" thickBot="1" x14ac:dyDescent="0.25">
      <c r="A101" s="459" t="s">
        <v>351</v>
      </c>
      <c r="B101" s="443">
        <v>3396.25</v>
      </c>
      <c r="C101" s="443">
        <v>4363.5970500000103</v>
      </c>
      <c r="D101" s="444">
        <v>967.34705000001202</v>
      </c>
      <c r="E101" s="450">
        <v>1.2848279867500001</v>
      </c>
      <c r="F101" s="443">
        <v>4449.07</v>
      </c>
      <c r="G101" s="444">
        <v>3707.5583333333302</v>
      </c>
      <c r="H101" s="446">
        <v>360.75214999999997</v>
      </c>
      <c r="I101" s="443">
        <v>3761.6329999999998</v>
      </c>
      <c r="J101" s="444">
        <v>54.074666666665003</v>
      </c>
      <c r="K101" s="451">
        <v>0.84548748390100004</v>
      </c>
    </row>
    <row r="102" spans="1:11" ht="14.45" customHeight="1" thickBot="1" x14ac:dyDescent="0.25">
      <c r="A102" s="460" t="s">
        <v>352</v>
      </c>
      <c r="B102" s="438">
        <v>3396.25</v>
      </c>
      <c r="C102" s="438">
        <v>4363.5970500000103</v>
      </c>
      <c r="D102" s="439">
        <v>967.34705000001202</v>
      </c>
      <c r="E102" s="440">
        <v>1.2848279867500001</v>
      </c>
      <c r="F102" s="438">
        <v>4449.07</v>
      </c>
      <c r="G102" s="439">
        <v>3707.5583333333302</v>
      </c>
      <c r="H102" s="441">
        <v>360.75214999999997</v>
      </c>
      <c r="I102" s="438">
        <v>3761.6329999999998</v>
      </c>
      <c r="J102" s="439">
        <v>54.074666666665003</v>
      </c>
      <c r="K102" s="442">
        <v>0.84548748390100004</v>
      </c>
    </row>
    <row r="103" spans="1:11" ht="14.45" customHeight="1" thickBot="1" x14ac:dyDescent="0.25">
      <c r="A103" s="459" t="s">
        <v>353</v>
      </c>
      <c r="B103" s="443">
        <v>0</v>
      </c>
      <c r="C103" s="443">
        <v>-1.7103200000000001</v>
      </c>
      <c r="D103" s="444">
        <v>-1.7103200000000001</v>
      </c>
      <c r="E103" s="445" t="s">
        <v>257</v>
      </c>
      <c r="F103" s="443">
        <v>0</v>
      </c>
      <c r="G103" s="444">
        <v>0</v>
      </c>
      <c r="H103" s="446">
        <v>-0.10498</v>
      </c>
      <c r="I103" s="443">
        <v>-0.54489999999899996</v>
      </c>
      <c r="J103" s="444">
        <v>-0.54489999999899996</v>
      </c>
      <c r="K103" s="447" t="s">
        <v>257</v>
      </c>
    </row>
    <row r="104" spans="1:11" ht="14.45" customHeight="1" thickBot="1" x14ac:dyDescent="0.25">
      <c r="A104" s="460" t="s">
        <v>354</v>
      </c>
      <c r="B104" s="438">
        <v>0</v>
      </c>
      <c r="C104" s="438">
        <v>-1.7103200000000001</v>
      </c>
      <c r="D104" s="439">
        <v>-1.7103200000000001</v>
      </c>
      <c r="E104" s="448" t="s">
        <v>257</v>
      </c>
      <c r="F104" s="438">
        <v>0</v>
      </c>
      <c r="G104" s="439">
        <v>0</v>
      </c>
      <c r="H104" s="441">
        <v>-0.10498</v>
      </c>
      <c r="I104" s="438">
        <v>-0.54489999999899996</v>
      </c>
      <c r="J104" s="439">
        <v>-0.54489999999899996</v>
      </c>
      <c r="K104" s="449" t="s">
        <v>257</v>
      </c>
    </row>
    <row r="105" spans="1:11" ht="14.45" customHeight="1" thickBot="1" x14ac:dyDescent="0.25">
      <c r="A105" s="459" t="s">
        <v>355</v>
      </c>
      <c r="B105" s="443">
        <v>0</v>
      </c>
      <c r="C105" s="443">
        <v>-4.7502599999999999</v>
      </c>
      <c r="D105" s="444">
        <v>-4.7502599999999999</v>
      </c>
      <c r="E105" s="445" t="s">
        <v>257</v>
      </c>
      <c r="F105" s="443">
        <v>0</v>
      </c>
      <c r="G105" s="444">
        <v>0</v>
      </c>
      <c r="H105" s="446">
        <v>-0.29160000000000003</v>
      </c>
      <c r="I105" s="443">
        <v>-1.5125999999999999</v>
      </c>
      <c r="J105" s="444">
        <v>-1.5125999999999999</v>
      </c>
      <c r="K105" s="447" t="s">
        <v>257</v>
      </c>
    </row>
    <row r="106" spans="1:11" ht="14.45" customHeight="1" thickBot="1" x14ac:dyDescent="0.25">
      <c r="A106" s="460" t="s">
        <v>356</v>
      </c>
      <c r="B106" s="438">
        <v>0</v>
      </c>
      <c r="C106" s="438">
        <v>-4.7502599999999999</v>
      </c>
      <c r="D106" s="439">
        <v>-4.7502599999999999</v>
      </c>
      <c r="E106" s="448" t="s">
        <v>257</v>
      </c>
      <c r="F106" s="438">
        <v>0</v>
      </c>
      <c r="G106" s="439">
        <v>0</v>
      </c>
      <c r="H106" s="441">
        <v>-0.29160000000000003</v>
      </c>
      <c r="I106" s="438">
        <v>-1.5125999999999999</v>
      </c>
      <c r="J106" s="439">
        <v>-1.5125999999999999</v>
      </c>
      <c r="K106" s="449" t="s">
        <v>257</v>
      </c>
    </row>
    <row r="107" spans="1:11" ht="14.45" customHeight="1" thickBot="1" x14ac:dyDescent="0.25">
      <c r="A107" s="458" t="s">
        <v>357</v>
      </c>
      <c r="B107" s="438">
        <v>0</v>
      </c>
      <c r="C107" s="438">
        <v>0</v>
      </c>
      <c r="D107" s="439">
        <v>0</v>
      </c>
      <c r="E107" s="440">
        <v>1</v>
      </c>
      <c r="F107" s="438">
        <v>72.101190000000003</v>
      </c>
      <c r="G107" s="439">
        <v>60.084325</v>
      </c>
      <c r="H107" s="441">
        <v>0</v>
      </c>
      <c r="I107" s="438">
        <v>0</v>
      </c>
      <c r="J107" s="439">
        <v>-60.084325</v>
      </c>
      <c r="K107" s="442">
        <v>0</v>
      </c>
    </row>
    <row r="108" spans="1:11" ht="14.45" customHeight="1" thickBot="1" x14ac:dyDescent="0.25">
      <c r="A108" s="459" t="s">
        <v>358</v>
      </c>
      <c r="B108" s="443">
        <v>0</v>
      </c>
      <c r="C108" s="443">
        <v>0</v>
      </c>
      <c r="D108" s="444">
        <v>0</v>
      </c>
      <c r="E108" s="450">
        <v>1</v>
      </c>
      <c r="F108" s="443">
        <v>72.101190000000003</v>
      </c>
      <c r="G108" s="444">
        <v>60.084325</v>
      </c>
      <c r="H108" s="446">
        <v>0</v>
      </c>
      <c r="I108" s="443">
        <v>0</v>
      </c>
      <c r="J108" s="444">
        <v>-60.084325</v>
      </c>
      <c r="K108" s="451">
        <v>0</v>
      </c>
    </row>
    <row r="109" spans="1:11" ht="14.45" customHeight="1" thickBot="1" x14ac:dyDescent="0.25">
      <c r="A109" s="460" t="s">
        <v>359</v>
      </c>
      <c r="B109" s="438">
        <v>0</v>
      </c>
      <c r="C109" s="438">
        <v>0</v>
      </c>
      <c r="D109" s="439">
        <v>0</v>
      </c>
      <c r="E109" s="440">
        <v>1</v>
      </c>
      <c r="F109" s="438">
        <v>72.101190000000003</v>
      </c>
      <c r="G109" s="439">
        <v>60.084325</v>
      </c>
      <c r="H109" s="441">
        <v>0</v>
      </c>
      <c r="I109" s="438">
        <v>0</v>
      </c>
      <c r="J109" s="439">
        <v>-60.084325</v>
      </c>
      <c r="K109" s="442">
        <v>0</v>
      </c>
    </row>
    <row r="110" spans="1:11" ht="14.45" customHeight="1" thickBot="1" x14ac:dyDescent="0.25">
      <c r="A110" s="458" t="s">
        <v>360</v>
      </c>
      <c r="B110" s="438">
        <v>271.70000000000101</v>
      </c>
      <c r="C110" s="438">
        <v>328.32814000000099</v>
      </c>
      <c r="D110" s="439">
        <v>56.628139999999</v>
      </c>
      <c r="E110" s="440">
        <v>1.2084215679050001</v>
      </c>
      <c r="F110" s="438">
        <v>366.11</v>
      </c>
      <c r="G110" s="439">
        <v>305.09166666666601</v>
      </c>
      <c r="H110" s="441">
        <v>26.982859999999999</v>
      </c>
      <c r="I110" s="438">
        <v>282.09354000000002</v>
      </c>
      <c r="J110" s="439">
        <v>-22.998126666666</v>
      </c>
      <c r="K110" s="442">
        <v>0.77051580126100006</v>
      </c>
    </row>
    <row r="111" spans="1:11" ht="14.45" customHeight="1" thickBot="1" x14ac:dyDescent="0.25">
      <c r="A111" s="459" t="s">
        <v>361</v>
      </c>
      <c r="B111" s="443">
        <v>271.70000000000101</v>
      </c>
      <c r="C111" s="443">
        <v>328.32814000000099</v>
      </c>
      <c r="D111" s="444">
        <v>56.628139999999</v>
      </c>
      <c r="E111" s="450">
        <v>1.2084215679050001</v>
      </c>
      <c r="F111" s="443">
        <v>366.11</v>
      </c>
      <c r="G111" s="444">
        <v>305.09166666666601</v>
      </c>
      <c r="H111" s="446">
        <v>26.982859999999999</v>
      </c>
      <c r="I111" s="443">
        <v>282.09354000000002</v>
      </c>
      <c r="J111" s="444">
        <v>-22.998126666666</v>
      </c>
      <c r="K111" s="451">
        <v>0.77051580126100006</v>
      </c>
    </row>
    <row r="112" spans="1:11" ht="14.45" customHeight="1" thickBot="1" x14ac:dyDescent="0.25">
      <c r="A112" s="460" t="s">
        <v>362</v>
      </c>
      <c r="B112" s="438">
        <v>271.70000000000101</v>
      </c>
      <c r="C112" s="438">
        <v>328.32814000000099</v>
      </c>
      <c r="D112" s="439">
        <v>56.628139999999</v>
      </c>
      <c r="E112" s="440">
        <v>1.2084215679050001</v>
      </c>
      <c r="F112" s="438">
        <v>366.11</v>
      </c>
      <c r="G112" s="439">
        <v>305.09166666666601</v>
      </c>
      <c r="H112" s="441">
        <v>26.982859999999999</v>
      </c>
      <c r="I112" s="438">
        <v>282.09354000000002</v>
      </c>
      <c r="J112" s="439">
        <v>-22.998126666666</v>
      </c>
      <c r="K112" s="442">
        <v>0.77051580126100006</v>
      </c>
    </row>
    <row r="113" spans="1:11" ht="14.45" customHeight="1" thickBot="1" x14ac:dyDescent="0.25">
      <c r="A113" s="458" t="s">
        <v>363</v>
      </c>
      <c r="B113" s="438">
        <v>0</v>
      </c>
      <c r="C113" s="438">
        <v>0</v>
      </c>
      <c r="D113" s="439">
        <v>0</v>
      </c>
      <c r="E113" s="440">
        <v>1</v>
      </c>
      <c r="F113" s="438">
        <v>0</v>
      </c>
      <c r="G113" s="439">
        <v>0</v>
      </c>
      <c r="H113" s="441">
        <v>0</v>
      </c>
      <c r="I113" s="438">
        <v>14.904999999999999</v>
      </c>
      <c r="J113" s="439">
        <v>14.904999999999999</v>
      </c>
      <c r="K113" s="449" t="s">
        <v>275</v>
      </c>
    </row>
    <row r="114" spans="1:11" ht="14.45" customHeight="1" thickBot="1" x14ac:dyDescent="0.25">
      <c r="A114" s="462" t="s">
        <v>364</v>
      </c>
      <c r="B114" s="438">
        <v>0</v>
      </c>
      <c r="C114" s="438">
        <v>0</v>
      </c>
      <c r="D114" s="439">
        <v>0</v>
      </c>
      <c r="E114" s="440">
        <v>1</v>
      </c>
      <c r="F114" s="438">
        <v>0</v>
      </c>
      <c r="G114" s="439">
        <v>0</v>
      </c>
      <c r="H114" s="441">
        <v>0</v>
      </c>
      <c r="I114" s="438">
        <v>14.904999999999999</v>
      </c>
      <c r="J114" s="439">
        <v>14.904999999999999</v>
      </c>
      <c r="K114" s="449" t="s">
        <v>275</v>
      </c>
    </row>
    <row r="115" spans="1:11" ht="14.45" customHeight="1" thickBot="1" x14ac:dyDescent="0.25">
      <c r="A115" s="460" t="s">
        <v>365</v>
      </c>
      <c r="B115" s="438">
        <v>0</v>
      </c>
      <c r="C115" s="438">
        <v>0</v>
      </c>
      <c r="D115" s="439">
        <v>0</v>
      </c>
      <c r="E115" s="440">
        <v>1</v>
      </c>
      <c r="F115" s="438">
        <v>0</v>
      </c>
      <c r="G115" s="439">
        <v>0</v>
      </c>
      <c r="H115" s="441">
        <v>0</v>
      </c>
      <c r="I115" s="438">
        <v>14.904999999999999</v>
      </c>
      <c r="J115" s="439">
        <v>14.904999999999999</v>
      </c>
      <c r="K115" s="449" t="s">
        <v>275</v>
      </c>
    </row>
    <row r="116" spans="1:11" ht="14.45" customHeight="1" thickBot="1" x14ac:dyDescent="0.25">
      <c r="A116" s="457" t="s">
        <v>366</v>
      </c>
      <c r="B116" s="438">
        <v>58.937707941215002</v>
      </c>
      <c r="C116" s="438">
        <v>108.316</v>
      </c>
      <c r="D116" s="439">
        <v>49.378292058783998</v>
      </c>
      <c r="E116" s="440">
        <v>1.8378047566419999</v>
      </c>
      <c r="F116" s="438">
        <v>45</v>
      </c>
      <c r="G116" s="439">
        <v>37.5</v>
      </c>
      <c r="H116" s="441">
        <v>4.54129</v>
      </c>
      <c r="I116" s="438">
        <v>88.215959999999001</v>
      </c>
      <c r="J116" s="439">
        <v>50.715959999999001</v>
      </c>
      <c r="K116" s="442">
        <v>1.9603546666659999</v>
      </c>
    </row>
    <row r="117" spans="1:11" ht="14.45" customHeight="1" thickBot="1" x14ac:dyDescent="0.25">
      <c r="A117" s="458" t="s">
        <v>367</v>
      </c>
      <c r="B117" s="438">
        <v>0</v>
      </c>
      <c r="C117" s="438">
        <v>5.0000000000000001E-3</v>
      </c>
      <c r="D117" s="439">
        <v>5.0000000000000001E-3</v>
      </c>
      <c r="E117" s="448" t="s">
        <v>275</v>
      </c>
      <c r="F117" s="438">
        <v>0</v>
      </c>
      <c r="G117" s="439">
        <v>0</v>
      </c>
      <c r="H117" s="441">
        <v>0</v>
      </c>
      <c r="I117" s="438">
        <v>0</v>
      </c>
      <c r="J117" s="439">
        <v>0</v>
      </c>
      <c r="K117" s="449" t="s">
        <v>257</v>
      </c>
    </row>
    <row r="118" spans="1:11" ht="14.45" customHeight="1" thickBot="1" x14ac:dyDescent="0.25">
      <c r="A118" s="459" t="s">
        <v>368</v>
      </c>
      <c r="B118" s="443">
        <v>0</v>
      </c>
      <c r="C118" s="443">
        <v>5.0000000000000001E-3</v>
      </c>
      <c r="D118" s="444">
        <v>5.0000000000000001E-3</v>
      </c>
      <c r="E118" s="445" t="s">
        <v>275</v>
      </c>
      <c r="F118" s="443">
        <v>0</v>
      </c>
      <c r="G118" s="444">
        <v>0</v>
      </c>
      <c r="H118" s="446">
        <v>0</v>
      </c>
      <c r="I118" s="443">
        <v>0</v>
      </c>
      <c r="J118" s="444">
        <v>0</v>
      </c>
      <c r="K118" s="447" t="s">
        <v>257</v>
      </c>
    </row>
    <row r="119" spans="1:11" ht="14.45" customHeight="1" thickBot="1" x14ac:dyDescent="0.25">
      <c r="A119" s="460" t="s">
        <v>369</v>
      </c>
      <c r="B119" s="438">
        <v>0</v>
      </c>
      <c r="C119" s="438">
        <v>5.0000000000000001E-3</v>
      </c>
      <c r="D119" s="439">
        <v>5.0000000000000001E-3</v>
      </c>
      <c r="E119" s="448" t="s">
        <v>275</v>
      </c>
      <c r="F119" s="438">
        <v>0</v>
      </c>
      <c r="G119" s="439">
        <v>0</v>
      </c>
      <c r="H119" s="441">
        <v>0</v>
      </c>
      <c r="I119" s="438">
        <v>0</v>
      </c>
      <c r="J119" s="439">
        <v>0</v>
      </c>
      <c r="K119" s="449" t="s">
        <v>257</v>
      </c>
    </row>
    <row r="120" spans="1:11" ht="14.45" customHeight="1" thickBot="1" x14ac:dyDescent="0.25">
      <c r="A120" s="458" t="s">
        <v>370</v>
      </c>
      <c r="B120" s="438">
        <v>58.937707941215002</v>
      </c>
      <c r="C120" s="438">
        <v>108.31100000000001</v>
      </c>
      <c r="D120" s="439">
        <v>49.373292058784003</v>
      </c>
      <c r="E120" s="440">
        <v>1.837719921311</v>
      </c>
      <c r="F120" s="438">
        <v>45</v>
      </c>
      <c r="G120" s="439">
        <v>37.5</v>
      </c>
      <c r="H120" s="441">
        <v>4.54129</v>
      </c>
      <c r="I120" s="438">
        <v>88.215959999999001</v>
      </c>
      <c r="J120" s="439">
        <v>50.715959999999001</v>
      </c>
      <c r="K120" s="442">
        <v>1.9603546666659999</v>
      </c>
    </row>
    <row r="121" spans="1:11" ht="14.45" customHeight="1" thickBot="1" x14ac:dyDescent="0.25">
      <c r="A121" s="459" t="s">
        <v>371</v>
      </c>
      <c r="B121" s="443">
        <v>0</v>
      </c>
      <c r="C121" s="443">
        <v>0.60499999999999998</v>
      </c>
      <c r="D121" s="444">
        <v>0.60499999999999998</v>
      </c>
      <c r="E121" s="445" t="s">
        <v>257</v>
      </c>
      <c r="F121" s="443">
        <v>0</v>
      </c>
      <c r="G121" s="444">
        <v>0</v>
      </c>
      <c r="H121" s="446">
        <v>-3.2587100000000002</v>
      </c>
      <c r="I121" s="443">
        <v>40.765959999998998</v>
      </c>
      <c r="J121" s="444">
        <v>40.765959999998998</v>
      </c>
      <c r="K121" s="447" t="s">
        <v>257</v>
      </c>
    </row>
    <row r="122" spans="1:11" ht="14.45" customHeight="1" thickBot="1" x14ac:dyDescent="0.25">
      <c r="A122" s="460" t="s">
        <v>372</v>
      </c>
      <c r="B122" s="438">
        <v>0</v>
      </c>
      <c r="C122" s="438">
        <v>-1.865</v>
      </c>
      <c r="D122" s="439">
        <v>-1.865</v>
      </c>
      <c r="E122" s="448" t="s">
        <v>257</v>
      </c>
      <c r="F122" s="438">
        <v>0</v>
      </c>
      <c r="G122" s="439">
        <v>0</v>
      </c>
      <c r="H122" s="441">
        <v>-3.2587100000000002</v>
      </c>
      <c r="I122" s="438">
        <v>-6.2590399999989996</v>
      </c>
      <c r="J122" s="439">
        <v>-6.2590399999989996</v>
      </c>
      <c r="K122" s="449" t="s">
        <v>257</v>
      </c>
    </row>
    <row r="123" spans="1:11" ht="14.45" customHeight="1" thickBot="1" x14ac:dyDescent="0.25">
      <c r="A123" s="460" t="s">
        <v>373</v>
      </c>
      <c r="B123" s="438">
        <v>0</v>
      </c>
      <c r="C123" s="438">
        <v>2.25</v>
      </c>
      <c r="D123" s="439">
        <v>2.25</v>
      </c>
      <c r="E123" s="448" t="s">
        <v>257</v>
      </c>
      <c r="F123" s="438">
        <v>0</v>
      </c>
      <c r="G123" s="439">
        <v>0</v>
      </c>
      <c r="H123" s="441">
        <v>0</v>
      </c>
      <c r="I123" s="438">
        <v>47.024999999998997</v>
      </c>
      <c r="J123" s="439">
        <v>47.024999999998997</v>
      </c>
      <c r="K123" s="449" t="s">
        <v>257</v>
      </c>
    </row>
    <row r="124" spans="1:11" ht="14.45" customHeight="1" thickBot="1" x14ac:dyDescent="0.25">
      <c r="A124" s="460" t="s">
        <v>374</v>
      </c>
      <c r="B124" s="438">
        <v>0</v>
      </c>
      <c r="C124" s="438">
        <v>0.22</v>
      </c>
      <c r="D124" s="439">
        <v>0.22</v>
      </c>
      <c r="E124" s="448" t="s">
        <v>275</v>
      </c>
      <c r="F124" s="438">
        <v>0</v>
      </c>
      <c r="G124" s="439">
        <v>0</v>
      </c>
      <c r="H124" s="441">
        <v>0</v>
      </c>
      <c r="I124" s="438">
        <v>0</v>
      </c>
      <c r="J124" s="439">
        <v>0</v>
      </c>
      <c r="K124" s="449" t="s">
        <v>257</v>
      </c>
    </row>
    <row r="125" spans="1:11" ht="14.45" customHeight="1" thickBot="1" x14ac:dyDescent="0.25">
      <c r="A125" s="459" t="s">
        <v>375</v>
      </c>
      <c r="B125" s="443">
        <v>48</v>
      </c>
      <c r="C125" s="443">
        <v>50.2</v>
      </c>
      <c r="D125" s="444">
        <v>2.2000000000000002</v>
      </c>
      <c r="E125" s="450">
        <v>1.0458333333330001</v>
      </c>
      <c r="F125" s="443">
        <v>45</v>
      </c>
      <c r="G125" s="444">
        <v>37.5</v>
      </c>
      <c r="H125" s="446">
        <v>3.8</v>
      </c>
      <c r="I125" s="443">
        <v>35.4</v>
      </c>
      <c r="J125" s="444">
        <v>-2.1</v>
      </c>
      <c r="K125" s="451">
        <v>0.78666666666600005</v>
      </c>
    </row>
    <row r="126" spans="1:11" ht="14.45" customHeight="1" thickBot="1" x14ac:dyDescent="0.25">
      <c r="A126" s="460" t="s">
        <v>376</v>
      </c>
      <c r="B126" s="438">
        <v>48</v>
      </c>
      <c r="C126" s="438">
        <v>50.2</v>
      </c>
      <c r="D126" s="439">
        <v>2.2000000000000002</v>
      </c>
      <c r="E126" s="440">
        <v>1.0458333333330001</v>
      </c>
      <c r="F126" s="438">
        <v>45</v>
      </c>
      <c r="G126" s="439">
        <v>37.5</v>
      </c>
      <c r="H126" s="441">
        <v>3.8</v>
      </c>
      <c r="I126" s="438">
        <v>35.4</v>
      </c>
      <c r="J126" s="439">
        <v>-2.1</v>
      </c>
      <c r="K126" s="442">
        <v>0.78666666666600005</v>
      </c>
    </row>
    <row r="127" spans="1:11" ht="14.45" customHeight="1" thickBot="1" x14ac:dyDescent="0.25">
      <c r="A127" s="462" t="s">
        <v>377</v>
      </c>
      <c r="B127" s="438">
        <v>0</v>
      </c>
      <c r="C127" s="438">
        <v>10.827</v>
      </c>
      <c r="D127" s="439">
        <v>10.827</v>
      </c>
      <c r="E127" s="448" t="s">
        <v>275</v>
      </c>
      <c r="F127" s="438">
        <v>0</v>
      </c>
      <c r="G127" s="439">
        <v>0</v>
      </c>
      <c r="H127" s="441">
        <v>0</v>
      </c>
      <c r="I127" s="438">
        <v>0</v>
      </c>
      <c r="J127" s="439">
        <v>0</v>
      </c>
      <c r="K127" s="449" t="s">
        <v>257</v>
      </c>
    </row>
    <row r="128" spans="1:11" ht="14.45" customHeight="1" thickBot="1" x14ac:dyDescent="0.25">
      <c r="A128" s="460" t="s">
        <v>378</v>
      </c>
      <c r="B128" s="438">
        <v>0</v>
      </c>
      <c r="C128" s="438">
        <v>10.827</v>
      </c>
      <c r="D128" s="439">
        <v>10.827</v>
      </c>
      <c r="E128" s="448" t="s">
        <v>275</v>
      </c>
      <c r="F128" s="438">
        <v>0</v>
      </c>
      <c r="G128" s="439">
        <v>0</v>
      </c>
      <c r="H128" s="441">
        <v>0</v>
      </c>
      <c r="I128" s="438">
        <v>0</v>
      </c>
      <c r="J128" s="439">
        <v>0</v>
      </c>
      <c r="K128" s="449" t="s">
        <v>257</v>
      </c>
    </row>
    <row r="129" spans="1:11" ht="14.45" customHeight="1" thickBot="1" x14ac:dyDescent="0.25">
      <c r="A129" s="462" t="s">
        <v>379</v>
      </c>
      <c r="B129" s="438">
        <v>0</v>
      </c>
      <c r="C129" s="438">
        <v>0</v>
      </c>
      <c r="D129" s="439">
        <v>0</v>
      </c>
      <c r="E129" s="448" t="s">
        <v>257</v>
      </c>
      <c r="F129" s="438">
        <v>0</v>
      </c>
      <c r="G129" s="439">
        <v>0</v>
      </c>
      <c r="H129" s="441">
        <v>0</v>
      </c>
      <c r="I129" s="438">
        <v>1.6</v>
      </c>
      <c r="J129" s="439">
        <v>1.6</v>
      </c>
      <c r="K129" s="449" t="s">
        <v>275</v>
      </c>
    </row>
    <row r="130" spans="1:11" ht="14.45" customHeight="1" thickBot="1" x14ac:dyDescent="0.25">
      <c r="A130" s="460" t="s">
        <v>380</v>
      </c>
      <c r="B130" s="438">
        <v>0</v>
      </c>
      <c r="C130" s="438">
        <v>0</v>
      </c>
      <c r="D130" s="439">
        <v>0</v>
      </c>
      <c r="E130" s="448" t="s">
        <v>257</v>
      </c>
      <c r="F130" s="438">
        <v>0</v>
      </c>
      <c r="G130" s="439">
        <v>0</v>
      </c>
      <c r="H130" s="441">
        <v>0</v>
      </c>
      <c r="I130" s="438">
        <v>1.6</v>
      </c>
      <c r="J130" s="439">
        <v>1.6</v>
      </c>
      <c r="K130" s="449" t="s">
        <v>275</v>
      </c>
    </row>
    <row r="131" spans="1:11" ht="14.45" customHeight="1" thickBot="1" x14ac:dyDescent="0.25">
      <c r="A131" s="462" t="s">
        <v>381</v>
      </c>
      <c r="B131" s="438">
        <v>10.937707941215001</v>
      </c>
      <c r="C131" s="438">
        <v>14.5</v>
      </c>
      <c r="D131" s="439">
        <v>3.5622920587840001</v>
      </c>
      <c r="E131" s="440">
        <v>1.32568908202</v>
      </c>
      <c r="F131" s="438">
        <v>0</v>
      </c>
      <c r="G131" s="439">
        <v>0</v>
      </c>
      <c r="H131" s="441">
        <v>0</v>
      </c>
      <c r="I131" s="438">
        <v>0</v>
      </c>
      <c r="J131" s="439">
        <v>0</v>
      </c>
      <c r="K131" s="449" t="s">
        <v>257</v>
      </c>
    </row>
    <row r="132" spans="1:11" ht="14.45" customHeight="1" thickBot="1" x14ac:dyDescent="0.25">
      <c r="A132" s="460" t="s">
        <v>382</v>
      </c>
      <c r="B132" s="438">
        <v>10.937707941215001</v>
      </c>
      <c r="C132" s="438">
        <v>14.5</v>
      </c>
      <c r="D132" s="439">
        <v>3.5622920587840001</v>
      </c>
      <c r="E132" s="440">
        <v>1.32568908202</v>
      </c>
      <c r="F132" s="438">
        <v>0</v>
      </c>
      <c r="G132" s="439">
        <v>0</v>
      </c>
      <c r="H132" s="441">
        <v>0</v>
      </c>
      <c r="I132" s="438">
        <v>0</v>
      </c>
      <c r="J132" s="439">
        <v>0</v>
      </c>
      <c r="K132" s="449" t="s">
        <v>257</v>
      </c>
    </row>
    <row r="133" spans="1:11" ht="14.45" customHeight="1" thickBot="1" x14ac:dyDescent="0.25">
      <c r="A133" s="462" t="s">
        <v>383</v>
      </c>
      <c r="B133" s="438">
        <v>0</v>
      </c>
      <c r="C133" s="438">
        <v>19.95</v>
      </c>
      <c r="D133" s="439">
        <v>19.95</v>
      </c>
      <c r="E133" s="448" t="s">
        <v>257</v>
      </c>
      <c r="F133" s="438">
        <v>0</v>
      </c>
      <c r="G133" s="439">
        <v>0</v>
      </c>
      <c r="H133" s="441">
        <v>4</v>
      </c>
      <c r="I133" s="438">
        <v>10.45</v>
      </c>
      <c r="J133" s="439">
        <v>10.45</v>
      </c>
      <c r="K133" s="449" t="s">
        <v>257</v>
      </c>
    </row>
    <row r="134" spans="1:11" ht="14.45" customHeight="1" thickBot="1" x14ac:dyDescent="0.25">
      <c r="A134" s="460" t="s">
        <v>384</v>
      </c>
      <c r="B134" s="438">
        <v>0</v>
      </c>
      <c r="C134" s="438">
        <v>19.95</v>
      </c>
      <c r="D134" s="439">
        <v>19.95</v>
      </c>
      <c r="E134" s="448" t="s">
        <v>257</v>
      </c>
      <c r="F134" s="438">
        <v>0</v>
      </c>
      <c r="G134" s="439">
        <v>0</v>
      </c>
      <c r="H134" s="441">
        <v>4</v>
      </c>
      <c r="I134" s="438">
        <v>10.45</v>
      </c>
      <c r="J134" s="439">
        <v>10.45</v>
      </c>
      <c r="K134" s="449" t="s">
        <v>257</v>
      </c>
    </row>
    <row r="135" spans="1:11" ht="14.45" customHeight="1" thickBot="1" x14ac:dyDescent="0.25">
      <c r="A135" s="462" t="s">
        <v>385</v>
      </c>
      <c r="B135" s="438">
        <v>0</v>
      </c>
      <c r="C135" s="438">
        <v>12.228999999999999</v>
      </c>
      <c r="D135" s="439">
        <v>12.228999999999999</v>
      </c>
      <c r="E135" s="448" t="s">
        <v>257</v>
      </c>
      <c r="F135" s="438">
        <v>0</v>
      </c>
      <c r="G135" s="439">
        <v>0</v>
      </c>
      <c r="H135" s="441">
        <v>0</v>
      </c>
      <c r="I135" s="438">
        <v>0</v>
      </c>
      <c r="J135" s="439">
        <v>0</v>
      </c>
      <c r="K135" s="449" t="s">
        <v>257</v>
      </c>
    </row>
    <row r="136" spans="1:11" ht="14.45" customHeight="1" thickBot="1" x14ac:dyDescent="0.25">
      <c r="A136" s="460" t="s">
        <v>386</v>
      </c>
      <c r="B136" s="438">
        <v>0</v>
      </c>
      <c r="C136" s="438">
        <v>12.228999999999999</v>
      </c>
      <c r="D136" s="439">
        <v>12.228999999999999</v>
      </c>
      <c r="E136" s="448" t="s">
        <v>257</v>
      </c>
      <c r="F136" s="438">
        <v>0</v>
      </c>
      <c r="G136" s="439">
        <v>0</v>
      </c>
      <c r="H136" s="441">
        <v>0</v>
      </c>
      <c r="I136" s="438">
        <v>0</v>
      </c>
      <c r="J136" s="439">
        <v>0</v>
      </c>
      <c r="K136" s="449" t="s">
        <v>257</v>
      </c>
    </row>
    <row r="137" spans="1:11" ht="14.45" customHeight="1" thickBot="1" x14ac:dyDescent="0.25">
      <c r="A137" s="457" t="s">
        <v>387</v>
      </c>
      <c r="B137" s="438">
        <v>2176.8463138233901</v>
      </c>
      <c r="C137" s="438">
        <v>2418.1773199999998</v>
      </c>
      <c r="D137" s="439">
        <v>241.331006176611</v>
      </c>
      <c r="E137" s="440">
        <v>1.1108626753499999</v>
      </c>
      <c r="F137" s="438">
        <v>2002.99999999997</v>
      </c>
      <c r="G137" s="439">
        <v>1669.1666666666399</v>
      </c>
      <c r="H137" s="441">
        <v>203.34700000000001</v>
      </c>
      <c r="I137" s="438">
        <v>1987.63392</v>
      </c>
      <c r="J137" s="439">
        <v>318.46725333335598</v>
      </c>
      <c r="K137" s="442">
        <v>0.99232846729900004</v>
      </c>
    </row>
    <row r="138" spans="1:11" ht="14.45" customHeight="1" thickBot="1" x14ac:dyDescent="0.25">
      <c r="A138" s="458" t="s">
        <v>388</v>
      </c>
      <c r="B138" s="438">
        <v>2176.8463138233901</v>
      </c>
      <c r="C138" s="438">
        <v>2338.9340000000002</v>
      </c>
      <c r="D138" s="439">
        <v>162.08768617661099</v>
      </c>
      <c r="E138" s="440">
        <v>1.0744598666180001</v>
      </c>
      <c r="F138" s="438">
        <v>2002.99999999997</v>
      </c>
      <c r="G138" s="439">
        <v>1669.1666666666399</v>
      </c>
      <c r="H138" s="441">
        <v>184.59200000000001</v>
      </c>
      <c r="I138" s="438">
        <v>1866.3620000000001</v>
      </c>
      <c r="J138" s="439">
        <v>197.19533333335599</v>
      </c>
      <c r="K138" s="442">
        <v>0.93178332501200001</v>
      </c>
    </row>
    <row r="139" spans="1:11" ht="14.45" customHeight="1" thickBot="1" x14ac:dyDescent="0.25">
      <c r="A139" s="459" t="s">
        <v>389</v>
      </c>
      <c r="B139" s="443">
        <v>2176.8463138233901</v>
      </c>
      <c r="C139" s="443">
        <v>2305.6460000000002</v>
      </c>
      <c r="D139" s="444">
        <v>128.799686176611</v>
      </c>
      <c r="E139" s="450">
        <v>1.059168019973</v>
      </c>
      <c r="F139" s="443">
        <v>2002.99999999997</v>
      </c>
      <c r="G139" s="444">
        <v>1669.1666666666399</v>
      </c>
      <c r="H139" s="446">
        <v>184.59200000000001</v>
      </c>
      <c r="I139" s="443">
        <v>1866.3620000000001</v>
      </c>
      <c r="J139" s="444">
        <v>197.19533333335599</v>
      </c>
      <c r="K139" s="451">
        <v>0.93178332501200001</v>
      </c>
    </row>
    <row r="140" spans="1:11" ht="14.45" customHeight="1" thickBot="1" x14ac:dyDescent="0.25">
      <c r="A140" s="460" t="s">
        <v>390</v>
      </c>
      <c r="B140" s="438">
        <v>1.8364423770730001</v>
      </c>
      <c r="C140" s="438">
        <v>0</v>
      </c>
      <c r="D140" s="439">
        <v>-1.8364423770730001</v>
      </c>
      <c r="E140" s="440">
        <v>0</v>
      </c>
      <c r="F140" s="438">
        <v>0</v>
      </c>
      <c r="G140" s="439">
        <v>0</v>
      </c>
      <c r="H140" s="441">
        <v>0</v>
      </c>
      <c r="I140" s="438">
        <v>0</v>
      </c>
      <c r="J140" s="439">
        <v>0</v>
      </c>
      <c r="K140" s="442">
        <v>10</v>
      </c>
    </row>
    <row r="141" spans="1:11" ht="14.45" customHeight="1" thickBot="1" x14ac:dyDescent="0.25">
      <c r="A141" s="460" t="s">
        <v>391</v>
      </c>
      <c r="B141" s="438">
        <v>2174.6782915726799</v>
      </c>
      <c r="C141" s="438">
        <v>2305.6460000000002</v>
      </c>
      <c r="D141" s="439">
        <v>130.967708427323</v>
      </c>
      <c r="E141" s="440">
        <v>1.0602239461959999</v>
      </c>
      <c r="F141" s="438">
        <v>2002.99999999997</v>
      </c>
      <c r="G141" s="439">
        <v>1669.1666666666399</v>
      </c>
      <c r="H141" s="441">
        <v>184.59200000000001</v>
      </c>
      <c r="I141" s="438">
        <v>1866.3620000000001</v>
      </c>
      <c r="J141" s="439">
        <v>197.19533333335599</v>
      </c>
      <c r="K141" s="442">
        <v>0.93178332501200001</v>
      </c>
    </row>
    <row r="142" spans="1:11" ht="14.45" customHeight="1" thickBot="1" x14ac:dyDescent="0.25">
      <c r="A142" s="460" t="s">
        <v>392</v>
      </c>
      <c r="B142" s="438">
        <v>0.33157987363800001</v>
      </c>
      <c r="C142" s="438">
        <v>0</v>
      </c>
      <c r="D142" s="439">
        <v>-0.33157987363800001</v>
      </c>
      <c r="E142" s="440">
        <v>0</v>
      </c>
      <c r="F142" s="438">
        <v>0</v>
      </c>
      <c r="G142" s="439">
        <v>0</v>
      </c>
      <c r="H142" s="441">
        <v>0</v>
      </c>
      <c r="I142" s="438">
        <v>0</v>
      </c>
      <c r="J142" s="439">
        <v>0</v>
      </c>
      <c r="K142" s="442">
        <v>10</v>
      </c>
    </row>
    <row r="143" spans="1:11" ht="14.45" customHeight="1" thickBot="1" x14ac:dyDescent="0.25">
      <c r="A143" s="459" t="s">
        <v>393</v>
      </c>
      <c r="B143" s="443">
        <v>0</v>
      </c>
      <c r="C143" s="443">
        <v>33.287999999999997</v>
      </c>
      <c r="D143" s="444">
        <v>33.287999999999997</v>
      </c>
      <c r="E143" s="445" t="s">
        <v>275</v>
      </c>
      <c r="F143" s="443">
        <v>0</v>
      </c>
      <c r="G143" s="444">
        <v>0</v>
      </c>
      <c r="H143" s="446">
        <v>0</v>
      </c>
      <c r="I143" s="443">
        <v>0</v>
      </c>
      <c r="J143" s="444">
        <v>0</v>
      </c>
      <c r="K143" s="447" t="s">
        <v>257</v>
      </c>
    </row>
    <row r="144" spans="1:11" ht="14.45" customHeight="1" thickBot="1" x14ac:dyDescent="0.25">
      <c r="A144" s="460" t="s">
        <v>394</v>
      </c>
      <c r="B144" s="438">
        <v>0</v>
      </c>
      <c r="C144" s="438">
        <v>33.287999999999997</v>
      </c>
      <c r="D144" s="439">
        <v>33.287999999999997</v>
      </c>
      <c r="E144" s="448" t="s">
        <v>275</v>
      </c>
      <c r="F144" s="438">
        <v>0</v>
      </c>
      <c r="G144" s="439">
        <v>0</v>
      </c>
      <c r="H144" s="441">
        <v>0</v>
      </c>
      <c r="I144" s="438">
        <v>0</v>
      </c>
      <c r="J144" s="439">
        <v>0</v>
      </c>
      <c r="K144" s="449" t="s">
        <v>257</v>
      </c>
    </row>
    <row r="145" spans="1:11" ht="14.45" customHeight="1" thickBot="1" x14ac:dyDescent="0.25">
      <c r="A145" s="458" t="s">
        <v>395</v>
      </c>
      <c r="B145" s="438">
        <v>0</v>
      </c>
      <c r="C145" s="438">
        <v>79.243319999999997</v>
      </c>
      <c r="D145" s="439">
        <v>79.243319999999997</v>
      </c>
      <c r="E145" s="448" t="s">
        <v>257</v>
      </c>
      <c r="F145" s="438">
        <v>0</v>
      </c>
      <c r="G145" s="439">
        <v>0</v>
      </c>
      <c r="H145" s="441">
        <v>18.754999999999999</v>
      </c>
      <c r="I145" s="438">
        <v>121.27191999999999</v>
      </c>
      <c r="J145" s="439">
        <v>121.27191999999999</v>
      </c>
      <c r="K145" s="449" t="s">
        <v>257</v>
      </c>
    </row>
    <row r="146" spans="1:11" ht="14.45" customHeight="1" thickBot="1" x14ac:dyDescent="0.25">
      <c r="A146" s="459" t="s">
        <v>396</v>
      </c>
      <c r="B146" s="443">
        <v>0</v>
      </c>
      <c r="C146" s="443">
        <v>79.243319999999997</v>
      </c>
      <c r="D146" s="444">
        <v>79.243319999999997</v>
      </c>
      <c r="E146" s="445" t="s">
        <v>275</v>
      </c>
      <c r="F146" s="443">
        <v>0</v>
      </c>
      <c r="G146" s="444">
        <v>0</v>
      </c>
      <c r="H146" s="446">
        <v>18.754999999999999</v>
      </c>
      <c r="I146" s="443">
        <v>18.754999999999999</v>
      </c>
      <c r="J146" s="444">
        <v>18.754999999999999</v>
      </c>
      <c r="K146" s="447" t="s">
        <v>257</v>
      </c>
    </row>
    <row r="147" spans="1:11" ht="14.45" customHeight="1" thickBot="1" x14ac:dyDescent="0.25">
      <c r="A147" s="460" t="s">
        <v>397</v>
      </c>
      <c r="B147" s="438">
        <v>0</v>
      </c>
      <c r="C147" s="438">
        <v>79.243319999999997</v>
      </c>
      <c r="D147" s="439">
        <v>79.243319999999997</v>
      </c>
      <c r="E147" s="448" t="s">
        <v>275</v>
      </c>
      <c r="F147" s="438">
        <v>0</v>
      </c>
      <c r="G147" s="439">
        <v>0</v>
      </c>
      <c r="H147" s="441">
        <v>18.754999999999999</v>
      </c>
      <c r="I147" s="438">
        <v>18.754999999999999</v>
      </c>
      <c r="J147" s="439">
        <v>18.754999999999999</v>
      </c>
      <c r="K147" s="449" t="s">
        <v>257</v>
      </c>
    </row>
    <row r="148" spans="1:11" ht="14.45" customHeight="1" thickBot="1" x14ac:dyDescent="0.25">
      <c r="A148" s="459" t="s">
        <v>398</v>
      </c>
      <c r="B148" s="443">
        <v>0</v>
      </c>
      <c r="C148" s="443">
        <v>0</v>
      </c>
      <c r="D148" s="444">
        <v>0</v>
      </c>
      <c r="E148" s="445" t="s">
        <v>257</v>
      </c>
      <c r="F148" s="443">
        <v>0</v>
      </c>
      <c r="G148" s="444">
        <v>0</v>
      </c>
      <c r="H148" s="446">
        <v>0</v>
      </c>
      <c r="I148" s="443">
        <v>24.796579999999999</v>
      </c>
      <c r="J148" s="444">
        <v>24.796579999999999</v>
      </c>
      <c r="K148" s="447" t="s">
        <v>257</v>
      </c>
    </row>
    <row r="149" spans="1:11" ht="14.45" customHeight="1" thickBot="1" x14ac:dyDescent="0.25">
      <c r="A149" s="460" t="s">
        <v>399</v>
      </c>
      <c r="B149" s="438">
        <v>0</v>
      </c>
      <c r="C149" s="438">
        <v>0</v>
      </c>
      <c r="D149" s="439">
        <v>0</v>
      </c>
      <c r="E149" s="440">
        <v>1</v>
      </c>
      <c r="F149" s="438">
        <v>0</v>
      </c>
      <c r="G149" s="439">
        <v>0</v>
      </c>
      <c r="H149" s="441">
        <v>0</v>
      </c>
      <c r="I149" s="438">
        <v>20.57058</v>
      </c>
      <c r="J149" s="439">
        <v>20.57058</v>
      </c>
      <c r="K149" s="449" t="s">
        <v>257</v>
      </c>
    </row>
    <row r="150" spans="1:11" ht="14.45" customHeight="1" thickBot="1" x14ac:dyDescent="0.25">
      <c r="A150" s="460" t="s">
        <v>400</v>
      </c>
      <c r="B150" s="438">
        <v>0</v>
      </c>
      <c r="C150" s="438">
        <v>0</v>
      </c>
      <c r="D150" s="439">
        <v>0</v>
      </c>
      <c r="E150" s="448" t="s">
        <v>257</v>
      </c>
      <c r="F150" s="438">
        <v>0</v>
      </c>
      <c r="G150" s="439">
        <v>0</v>
      </c>
      <c r="H150" s="441">
        <v>0</v>
      </c>
      <c r="I150" s="438">
        <v>4.2259999999989999</v>
      </c>
      <c r="J150" s="439">
        <v>4.2259999999989999</v>
      </c>
      <c r="K150" s="449" t="s">
        <v>275</v>
      </c>
    </row>
    <row r="151" spans="1:11" ht="14.45" customHeight="1" thickBot="1" x14ac:dyDescent="0.25">
      <c r="A151" s="459" t="s">
        <v>401</v>
      </c>
      <c r="B151" s="443">
        <v>0</v>
      </c>
      <c r="C151" s="443">
        <v>0</v>
      </c>
      <c r="D151" s="444">
        <v>0</v>
      </c>
      <c r="E151" s="450">
        <v>1</v>
      </c>
      <c r="F151" s="443">
        <v>0</v>
      </c>
      <c r="G151" s="444">
        <v>0</v>
      </c>
      <c r="H151" s="446">
        <v>0</v>
      </c>
      <c r="I151" s="443">
        <v>50.272699999998999</v>
      </c>
      <c r="J151" s="444">
        <v>50.272699999998999</v>
      </c>
      <c r="K151" s="447" t="s">
        <v>275</v>
      </c>
    </row>
    <row r="152" spans="1:11" ht="14.45" customHeight="1" thickBot="1" x14ac:dyDescent="0.25">
      <c r="A152" s="460" t="s">
        <v>402</v>
      </c>
      <c r="B152" s="438">
        <v>0</v>
      </c>
      <c r="C152" s="438">
        <v>0</v>
      </c>
      <c r="D152" s="439">
        <v>0</v>
      </c>
      <c r="E152" s="440">
        <v>1</v>
      </c>
      <c r="F152" s="438">
        <v>0</v>
      </c>
      <c r="G152" s="439">
        <v>0</v>
      </c>
      <c r="H152" s="441">
        <v>0</v>
      </c>
      <c r="I152" s="438">
        <v>50.272699999998999</v>
      </c>
      <c r="J152" s="439">
        <v>50.272699999998999</v>
      </c>
      <c r="K152" s="449" t="s">
        <v>275</v>
      </c>
    </row>
    <row r="153" spans="1:11" ht="14.45" customHeight="1" thickBot="1" x14ac:dyDescent="0.25">
      <c r="A153" s="459" t="s">
        <v>403</v>
      </c>
      <c r="B153" s="443">
        <v>0</v>
      </c>
      <c r="C153" s="443">
        <v>0</v>
      </c>
      <c r="D153" s="444">
        <v>0</v>
      </c>
      <c r="E153" s="450">
        <v>1</v>
      </c>
      <c r="F153" s="443">
        <v>0</v>
      </c>
      <c r="G153" s="444">
        <v>0</v>
      </c>
      <c r="H153" s="446">
        <v>0</v>
      </c>
      <c r="I153" s="443">
        <v>27.44764</v>
      </c>
      <c r="J153" s="444">
        <v>27.44764</v>
      </c>
      <c r="K153" s="447" t="s">
        <v>275</v>
      </c>
    </row>
    <row r="154" spans="1:11" ht="14.45" customHeight="1" thickBot="1" x14ac:dyDescent="0.25">
      <c r="A154" s="460" t="s">
        <v>404</v>
      </c>
      <c r="B154" s="438">
        <v>0</v>
      </c>
      <c r="C154" s="438">
        <v>0</v>
      </c>
      <c r="D154" s="439">
        <v>0</v>
      </c>
      <c r="E154" s="440">
        <v>1</v>
      </c>
      <c r="F154" s="438">
        <v>0</v>
      </c>
      <c r="G154" s="439">
        <v>0</v>
      </c>
      <c r="H154" s="441">
        <v>0</v>
      </c>
      <c r="I154" s="438">
        <v>27.44764</v>
      </c>
      <c r="J154" s="439">
        <v>27.44764</v>
      </c>
      <c r="K154" s="449" t="s">
        <v>275</v>
      </c>
    </row>
    <row r="155" spans="1:11" ht="14.45" customHeight="1" thickBot="1" x14ac:dyDescent="0.25">
      <c r="A155" s="457" t="s">
        <v>405</v>
      </c>
      <c r="B155" s="438">
        <v>0</v>
      </c>
      <c r="C155" s="438">
        <v>0.12648999999999999</v>
      </c>
      <c r="D155" s="439">
        <v>0.12648999999999999</v>
      </c>
      <c r="E155" s="448" t="s">
        <v>257</v>
      </c>
      <c r="F155" s="438">
        <v>0</v>
      </c>
      <c r="G155" s="439">
        <v>0</v>
      </c>
      <c r="H155" s="441">
        <v>0</v>
      </c>
      <c r="I155" s="438">
        <v>0.11797000000000001</v>
      </c>
      <c r="J155" s="439">
        <v>0.11797000000000001</v>
      </c>
      <c r="K155" s="449" t="s">
        <v>257</v>
      </c>
    </row>
    <row r="156" spans="1:11" ht="14.45" customHeight="1" thickBot="1" x14ac:dyDescent="0.25">
      <c r="A156" s="458" t="s">
        <v>406</v>
      </c>
      <c r="B156" s="438">
        <v>0</v>
      </c>
      <c r="C156" s="438">
        <v>0.12648999999999999</v>
      </c>
      <c r="D156" s="439">
        <v>0.12648999999999999</v>
      </c>
      <c r="E156" s="448" t="s">
        <v>257</v>
      </c>
      <c r="F156" s="438">
        <v>0</v>
      </c>
      <c r="G156" s="439">
        <v>0</v>
      </c>
      <c r="H156" s="441">
        <v>0</v>
      </c>
      <c r="I156" s="438">
        <v>0.11797000000000001</v>
      </c>
      <c r="J156" s="439">
        <v>0.11797000000000001</v>
      </c>
      <c r="K156" s="449" t="s">
        <v>257</v>
      </c>
    </row>
    <row r="157" spans="1:11" ht="14.45" customHeight="1" thickBot="1" x14ac:dyDescent="0.25">
      <c r="A157" s="459" t="s">
        <v>407</v>
      </c>
      <c r="B157" s="443">
        <v>0</v>
      </c>
      <c r="C157" s="443">
        <v>0.12648999999999999</v>
      </c>
      <c r="D157" s="444">
        <v>0.12648999999999999</v>
      </c>
      <c r="E157" s="445" t="s">
        <v>257</v>
      </c>
      <c r="F157" s="443">
        <v>0</v>
      </c>
      <c r="G157" s="444">
        <v>0</v>
      </c>
      <c r="H157" s="446">
        <v>0</v>
      </c>
      <c r="I157" s="443">
        <v>0.11797000000000001</v>
      </c>
      <c r="J157" s="444">
        <v>0.11797000000000001</v>
      </c>
      <c r="K157" s="447" t="s">
        <v>257</v>
      </c>
    </row>
    <row r="158" spans="1:11" ht="14.45" customHeight="1" thickBot="1" x14ac:dyDescent="0.25">
      <c r="A158" s="460" t="s">
        <v>408</v>
      </c>
      <c r="B158" s="438">
        <v>0</v>
      </c>
      <c r="C158" s="438">
        <v>0.12648999999999999</v>
      </c>
      <c r="D158" s="439">
        <v>0.12648999999999999</v>
      </c>
      <c r="E158" s="448" t="s">
        <v>257</v>
      </c>
      <c r="F158" s="438">
        <v>0</v>
      </c>
      <c r="G158" s="439">
        <v>0</v>
      </c>
      <c r="H158" s="441">
        <v>0</v>
      </c>
      <c r="I158" s="438">
        <v>0.11797000000000001</v>
      </c>
      <c r="J158" s="439">
        <v>0.11797000000000001</v>
      </c>
      <c r="K158" s="449" t="s">
        <v>257</v>
      </c>
    </row>
    <row r="159" spans="1:11" ht="14.45" customHeight="1" thickBot="1" x14ac:dyDescent="0.25">
      <c r="A159" s="456" t="s">
        <v>409</v>
      </c>
      <c r="B159" s="438">
        <v>30248.536067073201</v>
      </c>
      <c r="C159" s="438">
        <v>34662.3272</v>
      </c>
      <c r="D159" s="439">
        <v>4413.7911329267799</v>
      </c>
      <c r="E159" s="440">
        <v>1.1459175122759999</v>
      </c>
      <c r="F159" s="438">
        <v>32904.141668636898</v>
      </c>
      <c r="G159" s="439">
        <v>27420.1180571974</v>
      </c>
      <c r="H159" s="441">
        <v>2759.2859400000002</v>
      </c>
      <c r="I159" s="438">
        <v>27776.37124</v>
      </c>
      <c r="J159" s="439">
        <v>356.253182802553</v>
      </c>
      <c r="K159" s="442">
        <v>0.84416033457799999</v>
      </c>
    </row>
    <row r="160" spans="1:11" ht="14.45" customHeight="1" thickBot="1" x14ac:dyDescent="0.25">
      <c r="A160" s="457" t="s">
        <v>410</v>
      </c>
      <c r="B160" s="438">
        <v>29250.679731871402</v>
      </c>
      <c r="C160" s="438">
        <v>33314.872170000002</v>
      </c>
      <c r="D160" s="439">
        <v>4064.1924381285598</v>
      </c>
      <c r="E160" s="440">
        <v>1.1389435211550001</v>
      </c>
      <c r="F160" s="438">
        <v>31766.478494012401</v>
      </c>
      <c r="G160" s="439">
        <v>26472.065411676998</v>
      </c>
      <c r="H160" s="441">
        <v>2567.2353400000002</v>
      </c>
      <c r="I160" s="438">
        <v>26479.481199999998</v>
      </c>
      <c r="J160" s="439">
        <v>7.4157883230000001</v>
      </c>
      <c r="K160" s="442">
        <v>0.83356678030800002</v>
      </c>
    </row>
    <row r="161" spans="1:11" ht="14.45" customHeight="1" thickBot="1" x14ac:dyDescent="0.25">
      <c r="A161" s="458" t="s">
        <v>411</v>
      </c>
      <c r="B161" s="438">
        <v>27465.915793401098</v>
      </c>
      <c r="C161" s="438">
        <v>31851.763149999999</v>
      </c>
      <c r="D161" s="439">
        <v>4385.8473565989398</v>
      </c>
      <c r="E161" s="440">
        <v>1.159683273974</v>
      </c>
      <c r="F161" s="438">
        <v>30243.661969094301</v>
      </c>
      <c r="G161" s="439">
        <v>25203.051640911901</v>
      </c>
      <c r="H161" s="441">
        <v>2449.5927799999999</v>
      </c>
      <c r="I161" s="438">
        <v>25214.311140000002</v>
      </c>
      <c r="J161" s="439">
        <v>11.259499088104</v>
      </c>
      <c r="K161" s="442">
        <v>0.83370562618199995</v>
      </c>
    </row>
    <row r="162" spans="1:11" ht="14.45" customHeight="1" thickBot="1" x14ac:dyDescent="0.25">
      <c r="A162" s="459" t="s">
        <v>412</v>
      </c>
      <c r="B162" s="443">
        <v>1296.2821351011301</v>
      </c>
      <c r="C162" s="443">
        <v>1152.58996</v>
      </c>
      <c r="D162" s="444">
        <v>-143.69217510113199</v>
      </c>
      <c r="E162" s="450">
        <v>0.88915053967699997</v>
      </c>
      <c r="F162" s="443">
        <v>1117.4136742414501</v>
      </c>
      <c r="G162" s="444">
        <v>931.17806186787698</v>
      </c>
      <c r="H162" s="446">
        <v>106.35693999999999</v>
      </c>
      <c r="I162" s="443">
        <v>698.16881000000001</v>
      </c>
      <c r="J162" s="444">
        <v>-233.00925186787799</v>
      </c>
      <c r="K162" s="451">
        <v>0.62480782730100004</v>
      </c>
    </row>
    <row r="163" spans="1:11" ht="14.45" customHeight="1" thickBot="1" x14ac:dyDescent="0.25">
      <c r="A163" s="460" t="s">
        <v>413</v>
      </c>
      <c r="B163" s="438">
        <v>23.345709903054999</v>
      </c>
      <c r="C163" s="438">
        <v>242.82659000000001</v>
      </c>
      <c r="D163" s="439">
        <v>219.48088009694499</v>
      </c>
      <c r="E163" s="440">
        <v>10.401336734173</v>
      </c>
      <c r="F163" s="438">
        <v>147.885031382004</v>
      </c>
      <c r="G163" s="439">
        <v>123.23752615167</v>
      </c>
      <c r="H163" s="441">
        <v>8.4341299999989996</v>
      </c>
      <c r="I163" s="438">
        <v>-73.806029999998998</v>
      </c>
      <c r="J163" s="439">
        <v>-197.04355615167</v>
      </c>
      <c r="K163" s="442">
        <v>-0.49907708244799998</v>
      </c>
    </row>
    <row r="164" spans="1:11" ht="14.45" customHeight="1" thickBot="1" x14ac:dyDescent="0.25">
      <c r="A164" s="460" t="s">
        <v>414</v>
      </c>
      <c r="B164" s="438">
        <v>720.86625237088799</v>
      </c>
      <c r="C164" s="438">
        <v>702.87426000000005</v>
      </c>
      <c r="D164" s="439">
        <v>-17.991992370887001</v>
      </c>
      <c r="E164" s="440">
        <v>0.97504115040499995</v>
      </c>
      <c r="F164" s="438">
        <v>752.17723657481395</v>
      </c>
      <c r="G164" s="439">
        <v>626.81436381234505</v>
      </c>
      <c r="H164" s="441">
        <v>80.352259999999006</v>
      </c>
      <c r="I164" s="438">
        <v>683.87545999999998</v>
      </c>
      <c r="J164" s="439">
        <v>57.061096187654002</v>
      </c>
      <c r="K164" s="442">
        <v>0.90919457110099999</v>
      </c>
    </row>
    <row r="165" spans="1:11" ht="14.45" customHeight="1" thickBot="1" x14ac:dyDescent="0.25">
      <c r="A165" s="460" t="s">
        <v>415</v>
      </c>
      <c r="B165" s="438">
        <v>3.460399730732</v>
      </c>
      <c r="C165" s="438">
        <v>1.3913</v>
      </c>
      <c r="D165" s="439">
        <v>-2.0690997307319998</v>
      </c>
      <c r="E165" s="440">
        <v>0.40206337656399999</v>
      </c>
      <c r="F165" s="438">
        <v>1.388594448129</v>
      </c>
      <c r="G165" s="439">
        <v>1.157162040107</v>
      </c>
      <c r="H165" s="441">
        <v>0</v>
      </c>
      <c r="I165" s="438">
        <v>0</v>
      </c>
      <c r="J165" s="439">
        <v>-1.157162040107</v>
      </c>
      <c r="K165" s="442">
        <v>0</v>
      </c>
    </row>
    <row r="166" spans="1:11" ht="14.45" customHeight="1" thickBot="1" x14ac:dyDescent="0.25">
      <c r="A166" s="460" t="s">
        <v>416</v>
      </c>
      <c r="B166" s="438">
        <v>2.1939030771549999</v>
      </c>
      <c r="C166" s="438">
        <v>1.3408500000000001</v>
      </c>
      <c r="D166" s="439">
        <v>-0.85305307715500001</v>
      </c>
      <c r="E166" s="440">
        <v>0.611171028457</v>
      </c>
      <c r="F166" s="438">
        <v>1.232919954862</v>
      </c>
      <c r="G166" s="439">
        <v>1.0274332957179999</v>
      </c>
      <c r="H166" s="441">
        <v>0</v>
      </c>
      <c r="I166" s="438">
        <v>0</v>
      </c>
      <c r="J166" s="439">
        <v>-1.0274332957179999</v>
      </c>
      <c r="K166" s="442">
        <v>0</v>
      </c>
    </row>
    <row r="167" spans="1:11" ht="14.45" customHeight="1" thickBot="1" x14ac:dyDescent="0.25">
      <c r="A167" s="460" t="s">
        <v>417</v>
      </c>
      <c r="B167" s="438">
        <v>110.661109228163</v>
      </c>
      <c r="C167" s="438">
        <v>97.334329999999994</v>
      </c>
      <c r="D167" s="439">
        <v>-13.326779228163</v>
      </c>
      <c r="E167" s="440">
        <v>0.87957124846099999</v>
      </c>
      <c r="F167" s="438">
        <v>99.936030200294994</v>
      </c>
      <c r="G167" s="439">
        <v>83.280025166913006</v>
      </c>
      <c r="H167" s="441">
        <v>14.923310000000001</v>
      </c>
      <c r="I167" s="438">
        <v>57.82</v>
      </c>
      <c r="J167" s="439">
        <v>-25.460025166912999</v>
      </c>
      <c r="K167" s="442">
        <v>0.57857011014000004</v>
      </c>
    </row>
    <row r="168" spans="1:11" ht="14.45" customHeight="1" thickBot="1" x14ac:dyDescent="0.25">
      <c r="A168" s="460" t="s">
        <v>418</v>
      </c>
      <c r="B168" s="438">
        <v>435.75476079113901</v>
      </c>
      <c r="C168" s="438">
        <v>106.82263</v>
      </c>
      <c r="D168" s="439">
        <v>-328.932130791139</v>
      </c>
      <c r="E168" s="440">
        <v>0.24514391949700001</v>
      </c>
      <c r="F168" s="438">
        <v>114.793861681347</v>
      </c>
      <c r="G168" s="439">
        <v>95.661551401121997</v>
      </c>
      <c r="H168" s="441">
        <v>2.64724</v>
      </c>
      <c r="I168" s="438">
        <v>30.27938</v>
      </c>
      <c r="J168" s="439">
        <v>-65.382171401121994</v>
      </c>
      <c r="K168" s="442">
        <v>0.26377176929500001</v>
      </c>
    </row>
    <row r="169" spans="1:11" ht="14.45" customHeight="1" thickBot="1" x14ac:dyDescent="0.25">
      <c r="A169" s="459" t="s">
        <v>419</v>
      </c>
      <c r="B169" s="443">
        <v>58.224527505264</v>
      </c>
      <c r="C169" s="443">
        <v>17.818960000000001</v>
      </c>
      <c r="D169" s="444">
        <v>-40.405567505264003</v>
      </c>
      <c r="E169" s="450">
        <v>0.30603872222700002</v>
      </c>
      <c r="F169" s="443">
        <v>0</v>
      </c>
      <c r="G169" s="444">
        <v>0</v>
      </c>
      <c r="H169" s="446">
        <v>0</v>
      </c>
      <c r="I169" s="443">
        <v>0</v>
      </c>
      <c r="J169" s="444">
        <v>0</v>
      </c>
      <c r="K169" s="447" t="s">
        <v>257</v>
      </c>
    </row>
    <row r="170" spans="1:11" ht="14.45" customHeight="1" thickBot="1" x14ac:dyDescent="0.25">
      <c r="A170" s="460" t="s">
        <v>420</v>
      </c>
      <c r="B170" s="438">
        <v>58.224527505264</v>
      </c>
      <c r="C170" s="438">
        <v>17.818960000000001</v>
      </c>
      <c r="D170" s="439">
        <v>-40.405567505264003</v>
      </c>
      <c r="E170" s="440">
        <v>0.30603872222700002</v>
      </c>
      <c r="F170" s="438">
        <v>0</v>
      </c>
      <c r="G170" s="439">
        <v>0</v>
      </c>
      <c r="H170" s="441">
        <v>0</v>
      </c>
      <c r="I170" s="438">
        <v>0</v>
      </c>
      <c r="J170" s="439">
        <v>0</v>
      </c>
      <c r="K170" s="449" t="s">
        <v>257</v>
      </c>
    </row>
    <row r="171" spans="1:11" ht="14.45" customHeight="1" thickBot="1" x14ac:dyDescent="0.25">
      <c r="A171" s="462" t="s">
        <v>421</v>
      </c>
      <c r="B171" s="438">
        <v>5.540381359865</v>
      </c>
      <c r="C171" s="438">
        <v>1.4871099999999999</v>
      </c>
      <c r="D171" s="439">
        <v>-4.0532713598649996</v>
      </c>
      <c r="E171" s="440">
        <v>0.268412931061</v>
      </c>
      <c r="F171" s="438">
        <v>70.713778898089004</v>
      </c>
      <c r="G171" s="439">
        <v>58.928149081740003</v>
      </c>
      <c r="H171" s="441">
        <v>19.33784</v>
      </c>
      <c r="I171" s="438">
        <v>84.790819999999997</v>
      </c>
      <c r="J171" s="439">
        <v>25.862670918258999</v>
      </c>
      <c r="K171" s="442">
        <v>1.1990706948659999</v>
      </c>
    </row>
    <row r="172" spans="1:11" ht="14.45" customHeight="1" thickBot="1" x14ac:dyDescent="0.25">
      <c r="A172" s="460" t="s">
        <v>422</v>
      </c>
      <c r="B172" s="438">
        <v>0</v>
      </c>
      <c r="C172" s="438">
        <v>0</v>
      </c>
      <c r="D172" s="439">
        <v>0</v>
      </c>
      <c r="E172" s="440">
        <v>1</v>
      </c>
      <c r="F172" s="438">
        <v>70.713778898089004</v>
      </c>
      <c r="G172" s="439">
        <v>58.928149081740003</v>
      </c>
      <c r="H172" s="441">
        <v>19.33784</v>
      </c>
      <c r="I172" s="438">
        <v>84.790819999999997</v>
      </c>
      <c r="J172" s="439">
        <v>25.862670918258999</v>
      </c>
      <c r="K172" s="442">
        <v>1.1990706948659999</v>
      </c>
    </row>
    <row r="173" spans="1:11" ht="14.45" customHeight="1" thickBot="1" x14ac:dyDescent="0.25">
      <c r="A173" s="460" t="s">
        <v>423</v>
      </c>
      <c r="B173" s="438">
        <v>5.540381359865</v>
      </c>
      <c r="C173" s="438">
        <v>1.4871099999999999</v>
      </c>
      <c r="D173" s="439">
        <v>-4.0532713598649996</v>
      </c>
      <c r="E173" s="440">
        <v>0.268412931061</v>
      </c>
      <c r="F173" s="438">
        <v>0</v>
      </c>
      <c r="G173" s="439">
        <v>0</v>
      </c>
      <c r="H173" s="441">
        <v>0</v>
      </c>
      <c r="I173" s="438">
        <v>0</v>
      </c>
      <c r="J173" s="439">
        <v>0</v>
      </c>
      <c r="K173" s="449" t="s">
        <v>257</v>
      </c>
    </row>
    <row r="174" spans="1:11" ht="14.45" customHeight="1" thickBot="1" x14ac:dyDescent="0.25">
      <c r="A174" s="459" t="s">
        <v>424</v>
      </c>
      <c r="B174" s="443">
        <v>26105.868749434801</v>
      </c>
      <c r="C174" s="443">
        <v>29041.94526</v>
      </c>
      <c r="D174" s="444">
        <v>2936.0765105651999</v>
      </c>
      <c r="E174" s="450">
        <v>1.1124680637419999</v>
      </c>
      <c r="F174" s="443">
        <v>29055.5345159547</v>
      </c>
      <c r="G174" s="444">
        <v>24212.945429962299</v>
      </c>
      <c r="H174" s="446">
        <v>2225.9958999999999</v>
      </c>
      <c r="I174" s="443">
        <v>23763.334030000002</v>
      </c>
      <c r="J174" s="444">
        <v>-449.61139996227899</v>
      </c>
      <c r="K174" s="451">
        <v>0.81785912480599998</v>
      </c>
    </row>
    <row r="175" spans="1:11" ht="14.45" customHeight="1" thickBot="1" x14ac:dyDescent="0.25">
      <c r="A175" s="460" t="s">
        <v>425</v>
      </c>
      <c r="B175" s="438">
        <v>13505.840719917</v>
      </c>
      <c r="C175" s="438">
        <v>14559.97466</v>
      </c>
      <c r="D175" s="439">
        <v>1054.13394008303</v>
      </c>
      <c r="E175" s="440">
        <v>1.078050227449</v>
      </c>
      <c r="F175" s="438">
        <v>0</v>
      </c>
      <c r="G175" s="439">
        <v>0</v>
      </c>
      <c r="H175" s="441">
        <v>0</v>
      </c>
      <c r="I175" s="438">
        <v>0</v>
      </c>
      <c r="J175" s="439">
        <v>0</v>
      </c>
      <c r="K175" s="449" t="s">
        <v>257</v>
      </c>
    </row>
    <row r="176" spans="1:11" ht="14.45" customHeight="1" thickBot="1" x14ac:dyDescent="0.25">
      <c r="A176" s="460" t="s">
        <v>426</v>
      </c>
      <c r="B176" s="438">
        <v>12600.0280295178</v>
      </c>
      <c r="C176" s="438">
        <v>14481.970600000001</v>
      </c>
      <c r="D176" s="439">
        <v>1881.9425704821699</v>
      </c>
      <c r="E176" s="440">
        <v>1.149360189205</v>
      </c>
      <c r="F176" s="438">
        <v>29055.5345159547</v>
      </c>
      <c r="G176" s="439">
        <v>24212.945429962299</v>
      </c>
      <c r="H176" s="441">
        <v>2225.9958999999999</v>
      </c>
      <c r="I176" s="438">
        <v>23763.334030000002</v>
      </c>
      <c r="J176" s="439">
        <v>-449.61139996227899</v>
      </c>
      <c r="K176" s="442">
        <v>0.81785912480599998</v>
      </c>
    </row>
    <row r="177" spans="1:11" ht="14.45" customHeight="1" thickBot="1" x14ac:dyDescent="0.25">
      <c r="A177" s="459" t="s">
        <v>427</v>
      </c>
      <c r="B177" s="443">
        <v>0</v>
      </c>
      <c r="C177" s="443">
        <v>1637.9218599999999</v>
      </c>
      <c r="D177" s="444">
        <v>1637.9218599999999</v>
      </c>
      <c r="E177" s="445" t="s">
        <v>257</v>
      </c>
      <c r="F177" s="443">
        <v>0</v>
      </c>
      <c r="G177" s="444">
        <v>0</v>
      </c>
      <c r="H177" s="446">
        <v>97.902099999998995</v>
      </c>
      <c r="I177" s="443">
        <v>668.01747999999895</v>
      </c>
      <c r="J177" s="444">
        <v>668.01747999999895</v>
      </c>
      <c r="K177" s="447" t="s">
        <v>257</v>
      </c>
    </row>
    <row r="178" spans="1:11" ht="14.45" customHeight="1" thickBot="1" x14ac:dyDescent="0.25">
      <c r="A178" s="460" t="s">
        <v>428</v>
      </c>
      <c r="B178" s="438">
        <v>0</v>
      </c>
      <c r="C178" s="438">
        <v>711.41565000000003</v>
      </c>
      <c r="D178" s="439">
        <v>711.41565000000003</v>
      </c>
      <c r="E178" s="448" t="s">
        <v>257</v>
      </c>
      <c r="F178" s="438">
        <v>0</v>
      </c>
      <c r="G178" s="439">
        <v>0</v>
      </c>
      <c r="H178" s="441">
        <v>0</v>
      </c>
      <c r="I178" s="438">
        <v>0</v>
      </c>
      <c r="J178" s="439">
        <v>0</v>
      </c>
      <c r="K178" s="449" t="s">
        <v>257</v>
      </c>
    </row>
    <row r="179" spans="1:11" ht="14.45" customHeight="1" thickBot="1" x14ac:dyDescent="0.25">
      <c r="A179" s="460" t="s">
        <v>429</v>
      </c>
      <c r="B179" s="438">
        <v>0</v>
      </c>
      <c r="C179" s="438">
        <v>926.50621000000001</v>
      </c>
      <c r="D179" s="439">
        <v>926.50621000000001</v>
      </c>
      <c r="E179" s="448" t="s">
        <v>257</v>
      </c>
      <c r="F179" s="438">
        <v>0</v>
      </c>
      <c r="G179" s="439">
        <v>0</v>
      </c>
      <c r="H179" s="441">
        <v>97.902099999998995</v>
      </c>
      <c r="I179" s="438">
        <v>668.01747999999895</v>
      </c>
      <c r="J179" s="439">
        <v>668.01747999999895</v>
      </c>
      <c r="K179" s="449" t="s">
        <v>257</v>
      </c>
    </row>
    <row r="180" spans="1:11" ht="14.45" customHeight="1" thickBot="1" x14ac:dyDescent="0.25">
      <c r="A180" s="463" t="s">
        <v>430</v>
      </c>
      <c r="B180" s="443">
        <v>1784.76393847037</v>
      </c>
      <c r="C180" s="443">
        <v>1463.1090200000001</v>
      </c>
      <c r="D180" s="444">
        <v>-321.65491847037498</v>
      </c>
      <c r="E180" s="450">
        <v>0.81977733215100002</v>
      </c>
      <c r="F180" s="443">
        <v>1522.81652491812</v>
      </c>
      <c r="G180" s="444">
        <v>1269.0137707650999</v>
      </c>
      <c r="H180" s="446">
        <v>117.64256</v>
      </c>
      <c r="I180" s="443">
        <v>1265.1700599999999</v>
      </c>
      <c r="J180" s="444">
        <v>-3.8437107651</v>
      </c>
      <c r="K180" s="451">
        <v>0.83080925331300004</v>
      </c>
    </row>
    <row r="181" spans="1:11" ht="14.45" customHeight="1" thickBot="1" x14ac:dyDescent="0.25">
      <c r="A181" s="459" t="s">
        <v>431</v>
      </c>
      <c r="B181" s="443">
        <v>1784.76393847037</v>
      </c>
      <c r="C181" s="443">
        <v>1463.1090200000001</v>
      </c>
      <c r="D181" s="444">
        <v>-321.65491847037498</v>
      </c>
      <c r="E181" s="450">
        <v>0.81977733215100002</v>
      </c>
      <c r="F181" s="443">
        <v>1522.81652491812</v>
      </c>
      <c r="G181" s="444">
        <v>1269.0137707650999</v>
      </c>
      <c r="H181" s="446">
        <v>117.64256</v>
      </c>
      <c r="I181" s="443">
        <v>1265.1700599999999</v>
      </c>
      <c r="J181" s="444">
        <v>-3.8437107651</v>
      </c>
      <c r="K181" s="451">
        <v>0.83080925331300004</v>
      </c>
    </row>
    <row r="182" spans="1:11" ht="14.45" customHeight="1" thickBot="1" x14ac:dyDescent="0.25">
      <c r="A182" s="460" t="s">
        <v>432</v>
      </c>
      <c r="B182" s="438">
        <v>0.993154672706</v>
      </c>
      <c r="C182" s="438">
        <v>0</v>
      </c>
      <c r="D182" s="439">
        <v>-0.993154672706</v>
      </c>
      <c r="E182" s="440">
        <v>0</v>
      </c>
      <c r="F182" s="438">
        <v>0</v>
      </c>
      <c r="G182" s="439">
        <v>0</v>
      </c>
      <c r="H182" s="441">
        <v>0</v>
      </c>
      <c r="I182" s="438">
        <v>0</v>
      </c>
      <c r="J182" s="439">
        <v>0</v>
      </c>
      <c r="K182" s="442">
        <v>10</v>
      </c>
    </row>
    <row r="183" spans="1:11" ht="14.45" customHeight="1" thickBot="1" x14ac:dyDescent="0.25">
      <c r="A183" s="460" t="s">
        <v>433</v>
      </c>
      <c r="B183" s="438">
        <v>1783.77078379767</v>
      </c>
      <c r="C183" s="438">
        <v>1463.1090200000001</v>
      </c>
      <c r="D183" s="439">
        <v>-320.66176379766898</v>
      </c>
      <c r="E183" s="440">
        <v>0.82023376169700002</v>
      </c>
      <c r="F183" s="438">
        <v>1522.81652491812</v>
      </c>
      <c r="G183" s="439">
        <v>1269.0137707650999</v>
      </c>
      <c r="H183" s="441">
        <v>117.64256</v>
      </c>
      <c r="I183" s="438">
        <v>1265.1700599999999</v>
      </c>
      <c r="J183" s="439">
        <v>-3.8437107651</v>
      </c>
      <c r="K183" s="442">
        <v>0.83080925331300004</v>
      </c>
    </row>
    <row r="184" spans="1:11" ht="14.45" customHeight="1" thickBot="1" x14ac:dyDescent="0.25">
      <c r="A184" s="457" t="s">
        <v>434</v>
      </c>
      <c r="B184" s="438">
        <v>997.85633520176702</v>
      </c>
      <c r="C184" s="438">
        <v>1347.4550300000001</v>
      </c>
      <c r="D184" s="439">
        <v>349.598694798233</v>
      </c>
      <c r="E184" s="440">
        <v>1.350349727175</v>
      </c>
      <c r="F184" s="438">
        <v>1137.66317462454</v>
      </c>
      <c r="G184" s="439">
        <v>948.05264552045003</v>
      </c>
      <c r="H184" s="441">
        <v>192.0506</v>
      </c>
      <c r="I184" s="438">
        <v>1296.8878</v>
      </c>
      <c r="J184" s="439">
        <v>348.83515447955</v>
      </c>
      <c r="K184" s="442">
        <v>1.1399576156869999</v>
      </c>
    </row>
    <row r="185" spans="1:11" ht="14.45" customHeight="1" thickBot="1" x14ac:dyDescent="0.25">
      <c r="A185" s="458" t="s">
        <v>435</v>
      </c>
      <c r="B185" s="438">
        <v>0</v>
      </c>
      <c r="C185" s="438">
        <v>3.75</v>
      </c>
      <c r="D185" s="439">
        <v>3.75</v>
      </c>
      <c r="E185" s="448" t="s">
        <v>257</v>
      </c>
      <c r="F185" s="438">
        <v>0</v>
      </c>
      <c r="G185" s="439">
        <v>0</v>
      </c>
      <c r="H185" s="441">
        <v>0.74999999999900002</v>
      </c>
      <c r="I185" s="438">
        <v>68.75</v>
      </c>
      <c r="J185" s="439">
        <v>68.75</v>
      </c>
      <c r="K185" s="449" t="s">
        <v>257</v>
      </c>
    </row>
    <row r="186" spans="1:11" ht="14.45" customHeight="1" thickBot="1" x14ac:dyDescent="0.25">
      <c r="A186" s="459" t="s">
        <v>436</v>
      </c>
      <c r="B186" s="443">
        <v>0</v>
      </c>
      <c r="C186" s="443">
        <v>3.75</v>
      </c>
      <c r="D186" s="444">
        <v>3.75</v>
      </c>
      <c r="E186" s="445" t="s">
        <v>257</v>
      </c>
      <c r="F186" s="443">
        <v>0</v>
      </c>
      <c r="G186" s="444">
        <v>0</v>
      </c>
      <c r="H186" s="446">
        <v>0.74999999999900002</v>
      </c>
      <c r="I186" s="443">
        <v>68.75</v>
      </c>
      <c r="J186" s="444">
        <v>68.75</v>
      </c>
      <c r="K186" s="447" t="s">
        <v>257</v>
      </c>
    </row>
    <row r="187" spans="1:11" ht="14.45" customHeight="1" thickBot="1" x14ac:dyDescent="0.25">
      <c r="A187" s="460" t="s">
        <v>437</v>
      </c>
      <c r="B187" s="438">
        <v>0</v>
      </c>
      <c r="C187" s="438">
        <v>3.75</v>
      </c>
      <c r="D187" s="439">
        <v>3.75</v>
      </c>
      <c r="E187" s="448" t="s">
        <v>257</v>
      </c>
      <c r="F187" s="438">
        <v>0</v>
      </c>
      <c r="G187" s="439">
        <v>0</v>
      </c>
      <c r="H187" s="441">
        <v>0.74999999999900002</v>
      </c>
      <c r="I187" s="438">
        <v>68.75</v>
      </c>
      <c r="J187" s="439">
        <v>68.75</v>
      </c>
      <c r="K187" s="449" t="s">
        <v>257</v>
      </c>
    </row>
    <row r="188" spans="1:11" ht="14.45" customHeight="1" thickBot="1" x14ac:dyDescent="0.25">
      <c r="A188" s="463" t="s">
        <v>438</v>
      </c>
      <c r="B188" s="443">
        <v>997.85633520176702</v>
      </c>
      <c r="C188" s="443">
        <v>1343.7050300000001</v>
      </c>
      <c r="D188" s="444">
        <v>345.848694798233</v>
      </c>
      <c r="E188" s="450">
        <v>1.3465916711629999</v>
      </c>
      <c r="F188" s="443">
        <v>1137.66317462454</v>
      </c>
      <c r="G188" s="444">
        <v>948.05264552045003</v>
      </c>
      <c r="H188" s="446">
        <v>191.3006</v>
      </c>
      <c r="I188" s="443">
        <v>1228.1378</v>
      </c>
      <c r="J188" s="444">
        <v>280.08515447955</v>
      </c>
      <c r="K188" s="451">
        <v>1.0795267240719999</v>
      </c>
    </row>
    <row r="189" spans="1:11" ht="14.45" customHeight="1" thickBot="1" x14ac:dyDescent="0.25">
      <c r="A189" s="459" t="s">
        <v>439</v>
      </c>
      <c r="B189" s="443">
        <v>0</v>
      </c>
      <c r="C189" s="443">
        <v>3.2004299999999999</v>
      </c>
      <c r="D189" s="444">
        <v>3.2004299999999999</v>
      </c>
      <c r="E189" s="445" t="s">
        <v>257</v>
      </c>
      <c r="F189" s="443">
        <v>0</v>
      </c>
      <c r="G189" s="444">
        <v>0</v>
      </c>
      <c r="H189" s="446">
        <v>8.3999999990000008E-3</v>
      </c>
      <c r="I189" s="443">
        <v>0.15590000000000001</v>
      </c>
      <c r="J189" s="444">
        <v>0.15590000000000001</v>
      </c>
      <c r="K189" s="447" t="s">
        <v>257</v>
      </c>
    </row>
    <row r="190" spans="1:11" ht="14.45" customHeight="1" thickBot="1" x14ac:dyDescent="0.25">
      <c r="A190" s="460" t="s">
        <v>440</v>
      </c>
      <c r="B190" s="438">
        <v>0</v>
      </c>
      <c r="C190" s="438">
        <v>0.20043</v>
      </c>
      <c r="D190" s="439">
        <v>0.20043</v>
      </c>
      <c r="E190" s="448" t="s">
        <v>257</v>
      </c>
      <c r="F190" s="438">
        <v>0</v>
      </c>
      <c r="G190" s="439">
        <v>0</v>
      </c>
      <c r="H190" s="441">
        <v>8.3999999990000008E-3</v>
      </c>
      <c r="I190" s="438">
        <v>0.15590000000000001</v>
      </c>
      <c r="J190" s="439">
        <v>0.15590000000000001</v>
      </c>
      <c r="K190" s="449" t="s">
        <v>257</v>
      </c>
    </row>
    <row r="191" spans="1:11" ht="14.45" customHeight="1" thickBot="1" x14ac:dyDescent="0.25">
      <c r="A191" s="460" t="s">
        <v>441</v>
      </c>
      <c r="B191" s="438">
        <v>0</v>
      </c>
      <c r="C191" s="438">
        <v>3</v>
      </c>
      <c r="D191" s="439">
        <v>3</v>
      </c>
      <c r="E191" s="448" t="s">
        <v>275</v>
      </c>
      <c r="F191" s="438">
        <v>0</v>
      </c>
      <c r="G191" s="439">
        <v>0</v>
      </c>
      <c r="H191" s="441">
        <v>0</v>
      </c>
      <c r="I191" s="438">
        <v>0</v>
      </c>
      <c r="J191" s="439">
        <v>0</v>
      </c>
      <c r="K191" s="449" t="s">
        <v>257</v>
      </c>
    </row>
    <row r="192" spans="1:11" ht="14.45" customHeight="1" thickBot="1" x14ac:dyDescent="0.25">
      <c r="A192" s="459" t="s">
        <v>442</v>
      </c>
      <c r="B192" s="443">
        <v>997.85633520176702</v>
      </c>
      <c r="C192" s="443">
        <v>1340.5046</v>
      </c>
      <c r="D192" s="444">
        <v>342.64826479823301</v>
      </c>
      <c r="E192" s="450">
        <v>1.343384365775</v>
      </c>
      <c r="F192" s="443">
        <v>1137.66317462454</v>
      </c>
      <c r="G192" s="444">
        <v>948.05264552045003</v>
      </c>
      <c r="H192" s="446">
        <v>191.29220000000001</v>
      </c>
      <c r="I192" s="443">
        <v>1227.9819</v>
      </c>
      <c r="J192" s="444">
        <v>279.92925447955002</v>
      </c>
      <c r="K192" s="451">
        <v>1.079389688784</v>
      </c>
    </row>
    <row r="193" spans="1:11" ht="14.45" customHeight="1" thickBot="1" x14ac:dyDescent="0.25">
      <c r="A193" s="460" t="s">
        <v>443</v>
      </c>
      <c r="B193" s="438">
        <v>937</v>
      </c>
      <c r="C193" s="438">
        <v>1335.95</v>
      </c>
      <c r="D193" s="439">
        <v>398.95</v>
      </c>
      <c r="E193" s="440">
        <v>1.4257737459969999</v>
      </c>
      <c r="F193" s="438">
        <v>1137.66317462454</v>
      </c>
      <c r="G193" s="439">
        <v>948.05264552045003</v>
      </c>
      <c r="H193" s="441">
        <v>191.17500000000001</v>
      </c>
      <c r="I193" s="438">
        <v>1227.0754999999999</v>
      </c>
      <c r="J193" s="439">
        <v>279.02285447955001</v>
      </c>
      <c r="K193" s="442">
        <v>1.0785929679090001</v>
      </c>
    </row>
    <row r="194" spans="1:11" ht="14.45" customHeight="1" thickBot="1" x14ac:dyDescent="0.25">
      <c r="A194" s="460" t="s">
        <v>444</v>
      </c>
      <c r="B194" s="438">
        <v>7.3862317528929999</v>
      </c>
      <c r="C194" s="438">
        <v>1.6619999999999999</v>
      </c>
      <c r="D194" s="439">
        <v>-5.724231752893</v>
      </c>
      <c r="E194" s="440">
        <v>0.225013248379</v>
      </c>
      <c r="F194" s="438">
        <v>0</v>
      </c>
      <c r="G194" s="439">
        <v>0</v>
      </c>
      <c r="H194" s="441">
        <v>0.1172</v>
      </c>
      <c r="I194" s="438">
        <v>0.90639999999999998</v>
      </c>
      <c r="J194" s="439">
        <v>0.90639999999999998</v>
      </c>
      <c r="K194" s="449" t="s">
        <v>257</v>
      </c>
    </row>
    <row r="195" spans="1:11" ht="14.45" customHeight="1" thickBot="1" x14ac:dyDescent="0.25">
      <c r="A195" s="460" t="s">
        <v>445</v>
      </c>
      <c r="B195" s="438">
        <v>53.470103448873999</v>
      </c>
      <c r="C195" s="438">
        <v>2.8925999999999998</v>
      </c>
      <c r="D195" s="439">
        <v>-50.577503448873998</v>
      </c>
      <c r="E195" s="440">
        <v>5.4097520172999999E-2</v>
      </c>
      <c r="F195" s="438">
        <v>0</v>
      </c>
      <c r="G195" s="439">
        <v>0</v>
      </c>
      <c r="H195" s="441">
        <v>0</v>
      </c>
      <c r="I195" s="438">
        <v>0</v>
      </c>
      <c r="J195" s="439">
        <v>0</v>
      </c>
      <c r="K195" s="449" t="s">
        <v>257</v>
      </c>
    </row>
    <row r="196" spans="1:11" ht="14.45" customHeight="1" thickBot="1" x14ac:dyDescent="0.25">
      <c r="A196" s="457" t="s">
        <v>446</v>
      </c>
      <c r="B196" s="438">
        <v>0</v>
      </c>
      <c r="C196" s="438">
        <v>0</v>
      </c>
      <c r="D196" s="439">
        <v>0</v>
      </c>
      <c r="E196" s="448" t="s">
        <v>257</v>
      </c>
      <c r="F196" s="438">
        <v>0</v>
      </c>
      <c r="G196" s="439">
        <v>0</v>
      </c>
      <c r="H196" s="441">
        <v>0</v>
      </c>
      <c r="I196" s="438">
        <v>2.2399999999999998E-3</v>
      </c>
      <c r="J196" s="439">
        <v>2.2399999999999998E-3</v>
      </c>
      <c r="K196" s="449" t="s">
        <v>275</v>
      </c>
    </row>
    <row r="197" spans="1:11" ht="14.45" customHeight="1" thickBot="1" x14ac:dyDescent="0.25">
      <c r="A197" s="463" t="s">
        <v>447</v>
      </c>
      <c r="B197" s="443">
        <v>0</v>
      </c>
      <c r="C197" s="443">
        <v>0</v>
      </c>
      <c r="D197" s="444">
        <v>0</v>
      </c>
      <c r="E197" s="445" t="s">
        <v>257</v>
      </c>
      <c r="F197" s="443">
        <v>0</v>
      </c>
      <c r="G197" s="444">
        <v>0</v>
      </c>
      <c r="H197" s="446">
        <v>0</v>
      </c>
      <c r="I197" s="443">
        <v>2.2399999999999998E-3</v>
      </c>
      <c r="J197" s="444">
        <v>2.2399999999999998E-3</v>
      </c>
      <c r="K197" s="447" t="s">
        <v>275</v>
      </c>
    </row>
    <row r="198" spans="1:11" ht="14.45" customHeight="1" thickBot="1" x14ac:dyDescent="0.25">
      <c r="A198" s="459" t="s">
        <v>448</v>
      </c>
      <c r="B198" s="443">
        <v>0</v>
      </c>
      <c r="C198" s="443">
        <v>0</v>
      </c>
      <c r="D198" s="444">
        <v>0</v>
      </c>
      <c r="E198" s="445" t="s">
        <v>257</v>
      </c>
      <c r="F198" s="443">
        <v>0</v>
      </c>
      <c r="G198" s="444">
        <v>0</v>
      </c>
      <c r="H198" s="446">
        <v>0</v>
      </c>
      <c r="I198" s="443">
        <v>2.2399999999999998E-3</v>
      </c>
      <c r="J198" s="444">
        <v>2.2399999999999998E-3</v>
      </c>
      <c r="K198" s="447" t="s">
        <v>275</v>
      </c>
    </row>
    <row r="199" spans="1:11" ht="14.45" customHeight="1" thickBot="1" x14ac:dyDescent="0.25">
      <c r="A199" s="460" t="s">
        <v>449</v>
      </c>
      <c r="B199" s="438">
        <v>0</v>
      </c>
      <c r="C199" s="438">
        <v>0</v>
      </c>
      <c r="D199" s="439">
        <v>0</v>
      </c>
      <c r="E199" s="448" t="s">
        <v>257</v>
      </c>
      <c r="F199" s="438">
        <v>0</v>
      </c>
      <c r="G199" s="439">
        <v>0</v>
      </c>
      <c r="H199" s="441">
        <v>0</v>
      </c>
      <c r="I199" s="438">
        <v>2.2399999999999998E-3</v>
      </c>
      <c r="J199" s="439">
        <v>2.2399999999999998E-3</v>
      </c>
      <c r="K199" s="449" t="s">
        <v>275</v>
      </c>
    </row>
    <row r="200" spans="1:11" ht="14.45" customHeight="1" thickBot="1" x14ac:dyDescent="0.25">
      <c r="A200" s="456" t="s">
        <v>450</v>
      </c>
      <c r="B200" s="438">
        <v>3750.0657528944998</v>
      </c>
      <c r="C200" s="438">
        <v>3733.6518700000001</v>
      </c>
      <c r="D200" s="439">
        <v>-16.413882894501</v>
      </c>
      <c r="E200" s="440">
        <v>0.99562304130699997</v>
      </c>
      <c r="F200" s="438">
        <v>3915.2592352647398</v>
      </c>
      <c r="G200" s="439">
        <v>3262.7160293872798</v>
      </c>
      <c r="H200" s="441">
        <v>330.60874000000001</v>
      </c>
      <c r="I200" s="438">
        <v>3338.0926300000001</v>
      </c>
      <c r="J200" s="439">
        <v>75.376600612721006</v>
      </c>
      <c r="K200" s="442">
        <v>0.85258534094799998</v>
      </c>
    </row>
    <row r="201" spans="1:11" ht="14.45" customHeight="1" thickBot="1" x14ac:dyDescent="0.25">
      <c r="A201" s="461" t="s">
        <v>451</v>
      </c>
      <c r="B201" s="443">
        <v>3750.0657528944998</v>
      </c>
      <c r="C201" s="443">
        <v>3733.6518700000001</v>
      </c>
      <c r="D201" s="444">
        <v>-16.413882894501</v>
      </c>
      <c r="E201" s="450">
        <v>0.99562304130699997</v>
      </c>
      <c r="F201" s="443">
        <v>3915.2592352647398</v>
      </c>
      <c r="G201" s="444">
        <v>3262.7160293872798</v>
      </c>
      <c r="H201" s="446">
        <v>330.60874000000001</v>
      </c>
      <c r="I201" s="443">
        <v>3338.0926300000001</v>
      </c>
      <c r="J201" s="444">
        <v>75.376600612721006</v>
      </c>
      <c r="K201" s="451">
        <v>0.85258534094799998</v>
      </c>
    </row>
    <row r="202" spans="1:11" ht="14.45" customHeight="1" thickBot="1" x14ac:dyDescent="0.25">
      <c r="A202" s="463" t="s">
        <v>54</v>
      </c>
      <c r="B202" s="443">
        <v>3750.0657528944998</v>
      </c>
      <c r="C202" s="443">
        <v>3733.6518700000001</v>
      </c>
      <c r="D202" s="444">
        <v>-16.413882894501</v>
      </c>
      <c r="E202" s="450">
        <v>0.99562304130699997</v>
      </c>
      <c r="F202" s="443">
        <v>3915.2592352647398</v>
      </c>
      <c r="G202" s="444">
        <v>3262.7160293872798</v>
      </c>
      <c r="H202" s="446">
        <v>330.60874000000001</v>
      </c>
      <c r="I202" s="443">
        <v>3338.0926300000001</v>
      </c>
      <c r="J202" s="444">
        <v>75.376600612721006</v>
      </c>
      <c r="K202" s="451">
        <v>0.85258534094799998</v>
      </c>
    </row>
    <row r="203" spans="1:11" ht="14.45" customHeight="1" thickBot="1" x14ac:dyDescent="0.25">
      <c r="A203" s="462" t="s">
        <v>452</v>
      </c>
      <c r="B203" s="438">
        <v>0</v>
      </c>
      <c r="C203" s="438">
        <v>5.9080000000000001E-2</v>
      </c>
      <c r="D203" s="439">
        <v>5.9080000000000001E-2</v>
      </c>
      <c r="E203" s="448" t="s">
        <v>275</v>
      </c>
      <c r="F203" s="438">
        <v>1.721179754966</v>
      </c>
      <c r="G203" s="439">
        <v>1.434316462472</v>
      </c>
      <c r="H203" s="441">
        <v>0.15858</v>
      </c>
      <c r="I203" s="438">
        <v>0.50563999999999998</v>
      </c>
      <c r="J203" s="439">
        <v>-0.92867646247199998</v>
      </c>
      <c r="K203" s="442">
        <v>0.29377524255699999</v>
      </c>
    </row>
    <row r="204" spans="1:11" ht="14.45" customHeight="1" thickBot="1" x14ac:dyDescent="0.25">
      <c r="A204" s="460" t="s">
        <v>453</v>
      </c>
      <c r="B204" s="438">
        <v>0</v>
      </c>
      <c r="C204" s="438">
        <v>5.9080000000000001E-2</v>
      </c>
      <c r="D204" s="439">
        <v>5.9080000000000001E-2</v>
      </c>
      <c r="E204" s="448" t="s">
        <v>275</v>
      </c>
      <c r="F204" s="438">
        <v>1.721179754966</v>
      </c>
      <c r="G204" s="439">
        <v>1.434316462472</v>
      </c>
      <c r="H204" s="441">
        <v>0.15858</v>
      </c>
      <c r="I204" s="438">
        <v>0.50563999999999998</v>
      </c>
      <c r="J204" s="439">
        <v>-0.92867646247199998</v>
      </c>
      <c r="K204" s="442">
        <v>0.29377524255699999</v>
      </c>
    </row>
    <row r="205" spans="1:11" ht="14.45" customHeight="1" thickBot="1" x14ac:dyDescent="0.25">
      <c r="A205" s="459" t="s">
        <v>454</v>
      </c>
      <c r="B205" s="443">
        <v>35.760671944026001</v>
      </c>
      <c r="C205" s="443">
        <v>15.9194</v>
      </c>
      <c r="D205" s="444">
        <v>-19.841271944024999</v>
      </c>
      <c r="E205" s="450">
        <v>0.44516501325500002</v>
      </c>
      <c r="F205" s="443">
        <v>10.992806388493999</v>
      </c>
      <c r="G205" s="444">
        <v>9.1606719904110001</v>
      </c>
      <c r="H205" s="446">
        <v>0.87905999999999995</v>
      </c>
      <c r="I205" s="443">
        <v>8.4554399999999994</v>
      </c>
      <c r="J205" s="444">
        <v>-0.70523199041100004</v>
      </c>
      <c r="K205" s="451">
        <v>0.76917937978499995</v>
      </c>
    </row>
    <row r="206" spans="1:11" ht="14.45" customHeight="1" thickBot="1" x14ac:dyDescent="0.25">
      <c r="A206" s="460" t="s">
        <v>455</v>
      </c>
      <c r="B206" s="438">
        <v>27.482441994154001</v>
      </c>
      <c r="C206" s="438">
        <v>9.0985999999999994</v>
      </c>
      <c r="D206" s="439">
        <v>-18.383841994154</v>
      </c>
      <c r="E206" s="440">
        <v>0.33106956077299998</v>
      </c>
      <c r="F206" s="438">
        <v>0</v>
      </c>
      <c r="G206" s="439">
        <v>0</v>
      </c>
      <c r="H206" s="441">
        <v>0</v>
      </c>
      <c r="I206" s="438">
        <v>0</v>
      </c>
      <c r="J206" s="439">
        <v>0</v>
      </c>
      <c r="K206" s="442">
        <v>10</v>
      </c>
    </row>
    <row r="207" spans="1:11" ht="14.45" customHeight="1" thickBot="1" x14ac:dyDescent="0.25">
      <c r="A207" s="460" t="s">
        <v>456</v>
      </c>
      <c r="B207" s="438">
        <v>8.2782299498709992</v>
      </c>
      <c r="C207" s="438">
        <v>6.8208000000000002</v>
      </c>
      <c r="D207" s="439">
        <v>-1.4574299498709999</v>
      </c>
      <c r="E207" s="440">
        <v>0.82394425394100002</v>
      </c>
      <c r="F207" s="438">
        <v>10.992806388493999</v>
      </c>
      <c r="G207" s="439">
        <v>9.1606719904110001</v>
      </c>
      <c r="H207" s="441">
        <v>0.87905999999999995</v>
      </c>
      <c r="I207" s="438">
        <v>8.4554399999999994</v>
      </c>
      <c r="J207" s="439">
        <v>-0.70523199041100004</v>
      </c>
      <c r="K207" s="442">
        <v>0.76917937978499995</v>
      </c>
    </row>
    <row r="208" spans="1:11" ht="14.45" customHeight="1" thickBot="1" x14ac:dyDescent="0.25">
      <c r="A208" s="462" t="s">
        <v>457</v>
      </c>
      <c r="B208" s="438">
        <v>0</v>
      </c>
      <c r="C208" s="438">
        <v>0</v>
      </c>
      <c r="D208" s="439">
        <v>0</v>
      </c>
      <c r="E208" s="440">
        <v>1</v>
      </c>
      <c r="F208" s="438">
        <v>0</v>
      </c>
      <c r="G208" s="439">
        <v>0</v>
      </c>
      <c r="H208" s="441">
        <v>0.14174</v>
      </c>
      <c r="I208" s="438">
        <v>1.3389</v>
      </c>
      <c r="J208" s="439">
        <v>1.3389</v>
      </c>
      <c r="K208" s="449" t="s">
        <v>275</v>
      </c>
    </row>
    <row r="209" spans="1:11" ht="14.45" customHeight="1" thickBot="1" x14ac:dyDescent="0.25">
      <c r="A209" s="460" t="s">
        <v>458</v>
      </c>
      <c r="B209" s="438">
        <v>0</v>
      </c>
      <c r="C209" s="438">
        <v>0</v>
      </c>
      <c r="D209" s="439">
        <v>0</v>
      </c>
      <c r="E209" s="440">
        <v>1</v>
      </c>
      <c r="F209" s="438">
        <v>0</v>
      </c>
      <c r="G209" s="439">
        <v>0</v>
      </c>
      <c r="H209" s="441">
        <v>0.14174</v>
      </c>
      <c r="I209" s="438">
        <v>1.3389</v>
      </c>
      <c r="J209" s="439">
        <v>1.3389</v>
      </c>
      <c r="K209" s="449" t="s">
        <v>275</v>
      </c>
    </row>
    <row r="210" spans="1:11" ht="14.45" customHeight="1" thickBot="1" x14ac:dyDescent="0.25">
      <c r="A210" s="459" t="s">
        <v>459</v>
      </c>
      <c r="B210" s="443">
        <v>81.976186267995999</v>
      </c>
      <c r="C210" s="443">
        <v>77.892579999999995</v>
      </c>
      <c r="D210" s="444">
        <v>-4.0836062679960001</v>
      </c>
      <c r="E210" s="450">
        <v>0.95018545685099998</v>
      </c>
      <c r="F210" s="443">
        <v>99.227907695826005</v>
      </c>
      <c r="G210" s="444">
        <v>82.689923079855006</v>
      </c>
      <c r="H210" s="446">
        <v>0</v>
      </c>
      <c r="I210" s="443">
        <v>25.322479999999999</v>
      </c>
      <c r="J210" s="444">
        <v>-57.367443079855001</v>
      </c>
      <c r="K210" s="451">
        <v>0.255195142052</v>
      </c>
    </row>
    <row r="211" spans="1:11" ht="14.45" customHeight="1" thickBot="1" x14ac:dyDescent="0.25">
      <c r="A211" s="460" t="s">
        <v>460</v>
      </c>
      <c r="B211" s="438">
        <v>81.976186267995999</v>
      </c>
      <c r="C211" s="438">
        <v>77.892579999999995</v>
      </c>
      <c r="D211" s="439">
        <v>-4.0836062679960001</v>
      </c>
      <c r="E211" s="440">
        <v>0.95018545685099998</v>
      </c>
      <c r="F211" s="438">
        <v>99.227907695826005</v>
      </c>
      <c r="G211" s="439">
        <v>82.689923079855006</v>
      </c>
      <c r="H211" s="441">
        <v>0</v>
      </c>
      <c r="I211" s="438">
        <v>25.322479999999999</v>
      </c>
      <c r="J211" s="439">
        <v>-57.367443079855001</v>
      </c>
      <c r="K211" s="442">
        <v>0.255195142052</v>
      </c>
    </row>
    <row r="212" spans="1:11" ht="14.45" customHeight="1" thickBot="1" x14ac:dyDescent="0.25">
      <c r="A212" s="459" t="s">
        <v>461</v>
      </c>
      <c r="B212" s="443">
        <v>0</v>
      </c>
      <c r="C212" s="443">
        <v>1.56</v>
      </c>
      <c r="D212" s="444">
        <v>1.56</v>
      </c>
      <c r="E212" s="445" t="s">
        <v>275</v>
      </c>
      <c r="F212" s="443">
        <v>0</v>
      </c>
      <c r="G212" s="444">
        <v>0</v>
      </c>
      <c r="H212" s="446">
        <v>0.56000000000000005</v>
      </c>
      <c r="I212" s="443">
        <v>0.84</v>
      </c>
      <c r="J212" s="444">
        <v>0.84</v>
      </c>
      <c r="K212" s="447" t="s">
        <v>275</v>
      </c>
    </row>
    <row r="213" spans="1:11" ht="14.45" customHeight="1" thickBot="1" x14ac:dyDescent="0.25">
      <c r="A213" s="460" t="s">
        <v>462</v>
      </c>
      <c r="B213" s="438">
        <v>0</v>
      </c>
      <c r="C213" s="438">
        <v>1.56</v>
      </c>
      <c r="D213" s="439">
        <v>1.56</v>
      </c>
      <c r="E213" s="448" t="s">
        <v>275</v>
      </c>
      <c r="F213" s="438">
        <v>0</v>
      </c>
      <c r="G213" s="439">
        <v>0</v>
      </c>
      <c r="H213" s="441">
        <v>0.56000000000000005</v>
      </c>
      <c r="I213" s="438">
        <v>0.84</v>
      </c>
      <c r="J213" s="439">
        <v>0.84</v>
      </c>
      <c r="K213" s="449" t="s">
        <v>275</v>
      </c>
    </row>
    <row r="214" spans="1:11" ht="14.45" customHeight="1" thickBot="1" x14ac:dyDescent="0.25">
      <c r="A214" s="459" t="s">
        <v>463</v>
      </c>
      <c r="B214" s="443">
        <v>1380.73652297119</v>
      </c>
      <c r="C214" s="443">
        <v>1156.4376</v>
      </c>
      <c r="D214" s="444">
        <v>-224.29892297119301</v>
      </c>
      <c r="E214" s="450">
        <v>0.83755124946699999</v>
      </c>
      <c r="F214" s="443">
        <v>1552.7490184179901</v>
      </c>
      <c r="G214" s="444">
        <v>1293.9575153483299</v>
      </c>
      <c r="H214" s="446">
        <v>88.630210000000005</v>
      </c>
      <c r="I214" s="443">
        <v>1097.56583</v>
      </c>
      <c r="J214" s="444">
        <v>-196.391685348327</v>
      </c>
      <c r="K214" s="451">
        <v>0.70685334009599998</v>
      </c>
    </row>
    <row r="215" spans="1:11" ht="14.45" customHeight="1" thickBot="1" x14ac:dyDescent="0.25">
      <c r="A215" s="460" t="s">
        <v>464</v>
      </c>
      <c r="B215" s="438">
        <v>1380.73652297119</v>
      </c>
      <c r="C215" s="438">
        <v>1156.4376</v>
      </c>
      <c r="D215" s="439">
        <v>-224.29892297119301</v>
      </c>
      <c r="E215" s="440">
        <v>0.83755124946699999</v>
      </c>
      <c r="F215" s="438">
        <v>1552.7490184179901</v>
      </c>
      <c r="G215" s="439">
        <v>1293.9575153483299</v>
      </c>
      <c r="H215" s="441">
        <v>88.630210000000005</v>
      </c>
      <c r="I215" s="438">
        <v>1097.56583</v>
      </c>
      <c r="J215" s="439">
        <v>-196.391685348327</v>
      </c>
      <c r="K215" s="442">
        <v>0.70685334009599998</v>
      </c>
    </row>
    <row r="216" spans="1:11" ht="14.45" customHeight="1" thickBot="1" x14ac:dyDescent="0.25">
      <c r="A216" s="459" t="s">
        <v>465</v>
      </c>
      <c r="B216" s="443">
        <v>0</v>
      </c>
      <c r="C216" s="443">
        <v>7.6929999999999996</v>
      </c>
      <c r="D216" s="444">
        <v>7.6929999999999996</v>
      </c>
      <c r="E216" s="445" t="s">
        <v>275</v>
      </c>
      <c r="F216" s="443">
        <v>0</v>
      </c>
      <c r="G216" s="444">
        <v>0</v>
      </c>
      <c r="H216" s="446">
        <v>5.3470000000000004</v>
      </c>
      <c r="I216" s="443">
        <v>9.2810000000000006</v>
      </c>
      <c r="J216" s="444">
        <v>9.2810000000000006</v>
      </c>
      <c r="K216" s="447" t="s">
        <v>275</v>
      </c>
    </row>
    <row r="217" spans="1:11" ht="14.45" customHeight="1" thickBot="1" x14ac:dyDescent="0.25">
      <c r="A217" s="460" t="s">
        <v>466</v>
      </c>
      <c r="B217" s="438">
        <v>0</v>
      </c>
      <c r="C217" s="438">
        <v>7.6929999999999996</v>
      </c>
      <c r="D217" s="439">
        <v>7.6929999999999996</v>
      </c>
      <c r="E217" s="448" t="s">
        <v>275</v>
      </c>
      <c r="F217" s="438">
        <v>0</v>
      </c>
      <c r="G217" s="439">
        <v>0</v>
      </c>
      <c r="H217" s="441">
        <v>5.3470000000000004</v>
      </c>
      <c r="I217" s="438">
        <v>9.2810000000000006</v>
      </c>
      <c r="J217" s="439">
        <v>9.2810000000000006</v>
      </c>
      <c r="K217" s="449" t="s">
        <v>275</v>
      </c>
    </row>
    <row r="218" spans="1:11" ht="14.45" customHeight="1" thickBot="1" x14ac:dyDescent="0.25">
      <c r="A218" s="459" t="s">
        <v>467</v>
      </c>
      <c r="B218" s="443">
        <v>2251.5923717112901</v>
      </c>
      <c r="C218" s="443">
        <v>2474.0902099999998</v>
      </c>
      <c r="D218" s="444">
        <v>222.49783828871401</v>
      </c>
      <c r="E218" s="450">
        <v>1.0988179925829999</v>
      </c>
      <c r="F218" s="443">
        <v>2250.5683230074601</v>
      </c>
      <c r="G218" s="444">
        <v>1875.47360250621</v>
      </c>
      <c r="H218" s="446">
        <v>234.89214999999999</v>
      </c>
      <c r="I218" s="443">
        <v>2194.78334</v>
      </c>
      <c r="J218" s="444">
        <v>319.30973749378597</v>
      </c>
      <c r="K218" s="451">
        <v>0.97521293513399998</v>
      </c>
    </row>
    <row r="219" spans="1:11" ht="14.45" customHeight="1" thickBot="1" x14ac:dyDescent="0.25">
      <c r="A219" s="460" t="s">
        <v>468</v>
      </c>
      <c r="B219" s="438">
        <v>2251.5923717112901</v>
      </c>
      <c r="C219" s="438">
        <v>2474.0902099999998</v>
      </c>
      <c r="D219" s="439">
        <v>222.49783828871401</v>
      </c>
      <c r="E219" s="440">
        <v>1.0988179925829999</v>
      </c>
      <c r="F219" s="438">
        <v>2250.5683230074601</v>
      </c>
      <c r="G219" s="439">
        <v>1875.47360250621</v>
      </c>
      <c r="H219" s="441">
        <v>234.89214999999999</v>
      </c>
      <c r="I219" s="438">
        <v>2194.78334</v>
      </c>
      <c r="J219" s="439">
        <v>319.30973749378597</v>
      </c>
      <c r="K219" s="442">
        <v>0.97521293513399998</v>
      </c>
    </row>
    <row r="220" spans="1:11" ht="14.45" customHeight="1" thickBot="1" x14ac:dyDescent="0.25">
      <c r="A220" s="456" t="s">
        <v>469</v>
      </c>
      <c r="B220" s="438">
        <v>0</v>
      </c>
      <c r="C220" s="438">
        <v>40.786999999999999</v>
      </c>
      <c r="D220" s="439">
        <v>40.786999999999999</v>
      </c>
      <c r="E220" s="448" t="s">
        <v>257</v>
      </c>
      <c r="F220" s="438">
        <v>0</v>
      </c>
      <c r="G220" s="439">
        <v>0</v>
      </c>
      <c r="H220" s="441">
        <v>0</v>
      </c>
      <c r="I220" s="438">
        <v>12.96424</v>
      </c>
      <c r="J220" s="439">
        <v>12.96424</v>
      </c>
      <c r="K220" s="449" t="s">
        <v>275</v>
      </c>
    </row>
    <row r="221" spans="1:11" ht="14.45" customHeight="1" thickBot="1" x14ac:dyDescent="0.25">
      <c r="A221" s="461" t="s">
        <v>470</v>
      </c>
      <c r="B221" s="443">
        <v>0</v>
      </c>
      <c r="C221" s="443">
        <v>40.786999999999999</v>
      </c>
      <c r="D221" s="444">
        <v>40.786999999999999</v>
      </c>
      <c r="E221" s="445" t="s">
        <v>257</v>
      </c>
      <c r="F221" s="443">
        <v>0</v>
      </c>
      <c r="G221" s="444">
        <v>0</v>
      </c>
      <c r="H221" s="446">
        <v>0</v>
      </c>
      <c r="I221" s="443">
        <v>12.96424</v>
      </c>
      <c r="J221" s="444">
        <v>12.96424</v>
      </c>
      <c r="K221" s="447" t="s">
        <v>275</v>
      </c>
    </row>
    <row r="222" spans="1:11" ht="14.45" customHeight="1" thickBot="1" x14ac:dyDescent="0.25">
      <c r="A222" s="463" t="s">
        <v>471</v>
      </c>
      <c r="B222" s="443">
        <v>0</v>
      </c>
      <c r="C222" s="443">
        <v>40.786999999999999</v>
      </c>
      <c r="D222" s="444">
        <v>40.786999999999999</v>
      </c>
      <c r="E222" s="445" t="s">
        <v>257</v>
      </c>
      <c r="F222" s="443">
        <v>0</v>
      </c>
      <c r="G222" s="444">
        <v>0</v>
      </c>
      <c r="H222" s="446">
        <v>0</v>
      </c>
      <c r="I222" s="443">
        <v>12.96424</v>
      </c>
      <c r="J222" s="444">
        <v>12.96424</v>
      </c>
      <c r="K222" s="447" t="s">
        <v>275</v>
      </c>
    </row>
    <row r="223" spans="1:11" ht="14.45" customHeight="1" thickBot="1" x14ac:dyDescent="0.25">
      <c r="A223" s="459" t="s">
        <v>472</v>
      </c>
      <c r="B223" s="443">
        <v>0</v>
      </c>
      <c r="C223" s="443">
        <v>40.786999999999999</v>
      </c>
      <c r="D223" s="444">
        <v>40.786999999999999</v>
      </c>
      <c r="E223" s="445" t="s">
        <v>275</v>
      </c>
      <c r="F223" s="443">
        <v>0</v>
      </c>
      <c r="G223" s="444">
        <v>0</v>
      </c>
      <c r="H223" s="446">
        <v>0</v>
      </c>
      <c r="I223" s="443">
        <v>12.96424</v>
      </c>
      <c r="J223" s="444">
        <v>12.96424</v>
      </c>
      <c r="K223" s="447" t="s">
        <v>275</v>
      </c>
    </row>
    <row r="224" spans="1:11" ht="14.45" customHeight="1" thickBot="1" x14ac:dyDescent="0.25">
      <c r="A224" s="460" t="s">
        <v>473</v>
      </c>
      <c r="B224" s="438">
        <v>0</v>
      </c>
      <c r="C224" s="438">
        <v>40.786999999999999</v>
      </c>
      <c r="D224" s="439">
        <v>40.786999999999999</v>
      </c>
      <c r="E224" s="448" t="s">
        <v>275</v>
      </c>
      <c r="F224" s="438">
        <v>0</v>
      </c>
      <c r="G224" s="439">
        <v>0</v>
      </c>
      <c r="H224" s="441">
        <v>0</v>
      </c>
      <c r="I224" s="438">
        <v>12.923</v>
      </c>
      <c r="J224" s="439">
        <v>12.923</v>
      </c>
      <c r="K224" s="449" t="s">
        <v>275</v>
      </c>
    </row>
    <row r="225" spans="1:11" ht="14.45" customHeight="1" thickBot="1" x14ac:dyDescent="0.25">
      <c r="A225" s="460" t="s">
        <v>474</v>
      </c>
      <c r="B225" s="438">
        <v>0</v>
      </c>
      <c r="C225" s="438">
        <v>0</v>
      </c>
      <c r="D225" s="439">
        <v>0</v>
      </c>
      <c r="E225" s="440">
        <v>1</v>
      </c>
      <c r="F225" s="438">
        <v>0</v>
      </c>
      <c r="G225" s="439">
        <v>0</v>
      </c>
      <c r="H225" s="441">
        <v>0</v>
      </c>
      <c r="I225" s="438">
        <v>4.1239999999999999E-2</v>
      </c>
      <c r="J225" s="439">
        <v>4.1239999999999999E-2</v>
      </c>
      <c r="K225" s="449" t="s">
        <v>275</v>
      </c>
    </row>
    <row r="226" spans="1:11" ht="14.45" customHeight="1" thickBot="1" x14ac:dyDescent="0.25">
      <c r="A226" s="464"/>
      <c r="B226" s="438">
        <v>2111.6363164979698</v>
      </c>
      <c r="C226" s="438">
        <v>2040.9003599999301</v>
      </c>
      <c r="D226" s="439">
        <v>-70.735956498031996</v>
      </c>
      <c r="E226" s="440">
        <v>0.96650182801499995</v>
      </c>
      <c r="F226" s="438">
        <v>1241.0340506012401</v>
      </c>
      <c r="G226" s="439">
        <v>1034.1950421677</v>
      </c>
      <c r="H226" s="441">
        <v>-13.355290000006001</v>
      </c>
      <c r="I226" s="438">
        <v>-511.80920999998801</v>
      </c>
      <c r="J226" s="439">
        <v>-1546.0042521676901</v>
      </c>
      <c r="K226" s="442">
        <v>-0.41240545313900001</v>
      </c>
    </row>
    <row r="227" spans="1:11" ht="14.45" customHeight="1" thickBot="1" x14ac:dyDescent="0.25">
      <c r="A227" s="465" t="s">
        <v>66</v>
      </c>
      <c r="B227" s="452">
        <v>2111.6363164979698</v>
      </c>
      <c r="C227" s="452">
        <v>2040.9003599999301</v>
      </c>
      <c r="D227" s="453">
        <v>-70.735956498026994</v>
      </c>
      <c r="E227" s="454" t="s">
        <v>257</v>
      </c>
      <c r="F227" s="452">
        <v>1241.0340506012401</v>
      </c>
      <c r="G227" s="453">
        <v>1034.1950421677</v>
      </c>
      <c r="H227" s="452">
        <v>-13.355290000006001</v>
      </c>
      <c r="I227" s="452">
        <v>-511.80920999998898</v>
      </c>
      <c r="J227" s="453">
        <v>-1546.0042521676901</v>
      </c>
      <c r="K227" s="455">
        <v>-0.41240545313900001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479356C3-F8E3-4DDA-A205-ADBCB1FA781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7" customWidth="1"/>
    <col min="2" max="2" width="61.140625" style="197" customWidth="1"/>
    <col min="3" max="3" width="9.5703125" style="118" hidden="1" customWidth="1" outlineLevel="1"/>
    <col min="4" max="4" width="9.5703125" style="198" customWidth="1" collapsed="1"/>
    <col min="5" max="5" width="2.28515625" style="198" customWidth="1"/>
    <col min="6" max="6" width="9.5703125" style="199" customWidth="1"/>
    <col min="7" max="7" width="9.5703125" style="196" customWidth="1"/>
    <col min="8" max="9" width="9.5703125" style="118" customWidth="1"/>
    <col min="10" max="10" width="0" style="118" hidden="1" customWidth="1"/>
    <col min="11" max="16384" width="8.85546875" style="118"/>
  </cols>
  <sheetData>
    <row r="1" spans="1:10" ht="18.600000000000001" customHeight="1" thickBot="1" x14ac:dyDescent="0.35">
      <c r="A1" s="348" t="s">
        <v>130</v>
      </c>
      <c r="B1" s="349"/>
      <c r="C1" s="349"/>
      <c r="D1" s="349"/>
      <c r="E1" s="349"/>
      <c r="F1" s="349"/>
      <c r="G1" s="319"/>
      <c r="H1" s="350"/>
      <c r="I1" s="350"/>
    </row>
    <row r="2" spans="1:10" ht="14.45" customHeight="1" thickBot="1" x14ac:dyDescent="0.25">
      <c r="A2" s="221" t="s">
        <v>256</v>
      </c>
      <c r="B2" s="195"/>
      <c r="C2" s="195"/>
      <c r="D2" s="195"/>
      <c r="E2" s="195"/>
      <c r="F2" s="195"/>
    </row>
    <row r="3" spans="1:10" ht="14.45" customHeight="1" thickBot="1" x14ac:dyDescent="0.25">
      <c r="A3" s="221"/>
      <c r="B3" s="260"/>
      <c r="C3" s="259">
        <v>2015</v>
      </c>
      <c r="D3" s="228">
        <v>2018</v>
      </c>
      <c r="E3" s="7"/>
      <c r="F3" s="327">
        <v>2019</v>
      </c>
      <c r="G3" s="345"/>
      <c r="H3" s="345"/>
      <c r="I3" s="328"/>
    </row>
    <row r="4" spans="1:10" ht="14.45" customHeight="1" thickBot="1" x14ac:dyDescent="0.25">
      <c r="A4" s="232" t="s">
        <v>0</v>
      </c>
      <c r="B4" s="233" t="s">
        <v>181</v>
      </c>
      <c r="C4" s="346" t="s">
        <v>72</v>
      </c>
      <c r="D4" s="347"/>
      <c r="E4" s="234"/>
      <c r="F4" s="229" t="s">
        <v>72</v>
      </c>
      <c r="G4" s="230" t="s">
        <v>73</v>
      </c>
      <c r="H4" s="230" t="s">
        <v>67</v>
      </c>
      <c r="I4" s="231" t="s">
        <v>74</v>
      </c>
    </row>
    <row r="5" spans="1:10" ht="14.45" customHeight="1" x14ac:dyDescent="0.2">
      <c r="A5" s="466" t="s">
        <v>475</v>
      </c>
      <c r="B5" s="467" t="s">
        <v>476</v>
      </c>
      <c r="C5" s="468" t="s">
        <v>477</v>
      </c>
      <c r="D5" s="468" t="s">
        <v>477</v>
      </c>
      <c r="E5" s="468"/>
      <c r="F5" s="468" t="s">
        <v>477</v>
      </c>
      <c r="G5" s="468" t="s">
        <v>477</v>
      </c>
      <c r="H5" s="468" t="s">
        <v>477</v>
      </c>
      <c r="I5" s="469" t="s">
        <v>477</v>
      </c>
      <c r="J5" s="470" t="s">
        <v>68</v>
      </c>
    </row>
    <row r="6" spans="1:10" ht="14.45" customHeight="1" x14ac:dyDescent="0.2">
      <c r="A6" s="466" t="s">
        <v>475</v>
      </c>
      <c r="B6" s="467" t="s">
        <v>478</v>
      </c>
      <c r="C6" s="468">
        <v>98.554999999999978</v>
      </c>
      <c r="D6" s="468">
        <v>135.94504000000001</v>
      </c>
      <c r="E6" s="468"/>
      <c r="F6" s="468">
        <v>137.81800999999999</v>
      </c>
      <c r="G6" s="468">
        <v>150</v>
      </c>
      <c r="H6" s="468">
        <v>-12.181990000000013</v>
      </c>
      <c r="I6" s="469">
        <v>0.91878673333333327</v>
      </c>
      <c r="J6" s="470" t="s">
        <v>1</v>
      </c>
    </row>
    <row r="7" spans="1:10" ht="14.45" customHeight="1" x14ac:dyDescent="0.2">
      <c r="A7" s="466" t="s">
        <v>475</v>
      </c>
      <c r="B7" s="467" t="s">
        <v>479</v>
      </c>
      <c r="C7" s="468">
        <v>98.554999999999978</v>
      </c>
      <c r="D7" s="468">
        <v>135.94504000000001</v>
      </c>
      <c r="E7" s="468"/>
      <c r="F7" s="468">
        <v>137.81800999999999</v>
      </c>
      <c r="G7" s="468">
        <v>150</v>
      </c>
      <c r="H7" s="468">
        <v>-12.181990000000013</v>
      </c>
      <c r="I7" s="469">
        <v>0.91878673333333327</v>
      </c>
      <c r="J7" s="470" t="s">
        <v>480</v>
      </c>
    </row>
    <row r="9" spans="1:10" ht="14.45" customHeight="1" x14ac:dyDescent="0.2">
      <c r="A9" s="466" t="s">
        <v>475</v>
      </c>
      <c r="B9" s="467" t="s">
        <v>476</v>
      </c>
      <c r="C9" s="468" t="s">
        <v>477</v>
      </c>
      <c r="D9" s="468" t="s">
        <v>477</v>
      </c>
      <c r="E9" s="468"/>
      <c r="F9" s="468" t="s">
        <v>477</v>
      </c>
      <c r="G9" s="468" t="s">
        <v>477</v>
      </c>
      <c r="H9" s="468" t="s">
        <v>477</v>
      </c>
      <c r="I9" s="469" t="s">
        <v>477</v>
      </c>
      <c r="J9" s="470" t="s">
        <v>68</v>
      </c>
    </row>
    <row r="10" spans="1:10" ht="14.45" customHeight="1" x14ac:dyDescent="0.2">
      <c r="A10" s="466" t="s">
        <v>481</v>
      </c>
      <c r="B10" s="467" t="s">
        <v>482</v>
      </c>
      <c r="C10" s="468" t="s">
        <v>477</v>
      </c>
      <c r="D10" s="468" t="s">
        <v>477</v>
      </c>
      <c r="E10" s="468"/>
      <c r="F10" s="468" t="s">
        <v>477</v>
      </c>
      <c r="G10" s="468" t="s">
        <v>477</v>
      </c>
      <c r="H10" s="468" t="s">
        <v>477</v>
      </c>
      <c r="I10" s="469" t="s">
        <v>477</v>
      </c>
      <c r="J10" s="470" t="s">
        <v>0</v>
      </c>
    </row>
    <row r="11" spans="1:10" ht="14.45" customHeight="1" x14ac:dyDescent="0.2">
      <c r="A11" s="466" t="s">
        <v>481</v>
      </c>
      <c r="B11" s="467" t="s">
        <v>478</v>
      </c>
      <c r="C11" s="468">
        <v>98.554999999999978</v>
      </c>
      <c r="D11" s="468">
        <v>135.94504000000001</v>
      </c>
      <c r="E11" s="468"/>
      <c r="F11" s="468">
        <v>137.81800999999999</v>
      </c>
      <c r="G11" s="468">
        <v>150</v>
      </c>
      <c r="H11" s="468">
        <v>-12.181990000000013</v>
      </c>
      <c r="I11" s="469">
        <v>0.91878673333333327</v>
      </c>
      <c r="J11" s="470" t="s">
        <v>1</v>
      </c>
    </row>
    <row r="12" spans="1:10" ht="14.45" customHeight="1" x14ac:dyDescent="0.2">
      <c r="A12" s="466" t="s">
        <v>481</v>
      </c>
      <c r="B12" s="467" t="s">
        <v>483</v>
      </c>
      <c r="C12" s="468">
        <v>98.554999999999978</v>
      </c>
      <c r="D12" s="468">
        <v>135.94504000000001</v>
      </c>
      <c r="E12" s="468"/>
      <c r="F12" s="468">
        <v>137.81800999999999</v>
      </c>
      <c r="G12" s="468">
        <v>150</v>
      </c>
      <c r="H12" s="468">
        <v>-12.181990000000013</v>
      </c>
      <c r="I12" s="469">
        <v>0.91878673333333327</v>
      </c>
      <c r="J12" s="470" t="s">
        <v>484</v>
      </c>
    </row>
    <row r="13" spans="1:10" ht="14.45" customHeight="1" x14ac:dyDescent="0.2">
      <c r="A13" s="466" t="s">
        <v>477</v>
      </c>
      <c r="B13" s="467" t="s">
        <v>477</v>
      </c>
      <c r="C13" s="468" t="s">
        <v>477</v>
      </c>
      <c r="D13" s="468" t="s">
        <v>477</v>
      </c>
      <c r="E13" s="468"/>
      <c r="F13" s="468" t="s">
        <v>477</v>
      </c>
      <c r="G13" s="468" t="s">
        <v>477</v>
      </c>
      <c r="H13" s="468" t="s">
        <v>477</v>
      </c>
      <c r="I13" s="469" t="s">
        <v>477</v>
      </c>
      <c r="J13" s="470" t="s">
        <v>485</v>
      </c>
    </row>
    <row r="14" spans="1:10" ht="14.45" customHeight="1" x14ac:dyDescent="0.2">
      <c r="A14" s="466" t="s">
        <v>475</v>
      </c>
      <c r="B14" s="467" t="s">
        <v>479</v>
      </c>
      <c r="C14" s="468">
        <v>98.554999999999978</v>
      </c>
      <c r="D14" s="468">
        <v>135.94504000000001</v>
      </c>
      <c r="E14" s="468"/>
      <c r="F14" s="468">
        <v>137.81800999999999</v>
      </c>
      <c r="G14" s="468">
        <v>150</v>
      </c>
      <c r="H14" s="468">
        <v>-12.181990000000013</v>
      </c>
      <c r="I14" s="469">
        <v>0.91878673333333327</v>
      </c>
      <c r="J14" s="470" t="s">
        <v>480</v>
      </c>
    </row>
  </sheetData>
  <mergeCells count="3">
    <mergeCell ref="F3:I3"/>
    <mergeCell ref="C4:D4"/>
    <mergeCell ref="A1:I1"/>
  </mergeCells>
  <conditionalFormatting sqref="F8 F15:F65537">
    <cfRule type="cellIs" dxfId="51" priority="18" stopIfTrue="1" operator="greaterThan">
      <formula>1</formula>
    </cfRule>
  </conditionalFormatting>
  <conditionalFormatting sqref="H5:H7">
    <cfRule type="expression" dxfId="50" priority="14">
      <formula>$H5&gt;0</formula>
    </cfRule>
  </conditionalFormatting>
  <conditionalFormatting sqref="I5:I7">
    <cfRule type="expression" dxfId="49" priority="15">
      <formula>$I5&gt;1</formula>
    </cfRule>
  </conditionalFormatting>
  <conditionalFormatting sqref="B5:B7">
    <cfRule type="expression" dxfId="48" priority="11">
      <formula>OR($J5="NS",$J5="SumaNS",$J5="Účet")</formula>
    </cfRule>
  </conditionalFormatting>
  <conditionalFormatting sqref="B5:D7 F5:I7">
    <cfRule type="expression" dxfId="47" priority="17">
      <formula>AND($J5&lt;&gt;"",$J5&lt;&gt;"mezeraKL")</formula>
    </cfRule>
  </conditionalFormatting>
  <conditionalFormatting sqref="B5:D7 F5:I7">
    <cfRule type="expression" dxfId="46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5" priority="13">
      <formula>OR($J5="SumaNS",$J5="NS")</formula>
    </cfRule>
  </conditionalFormatting>
  <conditionalFormatting sqref="A5:A7">
    <cfRule type="expression" dxfId="44" priority="9">
      <formula>AND($J5&lt;&gt;"mezeraKL",$J5&lt;&gt;"")</formula>
    </cfRule>
  </conditionalFormatting>
  <conditionalFormatting sqref="A5:A7">
    <cfRule type="expression" dxfId="43" priority="10">
      <formula>AND($J5&lt;&gt;"",$J5&lt;&gt;"mezeraKL")</formula>
    </cfRule>
  </conditionalFormatting>
  <conditionalFormatting sqref="H9:H14">
    <cfRule type="expression" dxfId="42" priority="5">
      <formula>$H9&gt;0</formula>
    </cfRule>
  </conditionalFormatting>
  <conditionalFormatting sqref="A9:A14">
    <cfRule type="expression" dxfId="41" priority="2">
      <formula>AND($J9&lt;&gt;"mezeraKL",$J9&lt;&gt;"")</formula>
    </cfRule>
  </conditionalFormatting>
  <conditionalFormatting sqref="I9:I14">
    <cfRule type="expression" dxfId="40" priority="6">
      <formula>$I9&gt;1</formula>
    </cfRule>
  </conditionalFormatting>
  <conditionalFormatting sqref="B9:B14">
    <cfRule type="expression" dxfId="39" priority="1">
      <formula>OR($J9="NS",$J9="SumaNS",$J9="Účet")</formula>
    </cfRule>
  </conditionalFormatting>
  <conditionalFormatting sqref="A9:D14 F9:I14">
    <cfRule type="expression" dxfId="38" priority="8">
      <formula>AND($J9&lt;&gt;"",$J9&lt;&gt;"mezeraKL")</formula>
    </cfRule>
  </conditionalFormatting>
  <conditionalFormatting sqref="B9:D14 F9:I14">
    <cfRule type="expression" dxfId="37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36" priority="4">
      <formula>OR($J9="SumaNS",$J9="NS")</formula>
    </cfRule>
  </conditionalFormatting>
  <hyperlinks>
    <hyperlink ref="A2" location="Obsah!A1" display="Zpět na Obsah  KL 01  1.-4.měsíc" xr:uid="{69289E38-E77D-4196-9DF2-2D93D4FB3E9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8" hidden="1" customWidth="1" outlineLevel="1"/>
    <col min="2" max="2" width="28.28515625" style="118" hidden="1" customWidth="1" outlineLevel="1"/>
    <col min="3" max="3" width="5.28515625" style="198" bestFit="1" customWidth="1" collapsed="1"/>
    <col min="4" max="4" width="18.7109375" style="202" customWidth="1"/>
    <col min="5" max="5" width="9" style="264" bestFit="1" customWidth="1"/>
    <col min="6" max="6" width="18.7109375" style="202" customWidth="1"/>
    <col min="7" max="7" width="5" style="198" customWidth="1"/>
    <col min="8" max="8" width="12.42578125" style="198" hidden="1" customWidth="1" outlineLevel="1"/>
    <col min="9" max="9" width="8.5703125" style="198" hidden="1" customWidth="1" outlineLevel="1"/>
    <col min="10" max="10" width="25.7109375" style="198" customWidth="1" collapsed="1"/>
    <col min="11" max="11" width="8.7109375" style="198" customWidth="1"/>
    <col min="12" max="13" width="7.7109375" style="196" customWidth="1"/>
    <col min="14" max="14" width="12.7109375" style="196" customWidth="1"/>
    <col min="15" max="16384" width="8.85546875" style="118"/>
  </cols>
  <sheetData>
    <row r="1" spans="1:14" ht="18.600000000000001" customHeight="1" thickBot="1" x14ac:dyDescent="0.35">
      <c r="A1" s="355" t="s">
        <v>151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ht="14.45" customHeight="1" thickBot="1" x14ac:dyDescent="0.25">
      <c r="A2" s="221" t="s">
        <v>256</v>
      </c>
      <c r="B2" s="57"/>
      <c r="C2" s="200"/>
      <c r="D2" s="200"/>
      <c r="E2" s="263"/>
      <c r="F2" s="200"/>
      <c r="G2" s="200"/>
      <c r="H2" s="200"/>
      <c r="I2" s="200"/>
      <c r="J2" s="200"/>
      <c r="K2" s="200"/>
      <c r="L2" s="201"/>
      <c r="M2" s="201"/>
      <c r="N2" s="201"/>
    </row>
    <row r="3" spans="1:14" ht="14.45" customHeight="1" thickBot="1" x14ac:dyDescent="0.25">
      <c r="A3" s="57"/>
      <c r="B3" s="57"/>
      <c r="C3" s="351"/>
      <c r="D3" s="352"/>
      <c r="E3" s="352"/>
      <c r="F3" s="352"/>
      <c r="G3" s="352"/>
      <c r="H3" s="352"/>
      <c r="I3" s="352"/>
      <c r="J3" s="353" t="s">
        <v>127</v>
      </c>
      <c r="K3" s="354"/>
      <c r="L3" s="88">
        <f>IF(M3&lt;&gt;0,N3/M3,0)</f>
        <v>1273.9751728342412</v>
      </c>
      <c r="M3" s="88">
        <f>SUBTOTAL(9,M5:M1048576)</f>
        <v>108</v>
      </c>
      <c r="N3" s="89">
        <f>SUBTOTAL(9,N5:N1048576)</f>
        <v>137589.31866609806</v>
      </c>
    </row>
    <row r="4" spans="1:14" s="197" customFormat="1" ht="14.45" customHeight="1" thickBot="1" x14ac:dyDescent="0.2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135</v>
      </c>
      <c r="M4" s="475" t="s">
        <v>13</v>
      </c>
      <c r="N4" s="476" t="s">
        <v>147</v>
      </c>
    </row>
    <row r="5" spans="1:14" ht="14.45" customHeight="1" x14ac:dyDescent="0.2">
      <c r="A5" s="477" t="s">
        <v>475</v>
      </c>
      <c r="B5" s="478" t="s">
        <v>476</v>
      </c>
      <c r="C5" s="479" t="s">
        <v>481</v>
      </c>
      <c r="D5" s="480" t="s">
        <v>482</v>
      </c>
      <c r="E5" s="481">
        <v>50113001</v>
      </c>
      <c r="F5" s="480" t="s">
        <v>486</v>
      </c>
      <c r="G5" s="479" t="s">
        <v>487</v>
      </c>
      <c r="H5" s="479">
        <v>184256</v>
      </c>
      <c r="I5" s="479">
        <v>84256</v>
      </c>
      <c r="J5" s="479" t="s">
        <v>488</v>
      </c>
      <c r="K5" s="479" t="s">
        <v>489</v>
      </c>
      <c r="L5" s="482">
        <v>26.835000000000001</v>
      </c>
      <c r="M5" s="482">
        <v>4</v>
      </c>
      <c r="N5" s="483">
        <v>107.34</v>
      </c>
    </row>
    <row r="6" spans="1:14" ht="14.45" customHeight="1" x14ac:dyDescent="0.2">
      <c r="A6" s="484" t="s">
        <v>475</v>
      </c>
      <c r="B6" s="485" t="s">
        <v>476</v>
      </c>
      <c r="C6" s="486" t="s">
        <v>481</v>
      </c>
      <c r="D6" s="487" t="s">
        <v>482</v>
      </c>
      <c r="E6" s="488">
        <v>50113001</v>
      </c>
      <c r="F6" s="487" t="s">
        <v>486</v>
      </c>
      <c r="G6" s="486" t="s">
        <v>487</v>
      </c>
      <c r="H6" s="486">
        <v>148888</v>
      </c>
      <c r="I6" s="486">
        <v>48888</v>
      </c>
      <c r="J6" s="486" t="s">
        <v>490</v>
      </c>
      <c r="K6" s="486" t="s">
        <v>491</v>
      </c>
      <c r="L6" s="489">
        <v>65.043333333333337</v>
      </c>
      <c r="M6" s="489">
        <v>6</v>
      </c>
      <c r="N6" s="490">
        <v>390.26000000000005</v>
      </c>
    </row>
    <row r="7" spans="1:14" ht="14.45" customHeight="1" x14ac:dyDescent="0.2">
      <c r="A7" s="484" t="s">
        <v>475</v>
      </c>
      <c r="B7" s="485" t="s">
        <v>476</v>
      </c>
      <c r="C7" s="486" t="s">
        <v>481</v>
      </c>
      <c r="D7" s="487" t="s">
        <v>482</v>
      </c>
      <c r="E7" s="488">
        <v>50113001</v>
      </c>
      <c r="F7" s="487" t="s">
        <v>486</v>
      </c>
      <c r="G7" s="486" t="s">
        <v>487</v>
      </c>
      <c r="H7" s="486">
        <v>500458</v>
      </c>
      <c r="I7" s="486">
        <v>0</v>
      </c>
      <c r="J7" s="486" t="s">
        <v>492</v>
      </c>
      <c r="K7" s="486" t="s">
        <v>477</v>
      </c>
      <c r="L7" s="489">
        <v>136.83000000000001</v>
      </c>
      <c r="M7" s="489">
        <v>2</v>
      </c>
      <c r="N7" s="490">
        <v>273.66000000000003</v>
      </c>
    </row>
    <row r="8" spans="1:14" ht="14.45" customHeight="1" x14ac:dyDescent="0.2">
      <c r="A8" s="484" t="s">
        <v>475</v>
      </c>
      <c r="B8" s="485" t="s">
        <v>476</v>
      </c>
      <c r="C8" s="486" t="s">
        <v>481</v>
      </c>
      <c r="D8" s="487" t="s">
        <v>482</v>
      </c>
      <c r="E8" s="488">
        <v>50113001</v>
      </c>
      <c r="F8" s="487" t="s">
        <v>486</v>
      </c>
      <c r="G8" s="486" t="s">
        <v>487</v>
      </c>
      <c r="H8" s="486">
        <v>842161</v>
      </c>
      <c r="I8" s="486">
        <v>31950</v>
      </c>
      <c r="J8" s="486" t="s">
        <v>493</v>
      </c>
      <c r="K8" s="486" t="s">
        <v>477</v>
      </c>
      <c r="L8" s="489">
        <v>52.064999999999998</v>
      </c>
      <c r="M8" s="489">
        <v>2</v>
      </c>
      <c r="N8" s="490">
        <v>104.13</v>
      </c>
    </row>
    <row r="9" spans="1:14" ht="14.45" customHeight="1" x14ac:dyDescent="0.2">
      <c r="A9" s="484" t="s">
        <v>475</v>
      </c>
      <c r="B9" s="485" t="s">
        <v>476</v>
      </c>
      <c r="C9" s="486" t="s">
        <v>481</v>
      </c>
      <c r="D9" s="487" t="s">
        <v>482</v>
      </c>
      <c r="E9" s="488">
        <v>50113001</v>
      </c>
      <c r="F9" s="487" t="s">
        <v>486</v>
      </c>
      <c r="G9" s="486" t="s">
        <v>487</v>
      </c>
      <c r="H9" s="486">
        <v>841498</v>
      </c>
      <c r="I9" s="486">
        <v>31951</v>
      </c>
      <c r="J9" s="486" t="s">
        <v>494</v>
      </c>
      <c r="K9" s="486" t="s">
        <v>495</v>
      </c>
      <c r="L9" s="489">
        <v>50.378000000000007</v>
      </c>
      <c r="M9" s="489">
        <v>10</v>
      </c>
      <c r="N9" s="490">
        <v>503.78000000000009</v>
      </c>
    </row>
    <row r="10" spans="1:14" ht="14.45" customHeight="1" x14ac:dyDescent="0.2">
      <c r="A10" s="484" t="s">
        <v>475</v>
      </c>
      <c r="B10" s="485" t="s">
        <v>476</v>
      </c>
      <c r="C10" s="486" t="s">
        <v>481</v>
      </c>
      <c r="D10" s="487" t="s">
        <v>482</v>
      </c>
      <c r="E10" s="488">
        <v>50113001</v>
      </c>
      <c r="F10" s="487" t="s">
        <v>486</v>
      </c>
      <c r="G10" s="486" t="s">
        <v>487</v>
      </c>
      <c r="H10" s="486">
        <v>230053</v>
      </c>
      <c r="I10" s="486">
        <v>230053</v>
      </c>
      <c r="J10" s="486" t="s">
        <v>496</v>
      </c>
      <c r="K10" s="486" t="s">
        <v>497</v>
      </c>
      <c r="L10" s="489">
        <v>127.13499999999999</v>
      </c>
      <c r="M10" s="489">
        <v>4</v>
      </c>
      <c r="N10" s="490">
        <v>508.53999999999996</v>
      </c>
    </row>
    <row r="11" spans="1:14" ht="14.45" customHeight="1" x14ac:dyDescent="0.2">
      <c r="A11" s="484" t="s">
        <v>475</v>
      </c>
      <c r="B11" s="485" t="s">
        <v>476</v>
      </c>
      <c r="C11" s="486" t="s">
        <v>481</v>
      </c>
      <c r="D11" s="487" t="s">
        <v>482</v>
      </c>
      <c r="E11" s="488">
        <v>50113001</v>
      </c>
      <c r="F11" s="487" t="s">
        <v>486</v>
      </c>
      <c r="G11" s="486" t="s">
        <v>487</v>
      </c>
      <c r="H11" s="486">
        <v>117293</v>
      </c>
      <c r="I11" s="486">
        <v>17293</v>
      </c>
      <c r="J11" s="486" t="s">
        <v>498</v>
      </c>
      <c r="K11" s="486" t="s">
        <v>499</v>
      </c>
      <c r="L11" s="489">
        <v>89.250000000000028</v>
      </c>
      <c r="M11" s="489">
        <v>5</v>
      </c>
      <c r="N11" s="490">
        <v>446.25000000000011</v>
      </c>
    </row>
    <row r="12" spans="1:14" ht="14.45" customHeight="1" x14ac:dyDescent="0.2">
      <c r="A12" s="484" t="s">
        <v>475</v>
      </c>
      <c r="B12" s="485" t="s">
        <v>476</v>
      </c>
      <c r="C12" s="486" t="s">
        <v>481</v>
      </c>
      <c r="D12" s="487" t="s">
        <v>482</v>
      </c>
      <c r="E12" s="488">
        <v>50113001</v>
      </c>
      <c r="F12" s="487" t="s">
        <v>486</v>
      </c>
      <c r="G12" s="486" t="s">
        <v>487</v>
      </c>
      <c r="H12" s="486">
        <v>500355</v>
      </c>
      <c r="I12" s="486">
        <v>15879</v>
      </c>
      <c r="J12" s="486" t="s">
        <v>500</v>
      </c>
      <c r="K12" s="486" t="s">
        <v>477</v>
      </c>
      <c r="L12" s="489">
        <v>97.051967239116138</v>
      </c>
      <c r="M12" s="489">
        <v>2</v>
      </c>
      <c r="N12" s="490">
        <v>194.10393447823228</v>
      </c>
    </row>
    <row r="13" spans="1:14" ht="14.45" customHeight="1" x14ac:dyDescent="0.2">
      <c r="A13" s="484" t="s">
        <v>475</v>
      </c>
      <c r="B13" s="485" t="s">
        <v>476</v>
      </c>
      <c r="C13" s="486" t="s">
        <v>481</v>
      </c>
      <c r="D13" s="487" t="s">
        <v>482</v>
      </c>
      <c r="E13" s="488">
        <v>50113001</v>
      </c>
      <c r="F13" s="487" t="s">
        <v>486</v>
      </c>
      <c r="G13" s="486" t="s">
        <v>487</v>
      </c>
      <c r="H13" s="486">
        <v>229192</v>
      </c>
      <c r="I13" s="486">
        <v>229192</v>
      </c>
      <c r="J13" s="486" t="s">
        <v>501</v>
      </c>
      <c r="K13" s="486" t="s">
        <v>502</v>
      </c>
      <c r="L13" s="489">
        <v>224.71749999999994</v>
      </c>
      <c r="M13" s="489">
        <v>4</v>
      </c>
      <c r="N13" s="490">
        <v>898.86999999999978</v>
      </c>
    </row>
    <row r="14" spans="1:14" ht="14.45" customHeight="1" x14ac:dyDescent="0.2">
      <c r="A14" s="484" t="s">
        <v>475</v>
      </c>
      <c r="B14" s="485" t="s">
        <v>476</v>
      </c>
      <c r="C14" s="486" t="s">
        <v>481</v>
      </c>
      <c r="D14" s="487" t="s">
        <v>482</v>
      </c>
      <c r="E14" s="488">
        <v>50113001</v>
      </c>
      <c r="F14" s="487" t="s">
        <v>486</v>
      </c>
      <c r="G14" s="486" t="s">
        <v>487</v>
      </c>
      <c r="H14" s="486">
        <v>229191</v>
      </c>
      <c r="I14" s="486">
        <v>229191</v>
      </c>
      <c r="J14" s="486" t="s">
        <v>501</v>
      </c>
      <c r="K14" s="486" t="s">
        <v>503</v>
      </c>
      <c r="L14" s="489">
        <v>141.36999999999998</v>
      </c>
      <c r="M14" s="489">
        <v>2</v>
      </c>
      <c r="N14" s="490">
        <v>282.73999999999995</v>
      </c>
    </row>
    <row r="15" spans="1:14" ht="14.45" customHeight="1" x14ac:dyDescent="0.2">
      <c r="A15" s="484" t="s">
        <v>475</v>
      </c>
      <c r="B15" s="485" t="s">
        <v>476</v>
      </c>
      <c r="C15" s="486" t="s">
        <v>481</v>
      </c>
      <c r="D15" s="487" t="s">
        <v>482</v>
      </c>
      <c r="E15" s="488">
        <v>50113001</v>
      </c>
      <c r="F15" s="487" t="s">
        <v>486</v>
      </c>
      <c r="G15" s="486" t="s">
        <v>487</v>
      </c>
      <c r="H15" s="486">
        <v>173497</v>
      </c>
      <c r="I15" s="486">
        <v>173497</v>
      </c>
      <c r="J15" s="486" t="s">
        <v>504</v>
      </c>
      <c r="K15" s="486" t="s">
        <v>505</v>
      </c>
      <c r="L15" s="489">
        <v>147.40999999999997</v>
      </c>
      <c r="M15" s="489">
        <v>1</v>
      </c>
      <c r="N15" s="490">
        <v>147.40999999999997</v>
      </c>
    </row>
    <row r="16" spans="1:14" ht="14.45" customHeight="1" x14ac:dyDescent="0.2">
      <c r="A16" s="484" t="s">
        <v>475</v>
      </c>
      <c r="B16" s="485" t="s">
        <v>476</v>
      </c>
      <c r="C16" s="486" t="s">
        <v>481</v>
      </c>
      <c r="D16" s="487" t="s">
        <v>482</v>
      </c>
      <c r="E16" s="488">
        <v>50113001</v>
      </c>
      <c r="F16" s="487" t="s">
        <v>486</v>
      </c>
      <c r="G16" s="486" t="s">
        <v>487</v>
      </c>
      <c r="H16" s="486">
        <v>100699</v>
      </c>
      <c r="I16" s="486">
        <v>699</v>
      </c>
      <c r="J16" s="486" t="s">
        <v>506</v>
      </c>
      <c r="K16" s="486" t="s">
        <v>507</v>
      </c>
      <c r="L16" s="489">
        <v>59.54</v>
      </c>
      <c r="M16" s="489">
        <v>1</v>
      </c>
      <c r="N16" s="490">
        <v>59.54</v>
      </c>
    </row>
    <row r="17" spans="1:14" ht="14.45" customHeight="1" x14ac:dyDescent="0.2">
      <c r="A17" s="484" t="s">
        <v>475</v>
      </c>
      <c r="B17" s="485" t="s">
        <v>476</v>
      </c>
      <c r="C17" s="486" t="s">
        <v>481</v>
      </c>
      <c r="D17" s="487" t="s">
        <v>482</v>
      </c>
      <c r="E17" s="488">
        <v>50113001</v>
      </c>
      <c r="F17" s="487" t="s">
        <v>486</v>
      </c>
      <c r="G17" s="486" t="s">
        <v>487</v>
      </c>
      <c r="H17" s="486">
        <v>207897</v>
      </c>
      <c r="I17" s="486">
        <v>207897</v>
      </c>
      <c r="J17" s="486" t="s">
        <v>508</v>
      </c>
      <c r="K17" s="486" t="s">
        <v>509</v>
      </c>
      <c r="L17" s="489">
        <v>44.589999999999996</v>
      </c>
      <c r="M17" s="489">
        <v>2</v>
      </c>
      <c r="N17" s="490">
        <v>89.179999999999993</v>
      </c>
    </row>
    <row r="18" spans="1:14" ht="14.45" customHeight="1" x14ac:dyDescent="0.2">
      <c r="A18" s="484" t="s">
        <v>475</v>
      </c>
      <c r="B18" s="485" t="s">
        <v>476</v>
      </c>
      <c r="C18" s="486" t="s">
        <v>481</v>
      </c>
      <c r="D18" s="487" t="s">
        <v>482</v>
      </c>
      <c r="E18" s="488">
        <v>50113001</v>
      </c>
      <c r="F18" s="487" t="s">
        <v>486</v>
      </c>
      <c r="G18" s="486" t="s">
        <v>487</v>
      </c>
      <c r="H18" s="486">
        <v>207893</v>
      </c>
      <c r="I18" s="486">
        <v>207893</v>
      </c>
      <c r="J18" s="486" t="s">
        <v>508</v>
      </c>
      <c r="K18" s="486" t="s">
        <v>510</v>
      </c>
      <c r="L18" s="489">
        <v>82.15</v>
      </c>
      <c r="M18" s="489">
        <v>1</v>
      </c>
      <c r="N18" s="490">
        <v>82.15</v>
      </c>
    </row>
    <row r="19" spans="1:14" ht="14.45" customHeight="1" x14ac:dyDescent="0.2">
      <c r="A19" s="484" t="s">
        <v>475</v>
      </c>
      <c r="B19" s="485" t="s">
        <v>476</v>
      </c>
      <c r="C19" s="486" t="s">
        <v>481</v>
      </c>
      <c r="D19" s="487" t="s">
        <v>482</v>
      </c>
      <c r="E19" s="488">
        <v>50113001</v>
      </c>
      <c r="F19" s="487" t="s">
        <v>486</v>
      </c>
      <c r="G19" s="486" t="s">
        <v>487</v>
      </c>
      <c r="H19" s="486">
        <v>207899</v>
      </c>
      <c r="I19" s="486">
        <v>207899</v>
      </c>
      <c r="J19" s="486" t="s">
        <v>508</v>
      </c>
      <c r="K19" s="486" t="s">
        <v>511</v>
      </c>
      <c r="L19" s="489">
        <v>63.842000000000006</v>
      </c>
      <c r="M19" s="489">
        <v>5</v>
      </c>
      <c r="N19" s="490">
        <v>319.21000000000004</v>
      </c>
    </row>
    <row r="20" spans="1:14" ht="14.45" customHeight="1" x14ac:dyDescent="0.2">
      <c r="A20" s="484" t="s">
        <v>475</v>
      </c>
      <c r="B20" s="485" t="s">
        <v>476</v>
      </c>
      <c r="C20" s="486" t="s">
        <v>481</v>
      </c>
      <c r="D20" s="487" t="s">
        <v>482</v>
      </c>
      <c r="E20" s="488">
        <v>50113001</v>
      </c>
      <c r="F20" s="487" t="s">
        <v>486</v>
      </c>
      <c r="G20" s="486" t="s">
        <v>487</v>
      </c>
      <c r="H20" s="486">
        <v>901176</v>
      </c>
      <c r="I20" s="486">
        <v>1000</v>
      </c>
      <c r="J20" s="486" t="s">
        <v>512</v>
      </c>
      <c r="K20" s="486" t="s">
        <v>513</v>
      </c>
      <c r="L20" s="489">
        <v>69.952474571456762</v>
      </c>
      <c r="M20" s="489">
        <v>3</v>
      </c>
      <c r="N20" s="490">
        <v>209.85742371437027</v>
      </c>
    </row>
    <row r="21" spans="1:14" ht="14.45" customHeight="1" x14ac:dyDescent="0.2">
      <c r="A21" s="484" t="s">
        <v>475</v>
      </c>
      <c r="B21" s="485" t="s">
        <v>476</v>
      </c>
      <c r="C21" s="486" t="s">
        <v>481</v>
      </c>
      <c r="D21" s="487" t="s">
        <v>482</v>
      </c>
      <c r="E21" s="488">
        <v>50113001</v>
      </c>
      <c r="F21" s="487" t="s">
        <v>486</v>
      </c>
      <c r="G21" s="486" t="s">
        <v>487</v>
      </c>
      <c r="H21" s="486">
        <v>920144</v>
      </c>
      <c r="I21" s="486">
        <v>0</v>
      </c>
      <c r="J21" s="486" t="s">
        <v>514</v>
      </c>
      <c r="K21" s="486" t="s">
        <v>515</v>
      </c>
      <c r="L21" s="489">
        <v>11157.804696687028</v>
      </c>
      <c r="M21" s="489">
        <v>11</v>
      </c>
      <c r="N21" s="490">
        <v>122735.8516635573</v>
      </c>
    </row>
    <row r="22" spans="1:14" ht="14.45" customHeight="1" x14ac:dyDescent="0.2">
      <c r="A22" s="484" t="s">
        <v>475</v>
      </c>
      <c r="B22" s="485" t="s">
        <v>476</v>
      </c>
      <c r="C22" s="486" t="s">
        <v>481</v>
      </c>
      <c r="D22" s="487" t="s">
        <v>482</v>
      </c>
      <c r="E22" s="488">
        <v>50113001</v>
      </c>
      <c r="F22" s="487" t="s">
        <v>486</v>
      </c>
      <c r="G22" s="486" t="s">
        <v>487</v>
      </c>
      <c r="H22" s="486">
        <v>900321</v>
      </c>
      <c r="I22" s="486">
        <v>0</v>
      </c>
      <c r="J22" s="486" t="s">
        <v>516</v>
      </c>
      <c r="K22" s="486" t="s">
        <v>477</v>
      </c>
      <c r="L22" s="489">
        <v>103.39865395270682</v>
      </c>
      <c r="M22" s="489">
        <v>2</v>
      </c>
      <c r="N22" s="490">
        <v>206.79730790541365</v>
      </c>
    </row>
    <row r="23" spans="1:14" ht="14.45" customHeight="1" x14ac:dyDescent="0.2">
      <c r="A23" s="484" t="s">
        <v>475</v>
      </c>
      <c r="B23" s="485" t="s">
        <v>476</v>
      </c>
      <c r="C23" s="486" t="s">
        <v>481</v>
      </c>
      <c r="D23" s="487" t="s">
        <v>482</v>
      </c>
      <c r="E23" s="488">
        <v>50113001</v>
      </c>
      <c r="F23" s="487" t="s">
        <v>486</v>
      </c>
      <c r="G23" s="486" t="s">
        <v>487</v>
      </c>
      <c r="H23" s="486">
        <v>846813</v>
      </c>
      <c r="I23" s="486">
        <v>137120</v>
      </c>
      <c r="J23" s="486" t="s">
        <v>517</v>
      </c>
      <c r="K23" s="486" t="s">
        <v>518</v>
      </c>
      <c r="L23" s="489">
        <v>72.245000000000005</v>
      </c>
      <c r="M23" s="489">
        <v>8</v>
      </c>
      <c r="N23" s="490">
        <v>577.96</v>
      </c>
    </row>
    <row r="24" spans="1:14" ht="14.45" customHeight="1" x14ac:dyDescent="0.2">
      <c r="A24" s="484" t="s">
        <v>475</v>
      </c>
      <c r="B24" s="485" t="s">
        <v>476</v>
      </c>
      <c r="C24" s="486" t="s">
        <v>481</v>
      </c>
      <c r="D24" s="487" t="s">
        <v>482</v>
      </c>
      <c r="E24" s="488">
        <v>50113001</v>
      </c>
      <c r="F24" s="487" t="s">
        <v>486</v>
      </c>
      <c r="G24" s="486" t="s">
        <v>487</v>
      </c>
      <c r="H24" s="486">
        <v>500474</v>
      </c>
      <c r="I24" s="486">
        <v>0</v>
      </c>
      <c r="J24" s="486" t="s">
        <v>519</v>
      </c>
      <c r="K24" s="486" t="s">
        <v>477</v>
      </c>
      <c r="L24" s="489">
        <v>1129.2911909203879</v>
      </c>
      <c r="M24" s="489">
        <v>7</v>
      </c>
      <c r="N24" s="490">
        <v>7905.0383364427153</v>
      </c>
    </row>
    <row r="25" spans="1:14" ht="14.45" customHeight="1" x14ac:dyDescent="0.2">
      <c r="A25" s="484" t="s">
        <v>475</v>
      </c>
      <c r="B25" s="485" t="s">
        <v>476</v>
      </c>
      <c r="C25" s="486" t="s">
        <v>481</v>
      </c>
      <c r="D25" s="487" t="s">
        <v>482</v>
      </c>
      <c r="E25" s="488">
        <v>50113001</v>
      </c>
      <c r="F25" s="487" t="s">
        <v>486</v>
      </c>
      <c r="G25" s="486" t="s">
        <v>487</v>
      </c>
      <c r="H25" s="486">
        <v>109414</v>
      </c>
      <c r="I25" s="486">
        <v>119687</v>
      </c>
      <c r="J25" s="486" t="s">
        <v>520</v>
      </c>
      <c r="K25" s="486" t="s">
        <v>521</v>
      </c>
      <c r="L25" s="489">
        <v>64.866666666666674</v>
      </c>
      <c r="M25" s="489">
        <v>6</v>
      </c>
      <c r="N25" s="490">
        <v>389.20000000000005</v>
      </c>
    </row>
    <row r="26" spans="1:14" ht="14.45" customHeight="1" x14ac:dyDescent="0.2">
      <c r="A26" s="484" t="s">
        <v>475</v>
      </c>
      <c r="B26" s="485" t="s">
        <v>476</v>
      </c>
      <c r="C26" s="486" t="s">
        <v>481</v>
      </c>
      <c r="D26" s="487" t="s">
        <v>482</v>
      </c>
      <c r="E26" s="488">
        <v>50113001</v>
      </c>
      <c r="F26" s="487" t="s">
        <v>486</v>
      </c>
      <c r="G26" s="486" t="s">
        <v>487</v>
      </c>
      <c r="H26" s="486">
        <v>171031</v>
      </c>
      <c r="I26" s="486">
        <v>171031</v>
      </c>
      <c r="J26" s="486" t="s">
        <v>522</v>
      </c>
      <c r="K26" s="486" t="s">
        <v>523</v>
      </c>
      <c r="L26" s="489">
        <v>85.206666666666663</v>
      </c>
      <c r="M26" s="489">
        <v>6</v>
      </c>
      <c r="N26" s="490">
        <v>511.24</v>
      </c>
    </row>
    <row r="27" spans="1:14" ht="14.45" customHeight="1" x14ac:dyDescent="0.2">
      <c r="A27" s="484" t="s">
        <v>475</v>
      </c>
      <c r="B27" s="485" t="s">
        <v>476</v>
      </c>
      <c r="C27" s="486" t="s">
        <v>481</v>
      </c>
      <c r="D27" s="487" t="s">
        <v>482</v>
      </c>
      <c r="E27" s="488">
        <v>50113001</v>
      </c>
      <c r="F27" s="487" t="s">
        <v>486</v>
      </c>
      <c r="G27" s="486" t="s">
        <v>487</v>
      </c>
      <c r="H27" s="486">
        <v>988466</v>
      </c>
      <c r="I27" s="486">
        <v>192729</v>
      </c>
      <c r="J27" s="486" t="s">
        <v>524</v>
      </c>
      <c r="K27" s="486" t="s">
        <v>525</v>
      </c>
      <c r="L27" s="489">
        <v>54.1</v>
      </c>
      <c r="M27" s="489">
        <v>2</v>
      </c>
      <c r="N27" s="490">
        <v>108.2</v>
      </c>
    </row>
    <row r="28" spans="1:14" ht="14.45" customHeight="1" x14ac:dyDescent="0.2">
      <c r="A28" s="484" t="s">
        <v>475</v>
      </c>
      <c r="B28" s="485" t="s">
        <v>476</v>
      </c>
      <c r="C28" s="486" t="s">
        <v>481</v>
      </c>
      <c r="D28" s="487" t="s">
        <v>482</v>
      </c>
      <c r="E28" s="488">
        <v>50113001</v>
      </c>
      <c r="F28" s="487" t="s">
        <v>486</v>
      </c>
      <c r="G28" s="486" t="s">
        <v>487</v>
      </c>
      <c r="H28" s="486">
        <v>207820</v>
      </c>
      <c r="I28" s="486">
        <v>207820</v>
      </c>
      <c r="J28" s="486" t="s">
        <v>526</v>
      </c>
      <c r="K28" s="486" t="s">
        <v>527</v>
      </c>
      <c r="L28" s="489">
        <v>30.449999999999992</v>
      </c>
      <c r="M28" s="489">
        <v>2</v>
      </c>
      <c r="N28" s="490">
        <v>60.899999999999984</v>
      </c>
    </row>
    <row r="29" spans="1:14" ht="14.45" customHeight="1" x14ac:dyDescent="0.2">
      <c r="A29" s="484" t="s">
        <v>475</v>
      </c>
      <c r="B29" s="485" t="s">
        <v>476</v>
      </c>
      <c r="C29" s="486" t="s">
        <v>481</v>
      </c>
      <c r="D29" s="487" t="s">
        <v>482</v>
      </c>
      <c r="E29" s="488">
        <v>50113001</v>
      </c>
      <c r="F29" s="487" t="s">
        <v>486</v>
      </c>
      <c r="G29" s="486" t="s">
        <v>487</v>
      </c>
      <c r="H29" s="486">
        <v>207819</v>
      </c>
      <c r="I29" s="486">
        <v>207819</v>
      </c>
      <c r="J29" s="486" t="s">
        <v>528</v>
      </c>
      <c r="K29" s="486" t="s">
        <v>529</v>
      </c>
      <c r="L29" s="489">
        <v>22.3</v>
      </c>
      <c r="M29" s="489">
        <v>3</v>
      </c>
      <c r="N29" s="490">
        <v>66.900000000000006</v>
      </c>
    </row>
    <row r="30" spans="1:14" ht="14.45" customHeight="1" x14ac:dyDescent="0.2">
      <c r="A30" s="484" t="s">
        <v>475</v>
      </c>
      <c r="B30" s="485" t="s">
        <v>476</v>
      </c>
      <c r="C30" s="486" t="s">
        <v>481</v>
      </c>
      <c r="D30" s="487" t="s">
        <v>482</v>
      </c>
      <c r="E30" s="488">
        <v>50113001</v>
      </c>
      <c r="F30" s="487" t="s">
        <v>486</v>
      </c>
      <c r="G30" s="486" t="s">
        <v>487</v>
      </c>
      <c r="H30" s="486">
        <v>192414</v>
      </c>
      <c r="I30" s="486">
        <v>92414</v>
      </c>
      <c r="J30" s="486" t="s">
        <v>530</v>
      </c>
      <c r="K30" s="486" t="s">
        <v>531</v>
      </c>
      <c r="L30" s="489">
        <v>63.21</v>
      </c>
      <c r="M30" s="489">
        <v>3</v>
      </c>
      <c r="N30" s="490">
        <v>189.63</v>
      </c>
    </row>
    <row r="31" spans="1:14" ht="14.45" customHeight="1" x14ac:dyDescent="0.2">
      <c r="A31" s="484" t="s">
        <v>475</v>
      </c>
      <c r="B31" s="485" t="s">
        <v>476</v>
      </c>
      <c r="C31" s="486" t="s">
        <v>481</v>
      </c>
      <c r="D31" s="487" t="s">
        <v>482</v>
      </c>
      <c r="E31" s="488">
        <v>50113001</v>
      </c>
      <c r="F31" s="487" t="s">
        <v>486</v>
      </c>
      <c r="G31" s="486" t="s">
        <v>487</v>
      </c>
      <c r="H31" s="486">
        <v>114725</v>
      </c>
      <c r="I31" s="486">
        <v>14725</v>
      </c>
      <c r="J31" s="486" t="s">
        <v>532</v>
      </c>
      <c r="K31" s="486" t="s">
        <v>533</v>
      </c>
      <c r="L31" s="489">
        <v>66.92</v>
      </c>
      <c r="M31" s="489">
        <v>2</v>
      </c>
      <c r="N31" s="490">
        <v>133.84</v>
      </c>
    </row>
    <row r="32" spans="1:14" ht="14.45" customHeight="1" thickBot="1" x14ac:dyDescent="0.25">
      <c r="A32" s="491" t="s">
        <v>475</v>
      </c>
      <c r="B32" s="492" t="s">
        <v>476</v>
      </c>
      <c r="C32" s="493" t="s">
        <v>481</v>
      </c>
      <c r="D32" s="494" t="s">
        <v>482</v>
      </c>
      <c r="E32" s="495">
        <v>50113001</v>
      </c>
      <c r="F32" s="494" t="s">
        <v>486</v>
      </c>
      <c r="G32" s="493" t="s">
        <v>487</v>
      </c>
      <c r="H32" s="493">
        <v>186198</v>
      </c>
      <c r="I32" s="493">
        <v>186198</v>
      </c>
      <c r="J32" s="493" t="s">
        <v>534</v>
      </c>
      <c r="K32" s="493" t="s">
        <v>535</v>
      </c>
      <c r="L32" s="496">
        <v>43.37</v>
      </c>
      <c r="M32" s="496">
        <v>2</v>
      </c>
      <c r="N32" s="497">
        <v>86.74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2A14A57-D912-48BF-9DC3-A0150A94DB7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47" customWidth="1"/>
    <col min="2" max="2" width="5.42578125" style="196" bestFit="1" customWidth="1"/>
    <col min="3" max="3" width="6.140625" style="196" bestFit="1" customWidth="1"/>
    <col min="4" max="4" width="7.42578125" style="196" bestFit="1" customWidth="1"/>
    <col min="5" max="5" width="6.28515625" style="196" bestFit="1" customWidth="1"/>
    <col min="6" max="6" width="6.28515625" style="199" bestFit="1" customWidth="1"/>
    <col min="7" max="7" width="6.140625" style="199" bestFit="1" customWidth="1"/>
    <col min="8" max="8" width="7.42578125" style="199" bestFit="1" customWidth="1"/>
    <col min="9" max="9" width="6.28515625" style="199" bestFit="1" customWidth="1"/>
    <col min="10" max="10" width="5.42578125" style="196" bestFit="1" customWidth="1"/>
    <col min="11" max="11" width="6.140625" style="196" bestFit="1" customWidth="1"/>
    <col min="12" max="12" width="7.42578125" style="196" bestFit="1" customWidth="1"/>
    <col min="13" max="13" width="6.28515625" style="196" bestFit="1" customWidth="1"/>
    <col min="14" max="14" width="5.28515625" style="199" bestFit="1" customWidth="1"/>
    <col min="15" max="15" width="6.140625" style="199" bestFit="1" customWidth="1"/>
    <col min="16" max="16" width="7.42578125" style="199" bestFit="1" customWidth="1"/>
    <col min="17" max="17" width="6.28515625" style="199" bestFit="1" customWidth="1"/>
    <col min="18" max="16384" width="8.85546875" style="118"/>
  </cols>
  <sheetData>
    <row r="1" spans="1:17" ht="18.600000000000001" customHeight="1" thickBot="1" x14ac:dyDescent="0.35">
      <c r="A1" s="356" t="s">
        <v>182</v>
      </c>
      <c r="B1" s="356"/>
      <c r="C1" s="356"/>
      <c r="D1" s="356"/>
      <c r="E1" s="356"/>
      <c r="F1" s="319"/>
      <c r="G1" s="319"/>
      <c r="H1" s="319"/>
      <c r="I1" s="319"/>
      <c r="J1" s="350"/>
      <c r="K1" s="350"/>
      <c r="L1" s="350"/>
      <c r="M1" s="350"/>
      <c r="N1" s="350"/>
      <c r="O1" s="350"/>
      <c r="P1" s="350"/>
      <c r="Q1" s="350"/>
    </row>
    <row r="2" spans="1:17" ht="14.45" customHeight="1" thickBot="1" x14ac:dyDescent="0.25">
      <c r="A2" s="221" t="s">
        <v>256</v>
      </c>
      <c r="B2" s="203"/>
      <c r="C2" s="203"/>
      <c r="D2" s="203"/>
      <c r="E2" s="203"/>
    </row>
    <row r="3" spans="1:17" ht="14.45" customHeight="1" thickBot="1" x14ac:dyDescent="0.25">
      <c r="A3" s="236" t="s">
        <v>3</v>
      </c>
      <c r="B3" s="240">
        <f>SUM(B6:B1048576)</f>
        <v>94</v>
      </c>
      <c r="C3" s="241">
        <f>SUM(C6:C1048576)</f>
        <v>1</v>
      </c>
      <c r="D3" s="241">
        <f>SUM(D6:D1048576)</f>
        <v>0</v>
      </c>
      <c r="E3" s="242">
        <f>SUM(E6:E1048576)</f>
        <v>0</v>
      </c>
      <c r="F3" s="239">
        <f>IF(SUM($B3:$E3)=0,"",B3/SUM($B3:$E3))</f>
        <v>0.98947368421052628</v>
      </c>
      <c r="G3" s="237">
        <f t="shared" ref="G3:I3" si="0">IF(SUM($B3:$E3)=0,"",C3/SUM($B3:$E3))</f>
        <v>1.0526315789473684E-2</v>
      </c>
      <c r="H3" s="237">
        <f t="shared" si="0"/>
        <v>0</v>
      </c>
      <c r="I3" s="238">
        <f t="shared" si="0"/>
        <v>0</v>
      </c>
      <c r="J3" s="241">
        <f>SUM(J6:J1048576)</f>
        <v>56</v>
      </c>
      <c r="K3" s="241">
        <f>SUM(K6:K1048576)</f>
        <v>1</v>
      </c>
      <c r="L3" s="241">
        <f>SUM(L6:L1048576)</f>
        <v>0</v>
      </c>
      <c r="M3" s="242">
        <f>SUM(M6:M1048576)</f>
        <v>0</v>
      </c>
      <c r="N3" s="239">
        <f>IF(SUM($J3:$M3)=0,"",J3/SUM($J3:$M3))</f>
        <v>0.98245614035087714</v>
      </c>
      <c r="O3" s="237">
        <f t="shared" ref="O3:Q3" si="1">IF(SUM($J3:$M3)=0,"",K3/SUM($J3:$M3))</f>
        <v>1.7543859649122806E-2</v>
      </c>
      <c r="P3" s="237">
        <f t="shared" si="1"/>
        <v>0</v>
      </c>
      <c r="Q3" s="238">
        <f t="shared" si="1"/>
        <v>0</v>
      </c>
    </row>
    <row r="4" spans="1:17" ht="14.45" customHeight="1" thickBot="1" x14ac:dyDescent="0.25">
      <c r="A4" s="235"/>
      <c r="B4" s="360" t="s">
        <v>184</v>
      </c>
      <c r="C4" s="361"/>
      <c r="D4" s="361"/>
      <c r="E4" s="362"/>
      <c r="F4" s="357" t="s">
        <v>189</v>
      </c>
      <c r="G4" s="358"/>
      <c r="H4" s="358"/>
      <c r="I4" s="359"/>
      <c r="J4" s="360" t="s">
        <v>190</v>
      </c>
      <c r="K4" s="361"/>
      <c r="L4" s="361"/>
      <c r="M4" s="362"/>
      <c r="N4" s="357" t="s">
        <v>191</v>
      </c>
      <c r="O4" s="358"/>
      <c r="P4" s="358"/>
      <c r="Q4" s="359"/>
    </row>
    <row r="5" spans="1:17" ht="14.45" customHeight="1" thickBot="1" x14ac:dyDescent="0.25">
      <c r="A5" s="498" t="s">
        <v>183</v>
      </c>
      <c r="B5" s="499" t="s">
        <v>185</v>
      </c>
      <c r="C5" s="499" t="s">
        <v>186</v>
      </c>
      <c r="D5" s="499" t="s">
        <v>187</v>
      </c>
      <c r="E5" s="500" t="s">
        <v>188</v>
      </c>
      <c r="F5" s="501" t="s">
        <v>185</v>
      </c>
      <c r="G5" s="502" t="s">
        <v>186</v>
      </c>
      <c r="H5" s="502" t="s">
        <v>187</v>
      </c>
      <c r="I5" s="503" t="s">
        <v>188</v>
      </c>
      <c r="J5" s="499" t="s">
        <v>185</v>
      </c>
      <c r="K5" s="499" t="s">
        <v>186</v>
      </c>
      <c r="L5" s="499" t="s">
        <v>187</v>
      </c>
      <c r="M5" s="500" t="s">
        <v>188</v>
      </c>
      <c r="N5" s="501" t="s">
        <v>185</v>
      </c>
      <c r="O5" s="502" t="s">
        <v>186</v>
      </c>
      <c r="P5" s="502" t="s">
        <v>187</v>
      </c>
      <c r="Q5" s="503" t="s">
        <v>188</v>
      </c>
    </row>
    <row r="6" spans="1:17" ht="14.45" customHeight="1" x14ac:dyDescent="0.2">
      <c r="A6" s="509" t="s">
        <v>536</v>
      </c>
      <c r="B6" s="513"/>
      <c r="C6" s="482"/>
      <c r="D6" s="482"/>
      <c r="E6" s="483"/>
      <c r="F6" s="511"/>
      <c r="G6" s="505"/>
      <c r="H6" s="505"/>
      <c r="I6" s="515"/>
      <c r="J6" s="513"/>
      <c r="K6" s="482"/>
      <c r="L6" s="482"/>
      <c r="M6" s="483"/>
      <c r="N6" s="511"/>
      <c r="O6" s="505"/>
      <c r="P6" s="505"/>
      <c r="Q6" s="506"/>
    </row>
    <row r="7" spans="1:17" ht="14.45" customHeight="1" thickBot="1" x14ac:dyDescent="0.25">
      <c r="A7" s="510" t="s">
        <v>537</v>
      </c>
      <c r="B7" s="514">
        <v>94</v>
      </c>
      <c r="C7" s="496">
        <v>1</v>
      </c>
      <c r="D7" s="496"/>
      <c r="E7" s="497"/>
      <c r="F7" s="512">
        <v>0.98947368421052628</v>
      </c>
      <c r="G7" s="507">
        <v>1.0526315789473684E-2</v>
      </c>
      <c r="H7" s="507">
        <v>0</v>
      </c>
      <c r="I7" s="516">
        <v>0</v>
      </c>
      <c r="J7" s="514">
        <v>56</v>
      </c>
      <c r="K7" s="496">
        <v>1</v>
      </c>
      <c r="L7" s="496"/>
      <c r="M7" s="497"/>
      <c r="N7" s="512">
        <v>0.98245614035087714</v>
      </c>
      <c r="O7" s="507">
        <v>1.7543859649122806E-2</v>
      </c>
      <c r="P7" s="507">
        <v>0</v>
      </c>
      <c r="Q7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5" priority="1" operator="greaterThan">
      <formula>0.3</formula>
    </cfRule>
  </conditionalFormatting>
  <hyperlinks>
    <hyperlink ref="A2" location="Obsah!A1" display="Zpět na Obsah  KL 01  1.-4.měsíc" xr:uid="{05CCE401-3C51-4000-808D-7543F0BAAE31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18" customWidth="1"/>
    <col min="2" max="2" width="34.28515625" style="118" customWidth="1"/>
    <col min="3" max="3" width="11.140625" style="118" bestFit="1" customWidth="1"/>
    <col min="4" max="4" width="7.28515625" style="118" bestFit="1" customWidth="1"/>
    <col min="5" max="5" width="11.140625" style="118" bestFit="1" customWidth="1"/>
    <col min="6" max="6" width="5.28515625" style="118" customWidth="1"/>
    <col min="7" max="7" width="7.28515625" style="118" bestFit="1" customWidth="1"/>
    <col min="8" max="8" width="5.28515625" style="118" customWidth="1"/>
    <col min="9" max="9" width="11.140625" style="118" customWidth="1"/>
    <col min="10" max="10" width="5.28515625" style="118" customWidth="1"/>
    <col min="11" max="11" width="7.28515625" style="118" customWidth="1"/>
    <col min="12" max="12" width="5.28515625" style="118" customWidth="1"/>
    <col min="13" max="13" width="0" style="118" hidden="1" customWidth="1"/>
    <col min="14" max="16384" width="8.85546875" style="118"/>
  </cols>
  <sheetData>
    <row r="1" spans="1:14" ht="18.600000000000001" customHeight="1" thickBot="1" x14ac:dyDescent="0.35">
      <c r="A1" s="356" t="s">
        <v>131</v>
      </c>
      <c r="B1" s="356"/>
      <c r="C1" s="356"/>
      <c r="D1" s="356"/>
      <c r="E1" s="356"/>
      <c r="F1" s="356"/>
      <c r="G1" s="356"/>
      <c r="H1" s="356"/>
      <c r="I1" s="319"/>
      <c r="J1" s="319"/>
      <c r="K1" s="319"/>
      <c r="L1" s="319"/>
    </row>
    <row r="2" spans="1:14" ht="14.45" customHeight="1" thickBot="1" x14ac:dyDescent="0.25">
      <c r="A2" s="221" t="s">
        <v>256</v>
      </c>
      <c r="B2" s="195"/>
      <c r="C2" s="195"/>
      <c r="D2" s="195"/>
      <c r="E2" s="195"/>
      <c r="F2" s="195"/>
      <c r="G2" s="195"/>
      <c r="H2" s="195"/>
    </row>
    <row r="3" spans="1:14" ht="14.45" customHeight="1" thickBot="1" x14ac:dyDescent="0.25">
      <c r="A3" s="132"/>
      <c r="B3" s="132"/>
      <c r="C3" s="364" t="s">
        <v>15</v>
      </c>
      <c r="D3" s="363"/>
      <c r="E3" s="363" t="s">
        <v>16</v>
      </c>
      <c r="F3" s="363"/>
      <c r="G3" s="363"/>
      <c r="H3" s="363"/>
      <c r="I3" s="363" t="s">
        <v>136</v>
      </c>
      <c r="J3" s="363"/>
      <c r="K3" s="363"/>
      <c r="L3" s="365"/>
    </row>
    <row r="4" spans="1:14" ht="14.45" customHeight="1" thickBot="1" x14ac:dyDescent="0.25">
      <c r="A4" s="71" t="s">
        <v>17</v>
      </c>
      <c r="B4" s="72" t="s">
        <v>18</v>
      </c>
      <c r="C4" s="73" t="s">
        <v>19</v>
      </c>
      <c r="D4" s="73" t="s">
        <v>20</v>
      </c>
      <c r="E4" s="73" t="s">
        <v>19</v>
      </c>
      <c r="F4" s="73" t="s">
        <v>2</v>
      </c>
      <c r="G4" s="73" t="s">
        <v>20</v>
      </c>
      <c r="H4" s="73" t="s">
        <v>2</v>
      </c>
      <c r="I4" s="73" t="s">
        <v>19</v>
      </c>
      <c r="J4" s="73" t="s">
        <v>2</v>
      </c>
      <c r="K4" s="73" t="s">
        <v>20</v>
      </c>
      <c r="L4" s="74" t="s">
        <v>2</v>
      </c>
    </row>
    <row r="5" spans="1:14" ht="14.45" customHeight="1" x14ac:dyDescent="0.2">
      <c r="A5" s="466">
        <v>37</v>
      </c>
      <c r="B5" s="467" t="s">
        <v>538</v>
      </c>
      <c r="C5" s="470">
        <v>915.03</v>
      </c>
      <c r="D5" s="470">
        <v>3</v>
      </c>
      <c r="E5" s="470">
        <v>247.17</v>
      </c>
      <c r="F5" s="517">
        <v>0.27012229107242386</v>
      </c>
      <c r="G5" s="470">
        <v>1</v>
      </c>
      <c r="H5" s="517">
        <v>0.33333333333333331</v>
      </c>
      <c r="I5" s="470">
        <v>667.86</v>
      </c>
      <c r="J5" s="517">
        <v>0.7298777089275762</v>
      </c>
      <c r="K5" s="470">
        <v>2</v>
      </c>
      <c r="L5" s="517">
        <v>0.66666666666666663</v>
      </c>
      <c r="M5" s="470" t="s">
        <v>68</v>
      </c>
      <c r="N5" s="139"/>
    </row>
    <row r="6" spans="1:14" ht="14.45" customHeight="1" x14ac:dyDescent="0.2">
      <c r="A6" s="466">
        <v>37</v>
      </c>
      <c r="B6" s="467" t="s">
        <v>539</v>
      </c>
      <c r="C6" s="470">
        <v>915.03</v>
      </c>
      <c r="D6" s="470">
        <v>3</v>
      </c>
      <c r="E6" s="470">
        <v>247.17</v>
      </c>
      <c r="F6" s="517">
        <v>0.27012229107242386</v>
      </c>
      <c r="G6" s="470">
        <v>1</v>
      </c>
      <c r="H6" s="517">
        <v>0.33333333333333331</v>
      </c>
      <c r="I6" s="470">
        <v>667.86</v>
      </c>
      <c r="J6" s="517">
        <v>0.7298777089275762</v>
      </c>
      <c r="K6" s="470">
        <v>2</v>
      </c>
      <c r="L6" s="517">
        <v>0.66666666666666663</v>
      </c>
      <c r="M6" s="470" t="s">
        <v>1</v>
      </c>
      <c r="N6" s="139"/>
    </row>
    <row r="7" spans="1:14" ht="14.45" customHeight="1" x14ac:dyDescent="0.2">
      <c r="A7" s="466" t="s">
        <v>475</v>
      </c>
      <c r="B7" s="467" t="s">
        <v>3</v>
      </c>
      <c r="C7" s="470">
        <v>915.03</v>
      </c>
      <c r="D7" s="470">
        <v>3</v>
      </c>
      <c r="E7" s="470">
        <v>247.17</v>
      </c>
      <c r="F7" s="517">
        <v>0.27012229107242386</v>
      </c>
      <c r="G7" s="470">
        <v>1</v>
      </c>
      <c r="H7" s="517">
        <v>0.33333333333333331</v>
      </c>
      <c r="I7" s="470">
        <v>667.86</v>
      </c>
      <c r="J7" s="517">
        <v>0.7298777089275762</v>
      </c>
      <c r="K7" s="470">
        <v>2</v>
      </c>
      <c r="L7" s="517">
        <v>0.66666666666666663</v>
      </c>
      <c r="M7" s="470" t="s">
        <v>480</v>
      </c>
      <c r="N7" s="139"/>
    </row>
    <row r="9" spans="1:14" ht="14.45" customHeight="1" x14ac:dyDescent="0.2">
      <c r="A9" s="466">
        <v>37</v>
      </c>
      <c r="B9" s="467" t="s">
        <v>538</v>
      </c>
      <c r="C9" s="470" t="s">
        <v>477</v>
      </c>
      <c r="D9" s="470" t="s">
        <v>477</v>
      </c>
      <c r="E9" s="470" t="s">
        <v>477</v>
      </c>
      <c r="F9" s="517" t="s">
        <v>477</v>
      </c>
      <c r="G9" s="470" t="s">
        <v>477</v>
      </c>
      <c r="H9" s="517" t="s">
        <v>477</v>
      </c>
      <c r="I9" s="470" t="s">
        <v>477</v>
      </c>
      <c r="J9" s="517" t="s">
        <v>477</v>
      </c>
      <c r="K9" s="470" t="s">
        <v>477</v>
      </c>
      <c r="L9" s="517" t="s">
        <v>477</v>
      </c>
      <c r="M9" s="470" t="s">
        <v>68</v>
      </c>
      <c r="N9" s="139"/>
    </row>
    <row r="10" spans="1:14" ht="14.45" customHeight="1" x14ac:dyDescent="0.2">
      <c r="A10" s="466" t="s">
        <v>540</v>
      </c>
      <c r="B10" s="467" t="s">
        <v>539</v>
      </c>
      <c r="C10" s="470">
        <v>915.03</v>
      </c>
      <c r="D10" s="470">
        <v>3</v>
      </c>
      <c r="E10" s="470">
        <v>247.17</v>
      </c>
      <c r="F10" s="517">
        <v>0.27012229107242386</v>
      </c>
      <c r="G10" s="470">
        <v>1</v>
      </c>
      <c r="H10" s="517">
        <v>0.33333333333333331</v>
      </c>
      <c r="I10" s="470">
        <v>667.86</v>
      </c>
      <c r="J10" s="517">
        <v>0.7298777089275762</v>
      </c>
      <c r="K10" s="470">
        <v>2</v>
      </c>
      <c r="L10" s="517">
        <v>0.66666666666666663</v>
      </c>
      <c r="M10" s="470" t="s">
        <v>1</v>
      </c>
      <c r="N10" s="139"/>
    </row>
    <row r="11" spans="1:14" ht="14.45" customHeight="1" x14ac:dyDescent="0.2">
      <c r="A11" s="466" t="s">
        <v>540</v>
      </c>
      <c r="B11" s="467" t="s">
        <v>541</v>
      </c>
      <c r="C11" s="470">
        <v>915.03</v>
      </c>
      <c r="D11" s="470">
        <v>3</v>
      </c>
      <c r="E11" s="470">
        <v>247.17</v>
      </c>
      <c r="F11" s="517">
        <v>0.27012229107242386</v>
      </c>
      <c r="G11" s="470">
        <v>1</v>
      </c>
      <c r="H11" s="517">
        <v>0.33333333333333331</v>
      </c>
      <c r="I11" s="470">
        <v>667.86</v>
      </c>
      <c r="J11" s="517">
        <v>0.7298777089275762</v>
      </c>
      <c r="K11" s="470">
        <v>2</v>
      </c>
      <c r="L11" s="517">
        <v>0.66666666666666663</v>
      </c>
      <c r="M11" s="470" t="s">
        <v>484</v>
      </c>
      <c r="N11" s="139"/>
    </row>
    <row r="12" spans="1:14" ht="14.45" customHeight="1" x14ac:dyDescent="0.2">
      <c r="A12" s="466" t="s">
        <v>477</v>
      </c>
      <c r="B12" s="467" t="s">
        <v>477</v>
      </c>
      <c r="C12" s="470" t="s">
        <v>477</v>
      </c>
      <c r="D12" s="470" t="s">
        <v>477</v>
      </c>
      <c r="E12" s="470" t="s">
        <v>477</v>
      </c>
      <c r="F12" s="517" t="s">
        <v>477</v>
      </c>
      <c r="G12" s="470" t="s">
        <v>477</v>
      </c>
      <c r="H12" s="517" t="s">
        <v>477</v>
      </c>
      <c r="I12" s="470" t="s">
        <v>477</v>
      </c>
      <c r="J12" s="517" t="s">
        <v>477</v>
      </c>
      <c r="K12" s="470" t="s">
        <v>477</v>
      </c>
      <c r="L12" s="517" t="s">
        <v>477</v>
      </c>
      <c r="M12" s="470" t="s">
        <v>485</v>
      </c>
      <c r="N12" s="139"/>
    </row>
    <row r="13" spans="1:14" ht="14.45" customHeight="1" x14ac:dyDescent="0.2">
      <c r="A13" s="466" t="s">
        <v>475</v>
      </c>
      <c r="B13" s="467" t="s">
        <v>542</v>
      </c>
      <c r="C13" s="470">
        <v>915.03</v>
      </c>
      <c r="D13" s="470">
        <v>3</v>
      </c>
      <c r="E13" s="470">
        <v>247.17</v>
      </c>
      <c r="F13" s="517">
        <v>0.27012229107242386</v>
      </c>
      <c r="G13" s="470">
        <v>1</v>
      </c>
      <c r="H13" s="517">
        <v>0.33333333333333331</v>
      </c>
      <c r="I13" s="470">
        <v>667.86</v>
      </c>
      <c r="J13" s="517">
        <v>0.7298777089275762</v>
      </c>
      <c r="K13" s="470">
        <v>2</v>
      </c>
      <c r="L13" s="517">
        <v>0.66666666666666663</v>
      </c>
      <c r="M13" s="470" t="s">
        <v>480</v>
      </c>
      <c r="N13" s="139"/>
    </row>
    <row r="14" spans="1:14" ht="14.45" customHeight="1" x14ac:dyDescent="0.2">
      <c r="A14" s="518" t="s">
        <v>233</v>
      </c>
    </row>
    <row r="15" spans="1:14" ht="14.45" customHeight="1" x14ac:dyDescent="0.2">
      <c r="A15" s="519" t="s">
        <v>543</v>
      </c>
    </row>
    <row r="16" spans="1:14" ht="14.45" customHeight="1" x14ac:dyDescent="0.2">
      <c r="A16" s="518" t="s">
        <v>544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4" priority="15" stopIfTrue="1" operator="lessThan">
      <formula>0.6</formula>
    </cfRule>
  </conditionalFormatting>
  <conditionalFormatting sqref="B5:B7">
    <cfRule type="expression" dxfId="33" priority="10">
      <formula>AND(LEFT(M5,6)&lt;&gt;"mezera",M5&lt;&gt;"")</formula>
    </cfRule>
  </conditionalFormatting>
  <conditionalFormatting sqref="A5:A7">
    <cfRule type="expression" dxfId="32" priority="8">
      <formula>AND(M5&lt;&gt;"",M5&lt;&gt;"mezeraKL")</formula>
    </cfRule>
  </conditionalFormatting>
  <conditionalFormatting sqref="F5:F7">
    <cfRule type="cellIs" dxfId="31" priority="7" operator="lessThan">
      <formula>0.6</formula>
    </cfRule>
  </conditionalFormatting>
  <conditionalFormatting sqref="B5:L7">
    <cfRule type="expression" dxfId="30" priority="9">
      <formula>OR($M5="KL",$M5="SumaKL")</formula>
    </cfRule>
    <cfRule type="expression" dxfId="29" priority="11">
      <formula>$M5="SumaNS"</formula>
    </cfRule>
  </conditionalFormatting>
  <conditionalFormatting sqref="A5:L7">
    <cfRule type="expression" dxfId="28" priority="12">
      <formula>$M5&lt;&gt;""</formula>
    </cfRule>
  </conditionalFormatting>
  <conditionalFormatting sqref="B9:B13">
    <cfRule type="expression" dxfId="27" priority="4">
      <formula>AND(LEFT(M9,6)&lt;&gt;"mezera",M9&lt;&gt;"")</formula>
    </cfRule>
  </conditionalFormatting>
  <conditionalFormatting sqref="A9:A13">
    <cfRule type="expression" dxfId="26" priority="2">
      <formula>AND(M9&lt;&gt;"",M9&lt;&gt;"mezeraKL")</formula>
    </cfRule>
  </conditionalFormatting>
  <conditionalFormatting sqref="F9:F13">
    <cfRule type="cellIs" dxfId="25" priority="1" operator="lessThan">
      <formula>0.6</formula>
    </cfRule>
  </conditionalFormatting>
  <conditionalFormatting sqref="B9:L13">
    <cfRule type="expression" dxfId="24" priority="3">
      <formula>OR($M9="KL",$M9="SumaKL")</formula>
    </cfRule>
    <cfRule type="expression" dxfId="23" priority="5">
      <formula>$M9="SumaNS"</formula>
    </cfRule>
  </conditionalFormatting>
  <conditionalFormatting sqref="A9:L13">
    <cfRule type="expression" dxfId="22" priority="6">
      <formula>$M9&lt;&gt;""</formula>
    </cfRule>
  </conditionalFormatting>
  <hyperlinks>
    <hyperlink ref="A2" location="Obsah!A1" display="Zpět na Obsah  KL 01  1.-4.měsíc" xr:uid="{CD7367CE-7275-48A5-BB86-8E8963042B51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18" customWidth="1"/>
    <col min="2" max="2" width="11.140625" style="196" bestFit="1" customWidth="1"/>
    <col min="3" max="3" width="11.140625" style="118" hidden="1" customWidth="1"/>
    <col min="4" max="4" width="7.28515625" style="196" bestFit="1" customWidth="1"/>
    <col min="5" max="5" width="7.28515625" style="118" hidden="1" customWidth="1"/>
    <col min="6" max="6" width="11.140625" style="196" bestFit="1" customWidth="1"/>
    <col min="7" max="7" width="5.28515625" style="199" customWidth="1"/>
    <col min="8" max="8" width="7.28515625" style="196" bestFit="1" customWidth="1"/>
    <col min="9" max="9" width="5.28515625" style="199" customWidth="1"/>
    <col min="10" max="10" width="11.140625" style="196" customWidth="1"/>
    <col min="11" max="11" width="5.28515625" style="199" customWidth="1"/>
    <col min="12" max="12" width="7.28515625" style="196" customWidth="1"/>
    <col min="13" max="13" width="5.28515625" style="199" customWidth="1"/>
    <col min="14" max="14" width="0" style="118" hidden="1" customWidth="1"/>
    <col min="15" max="16384" width="8.85546875" style="118"/>
  </cols>
  <sheetData>
    <row r="1" spans="1:13" ht="18.600000000000001" customHeight="1" thickBot="1" x14ac:dyDescent="0.35">
      <c r="A1" s="356" t="s">
        <v>137</v>
      </c>
      <c r="B1" s="356"/>
      <c r="C1" s="356"/>
      <c r="D1" s="356"/>
      <c r="E1" s="356"/>
      <c r="F1" s="356"/>
      <c r="G1" s="356"/>
      <c r="H1" s="356"/>
      <c r="I1" s="356"/>
      <c r="J1" s="319"/>
      <c r="K1" s="319"/>
      <c r="L1" s="319"/>
      <c r="M1" s="319"/>
    </row>
    <row r="2" spans="1:13" ht="14.45" customHeight="1" thickBot="1" x14ac:dyDescent="0.25">
      <c r="A2" s="221" t="s">
        <v>256</v>
      </c>
      <c r="B2" s="203"/>
      <c r="C2" s="195"/>
      <c r="D2" s="203"/>
      <c r="E2" s="195"/>
      <c r="F2" s="203"/>
      <c r="G2" s="204"/>
      <c r="H2" s="203"/>
      <c r="I2" s="204"/>
    </row>
    <row r="3" spans="1:13" ht="14.45" customHeight="1" thickBot="1" x14ac:dyDescent="0.25">
      <c r="A3" s="132"/>
      <c r="B3" s="364" t="s">
        <v>15</v>
      </c>
      <c r="C3" s="366"/>
      <c r="D3" s="363"/>
      <c r="E3" s="131"/>
      <c r="F3" s="363" t="s">
        <v>16</v>
      </c>
      <c r="G3" s="363"/>
      <c r="H3" s="363"/>
      <c r="I3" s="363"/>
      <c r="J3" s="363" t="s">
        <v>136</v>
      </c>
      <c r="K3" s="363"/>
      <c r="L3" s="363"/>
      <c r="M3" s="365"/>
    </row>
    <row r="4" spans="1:13" ht="14.45" customHeight="1" thickBot="1" x14ac:dyDescent="0.25">
      <c r="A4" s="498" t="s">
        <v>128</v>
      </c>
      <c r="B4" s="499" t="s">
        <v>19</v>
      </c>
      <c r="C4" s="522"/>
      <c r="D4" s="499" t="s">
        <v>20</v>
      </c>
      <c r="E4" s="522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5" customHeight="1" thickBot="1" x14ac:dyDescent="0.25">
      <c r="A5" s="521" t="s">
        <v>545</v>
      </c>
      <c r="B5" s="523">
        <v>915.03</v>
      </c>
      <c r="C5" s="524">
        <v>1</v>
      </c>
      <c r="D5" s="526">
        <v>3</v>
      </c>
      <c r="E5" s="520" t="s">
        <v>545</v>
      </c>
      <c r="F5" s="523">
        <v>247.17</v>
      </c>
      <c r="G5" s="237">
        <v>0.27012229107242386</v>
      </c>
      <c r="H5" s="525">
        <v>1</v>
      </c>
      <c r="I5" s="238">
        <v>0.33333333333333331</v>
      </c>
      <c r="J5" s="527">
        <v>667.86</v>
      </c>
      <c r="K5" s="237">
        <v>0.7298777089275762</v>
      </c>
      <c r="L5" s="525">
        <v>2</v>
      </c>
      <c r="M5" s="238">
        <v>0.66666666666666663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F6A8035-1B24-4DB5-A9A2-1E76F8380FB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18" hidden="1" customWidth="1" outlineLevel="1"/>
    <col min="2" max="2" width="28.28515625" style="118" hidden="1" customWidth="1" outlineLevel="1"/>
    <col min="3" max="3" width="9" style="118" customWidth="1" collapsed="1"/>
    <col min="4" max="4" width="18.7109375" style="207" customWidth="1"/>
    <col min="5" max="5" width="13.5703125" style="197" customWidth="1"/>
    <col min="6" max="6" width="6" style="118" bestFit="1" customWidth="1"/>
    <col min="7" max="7" width="8.7109375" style="118" customWidth="1"/>
    <col min="8" max="8" width="5" style="118" bestFit="1" customWidth="1"/>
    <col min="9" max="9" width="8.5703125" style="118" hidden="1" customWidth="1" outlineLevel="1"/>
    <col min="10" max="10" width="25.7109375" style="118" customWidth="1" collapsed="1"/>
    <col min="11" max="11" width="8.7109375" style="118" customWidth="1"/>
    <col min="12" max="12" width="7.7109375" style="198" customWidth="1"/>
    <col min="13" max="13" width="11.140625" style="198" customWidth="1"/>
    <col min="14" max="14" width="7.7109375" style="118" customWidth="1"/>
    <col min="15" max="15" width="7.7109375" style="208" customWidth="1"/>
    <col min="16" max="16" width="11.140625" style="198" customWidth="1"/>
    <col min="17" max="17" width="5.42578125" style="199" bestFit="1" customWidth="1"/>
    <col min="18" max="18" width="7.7109375" style="118" customWidth="1"/>
    <col min="19" max="19" width="5.42578125" style="199" bestFit="1" customWidth="1"/>
    <col min="20" max="20" width="7.7109375" style="208" customWidth="1"/>
    <col min="21" max="21" width="5.42578125" style="199" bestFit="1" customWidth="1"/>
    <col min="22" max="16384" width="8.85546875" style="118"/>
  </cols>
  <sheetData>
    <row r="1" spans="1:21" ht="18.600000000000001" customHeight="1" thickBot="1" x14ac:dyDescent="0.35">
      <c r="A1" s="348" t="s">
        <v>559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</row>
    <row r="2" spans="1:21" ht="14.45" customHeight="1" thickBot="1" x14ac:dyDescent="0.25">
      <c r="A2" s="221" t="s">
        <v>256</v>
      </c>
      <c r="B2" s="205"/>
      <c r="C2" s="195"/>
      <c r="D2" s="195"/>
      <c r="E2" s="206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1" ht="14.45" customHeight="1" thickBot="1" x14ac:dyDescent="0.25">
      <c r="A3" s="370"/>
      <c r="B3" s="371"/>
      <c r="C3" s="371"/>
      <c r="D3" s="371"/>
      <c r="E3" s="371"/>
      <c r="F3" s="371"/>
      <c r="G3" s="371"/>
      <c r="H3" s="371"/>
      <c r="I3" s="371"/>
      <c r="J3" s="371"/>
      <c r="K3" s="372" t="s">
        <v>127</v>
      </c>
      <c r="L3" s="373"/>
      <c r="M3" s="58">
        <f>SUBTOTAL(9,M7:M1048576)</f>
        <v>915.03</v>
      </c>
      <c r="N3" s="58">
        <f>SUBTOTAL(9,N7:N1048576)</f>
        <v>3</v>
      </c>
      <c r="O3" s="58">
        <f>SUBTOTAL(9,O7:O1048576)</f>
        <v>3</v>
      </c>
      <c r="P3" s="58">
        <f>SUBTOTAL(9,P7:P1048576)</f>
        <v>247.17</v>
      </c>
      <c r="Q3" s="59">
        <f>IF(M3=0,0,P3/M3)</f>
        <v>0.27012229107242386</v>
      </c>
      <c r="R3" s="58">
        <f>SUBTOTAL(9,R7:R1048576)</f>
        <v>1</v>
      </c>
      <c r="S3" s="59">
        <f>IF(N3=0,0,R3/N3)</f>
        <v>0.33333333333333331</v>
      </c>
      <c r="T3" s="58">
        <f>SUBTOTAL(9,T7:T1048576)</f>
        <v>1</v>
      </c>
      <c r="U3" s="60">
        <f>IF(O3=0,0,T3/O3)</f>
        <v>0.33333333333333331</v>
      </c>
    </row>
    <row r="4" spans="1:21" ht="14.45" customHeight="1" x14ac:dyDescent="0.2">
      <c r="A4" s="61"/>
      <c r="B4" s="62"/>
      <c r="C4" s="62"/>
      <c r="D4" s="63"/>
      <c r="E4" s="132"/>
      <c r="F4" s="62"/>
      <c r="G4" s="62"/>
      <c r="H4" s="62"/>
      <c r="I4" s="62"/>
      <c r="J4" s="62"/>
      <c r="K4" s="62"/>
      <c r="L4" s="62"/>
      <c r="M4" s="374" t="s">
        <v>15</v>
      </c>
      <c r="N4" s="375"/>
      <c r="O4" s="375"/>
      <c r="P4" s="376" t="s">
        <v>21</v>
      </c>
      <c r="Q4" s="375"/>
      <c r="R4" s="375"/>
      <c r="S4" s="375"/>
      <c r="T4" s="375"/>
      <c r="U4" s="377"/>
    </row>
    <row r="5" spans="1:21" ht="14.45" customHeight="1" thickBot="1" x14ac:dyDescent="0.25">
      <c r="A5" s="64"/>
      <c r="B5" s="65"/>
      <c r="C5" s="62"/>
      <c r="D5" s="63"/>
      <c r="E5" s="132"/>
      <c r="F5" s="62"/>
      <c r="G5" s="62"/>
      <c r="H5" s="62"/>
      <c r="I5" s="62"/>
      <c r="J5" s="62"/>
      <c r="K5" s="62"/>
      <c r="L5" s="62"/>
      <c r="M5" s="75" t="s">
        <v>22</v>
      </c>
      <c r="N5" s="76" t="s">
        <v>13</v>
      </c>
      <c r="O5" s="76" t="s">
        <v>20</v>
      </c>
      <c r="P5" s="367" t="s">
        <v>22</v>
      </c>
      <c r="Q5" s="368"/>
      <c r="R5" s="367" t="s">
        <v>13</v>
      </c>
      <c r="S5" s="368"/>
      <c r="T5" s="367" t="s">
        <v>20</v>
      </c>
      <c r="U5" s="369"/>
    </row>
    <row r="6" spans="1:21" s="197" customFormat="1" ht="14.45" customHeight="1" thickBot="1" x14ac:dyDescent="0.25">
      <c r="A6" s="528" t="s">
        <v>23</v>
      </c>
      <c r="B6" s="529" t="s">
        <v>5</v>
      </c>
      <c r="C6" s="528" t="s">
        <v>24</v>
      </c>
      <c r="D6" s="529" t="s">
        <v>6</v>
      </c>
      <c r="E6" s="529" t="s">
        <v>139</v>
      </c>
      <c r="F6" s="529" t="s">
        <v>25</v>
      </c>
      <c r="G6" s="529" t="s">
        <v>26</v>
      </c>
      <c r="H6" s="529" t="s">
        <v>8</v>
      </c>
      <c r="I6" s="529" t="s">
        <v>10</v>
      </c>
      <c r="J6" s="529" t="s">
        <v>11</v>
      </c>
      <c r="K6" s="529" t="s">
        <v>12</v>
      </c>
      <c r="L6" s="529" t="s">
        <v>27</v>
      </c>
      <c r="M6" s="530" t="s">
        <v>14</v>
      </c>
      <c r="N6" s="531" t="s">
        <v>28</v>
      </c>
      <c r="O6" s="531" t="s">
        <v>28</v>
      </c>
      <c r="P6" s="531" t="s">
        <v>14</v>
      </c>
      <c r="Q6" s="531" t="s">
        <v>2</v>
      </c>
      <c r="R6" s="531" t="s">
        <v>28</v>
      </c>
      <c r="S6" s="531" t="s">
        <v>2</v>
      </c>
      <c r="T6" s="531" t="s">
        <v>28</v>
      </c>
      <c r="U6" s="532" t="s">
        <v>2</v>
      </c>
    </row>
    <row r="7" spans="1:21" ht="14.45" customHeight="1" x14ac:dyDescent="0.2">
      <c r="A7" s="477">
        <v>37</v>
      </c>
      <c r="B7" s="478" t="s">
        <v>538</v>
      </c>
      <c r="C7" s="478" t="s">
        <v>540</v>
      </c>
      <c r="D7" s="533" t="s">
        <v>558</v>
      </c>
      <c r="E7" s="534" t="s">
        <v>545</v>
      </c>
      <c r="F7" s="478" t="s">
        <v>539</v>
      </c>
      <c r="G7" s="478" t="s">
        <v>546</v>
      </c>
      <c r="H7" s="478" t="s">
        <v>477</v>
      </c>
      <c r="I7" s="478" t="s">
        <v>547</v>
      </c>
      <c r="J7" s="478" t="s">
        <v>548</v>
      </c>
      <c r="K7" s="478" t="s">
        <v>549</v>
      </c>
      <c r="L7" s="479">
        <v>247.17</v>
      </c>
      <c r="M7" s="479">
        <v>247.17</v>
      </c>
      <c r="N7" s="478">
        <v>1</v>
      </c>
      <c r="O7" s="535">
        <v>1</v>
      </c>
      <c r="P7" s="479">
        <v>247.17</v>
      </c>
      <c r="Q7" s="505">
        <v>1</v>
      </c>
      <c r="R7" s="478">
        <v>1</v>
      </c>
      <c r="S7" s="505">
        <v>1</v>
      </c>
      <c r="T7" s="535">
        <v>1</v>
      </c>
      <c r="U7" s="506">
        <v>1</v>
      </c>
    </row>
    <row r="8" spans="1:21" ht="14.45" customHeight="1" x14ac:dyDescent="0.2">
      <c r="A8" s="536">
        <v>37</v>
      </c>
      <c r="B8" s="537" t="s">
        <v>538</v>
      </c>
      <c r="C8" s="537" t="s">
        <v>540</v>
      </c>
      <c r="D8" s="538" t="s">
        <v>558</v>
      </c>
      <c r="E8" s="539" t="s">
        <v>545</v>
      </c>
      <c r="F8" s="537" t="s">
        <v>539</v>
      </c>
      <c r="G8" s="537" t="s">
        <v>550</v>
      </c>
      <c r="H8" s="537" t="s">
        <v>477</v>
      </c>
      <c r="I8" s="537" t="s">
        <v>551</v>
      </c>
      <c r="J8" s="537" t="s">
        <v>552</v>
      </c>
      <c r="K8" s="537" t="s">
        <v>553</v>
      </c>
      <c r="L8" s="540">
        <v>590.26</v>
      </c>
      <c r="M8" s="540">
        <v>590.26</v>
      </c>
      <c r="N8" s="537">
        <v>1</v>
      </c>
      <c r="O8" s="541">
        <v>1</v>
      </c>
      <c r="P8" s="540"/>
      <c r="Q8" s="542">
        <v>0</v>
      </c>
      <c r="R8" s="537"/>
      <c r="S8" s="542">
        <v>0</v>
      </c>
      <c r="T8" s="541"/>
      <c r="U8" s="543">
        <v>0</v>
      </c>
    </row>
    <row r="9" spans="1:21" ht="14.45" customHeight="1" thickBot="1" x14ac:dyDescent="0.25">
      <c r="A9" s="544">
        <v>37</v>
      </c>
      <c r="B9" s="545" t="s">
        <v>538</v>
      </c>
      <c r="C9" s="545" t="s">
        <v>540</v>
      </c>
      <c r="D9" s="546" t="s">
        <v>558</v>
      </c>
      <c r="E9" s="547" t="s">
        <v>545</v>
      </c>
      <c r="F9" s="545" t="s">
        <v>539</v>
      </c>
      <c r="G9" s="545" t="s">
        <v>554</v>
      </c>
      <c r="H9" s="545" t="s">
        <v>477</v>
      </c>
      <c r="I9" s="545" t="s">
        <v>555</v>
      </c>
      <c r="J9" s="545" t="s">
        <v>556</v>
      </c>
      <c r="K9" s="545" t="s">
        <v>557</v>
      </c>
      <c r="L9" s="548">
        <v>77.599999999999994</v>
      </c>
      <c r="M9" s="548">
        <v>77.599999999999994</v>
      </c>
      <c r="N9" s="545">
        <v>1</v>
      </c>
      <c r="O9" s="549">
        <v>1</v>
      </c>
      <c r="P9" s="548"/>
      <c r="Q9" s="550">
        <v>0</v>
      </c>
      <c r="R9" s="545"/>
      <c r="S9" s="550">
        <v>0</v>
      </c>
      <c r="T9" s="549"/>
      <c r="U9" s="551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93B26FB-4ED8-496F-92F2-689ED6B106B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7" customWidth="1"/>
    <col min="2" max="2" width="61.140625" style="197" customWidth="1"/>
    <col min="3" max="3" width="9.5703125" style="118" hidden="1" customWidth="1" outlineLevel="1"/>
    <col min="4" max="4" width="9.5703125" style="198" customWidth="1" collapsed="1"/>
    <col min="5" max="5" width="2.28515625" style="198" customWidth="1"/>
    <col min="6" max="6" width="9.5703125" style="199" customWidth="1"/>
    <col min="7" max="7" width="9.5703125" style="196" customWidth="1"/>
    <col min="8" max="9" width="9.5703125" style="118" customWidth="1"/>
    <col min="10" max="10" width="0" style="118" hidden="1" customWidth="1"/>
    <col min="11" max="16384" width="8.85546875" style="118"/>
  </cols>
  <sheetData>
    <row r="1" spans="1:10" ht="18.600000000000001" customHeight="1" thickBot="1" x14ac:dyDescent="0.35">
      <c r="A1" s="348" t="s">
        <v>132</v>
      </c>
      <c r="B1" s="349"/>
      <c r="C1" s="349"/>
      <c r="D1" s="349"/>
      <c r="E1" s="349"/>
      <c r="F1" s="349"/>
      <c r="G1" s="319"/>
      <c r="H1" s="350"/>
      <c r="I1" s="350"/>
    </row>
    <row r="2" spans="1:10" ht="14.45" customHeight="1" thickBot="1" x14ac:dyDescent="0.25">
      <c r="A2" s="221" t="s">
        <v>256</v>
      </c>
      <c r="B2" s="195"/>
      <c r="C2" s="195"/>
      <c r="D2" s="195"/>
      <c r="E2" s="195"/>
      <c r="F2" s="195"/>
    </row>
    <row r="3" spans="1:10" ht="14.45" customHeight="1" thickBot="1" x14ac:dyDescent="0.25">
      <c r="A3" s="221"/>
      <c r="B3" s="260"/>
      <c r="C3" s="227">
        <v>2015</v>
      </c>
      <c r="D3" s="228">
        <v>2018</v>
      </c>
      <c r="E3" s="7"/>
      <c r="F3" s="327">
        <v>2019</v>
      </c>
      <c r="G3" s="345"/>
      <c r="H3" s="345"/>
      <c r="I3" s="328"/>
    </row>
    <row r="4" spans="1:10" ht="14.45" customHeight="1" thickBot="1" x14ac:dyDescent="0.25">
      <c r="A4" s="232" t="s">
        <v>0</v>
      </c>
      <c r="B4" s="233" t="s">
        <v>181</v>
      </c>
      <c r="C4" s="346" t="s">
        <v>72</v>
      </c>
      <c r="D4" s="347"/>
      <c r="E4" s="234"/>
      <c r="F4" s="229" t="s">
        <v>72</v>
      </c>
      <c r="G4" s="230" t="s">
        <v>73</v>
      </c>
      <c r="H4" s="230" t="s">
        <v>67</v>
      </c>
      <c r="I4" s="231" t="s">
        <v>74</v>
      </c>
    </row>
    <row r="5" spans="1:10" ht="14.45" customHeight="1" x14ac:dyDescent="0.2">
      <c r="A5" s="466" t="s">
        <v>475</v>
      </c>
      <c r="B5" s="467" t="s">
        <v>476</v>
      </c>
      <c r="C5" s="468" t="s">
        <v>477</v>
      </c>
      <c r="D5" s="468" t="s">
        <v>477</v>
      </c>
      <c r="E5" s="468"/>
      <c r="F5" s="468" t="s">
        <v>477</v>
      </c>
      <c r="G5" s="468" t="s">
        <v>477</v>
      </c>
      <c r="H5" s="468" t="s">
        <v>477</v>
      </c>
      <c r="I5" s="469" t="s">
        <v>477</v>
      </c>
      <c r="J5" s="470" t="s">
        <v>68</v>
      </c>
    </row>
    <row r="6" spans="1:10" ht="14.45" customHeight="1" x14ac:dyDescent="0.2">
      <c r="A6" s="466" t="s">
        <v>475</v>
      </c>
      <c r="B6" s="467" t="s">
        <v>560</v>
      </c>
      <c r="C6" s="468">
        <v>4168.9666199999992</v>
      </c>
      <c r="D6" s="468">
        <v>3688.7059400000007</v>
      </c>
      <c r="E6" s="468"/>
      <c r="F6" s="468">
        <v>4173.2677599999997</v>
      </c>
      <c r="G6" s="468">
        <v>3970.7033281250001</v>
      </c>
      <c r="H6" s="468">
        <v>202.56443187499963</v>
      </c>
      <c r="I6" s="469">
        <v>1.0510147485560579</v>
      </c>
      <c r="J6" s="470" t="s">
        <v>1</v>
      </c>
    </row>
    <row r="7" spans="1:10" ht="14.45" customHeight="1" x14ac:dyDescent="0.2">
      <c r="A7" s="466" t="s">
        <v>475</v>
      </c>
      <c r="B7" s="467" t="s">
        <v>561</v>
      </c>
      <c r="C7" s="468">
        <v>510.57286000000028</v>
      </c>
      <c r="D7" s="468">
        <v>483.44854000000009</v>
      </c>
      <c r="E7" s="468"/>
      <c r="F7" s="468">
        <v>514.77606000000014</v>
      </c>
      <c r="G7" s="468">
        <v>491.66668750000002</v>
      </c>
      <c r="H7" s="468">
        <v>23.10937250000012</v>
      </c>
      <c r="I7" s="469">
        <v>1.0470021115677073</v>
      </c>
      <c r="J7" s="470" t="s">
        <v>1</v>
      </c>
    </row>
    <row r="8" spans="1:10" ht="14.45" customHeight="1" x14ac:dyDescent="0.2">
      <c r="A8" s="466" t="s">
        <v>475</v>
      </c>
      <c r="B8" s="467" t="s">
        <v>562</v>
      </c>
      <c r="C8" s="468">
        <v>17.473269999999999</v>
      </c>
      <c r="D8" s="468">
        <v>12.739350000000002</v>
      </c>
      <c r="E8" s="468"/>
      <c r="F8" s="468">
        <v>16.583410000000001</v>
      </c>
      <c r="G8" s="468">
        <v>16.666665771484375</v>
      </c>
      <c r="H8" s="468">
        <v>-8.3255771484374463E-2</v>
      </c>
      <c r="I8" s="469">
        <v>0.99500465344263278</v>
      </c>
      <c r="J8" s="470" t="s">
        <v>1</v>
      </c>
    </row>
    <row r="9" spans="1:10" ht="14.45" customHeight="1" x14ac:dyDescent="0.2">
      <c r="A9" s="466" t="s">
        <v>475</v>
      </c>
      <c r="B9" s="467" t="s">
        <v>563</v>
      </c>
      <c r="C9" s="468">
        <v>208.05613999999997</v>
      </c>
      <c r="D9" s="468">
        <v>245.95231000000004</v>
      </c>
      <c r="E9" s="468"/>
      <c r="F9" s="468">
        <v>219.09120000000001</v>
      </c>
      <c r="G9" s="468">
        <v>250</v>
      </c>
      <c r="H9" s="468">
        <v>-30.908799999999985</v>
      </c>
      <c r="I9" s="469">
        <v>0.87636480000000005</v>
      </c>
      <c r="J9" s="470" t="s">
        <v>1</v>
      </c>
    </row>
    <row r="10" spans="1:10" ht="14.45" customHeight="1" x14ac:dyDescent="0.2">
      <c r="A10" s="466" t="s">
        <v>475</v>
      </c>
      <c r="B10" s="467" t="s">
        <v>564</v>
      </c>
      <c r="C10" s="468">
        <v>0.216</v>
      </c>
      <c r="D10" s="468">
        <v>0</v>
      </c>
      <c r="E10" s="468"/>
      <c r="F10" s="468">
        <v>0</v>
      </c>
      <c r="G10" s="468">
        <v>0</v>
      </c>
      <c r="H10" s="468">
        <v>0</v>
      </c>
      <c r="I10" s="469" t="s">
        <v>477</v>
      </c>
      <c r="J10" s="470" t="s">
        <v>1</v>
      </c>
    </row>
    <row r="11" spans="1:10" ht="14.45" customHeight="1" x14ac:dyDescent="0.2">
      <c r="A11" s="466" t="s">
        <v>475</v>
      </c>
      <c r="B11" s="467" t="s">
        <v>565</v>
      </c>
      <c r="C11" s="468">
        <v>26.095739999999999</v>
      </c>
      <c r="D11" s="468">
        <v>15.221500000000001</v>
      </c>
      <c r="E11" s="468"/>
      <c r="F11" s="468">
        <v>16.09366</v>
      </c>
      <c r="G11" s="468">
        <v>16.666667236328124</v>
      </c>
      <c r="H11" s="468">
        <v>-0.57300723632812378</v>
      </c>
      <c r="I11" s="469">
        <v>0.96561956699542506</v>
      </c>
      <c r="J11" s="470" t="s">
        <v>1</v>
      </c>
    </row>
    <row r="12" spans="1:10" ht="14.45" customHeight="1" x14ac:dyDescent="0.2">
      <c r="A12" s="466" t="s">
        <v>475</v>
      </c>
      <c r="B12" s="467" t="s">
        <v>479</v>
      </c>
      <c r="C12" s="468">
        <v>4931.3806299999997</v>
      </c>
      <c r="D12" s="468">
        <v>4446.0676400000002</v>
      </c>
      <c r="E12" s="468"/>
      <c r="F12" s="468">
        <v>4939.8120899999994</v>
      </c>
      <c r="G12" s="468">
        <v>4745.7033486328119</v>
      </c>
      <c r="H12" s="468">
        <v>194.10874136718758</v>
      </c>
      <c r="I12" s="469">
        <v>1.040901996418109</v>
      </c>
      <c r="J12" s="470" t="s">
        <v>480</v>
      </c>
    </row>
    <row r="14" spans="1:10" ht="14.45" customHeight="1" x14ac:dyDescent="0.2">
      <c r="A14" s="466" t="s">
        <v>475</v>
      </c>
      <c r="B14" s="467" t="s">
        <v>476</v>
      </c>
      <c r="C14" s="468" t="s">
        <v>477</v>
      </c>
      <c r="D14" s="468" t="s">
        <v>477</v>
      </c>
      <c r="E14" s="468"/>
      <c r="F14" s="468" t="s">
        <v>477</v>
      </c>
      <c r="G14" s="468" t="s">
        <v>477</v>
      </c>
      <c r="H14" s="468" t="s">
        <v>477</v>
      </c>
      <c r="I14" s="469" t="s">
        <v>477</v>
      </c>
      <c r="J14" s="470" t="s">
        <v>68</v>
      </c>
    </row>
    <row r="15" spans="1:10" ht="14.45" customHeight="1" x14ac:dyDescent="0.2">
      <c r="A15" s="466" t="s">
        <v>481</v>
      </c>
      <c r="B15" s="467" t="s">
        <v>482</v>
      </c>
      <c r="C15" s="468" t="s">
        <v>477</v>
      </c>
      <c r="D15" s="468" t="s">
        <v>477</v>
      </c>
      <c r="E15" s="468"/>
      <c r="F15" s="468" t="s">
        <v>477</v>
      </c>
      <c r="G15" s="468" t="s">
        <v>477</v>
      </c>
      <c r="H15" s="468" t="s">
        <v>477</v>
      </c>
      <c r="I15" s="469" t="s">
        <v>477</v>
      </c>
      <c r="J15" s="470" t="s">
        <v>0</v>
      </c>
    </row>
    <row r="16" spans="1:10" ht="14.45" customHeight="1" x14ac:dyDescent="0.2">
      <c r="A16" s="466" t="s">
        <v>481</v>
      </c>
      <c r="B16" s="467" t="s">
        <v>560</v>
      </c>
      <c r="C16" s="468">
        <v>4002.2606499999993</v>
      </c>
      <c r="D16" s="468">
        <v>3535.0336800000009</v>
      </c>
      <c r="E16" s="468"/>
      <c r="F16" s="468">
        <v>4000.7629499999994</v>
      </c>
      <c r="G16" s="468">
        <v>3793</v>
      </c>
      <c r="H16" s="468">
        <v>207.76294999999936</v>
      </c>
      <c r="I16" s="469">
        <v>1.0547753625098866</v>
      </c>
      <c r="J16" s="470" t="s">
        <v>1</v>
      </c>
    </row>
    <row r="17" spans="1:10" ht="14.45" customHeight="1" x14ac:dyDescent="0.2">
      <c r="A17" s="466" t="s">
        <v>481</v>
      </c>
      <c r="B17" s="467" t="s">
        <v>561</v>
      </c>
      <c r="C17" s="468">
        <v>510.57286000000028</v>
      </c>
      <c r="D17" s="468">
        <v>483.44854000000009</v>
      </c>
      <c r="E17" s="468"/>
      <c r="F17" s="468">
        <v>514.77606000000014</v>
      </c>
      <c r="G17" s="468">
        <v>492</v>
      </c>
      <c r="H17" s="468">
        <v>22.776060000000143</v>
      </c>
      <c r="I17" s="469">
        <v>1.0462928048780491</v>
      </c>
      <c r="J17" s="470" t="s">
        <v>1</v>
      </c>
    </row>
    <row r="18" spans="1:10" ht="14.45" customHeight="1" x14ac:dyDescent="0.2">
      <c r="A18" s="466" t="s">
        <v>481</v>
      </c>
      <c r="B18" s="467" t="s">
        <v>562</v>
      </c>
      <c r="C18" s="468">
        <v>14.87027</v>
      </c>
      <c r="D18" s="468">
        <v>11.078150000000001</v>
      </c>
      <c r="E18" s="468"/>
      <c r="F18" s="468">
        <v>12.939209999999999</v>
      </c>
      <c r="G18" s="468">
        <v>13</v>
      </c>
      <c r="H18" s="468">
        <v>-6.0790000000000788E-2</v>
      </c>
      <c r="I18" s="469">
        <v>0.99532384615384606</v>
      </c>
      <c r="J18" s="470" t="s">
        <v>1</v>
      </c>
    </row>
    <row r="19" spans="1:10" ht="14.45" customHeight="1" x14ac:dyDescent="0.2">
      <c r="A19" s="466" t="s">
        <v>481</v>
      </c>
      <c r="B19" s="467" t="s">
        <v>563</v>
      </c>
      <c r="C19" s="468">
        <v>208.05613999999997</v>
      </c>
      <c r="D19" s="468">
        <v>245.95231000000004</v>
      </c>
      <c r="E19" s="468"/>
      <c r="F19" s="468">
        <v>219.09120000000001</v>
      </c>
      <c r="G19" s="468">
        <v>250</v>
      </c>
      <c r="H19" s="468">
        <v>-30.908799999999985</v>
      </c>
      <c r="I19" s="469">
        <v>0.87636480000000005</v>
      </c>
      <c r="J19" s="470" t="s">
        <v>1</v>
      </c>
    </row>
    <row r="20" spans="1:10" ht="14.45" customHeight="1" x14ac:dyDescent="0.2">
      <c r="A20" s="466" t="s">
        <v>481</v>
      </c>
      <c r="B20" s="467" t="s">
        <v>564</v>
      </c>
      <c r="C20" s="468">
        <v>0.216</v>
      </c>
      <c r="D20" s="468">
        <v>0</v>
      </c>
      <c r="E20" s="468"/>
      <c r="F20" s="468">
        <v>0</v>
      </c>
      <c r="G20" s="468">
        <v>0</v>
      </c>
      <c r="H20" s="468">
        <v>0</v>
      </c>
      <c r="I20" s="469" t="s">
        <v>477</v>
      </c>
      <c r="J20" s="470" t="s">
        <v>1</v>
      </c>
    </row>
    <row r="21" spans="1:10" ht="14.45" customHeight="1" x14ac:dyDescent="0.2">
      <c r="A21" s="466" t="s">
        <v>481</v>
      </c>
      <c r="B21" s="467" t="s">
        <v>565</v>
      </c>
      <c r="C21" s="468">
        <v>23.335740000000001</v>
      </c>
      <c r="D21" s="468">
        <v>13.3315</v>
      </c>
      <c r="E21" s="468"/>
      <c r="F21" s="468">
        <v>13.570359999999999</v>
      </c>
      <c r="G21" s="468">
        <v>14</v>
      </c>
      <c r="H21" s="468">
        <v>-0.42964000000000091</v>
      </c>
      <c r="I21" s="469">
        <v>0.96931142857142849</v>
      </c>
      <c r="J21" s="470" t="s">
        <v>1</v>
      </c>
    </row>
    <row r="22" spans="1:10" ht="14.45" customHeight="1" x14ac:dyDescent="0.2">
      <c r="A22" s="466" t="s">
        <v>481</v>
      </c>
      <c r="B22" s="467" t="s">
        <v>483</v>
      </c>
      <c r="C22" s="468">
        <v>4759.3116600000003</v>
      </c>
      <c r="D22" s="468">
        <v>4288.844180000001</v>
      </c>
      <c r="E22" s="468"/>
      <c r="F22" s="468">
        <v>4761.1397799999986</v>
      </c>
      <c r="G22" s="468">
        <v>4562</v>
      </c>
      <c r="H22" s="468">
        <v>199.13977999999861</v>
      </c>
      <c r="I22" s="469">
        <v>1.0436518588338446</v>
      </c>
      <c r="J22" s="470" t="s">
        <v>484</v>
      </c>
    </row>
    <row r="23" spans="1:10" ht="14.45" customHeight="1" x14ac:dyDescent="0.2">
      <c r="A23" s="466" t="s">
        <v>477</v>
      </c>
      <c r="B23" s="467" t="s">
        <v>477</v>
      </c>
      <c r="C23" s="468" t="s">
        <v>477</v>
      </c>
      <c r="D23" s="468" t="s">
        <v>477</v>
      </c>
      <c r="E23" s="468"/>
      <c r="F23" s="468" t="s">
        <v>477</v>
      </c>
      <c r="G23" s="468" t="s">
        <v>477</v>
      </c>
      <c r="H23" s="468" t="s">
        <v>477</v>
      </c>
      <c r="I23" s="469" t="s">
        <v>477</v>
      </c>
      <c r="J23" s="470" t="s">
        <v>485</v>
      </c>
    </row>
    <row r="24" spans="1:10" ht="14.45" customHeight="1" x14ac:dyDescent="0.2">
      <c r="A24" s="466" t="s">
        <v>566</v>
      </c>
      <c r="B24" s="467" t="s">
        <v>567</v>
      </c>
      <c r="C24" s="468" t="s">
        <v>477</v>
      </c>
      <c r="D24" s="468" t="s">
        <v>477</v>
      </c>
      <c r="E24" s="468"/>
      <c r="F24" s="468" t="s">
        <v>477</v>
      </c>
      <c r="G24" s="468" t="s">
        <v>477</v>
      </c>
      <c r="H24" s="468" t="s">
        <v>477</v>
      </c>
      <c r="I24" s="469" t="s">
        <v>477</v>
      </c>
      <c r="J24" s="470" t="s">
        <v>0</v>
      </c>
    </row>
    <row r="25" spans="1:10" ht="14.45" customHeight="1" x14ac:dyDescent="0.2">
      <c r="A25" s="466" t="s">
        <v>566</v>
      </c>
      <c r="B25" s="467" t="s">
        <v>560</v>
      </c>
      <c r="C25" s="468">
        <v>166.70596999999998</v>
      </c>
      <c r="D25" s="468">
        <v>153.67226000000002</v>
      </c>
      <c r="E25" s="468"/>
      <c r="F25" s="468">
        <v>172.50480999999996</v>
      </c>
      <c r="G25" s="468">
        <v>177</v>
      </c>
      <c r="H25" s="468">
        <v>-4.4951900000000364</v>
      </c>
      <c r="I25" s="469">
        <v>0.97460344632768336</v>
      </c>
      <c r="J25" s="470" t="s">
        <v>1</v>
      </c>
    </row>
    <row r="26" spans="1:10" ht="14.45" customHeight="1" x14ac:dyDescent="0.2">
      <c r="A26" s="466" t="s">
        <v>566</v>
      </c>
      <c r="B26" s="467" t="s">
        <v>562</v>
      </c>
      <c r="C26" s="468">
        <v>2.6030000000000002</v>
      </c>
      <c r="D26" s="468">
        <v>1.6612</v>
      </c>
      <c r="E26" s="468"/>
      <c r="F26" s="468">
        <v>3.6442000000000001</v>
      </c>
      <c r="G26" s="468">
        <v>4</v>
      </c>
      <c r="H26" s="468">
        <v>-0.35579999999999989</v>
      </c>
      <c r="I26" s="469">
        <v>0.91105000000000003</v>
      </c>
      <c r="J26" s="470" t="s">
        <v>1</v>
      </c>
    </row>
    <row r="27" spans="1:10" ht="14.45" customHeight="1" x14ac:dyDescent="0.2">
      <c r="A27" s="466" t="s">
        <v>566</v>
      </c>
      <c r="B27" s="467" t="s">
        <v>565</v>
      </c>
      <c r="C27" s="468">
        <v>2.76</v>
      </c>
      <c r="D27" s="468">
        <v>1.89</v>
      </c>
      <c r="E27" s="468"/>
      <c r="F27" s="468">
        <v>2.5233000000000003</v>
      </c>
      <c r="G27" s="468">
        <v>3</v>
      </c>
      <c r="H27" s="468">
        <v>-0.47669999999999968</v>
      </c>
      <c r="I27" s="469">
        <v>0.84110000000000007</v>
      </c>
      <c r="J27" s="470" t="s">
        <v>1</v>
      </c>
    </row>
    <row r="28" spans="1:10" ht="14.45" customHeight="1" x14ac:dyDescent="0.2">
      <c r="A28" s="466" t="s">
        <v>566</v>
      </c>
      <c r="B28" s="467" t="s">
        <v>568</v>
      </c>
      <c r="C28" s="468">
        <v>172.06896999999998</v>
      </c>
      <c r="D28" s="468">
        <v>157.22346000000002</v>
      </c>
      <c r="E28" s="468"/>
      <c r="F28" s="468">
        <v>178.67230999999998</v>
      </c>
      <c r="G28" s="468">
        <v>183</v>
      </c>
      <c r="H28" s="468">
        <v>-4.3276900000000182</v>
      </c>
      <c r="I28" s="469">
        <v>0.97635142076502723</v>
      </c>
      <c r="J28" s="470" t="s">
        <v>484</v>
      </c>
    </row>
    <row r="29" spans="1:10" ht="14.45" customHeight="1" x14ac:dyDescent="0.2">
      <c r="A29" s="466" t="s">
        <v>477</v>
      </c>
      <c r="B29" s="467" t="s">
        <v>477</v>
      </c>
      <c r="C29" s="468" t="s">
        <v>477</v>
      </c>
      <c r="D29" s="468" t="s">
        <v>477</v>
      </c>
      <c r="E29" s="468"/>
      <c r="F29" s="468" t="s">
        <v>477</v>
      </c>
      <c r="G29" s="468" t="s">
        <v>477</v>
      </c>
      <c r="H29" s="468" t="s">
        <v>477</v>
      </c>
      <c r="I29" s="469" t="s">
        <v>477</v>
      </c>
      <c r="J29" s="470" t="s">
        <v>485</v>
      </c>
    </row>
    <row r="30" spans="1:10" ht="14.45" customHeight="1" x14ac:dyDescent="0.2">
      <c r="A30" s="466" t="s">
        <v>475</v>
      </c>
      <c r="B30" s="467" t="s">
        <v>479</v>
      </c>
      <c r="C30" s="468">
        <v>4931.3806300000006</v>
      </c>
      <c r="D30" s="468">
        <v>4446.0676400000011</v>
      </c>
      <c r="E30" s="468"/>
      <c r="F30" s="468">
        <v>4939.8120899999985</v>
      </c>
      <c r="G30" s="468">
        <v>4746</v>
      </c>
      <c r="H30" s="468">
        <v>193.81208999999853</v>
      </c>
      <c r="I30" s="469">
        <v>1.0408369342604296</v>
      </c>
      <c r="J30" s="470" t="s">
        <v>480</v>
      </c>
    </row>
  </sheetData>
  <mergeCells count="3">
    <mergeCell ref="A1:I1"/>
    <mergeCell ref="F3:I3"/>
    <mergeCell ref="C4:D4"/>
  </mergeCells>
  <conditionalFormatting sqref="F13 F3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0">
    <cfRule type="expression" dxfId="11" priority="6">
      <formula>$H14&gt;0</formula>
    </cfRule>
  </conditionalFormatting>
  <conditionalFormatting sqref="A14:A30">
    <cfRule type="expression" dxfId="10" priority="5">
      <formula>AND($J14&lt;&gt;"mezeraKL",$J14&lt;&gt;"")</formula>
    </cfRule>
  </conditionalFormatting>
  <conditionalFormatting sqref="I14:I30">
    <cfRule type="expression" dxfId="9" priority="7">
      <formula>$I14&gt;1</formula>
    </cfRule>
  </conditionalFormatting>
  <conditionalFormatting sqref="B14:B30">
    <cfRule type="expression" dxfId="8" priority="4">
      <formula>OR($J14="NS",$J14="SumaNS",$J14="Účet")</formula>
    </cfRule>
  </conditionalFormatting>
  <conditionalFormatting sqref="A14:D30 F14:I30">
    <cfRule type="expression" dxfId="7" priority="8">
      <formula>AND($J14&lt;&gt;"",$J14&lt;&gt;"mezeraKL")</formula>
    </cfRule>
  </conditionalFormatting>
  <conditionalFormatting sqref="B14:D30 F14:I3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5" priority="2">
      <formula>OR($J14="SumaNS",$J14="NS")</formula>
    </cfRule>
  </conditionalFormatting>
  <hyperlinks>
    <hyperlink ref="A2" location="Obsah!A1" display="Zpět na Obsah  KL 01  1.-4.měsíc" xr:uid="{4814205F-FB35-4E15-8451-62AEAAB01D5C}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6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8" hidden="1" customWidth="1" outlineLevel="1"/>
    <col min="2" max="2" width="28.28515625" style="118" hidden="1" customWidth="1" outlineLevel="1"/>
    <col min="3" max="3" width="5.28515625" style="198" bestFit="1" customWidth="1" collapsed="1"/>
    <col min="4" max="4" width="18.7109375" style="202" customWidth="1"/>
    <col min="5" max="5" width="9" style="198" bestFit="1" customWidth="1"/>
    <col min="6" max="6" width="18.7109375" style="202" customWidth="1"/>
    <col min="7" max="7" width="12.42578125" style="198" hidden="1" customWidth="1" outlineLevel="1"/>
    <col min="8" max="8" width="25.7109375" style="198" customWidth="1" collapsed="1"/>
    <col min="9" max="9" width="7.7109375" style="196" customWidth="1"/>
    <col min="10" max="10" width="10" style="196" customWidth="1"/>
    <col min="11" max="11" width="11.140625" style="196" customWidth="1"/>
    <col min="12" max="16384" width="8.85546875" style="118"/>
  </cols>
  <sheetData>
    <row r="1" spans="1:11" ht="18.600000000000001" customHeight="1" thickBot="1" x14ac:dyDescent="0.35">
      <c r="A1" s="355" t="s">
        <v>1017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4.45" customHeight="1" thickBot="1" x14ac:dyDescent="0.25">
      <c r="A2" s="221" t="s">
        <v>256</v>
      </c>
      <c r="B2" s="57"/>
      <c r="C2" s="200"/>
      <c r="D2" s="200"/>
      <c r="E2" s="200"/>
      <c r="F2" s="200"/>
      <c r="G2" s="200"/>
      <c r="H2" s="200"/>
      <c r="I2" s="201"/>
      <c r="J2" s="201"/>
      <c r="K2" s="201"/>
    </row>
    <row r="3" spans="1:11" ht="14.45" customHeight="1" thickBot="1" x14ac:dyDescent="0.25">
      <c r="A3" s="57"/>
      <c r="B3" s="57"/>
      <c r="C3" s="351"/>
      <c r="D3" s="352"/>
      <c r="E3" s="352"/>
      <c r="F3" s="352"/>
      <c r="G3" s="352"/>
      <c r="H3" s="130" t="s">
        <v>127</v>
      </c>
      <c r="I3" s="88">
        <f>IF(J3&lt;&gt;0,K3/J3,0)</f>
        <v>14.728672016873714</v>
      </c>
      <c r="J3" s="88">
        <f>SUBTOTAL(9,J5:J1048576)</f>
        <v>335403</v>
      </c>
      <c r="K3" s="89">
        <f>SUBTOTAL(9,K5:K1048576)</f>
        <v>4940040.7804754945</v>
      </c>
    </row>
    <row r="4" spans="1:11" s="197" customFormat="1" ht="14.45" customHeight="1" thickBot="1" x14ac:dyDescent="0.25">
      <c r="A4" s="471" t="s">
        <v>4</v>
      </c>
      <c r="B4" s="472" t="s">
        <v>5</v>
      </c>
      <c r="C4" s="472" t="s">
        <v>0</v>
      </c>
      <c r="D4" s="472" t="s">
        <v>6</v>
      </c>
      <c r="E4" s="472" t="s">
        <v>7</v>
      </c>
      <c r="F4" s="472" t="s">
        <v>1</v>
      </c>
      <c r="G4" s="472" t="s">
        <v>70</v>
      </c>
      <c r="H4" s="474" t="s">
        <v>11</v>
      </c>
      <c r="I4" s="475" t="s">
        <v>135</v>
      </c>
      <c r="J4" s="475" t="s">
        <v>13</v>
      </c>
      <c r="K4" s="476" t="s">
        <v>147</v>
      </c>
    </row>
    <row r="5" spans="1:11" ht="14.45" customHeight="1" x14ac:dyDescent="0.2">
      <c r="A5" s="477" t="s">
        <v>475</v>
      </c>
      <c r="B5" s="478" t="s">
        <v>476</v>
      </c>
      <c r="C5" s="479" t="s">
        <v>481</v>
      </c>
      <c r="D5" s="480" t="s">
        <v>482</v>
      </c>
      <c r="E5" s="479" t="s">
        <v>569</v>
      </c>
      <c r="F5" s="480" t="s">
        <v>570</v>
      </c>
      <c r="G5" s="479" t="s">
        <v>571</v>
      </c>
      <c r="H5" s="479" t="s">
        <v>572</v>
      </c>
      <c r="I5" s="482">
        <v>1600.8399658203125</v>
      </c>
      <c r="J5" s="482">
        <v>2</v>
      </c>
      <c r="K5" s="483">
        <v>3201.679931640625</v>
      </c>
    </row>
    <row r="6" spans="1:11" ht="14.45" customHeight="1" x14ac:dyDescent="0.2">
      <c r="A6" s="536" t="s">
        <v>475</v>
      </c>
      <c r="B6" s="537" t="s">
        <v>476</v>
      </c>
      <c r="C6" s="540" t="s">
        <v>481</v>
      </c>
      <c r="D6" s="552" t="s">
        <v>482</v>
      </c>
      <c r="E6" s="540" t="s">
        <v>569</v>
      </c>
      <c r="F6" s="552" t="s">
        <v>570</v>
      </c>
      <c r="G6" s="540" t="s">
        <v>573</v>
      </c>
      <c r="H6" s="540" t="s">
        <v>574</v>
      </c>
      <c r="I6" s="553">
        <v>416.239990234375</v>
      </c>
      <c r="J6" s="553">
        <v>3</v>
      </c>
      <c r="K6" s="554">
        <v>1248.719970703125</v>
      </c>
    </row>
    <row r="7" spans="1:11" ht="14.45" customHeight="1" x14ac:dyDescent="0.2">
      <c r="A7" s="536" t="s">
        <v>475</v>
      </c>
      <c r="B7" s="537" t="s">
        <v>476</v>
      </c>
      <c r="C7" s="540" t="s">
        <v>481</v>
      </c>
      <c r="D7" s="552" t="s">
        <v>482</v>
      </c>
      <c r="E7" s="540" t="s">
        <v>569</v>
      </c>
      <c r="F7" s="552" t="s">
        <v>570</v>
      </c>
      <c r="G7" s="540" t="s">
        <v>573</v>
      </c>
      <c r="H7" s="540" t="s">
        <v>575</v>
      </c>
      <c r="I7" s="553">
        <v>398.69499206542969</v>
      </c>
      <c r="J7" s="553">
        <v>12</v>
      </c>
      <c r="K7" s="554">
        <v>4784.33984375</v>
      </c>
    </row>
    <row r="8" spans="1:11" ht="14.45" customHeight="1" x14ac:dyDescent="0.2">
      <c r="A8" s="536" t="s">
        <v>475</v>
      </c>
      <c r="B8" s="537" t="s">
        <v>476</v>
      </c>
      <c r="C8" s="540" t="s">
        <v>481</v>
      </c>
      <c r="D8" s="552" t="s">
        <v>482</v>
      </c>
      <c r="E8" s="540" t="s">
        <v>569</v>
      </c>
      <c r="F8" s="552" t="s">
        <v>570</v>
      </c>
      <c r="G8" s="540" t="s">
        <v>576</v>
      </c>
      <c r="H8" s="540" t="s">
        <v>577</v>
      </c>
      <c r="I8" s="553">
        <v>101.14545440673828</v>
      </c>
      <c r="J8" s="553">
        <v>39</v>
      </c>
      <c r="K8" s="554">
        <v>4095.8499755859375</v>
      </c>
    </row>
    <row r="9" spans="1:11" ht="14.45" customHeight="1" x14ac:dyDescent="0.2">
      <c r="A9" s="536" t="s">
        <v>475</v>
      </c>
      <c r="B9" s="537" t="s">
        <v>476</v>
      </c>
      <c r="C9" s="540" t="s">
        <v>481</v>
      </c>
      <c r="D9" s="552" t="s">
        <v>482</v>
      </c>
      <c r="E9" s="540" t="s">
        <v>569</v>
      </c>
      <c r="F9" s="552" t="s">
        <v>570</v>
      </c>
      <c r="G9" s="540" t="s">
        <v>578</v>
      </c>
      <c r="H9" s="540" t="s">
        <v>579</v>
      </c>
      <c r="I9" s="553">
        <v>15412.2548828125</v>
      </c>
      <c r="J9" s="553">
        <v>2</v>
      </c>
      <c r="K9" s="554">
        <v>30824.509765625</v>
      </c>
    </row>
    <row r="10" spans="1:11" ht="14.45" customHeight="1" x14ac:dyDescent="0.2">
      <c r="A10" s="536" t="s">
        <v>475</v>
      </c>
      <c r="B10" s="537" t="s">
        <v>476</v>
      </c>
      <c r="C10" s="540" t="s">
        <v>481</v>
      </c>
      <c r="D10" s="552" t="s">
        <v>482</v>
      </c>
      <c r="E10" s="540" t="s">
        <v>569</v>
      </c>
      <c r="F10" s="552" t="s">
        <v>570</v>
      </c>
      <c r="G10" s="540" t="s">
        <v>580</v>
      </c>
      <c r="H10" s="540" t="s">
        <v>581</v>
      </c>
      <c r="I10" s="553">
        <v>22953.69921875</v>
      </c>
      <c r="J10" s="553">
        <v>1</v>
      </c>
      <c r="K10" s="554">
        <v>22953.69921875</v>
      </c>
    </row>
    <row r="11" spans="1:11" ht="14.45" customHeight="1" x14ac:dyDescent="0.2">
      <c r="A11" s="536" t="s">
        <v>475</v>
      </c>
      <c r="B11" s="537" t="s">
        <v>476</v>
      </c>
      <c r="C11" s="540" t="s">
        <v>481</v>
      </c>
      <c r="D11" s="552" t="s">
        <v>482</v>
      </c>
      <c r="E11" s="540" t="s">
        <v>569</v>
      </c>
      <c r="F11" s="552" t="s">
        <v>570</v>
      </c>
      <c r="G11" s="540" t="s">
        <v>582</v>
      </c>
      <c r="H11" s="540" t="s">
        <v>583</v>
      </c>
      <c r="I11" s="553">
        <v>9514.23046875</v>
      </c>
      <c r="J11" s="553">
        <v>1</v>
      </c>
      <c r="K11" s="554">
        <v>9514.23046875</v>
      </c>
    </row>
    <row r="12" spans="1:11" ht="14.45" customHeight="1" x14ac:dyDescent="0.2">
      <c r="A12" s="536" t="s">
        <v>475</v>
      </c>
      <c r="B12" s="537" t="s">
        <v>476</v>
      </c>
      <c r="C12" s="540" t="s">
        <v>481</v>
      </c>
      <c r="D12" s="552" t="s">
        <v>482</v>
      </c>
      <c r="E12" s="540" t="s">
        <v>569</v>
      </c>
      <c r="F12" s="552" t="s">
        <v>570</v>
      </c>
      <c r="G12" s="540" t="s">
        <v>584</v>
      </c>
      <c r="H12" s="540" t="s">
        <v>585</v>
      </c>
      <c r="I12" s="553">
        <v>9514.23046875</v>
      </c>
      <c r="J12" s="553">
        <v>1</v>
      </c>
      <c r="K12" s="554">
        <v>9514.23046875</v>
      </c>
    </row>
    <row r="13" spans="1:11" ht="14.45" customHeight="1" x14ac:dyDescent="0.2">
      <c r="A13" s="536" t="s">
        <v>475</v>
      </c>
      <c r="B13" s="537" t="s">
        <v>476</v>
      </c>
      <c r="C13" s="540" t="s">
        <v>481</v>
      </c>
      <c r="D13" s="552" t="s">
        <v>482</v>
      </c>
      <c r="E13" s="540" t="s">
        <v>569</v>
      </c>
      <c r="F13" s="552" t="s">
        <v>570</v>
      </c>
      <c r="G13" s="540" t="s">
        <v>586</v>
      </c>
      <c r="H13" s="540" t="s">
        <v>587</v>
      </c>
      <c r="I13" s="553">
        <v>3806.659912109375</v>
      </c>
      <c r="J13" s="553">
        <v>1</v>
      </c>
      <c r="K13" s="554">
        <v>3806.659912109375</v>
      </c>
    </row>
    <row r="14" spans="1:11" ht="14.45" customHeight="1" x14ac:dyDescent="0.2">
      <c r="A14" s="536" t="s">
        <v>475</v>
      </c>
      <c r="B14" s="537" t="s">
        <v>476</v>
      </c>
      <c r="C14" s="540" t="s">
        <v>481</v>
      </c>
      <c r="D14" s="552" t="s">
        <v>482</v>
      </c>
      <c r="E14" s="540" t="s">
        <v>569</v>
      </c>
      <c r="F14" s="552" t="s">
        <v>570</v>
      </c>
      <c r="G14" s="540" t="s">
        <v>588</v>
      </c>
      <c r="H14" s="540" t="s">
        <v>589</v>
      </c>
      <c r="I14" s="553">
        <v>23401</v>
      </c>
      <c r="J14" s="553">
        <v>1</v>
      </c>
      <c r="K14" s="554">
        <v>23401</v>
      </c>
    </row>
    <row r="15" spans="1:11" ht="14.45" customHeight="1" x14ac:dyDescent="0.2">
      <c r="A15" s="536" t="s">
        <v>475</v>
      </c>
      <c r="B15" s="537" t="s">
        <v>476</v>
      </c>
      <c r="C15" s="540" t="s">
        <v>481</v>
      </c>
      <c r="D15" s="552" t="s">
        <v>482</v>
      </c>
      <c r="E15" s="540" t="s">
        <v>569</v>
      </c>
      <c r="F15" s="552" t="s">
        <v>570</v>
      </c>
      <c r="G15" s="540" t="s">
        <v>590</v>
      </c>
      <c r="H15" s="540" t="s">
        <v>591</v>
      </c>
      <c r="I15" s="553">
        <v>69.220001220703125</v>
      </c>
      <c r="J15" s="553">
        <v>2</v>
      </c>
      <c r="K15" s="554">
        <v>138.42999267578125</v>
      </c>
    </row>
    <row r="16" spans="1:11" ht="14.45" customHeight="1" x14ac:dyDescent="0.2">
      <c r="A16" s="536" t="s">
        <v>475</v>
      </c>
      <c r="B16" s="537" t="s">
        <v>476</v>
      </c>
      <c r="C16" s="540" t="s">
        <v>481</v>
      </c>
      <c r="D16" s="552" t="s">
        <v>482</v>
      </c>
      <c r="E16" s="540" t="s">
        <v>569</v>
      </c>
      <c r="F16" s="552" t="s">
        <v>570</v>
      </c>
      <c r="G16" s="540" t="s">
        <v>592</v>
      </c>
      <c r="H16" s="540" t="s">
        <v>593</v>
      </c>
      <c r="I16" s="553">
        <v>22508.900390625</v>
      </c>
      <c r="J16" s="553">
        <v>1</v>
      </c>
      <c r="K16" s="554">
        <v>22508.900390625</v>
      </c>
    </row>
    <row r="17" spans="1:11" ht="14.45" customHeight="1" x14ac:dyDescent="0.2">
      <c r="A17" s="536" t="s">
        <v>475</v>
      </c>
      <c r="B17" s="537" t="s">
        <v>476</v>
      </c>
      <c r="C17" s="540" t="s">
        <v>481</v>
      </c>
      <c r="D17" s="552" t="s">
        <v>482</v>
      </c>
      <c r="E17" s="540" t="s">
        <v>569</v>
      </c>
      <c r="F17" s="552" t="s">
        <v>570</v>
      </c>
      <c r="G17" s="540" t="s">
        <v>594</v>
      </c>
      <c r="H17" s="540" t="s">
        <v>595</v>
      </c>
      <c r="I17" s="553">
        <v>14982.7998046875</v>
      </c>
      <c r="J17" s="553">
        <v>1</v>
      </c>
      <c r="K17" s="554">
        <v>14982.7998046875</v>
      </c>
    </row>
    <row r="18" spans="1:11" ht="14.45" customHeight="1" x14ac:dyDescent="0.2">
      <c r="A18" s="536" t="s">
        <v>475</v>
      </c>
      <c r="B18" s="537" t="s">
        <v>476</v>
      </c>
      <c r="C18" s="540" t="s">
        <v>481</v>
      </c>
      <c r="D18" s="552" t="s">
        <v>482</v>
      </c>
      <c r="E18" s="540" t="s">
        <v>569</v>
      </c>
      <c r="F18" s="552" t="s">
        <v>570</v>
      </c>
      <c r="G18" s="540" t="s">
        <v>596</v>
      </c>
      <c r="H18" s="540" t="s">
        <v>597</v>
      </c>
      <c r="I18" s="553">
        <v>19562</v>
      </c>
      <c r="J18" s="553">
        <v>1</v>
      </c>
      <c r="K18" s="554">
        <v>19562</v>
      </c>
    </row>
    <row r="19" spans="1:11" ht="14.45" customHeight="1" x14ac:dyDescent="0.2">
      <c r="A19" s="536" t="s">
        <v>475</v>
      </c>
      <c r="B19" s="537" t="s">
        <v>476</v>
      </c>
      <c r="C19" s="540" t="s">
        <v>481</v>
      </c>
      <c r="D19" s="552" t="s">
        <v>482</v>
      </c>
      <c r="E19" s="540" t="s">
        <v>569</v>
      </c>
      <c r="F19" s="552" t="s">
        <v>570</v>
      </c>
      <c r="G19" s="540" t="s">
        <v>598</v>
      </c>
      <c r="H19" s="540" t="s">
        <v>599</v>
      </c>
      <c r="I19" s="553">
        <v>19664</v>
      </c>
      <c r="J19" s="553">
        <v>1</v>
      </c>
      <c r="K19" s="554">
        <v>19664</v>
      </c>
    </row>
    <row r="20" spans="1:11" ht="14.45" customHeight="1" x14ac:dyDescent="0.2">
      <c r="A20" s="536" t="s">
        <v>475</v>
      </c>
      <c r="B20" s="537" t="s">
        <v>476</v>
      </c>
      <c r="C20" s="540" t="s">
        <v>481</v>
      </c>
      <c r="D20" s="552" t="s">
        <v>482</v>
      </c>
      <c r="E20" s="540" t="s">
        <v>569</v>
      </c>
      <c r="F20" s="552" t="s">
        <v>570</v>
      </c>
      <c r="G20" s="540" t="s">
        <v>600</v>
      </c>
      <c r="H20" s="540" t="s">
        <v>601</v>
      </c>
      <c r="I20" s="553">
        <v>11059</v>
      </c>
      <c r="J20" s="553">
        <v>1</v>
      </c>
      <c r="K20" s="554">
        <v>11059</v>
      </c>
    </row>
    <row r="21" spans="1:11" ht="14.45" customHeight="1" x14ac:dyDescent="0.2">
      <c r="A21" s="536" t="s">
        <v>475</v>
      </c>
      <c r="B21" s="537" t="s">
        <v>476</v>
      </c>
      <c r="C21" s="540" t="s">
        <v>481</v>
      </c>
      <c r="D21" s="552" t="s">
        <v>482</v>
      </c>
      <c r="E21" s="540" t="s">
        <v>569</v>
      </c>
      <c r="F21" s="552" t="s">
        <v>570</v>
      </c>
      <c r="G21" s="540" t="s">
        <v>602</v>
      </c>
      <c r="H21" s="540" t="s">
        <v>603</v>
      </c>
      <c r="I21" s="553">
        <v>17908</v>
      </c>
      <c r="J21" s="553">
        <v>1</v>
      </c>
      <c r="K21" s="554">
        <v>17908</v>
      </c>
    </row>
    <row r="22" spans="1:11" ht="14.45" customHeight="1" x14ac:dyDescent="0.2">
      <c r="A22" s="536" t="s">
        <v>475</v>
      </c>
      <c r="B22" s="537" t="s">
        <v>476</v>
      </c>
      <c r="C22" s="540" t="s">
        <v>481</v>
      </c>
      <c r="D22" s="552" t="s">
        <v>482</v>
      </c>
      <c r="E22" s="540" t="s">
        <v>569</v>
      </c>
      <c r="F22" s="552" t="s">
        <v>570</v>
      </c>
      <c r="G22" s="540" t="s">
        <v>604</v>
      </c>
      <c r="H22" s="540" t="s">
        <v>605</v>
      </c>
      <c r="I22" s="553">
        <v>6836</v>
      </c>
      <c r="J22" s="553">
        <v>1</v>
      </c>
      <c r="K22" s="554">
        <v>6836</v>
      </c>
    </row>
    <row r="23" spans="1:11" ht="14.45" customHeight="1" x14ac:dyDescent="0.2">
      <c r="A23" s="536" t="s">
        <v>475</v>
      </c>
      <c r="B23" s="537" t="s">
        <v>476</v>
      </c>
      <c r="C23" s="540" t="s">
        <v>481</v>
      </c>
      <c r="D23" s="552" t="s">
        <v>482</v>
      </c>
      <c r="E23" s="540" t="s">
        <v>569</v>
      </c>
      <c r="F23" s="552" t="s">
        <v>570</v>
      </c>
      <c r="G23" s="540" t="s">
        <v>606</v>
      </c>
      <c r="H23" s="540" t="s">
        <v>607</v>
      </c>
      <c r="I23" s="553">
        <v>15412.6103515625</v>
      </c>
      <c r="J23" s="553">
        <v>1</v>
      </c>
      <c r="K23" s="554">
        <v>15412.6103515625</v>
      </c>
    </row>
    <row r="24" spans="1:11" ht="14.45" customHeight="1" x14ac:dyDescent="0.2">
      <c r="A24" s="536" t="s">
        <v>475</v>
      </c>
      <c r="B24" s="537" t="s">
        <v>476</v>
      </c>
      <c r="C24" s="540" t="s">
        <v>481</v>
      </c>
      <c r="D24" s="552" t="s">
        <v>482</v>
      </c>
      <c r="E24" s="540" t="s">
        <v>569</v>
      </c>
      <c r="F24" s="552" t="s">
        <v>570</v>
      </c>
      <c r="G24" s="540" t="s">
        <v>608</v>
      </c>
      <c r="H24" s="540" t="s">
        <v>609</v>
      </c>
      <c r="I24" s="553">
        <v>7612.10986328125</v>
      </c>
      <c r="J24" s="553">
        <v>1</v>
      </c>
      <c r="K24" s="554">
        <v>7612.10986328125</v>
      </c>
    </row>
    <row r="25" spans="1:11" ht="14.45" customHeight="1" x14ac:dyDescent="0.2">
      <c r="A25" s="536" t="s">
        <v>475</v>
      </c>
      <c r="B25" s="537" t="s">
        <v>476</v>
      </c>
      <c r="C25" s="540" t="s">
        <v>481</v>
      </c>
      <c r="D25" s="552" t="s">
        <v>482</v>
      </c>
      <c r="E25" s="540" t="s">
        <v>569</v>
      </c>
      <c r="F25" s="552" t="s">
        <v>570</v>
      </c>
      <c r="G25" s="540" t="s">
        <v>610</v>
      </c>
      <c r="H25" s="540" t="s">
        <v>611</v>
      </c>
      <c r="I25" s="553">
        <v>12226</v>
      </c>
      <c r="J25" s="553">
        <v>2</v>
      </c>
      <c r="K25" s="554">
        <v>24452</v>
      </c>
    </row>
    <row r="26" spans="1:11" ht="14.45" customHeight="1" x14ac:dyDescent="0.2">
      <c r="A26" s="536" t="s">
        <v>475</v>
      </c>
      <c r="B26" s="537" t="s">
        <v>476</v>
      </c>
      <c r="C26" s="540" t="s">
        <v>481</v>
      </c>
      <c r="D26" s="552" t="s">
        <v>482</v>
      </c>
      <c r="E26" s="540" t="s">
        <v>569</v>
      </c>
      <c r="F26" s="552" t="s">
        <v>570</v>
      </c>
      <c r="G26" s="540" t="s">
        <v>612</v>
      </c>
      <c r="H26" s="540" t="s">
        <v>613</v>
      </c>
      <c r="I26" s="553">
        <v>75.019996643066406</v>
      </c>
      <c r="J26" s="553">
        <v>1</v>
      </c>
      <c r="K26" s="554">
        <v>75.019996643066406</v>
      </c>
    </row>
    <row r="27" spans="1:11" ht="14.45" customHeight="1" x14ac:dyDescent="0.2">
      <c r="A27" s="536" t="s">
        <v>475</v>
      </c>
      <c r="B27" s="537" t="s">
        <v>476</v>
      </c>
      <c r="C27" s="540" t="s">
        <v>481</v>
      </c>
      <c r="D27" s="552" t="s">
        <v>482</v>
      </c>
      <c r="E27" s="540" t="s">
        <v>569</v>
      </c>
      <c r="F27" s="552" t="s">
        <v>570</v>
      </c>
      <c r="G27" s="540" t="s">
        <v>614</v>
      </c>
      <c r="H27" s="540" t="s">
        <v>615</v>
      </c>
      <c r="I27" s="553">
        <v>5566</v>
      </c>
      <c r="J27" s="553">
        <v>1</v>
      </c>
      <c r="K27" s="554">
        <v>5566</v>
      </c>
    </row>
    <row r="28" spans="1:11" ht="14.45" customHeight="1" x14ac:dyDescent="0.2">
      <c r="A28" s="536" t="s">
        <v>475</v>
      </c>
      <c r="B28" s="537" t="s">
        <v>476</v>
      </c>
      <c r="C28" s="540" t="s">
        <v>481</v>
      </c>
      <c r="D28" s="552" t="s">
        <v>482</v>
      </c>
      <c r="E28" s="540" t="s">
        <v>569</v>
      </c>
      <c r="F28" s="552" t="s">
        <v>570</v>
      </c>
      <c r="G28" s="540" t="s">
        <v>616</v>
      </c>
      <c r="H28" s="540" t="s">
        <v>617</v>
      </c>
      <c r="I28" s="553">
        <v>5716</v>
      </c>
      <c r="J28" s="553">
        <v>1</v>
      </c>
      <c r="K28" s="554">
        <v>5716</v>
      </c>
    </row>
    <row r="29" spans="1:11" ht="14.45" customHeight="1" x14ac:dyDescent="0.2">
      <c r="A29" s="536" t="s">
        <v>475</v>
      </c>
      <c r="B29" s="537" t="s">
        <v>476</v>
      </c>
      <c r="C29" s="540" t="s">
        <v>481</v>
      </c>
      <c r="D29" s="552" t="s">
        <v>482</v>
      </c>
      <c r="E29" s="540" t="s">
        <v>569</v>
      </c>
      <c r="F29" s="552" t="s">
        <v>570</v>
      </c>
      <c r="G29" s="540" t="s">
        <v>618</v>
      </c>
      <c r="H29" s="540" t="s">
        <v>619</v>
      </c>
      <c r="I29" s="553">
        <v>23985.830078125</v>
      </c>
      <c r="J29" s="553">
        <v>1</v>
      </c>
      <c r="K29" s="554">
        <v>23985.830078125</v>
      </c>
    </row>
    <row r="30" spans="1:11" ht="14.45" customHeight="1" x14ac:dyDescent="0.2">
      <c r="A30" s="536" t="s">
        <v>475</v>
      </c>
      <c r="B30" s="537" t="s">
        <v>476</v>
      </c>
      <c r="C30" s="540" t="s">
        <v>481</v>
      </c>
      <c r="D30" s="552" t="s">
        <v>482</v>
      </c>
      <c r="E30" s="540" t="s">
        <v>569</v>
      </c>
      <c r="F30" s="552" t="s">
        <v>570</v>
      </c>
      <c r="G30" s="540" t="s">
        <v>620</v>
      </c>
      <c r="H30" s="540" t="s">
        <v>621</v>
      </c>
      <c r="I30" s="553">
        <v>8293.33984375</v>
      </c>
      <c r="J30" s="553">
        <v>1</v>
      </c>
      <c r="K30" s="554">
        <v>8293.33984375</v>
      </c>
    </row>
    <row r="31" spans="1:11" ht="14.45" customHeight="1" x14ac:dyDescent="0.2">
      <c r="A31" s="536" t="s">
        <v>475</v>
      </c>
      <c r="B31" s="537" t="s">
        <v>476</v>
      </c>
      <c r="C31" s="540" t="s">
        <v>481</v>
      </c>
      <c r="D31" s="552" t="s">
        <v>482</v>
      </c>
      <c r="E31" s="540" t="s">
        <v>569</v>
      </c>
      <c r="F31" s="552" t="s">
        <v>570</v>
      </c>
      <c r="G31" s="540" t="s">
        <v>622</v>
      </c>
      <c r="H31" s="540" t="s">
        <v>623</v>
      </c>
      <c r="I31" s="553">
        <v>22103.69921875</v>
      </c>
      <c r="J31" s="553">
        <v>1</v>
      </c>
      <c r="K31" s="554">
        <v>22103.69921875</v>
      </c>
    </row>
    <row r="32" spans="1:11" ht="14.45" customHeight="1" x14ac:dyDescent="0.2">
      <c r="A32" s="536" t="s">
        <v>475</v>
      </c>
      <c r="B32" s="537" t="s">
        <v>476</v>
      </c>
      <c r="C32" s="540" t="s">
        <v>481</v>
      </c>
      <c r="D32" s="552" t="s">
        <v>482</v>
      </c>
      <c r="E32" s="540" t="s">
        <v>569</v>
      </c>
      <c r="F32" s="552" t="s">
        <v>570</v>
      </c>
      <c r="G32" s="540" t="s">
        <v>624</v>
      </c>
      <c r="H32" s="540" t="s">
        <v>625</v>
      </c>
      <c r="I32" s="553">
        <v>29257.80078125</v>
      </c>
      <c r="J32" s="553">
        <v>1</v>
      </c>
      <c r="K32" s="554">
        <v>29257.80078125</v>
      </c>
    </row>
    <row r="33" spans="1:11" ht="14.45" customHeight="1" x14ac:dyDescent="0.2">
      <c r="A33" s="536" t="s">
        <v>475</v>
      </c>
      <c r="B33" s="537" t="s">
        <v>476</v>
      </c>
      <c r="C33" s="540" t="s">
        <v>481</v>
      </c>
      <c r="D33" s="552" t="s">
        <v>482</v>
      </c>
      <c r="E33" s="540" t="s">
        <v>569</v>
      </c>
      <c r="F33" s="552" t="s">
        <v>570</v>
      </c>
      <c r="G33" s="540" t="s">
        <v>626</v>
      </c>
      <c r="H33" s="540" t="s">
        <v>627</v>
      </c>
      <c r="I33" s="553">
        <v>21031.090087890625</v>
      </c>
      <c r="J33" s="553">
        <v>4</v>
      </c>
      <c r="K33" s="554">
        <v>84124.3603515625</v>
      </c>
    </row>
    <row r="34" spans="1:11" ht="14.45" customHeight="1" x14ac:dyDescent="0.2">
      <c r="A34" s="536" t="s">
        <v>475</v>
      </c>
      <c r="B34" s="537" t="s">
        <v>476</v>
      </c>
      <c r="C34" s="540" t="s">
        <v>481</v>
      </c>
      <c r="D34" s="552" t="s">
        <v>482</v>
      </c>
      <c r="E34" s="540" t="s">
        <v>569</v>
      </c>
      <c r="F34" s="552" t="s">
        <v>570</v>
      </c>
      <c r="G34" s="540" t="s">
        <v>628</v>
      </c>
      <c r="H34" s="540" t="s">
        <v>629</v>
      </c>
      <c r="I34" s="553">
        <v>8293.33984375</v>
      </c>
      <c r="J34" s="553">
        <v>3</v>
      </c>
      <c r="K34" s="554">
        <v>24880.01953125</v>
      </c>
    </row>
    <row r="35" spans="1:11" ht="14.45" customHeight="1" x14ac:dyDescent="0.2">
      <c r="A35" s="536" t="s">
        <v>475</v>
      </c>
      <c r="B35" s="537" t="s">
        <v>476</v>
      </c>
      <c r="C35" s="540" t="s">
        <v>481</v>
      </c>
      <c r="D35" s="552" t="s">
        <v>482</v>
      </c>
      <c r="E35" s="540" t="s">
        <v>569</v>
      </c>
      <c r="F35" s="552" t="s">
        <v>570</v>
      </c>
      <c r="G35" s="540" t="s">
        <v>630</v>
      </c>
      <c r="H35" s="540" t="s">
        <v>631</v>
      </c>
      <c r="I35" s="553">
        <v>18862.689453125</v>
      </c>
      <c r="J35" s="553">
        <v>1</v>
      </c>
      <c r="K35" s="554">
        <v>18862.689453125</v>
      </c>
    </row>
    <row r="36" spans="1:11" ht="14.45" customHeight="1" x14ac:dyDescent="0.2">
      <c r="A36" s="536" t="s">
        <v>475</v>
      </c>
      <c r="B36" s="537" t="s">
        <v>476</v>
      </c>
      <c r="C36" s="540" t="s">
        <v>481</v>
      </c>
      <c r="D36" s="552" t="s">
        <v>482</v>
      </c>
      <c r="E36" s="540" t="s">
        <v>569</v>
      </c>
      <c r="F36" s="552" t="s">
        <v>570</v>
      </c>
      <c r="G36" s="540" t="s">
        <v>632</v>
      </c>
      <c r="H36" s="540" t="s">
        <v>633</v>
      </c>
      <c r="I36" s="553">
        <v>5706</v>
      </c>
      <c r="J36" s="553">
        <v>1</v>
      </c>
      <c r="K36" s="554">
        <v>5706</v>
      </c>
    </row>
    <row r="37" spans="1:11" ht="14.45" customHeight="1" x14ac:dyDescent="0.2">
      <c r="A37" s="536" t="s">
        <v>475</v>
      </c>
      <c r="B37" s="537" t="s">
        <v>476</v>
      </c>
      <c r="C37" s="540" t="s">
        <v>481</v>
      </c>
      <c r="D37" s="552" t="s">
        <v>482</v>
      </c>
      <c r="E37" s="540" t="s">
        <v>569</v>
      </c>
      <c r="F37" s="552" t="s">
        <v>570</v>
      </c>
      <c r="G37" s="540" t="s">
        <v>634</v>
      </c>
      <c r="H37" s="540" t="s">
        <v>635</v>
      </c>
      <c r="I37" s="553">
        <v>16871</v>
      </c>
      <c r="J37" s="553">
        <v>1</v>
      </c>
      <c r="K37" s="554">
        <v>16871</v>
      </c>
    </row>
    <row r="38" spans="1:11" ht="14.45" customHeight="1" x14ac:dyDescent="0.2">
      <c r="A38" s="536" t="s">
        <v>475</v>
      </c>
      <c r="B38" s="537" t="s">
        <v>476</v>
      </c>
      <c r="C38" s="540" t="s">
        <v>481</v>
      </c>
      <c r="D38" s="552" t="s">
        <v>482</v>
      </c>
      <c r="E38" s="540" t="s">
        <v>569</v>
      </c>
      <c r="F38" s="552" t="s">
        <v>570</v>
      </c>
      <c r="G38" s="540" t="s">
        <v>636</v>
      </c>
      <c r="H38" s="540" t="s">
        <v>637</v>
      </c>
      <c r="I38" s="553">
        <v>21781.2109375</v>
      </c>
      <c r="J38" s="553">
        <v>1</v>
      </c>
      <c r="K38" s="554">
        <v>21781.2109375</v>
      </c>
    </row>
    <row r="39" spans="1:11" ht="14.45" customHeight="1" x14ac:dyDescent="0.2">
      <c r="A39" s="536" t="s">
        <v>475</v>
      </c>
      <c r="B39" s="537" t="s">
        <v>476</v>
      </c>
      <c r="C39" s="540" t="s">
        <v>481</v>
      </c>
      <c r="D39" s="552" t="s">
        <v>482</v>
      </c>
      <c r="E39" s="540" t="s">
        <v>569</v>
      </c>
      <c r="F39" s="552" t="s">
        <v>570</v>
      </c>
      <c r="G39" s="540" t="s">
        <v>638</v>
      </c>
      <c r="H39" s="540" t="s">
        <v>639</v>
      </c>
      <c r="I39" s="553">
        <v>5574.2998046875</v>
      </c>
      <c r="J39" s="553">
        <v>1</v>
      </c>
      <c r="K39" s="554">
        <v>5574.2998046875</v>
      </c>
    </row>
    <row r="40" spans="1:11" ht="14.45" customHeight="1" x14ac:dyDescent="0.2">
      <c r="A40" s="536" t="s">
        <v>475</v>
      </c>
      <c r="B40" s="537" t="s">
        <v>476</v>
      </c>
      <c r="C40" s="540" t="s">
        <v>481</v>
      </c>
      <c r="D40" s="552" t="s">
        <v>482</v>
      </c>
      <c r="E40" s="540" t="s">
        <v>569</v>
      </c>
      <c r="F40" s="552" t="s">
        <v>570</v>
      </c>
      <c r="G40" s="540" t="s">
        <v>640</v>
      </c>
      <c r="H40" s="540" t="s">
        <v>641</v>
      </c>
      <c r="I40" s="553">
        <v>15659.400390625</v>
      </c>
      <c r="J40" s="553">
        <v>1</v>
      </c>
      <c r="K40" s="554">
        <v>15659.400390625</v>
      </c>
    </row>
    <row r="41" spans="1:11" ht="14.45" customHeight="1" x14ac:dyDescent="0.2">
      <c r="A41" s="536" t="s">
        <v>475</v>
      </c>
      <c r="B41" s="537" t="s">
        <v>476</v>
      </c>
      <c r="C41" s="540" t="s">
        <v>481</v>
      </c>
      <c r="D41" s="552" t="s">
        <v>482</v>
      </c>
      <c r="E41" s="540" t="s">
        <v>569</v>
      </c>
      <c r="F41" s="552" t="s">
        <v>570</v>
      </c>
      <c r="G41" s="540" t="s">
        <v>642</v>
      </c>
      <c r="H41" s="540" t="s">
        <v>643</v>
      </c>
      <c r="I41" s="553">
        <v>14120.7001953125</v>
      </c>
      <c r="J41" s="553">
        <v>2</v>
      </c>
      <c r="K41" s="554">
        <v>28241.400390625</v>
      </c>
    </row>
    <row r="42" spans="1:11" ht="14.45" customHeight="1" x14ac:dyDescent="0.2">
      <c r="A42" s="536" t="s">
        <v>475</v>
      </c>
      <c r="B42" s="537" t="s">
        <v>476</v>
      </c>
      <c r="C42" s="540" t="s">
        <v>481</v>
      </c>
      <c r="D42" s="552" t="s">
        <v>482</v>
      </c>
      <c r="E42" s="540" t="s">
        <v>569</v>
      </c>
      <c r="F42" s="552" t="s">
        <v>570</v>
      </c>
      <c r="G42" s="540" t="s">
        <v>644</v>
      </c>
      <c r="H42" s="540" t="s">
        <v>645</v>
      </c>
      <c r="I42" s="553">
        <v>24865</v>
      </c>
      <c r="J42" s="553">
        <v>1</v>
      </c>
      <c r="K42" s="554">
        <v>24865</v>
      </c>
    </row>
    <row r="43" spans="1:11" ht="14.45" customHeight="1" x14ac:dyDescent="0.2">
      <c r="A43" s="536" t="s">
        <v>475</v>
      </c>
      <c r="B43" s="537" t="s">
        <v>476</v>
      </c>
      <c r="C43" s="540" t="s">
        <v>481</v>
      </c>
      <c r="D43" s="552" t="s">
        <v>482</v>
      </c>
      <c r="E43" s="540" t="s">
        <v>569</v>
      </c>
      <c r="F43" s="552" t="s">
        <v>570</v>
      </c>
      <c r="G43" s="540" t="s">
        <v>644</v>
      </c>
      <c r="H43" s="540" t="s">
        <v>646</v>
      </c>
      <c r="I43" s="553">
        <v>24915</v>
      </c>
      <c r="J43" s="553">
        <v>1</v>
      </c>
      <c r="K43" s="554">
        <v>24915</v>
      </c>
    </row>
    <row r="44" spans="1:11" ht="14.45" customHeight="1" x14ac:dyDescent="0.2">
      <c r="A44" s="536" t="s">
        <v>475</v>
      </c>
      <c r="B44" s="537" t="s">
        <v>476</v>
      </c>
      <c r="C44" s="540" t="s">
        <v>481</v>
      </c>
      <c r="D44" s="552" t="s">
        <v>482</v>
      </c>
      <c r="E44" s="540" t="s">
        <v>569</v>
      </c>
      <c r="F44" s="552" t="s">
        <v>570</v>
      </c>
      <c r="G44" s="540" t="s">
        <v>647</v>
      </c>
      <c r="H44" s="540" t="s">
        <v>648</v>
      </c>
      <c r="I44" s="553">
        <v>2371.60009765625</v>
      </c>
      <c r="J44" s="553">
        <v>1</v>
      </c>
      <c r="K44" s="554">
        <v>2371.60009765625</v>
      </c>
    </row>
    <row r="45" spans="1:11" ht="14.45" customHeight="1" x14ac:dyDescent="0.2">
      <c r="A45" s="536" t="s">
        <v>475</v>
      </c>
      <c r="B45" s="537" t="s">
        <v>476</v>
      </c>
      <c r="C45" s="540" t="s">
        <v>481</v>
      </c>
      <c r="D45" s="552" t="s">
        <v>482</v>
      </c>
      <c r="E45" s="540" t="s">
        <v>569</v>
      </c>
      <c r="F45" s="552" t="s">
        <v>570</v>
      </c>
      <c r="G45" s="540" t="s">
        <v>649</v>
      </c>
      <c r="H45" s="540" t="s">
        <v>650</v>
      </c>
      <c r="I45" s="553">
        <v>7096.72998046875</v>
      </c>
      <c r="J45" s="553">
        <v>1</v>
      </c>
      <c r="K45" s="554">
        <v>7096.72998046875</v>
      </c>
    </row>
    <row r="46" spans="1:11" ht="14.45" customHeight="1" x14ac:dyDescent="0.2">
      <c r="A46" s="536" t="s">
        <v>475</v>
      </c>
      <c r="B46" s="537" t="s">
        <v>476</v>
      </c>
      <c r="C46" s="540" t="s">
        <v>481</v>
      </c>
      <c r="D46" s="552" t="s">
        <v>482</v>
      </c>
      <c r="E46" s="540" t="s">
        <v>569</v>
      </c>
      <c r="F46" s="552" t="s">
        <v>570</v>
      </c>
      <c r="G46" s="540" t="s">
        <v>651</v>
      </c>
      <c r="H46" s="540" t="s">
        <v>652</v>
      </c>
      <c r="I46" s="553">
        <v>36989.80078125</v>
      </c>
      <c r="J46" s="553">
        <v>1</v>
      </c>
      <c r="K46" s="554">
        <v>36989.80078125</v>
      </c>
    </row>
    <row r="47" spans="1:11" ht="14.45" customHeight="1" x14ac:dyDescent="0.2">
      <c r="A47" s="536" t="s">
        <v>475</v>
      </c>
      <c r="B47" s="537" t="s">
        <v>476</v>
      </c>
      <c r="C47" s="540" t="s">
        <v>481</v>
      </c>
      <c r="D47" s="552" t="s">
        <v>482</v>
      </c>
      <c r="E47" s="540" t="s">
        <v>569</v>
      </c>
      <c r="F47" s="552" t="s">
        <v>570</v>
      </c>
      <c r="G47" s="540" t="s">
        <v>653</v>
      </c>
      <c r="H47" s="540" t="s">
        <v>654</v>
      </c>
      <c r="I47" s="553">
        <v>742.34002685546875</v>
      </c>
      <c r="J47" s="553">
        <v>10</v>
      </c>
      <c r="K47" s="554">
        <v>7423.3502197265625</v>
      </c>
    </row>
    <row r="48" spans="1:11" ht="14.45" customHeight="1" x14ac:dyDescent="0.2">
      <c r="A48" s="536" t="s">
        <v>475</v>
      </c>
      <c r="B48" s="537" t="s">
        <v>476</v>
      </c>
      <c r="C48" s="540" t="s">
        <v>481</v>
      </c>
      <c r="D48" s="552" t="s">
        <v>482</v>
      </c>
      <c r="E48" s="540" t="s">
        <v>569</v>
      </c>
      <c r="F48" s="552" t="s">
        <v>570</v>
      </c>
      <c r="G48" s="540" t="s">
        <v>655</v>
      </c>
      <c r="H48" s="540" t="s">
        <v>656</v>
      </c>
      <c r="I48" s="553">
        <v>314.55244815094346</v>
      </c>
      <c r="J48" s="553">
        <v>1</v>
      </c>
      <c r="K48" s="554">
        <v>314.55244815094346</v>
      </c>
    </row>
    <row r="49" spans="1:11" ht="14.45" customHeight="1" x14ac:dyDescent="0.2">
      <c r="A49" s="536" t="s">
        <v>475</v>
      </c>
      <c r="B49" s="537" t="s">
        <v>476</v>
      </c>
      <c r="C49" s="540" t="s">
        <v>481</v>
      </c>
      <c r="D49" s="552" t="s">
        <v>482</v>
      </c>
      <c r="E49" s="540" t="s">
        <v>569</v>
      </c>
      <c r="F49" s="552" t="s">
        <v>570</v>
      </c>
      <c r="G49" s="540" t="s">
        <v>657</v>
      </c>
      <c r="H49" s="540" t="s">
        <v>658</v>
      </c>
      <c r="I49" s="553">
        <v>6546.10009765625</v>
      </c>
      <c r="J49" s="553">
        <v>1</v>
      </c>
      <c r="K49" s="554">
        <v>6546.10009765625</v>
      </c>
    </row>
    <row r="50" spans="1:11" ht="14.45" customHeight="1" x14ac:dyDescent="0.2">
      <c r="A50" s="536" t="s">
        <v>475</v>
      </c>
      <c r="B50" s="537" t="s">
        <v>476</v>
      </c>
      <c r="C50" s="540" t="s">
        <v>481</v>
      </c>
      <c r="D50" s="552" t="s">
        <v>482</v>
      </c>
      <c r="E50" s="540" t="s">
        <v>569</v>
      </c>
      <c r="F50" s="552" t="s">
        <v>570</v>
      </c>
      <c r="G50" s="540" t="s">
        <v>659</v>
      </c>
      <c r="H50" s="540" t="s">
        <v>660</v>
      </c>
      <c r="I50" s="553">
        <v>616.69666883680554</v>
      </c>
      <c r="J50" s="553">
        <v>9</v>
      </c>
      <c r="K50" s="554">
        <v>5550.27001953125</v>
      </c>
    </row>
    <row r="51" spans="1:11" ht="14.45" customHeight="1" x14ac:dyDescent="0.2">
      <c r="A51" s="536" t="s">
        <v>475</v>
      </c>
      <c r="B51" s="537" t="s">
        <v>476</v>
      </c>
      <c r="C51" s="540" t="s">
        <v>481</v>
      </c>
      <c r="D51" s="552" t="s">
        <v>482</v>
      </c>
      <c r="E51" s="540" t="s">
        <v>569</v>
      </c>
      <c r="F51" s="552" t="s">
        <v>570</v>
      </c>
      <c r="G51" s="540" t="s">
        <v>661</v>
      </c>
      <c r="H51" s="540" t="s">
        <v>662</v>
      </c>
      <c r="I51" s="553">
        <v>1380.6099853515625</v>
      </c>
      <c r="J51" s="553">
        <v>22</v>
      </c>
      <c r="K51" s="554">
        <v>30373.41943359375</v>
      </c>
    </row>
    <row r="52" spans="1:11" ht="14.45" customHeight="1" x14ac:dyDescent="0.2">
      <c r="A52" s="536" t="s">
        <v>475</v>
      </c>
      <c r="B52" s="537" t="s">
        <v>476</v>
      </c>
      <c r="C52" s="540" t="s">
        <v>481</v>
      </c>
      <c r="D52" s="552" t="s">
        <v>482</v>
      </c>
      <c r="E52" s="540" t="s">
        <v>569</v>
      </c>
      <c r="F52" s="552" t="s">
        <v>570</v>
      </c>
      <c r="G52" s="540" t="s">
        <v>663</v>
      </c>
      <c r="H52" s="540" t="s">
        <v>664</v>
      </c>
      <c r="I52" s="553">
        <v>44166.8984375</v>
      </c>
      <c r="J52" s="553">
        <v>4</v>
      </c>
      <c r="K52" s="554">
        <v>176667.59375</v>
      </c>
    </row>
    <row r="53" spans="1:11" ht="14.45" customHeight="1" x14ac:dyDescent="0.2">
      <c r="A53" s="536" t="s">
        <v>475</v>
      </c>
      <c r="B53" s="537" t="s">
        <v>476</v>
      </c>
      <c r="C53" s="540" t="s">
        <v>481</v>
      </c>
      <c r="D53" s="552" t="s">
        <v>482</v>
      </c>
      <c r="E53" s="540" t="s">
        <v>569</v>
      </c>
      <c r="F53" s="552" t="s">
        <v>570</v>
      </c>
      <c r="G53" s="540" t="s">
        <v>663</v>
      </c>
      <c r="H53" s="540" t="s">
        <v>665</v>
      </c>
      <c r="I53" s="553">
        <v>44166.8984375</v>
      </c>
      <c r="J53" s="553">
        <v>6</v>
      </c>
      <c r="K53" s="554">
        <v>265001.390625</v>
      </c>
    </row>
    <row r="54" spans="1:11" ht="14.45" customHeight="1" x14ac:dyDescent="0.2">
      <c r="A54" s="536" t="s">
        <v>475</v>
      </c>
      <c r="B54" s="537" t="s">
        <v>476</v>
      </c>
      <c r="C54" s="540" t="s">
        <v>481</v>
      </c>
      <c r="D54" s="552" t="s">
        <v>482</v>
      </c>
      <c r="E54" s="540" t="s">
        <v>569</v>
      </c>
      <c r="F54" s="552" t="s">
        <v>570</v>
      </c>
      <c r="G54" s="540" t="s">
        <v>666</v>
      </c>
      <c r="H54" s="540" t="s">
        <v>667</v>
      </c>
      <c r="I54" s="553">
        <v>22138.279296875</v>
      </c>
      <c r="J54" s="553">
        <v>1</v>
      </c>
      <c r="K54" s="554">
        <v>22138.279296875</v>
      </c>
    </row>
    <row r="55" spans="1:11" ht="14.45" customHeight="1" x14ac:dyDescent="0.2">
      <c r="A55" s="536" t="s">
        <v>475</v>
      </c>
      <c r="B55" s="537" t="s">
        <v>476</v>
      </c>
      <c r="C55" s="540" t="s">
        <v>481</v>
      </c>
      <c r="D55" s="552" t="s">
        <v>482</v>
      </c>
      <c r="E55" s="540" t="s">
        <v>569</v>
      </c>
      <c r="F55" s="552" t="s">
        <v>570</v>
      </c>
      <c r="G55" s="540" t="s">
        <v>668</v>
      </c>
      <c r="H55" s="540" t="s">
        <v>669</v>
      </c>
      <c r="I55" s="553">
        <v>43659.6015625</v>
      </c>
      <c r="J55" s="553">
        <v>2</v>
      </c>
      <c r="K55" s="554">
        <v>87319.203125</v>
      </c>
    </row>
    <row r="56" spans="1:11" ht="14.45" customHeight="1" x14ac:dyDescent="0.2">
      <c r="A56" s="536" t="s">
        <v>475</v>
      </c>
      <c r="B56" s="537" t="s">
        <v>476</v>
      </c>
      <c r="C56" s="540" t="s">
        <v>481</v>
      </c>
      <c r="D56" s="552" t="s">
        <v>482</v>
      </c>
      <c r="E56" s="540" t="s">
        <v>569</v>
      </c>
      <c r="F56" s="552" t="s">
        <v>570</v>
      </c>
      <c r="G56" s="540" t="s">
        <v>670</v>
      </c>
      <c r="H56" s="540" t="s">
        <v>671</v>
      </c>
      <c r="I56" s="553">
        <v>872.94500732421875</v>
      </c>
      <c r="J56" s="553">
        <v>4</v>
      </c>
      <c r="K56" s="554">
        <v>3491.6700439453125</v>
      </c>
    </row>
    <row r="57" spans="1:11" ht="14.45" customHeight="1" x14ac:dyDescent="0.2">
      <c r="A57" s="536" t="s">
        <v>475</v>
      </c>
      <c r="B57" s="537" t="s">
        <v>476</v>
      </c>
      <c r="C57" s="540" t="s">
        <v>481</v>
      </c>
      <c r="D57" s="552" t="s">
        <v>482</v>
      </c>
      <c r="E57" s="540" t="s">
        <v>569</v>
      </c>
      <c r="F57" s="552" t="s">
        <v>570</v>
      </c>
      <c r="G57" s="540" t="s">
        <v>672</v>
      </c>
      <c r="H57" s="540" t="s">
        <v>673</v>
      </c>
      <c r="I57" s="553">
        <v>6670.1298828125</v>
      </c>
      <c r="J57" s="553">
        <v>10</v>
      </c>
      <c r="K57" s="554">
        <v>66701.25</v>
      </c>
    </row>
    <row r="58" spans="1:11" ht="14.45" customHeight="1" x14ac:dyDescent="0.2">
      <c r="A58" s="536" t="s">
        <v>475</v>
      </c>
      <c r="B58" s="537" t="s">
        <v>476</v>
      </c>
      <c r="C58" s="540" t="s">
        <v>481</v>
      </c>
      <c r="D58" s="552" t="s">
        <v>482</v>
      </c>
      <c r="E58" s="540" t="s">
        <v>569</v>
      </c>
      <c r="F58" s="552" t="s">
        <v>570</v>
      </c>
      <c r="G58" s="540" t="s">
        <v>674</v>
      </c>
      <c r="H58" s="540" t="s">
        <v>675</v>
      </c>
      <c r="I58" s="553">
        <v>888.1400146484375</v>
      </c>
      <c r="J58" s="553">
        <v>1</v>
      </c>
      <c r="K58" s="554">
        <v>888.1400146484375</v>
      </c>
    </row>
    <row r="59" spans="1:11" ht="14.45" customHeight="1" x14ac:dyDescent="0.2">
      <c r="A59" s="536" t="s">
        <v>475</v>
      </c>
      <c r="B59" s="537" t="s">
        <v>476</v>
      </c>
      <c r="C59" s="540" t="s">
        <v>481</v>
      </c>
      <c r="D59" s="552" t="s">
        <v>482</v>
      </c>
      <c r="E59" s="540" t="s">
        <v>569</v>
      </c>
      <c r="F59" s="552" t="s">
        <v>570</v>
      </c>
      <c r="G59" s="540" t="s">
        <v>676</v>
      </c>
      <c r="H59" s="540" t="s">
        <v>677</v>
      </c>
      <c r="I59" s="553">
        <v>888.1400146484375</v>
      </c>
      <c r="J59" s="553">
        <v>2</v>
      </c>
      <c r="K59" s="554">
        <v>1776.280029296875</v>
      </c>
    </row>
    <row r="60" spans="1:11" ht="14.45" customHeight="1" x14ac:dyDescent="0.2">
      <c r="A60" s="536" t="s">
        <v>475</v>
      </c>
      <c r="B60" s="537" t="s">
        <v>476</v>
      </c>
      <c r="C60" s="540" t="s">
        <v>481</v>
      </c>
      <c r="D60" s="552" t="s">
        <v>482</v>
      </c>
      <c r="E60" s="540" t="s">
        <v>569</v>
      </c>
      <c r="F60" s="552" t="s">
        <v>570</v>
      </c>
      <c r="G60" s="540" t="s">
        <v>678</v>
      </c>
      <c r="H60" s="540" t="s">
        <v>679</v>
      </c>
      <c r="I60" s="553">
        <v>946.29998779296875</v>
      </c>
      <c r="J60" s="553">
        <v>1</v>
      </c>
      <c r="K60" s="554">
        <v>946.29998779296875</v>
      </c>
    </row>
    <row r="61" spans="1:11" ht="14.45" customHeight="1" x14ac:dyDescent="0.2">
      <c r="A61" s="536" t="s">
        <v>475</v>
      </c>
      <c r="B61" s="537" t="s">
        <v>476</v>
      </c>
      <c r="C61" s="540" t="s">
        <v>481</v>
      </c>
      <c r="D61" s="552" t="s">
        <v>482</v>
      </c>
      <c r="E61" s="540" t="s">
        <v>569</v>
      </c>
      <c r="F61" s="552" t="s">
        <v>570</v>
      </c>
      <c r="G61" s="540" t="s">
        <v>680</v>
      </c>
      <c r="H61" s="540" t="s">
        <v>681</v>
      </c>
      <c r="I61" s="553">
        <v>8238.8899739583339</v>
      </c>
      <c r="J61" s="553">
        <v>3</v>
      </c>
      <c r="K61" s="554">
        <v>24716.669921875</v>
      </c>
    </row>
    <row r="62" spans="1:11" ht="14.45" customHeight="1" x14ac:dyDescent="0.2">
      <c r="A62" s="536" t="s">
        <v>475</v>
      </c>
      <c r="B62" s="537" t="s">
        <v>476</v>
      </c>
      <c r="C62" s="540" t="s">
        <v>481</v>
      </c>
      <c r="D62" s="552" t="s">
        <v>482</v>
      </c>
      <c r="E62" s="540" t="s">
        <v>569</v>
      </c>
      <c r="F62" s="552" t="s">
        <v>570</v>
      </c>
      <c r="G62" s="540" t="s">
        <v>682</v>
      </c>
      <c r="H62" s="540" t="s">
        <v>683</v>
      </c>
      <c r="I62" s="553">
        <v>4147.8798828125</v>
      </c>
      <c r="J62" s="553">
        <v>2</v>
      </c>
      <c r="K62" s="554">
        <v>8295.759765625</v>
      </c>
    </row>
    <row r="63" spans="1:11" ht="14.45" customHeight="1" x14ac:dyDescent="0.2">
      <c r="A63" s="536" t="s">
        <v>475</v>
      </c>
      <c r="B63" s="537" t="s">
        <v>476</v>
      </c>
      <c r="C63" s="540" t="s">
        <v>481</v>
      </c>
      <c r="D63" s="552" t="s">
        <v>482</v>
      </c>
      <c r="E63" s="540" t="s">
        <v>569</v>
      </c>
      <c r="F63" s="552" t="s">
        <v>570</v>
      </c>
      <c r="G63" s="540" t="s">
        <v>684</v>
      </c>
      <c r="H63" s="540" t="s">
        <v>685</v>
      </c>
      <c r="I63" s="553">
        <v>4147.8798828125</v>
      </c>
      <c r="J63" s="553">
        <v>1</v>
      </c>
      <c r="K63" s="554">
        <v>4147.8798828125</v>
      </c>
    </row>
    <row r="64" spans="1:11" ht="14.45" customHeight="1" x14ac:dyDescent="0.2">
      <c r="A64" s="536" t="s">
        <v>475</v>
      </c>
      <c r="B64" s="537" t="s">
        <v>476</v>
      </c>
      <c r="C64" s="540" t="s">
        <v>481</v>
      </c>
      <c r="D64" s="552" t="s">
        <v>482</v>
      </c>
      <c r="E64" s="540" t="s">
        <v>569</v>
      </c>
      <c r="F64" s="552" t="s">
        <v>570</v>
      </c>
      <c r="G64" s="540" t="s">
        <v>686</v>
      </c>
      <c r="H64" s="540" t="s">
        <v>687</v>
      </c>
      <c r="I64" s="553">
        <v>404.13516998291016</v>
      </c>
      <c r="J64" s="553">
        <v>100</v>
      </c>
      <c r="K64" s="554">
        <v>29039.91015625</v>
      </c>
    </row>
    <row r="65" spans="1:11" ht="14.45" customHeight="1" x14ac:dyDescent="0.2">
      <c r="A65" s="536" t="s">
        <v>475</v>
      </c>
      <c r="B65" s="537" t="s">
        <v>476</v>
      </c>
      <c r="C65" s="540" t="s">
        <v>481</v>
      </c>
      <c r="D65" s="552" t="s">
        <v>482</v>
      </c>
      <c r="E65" s="540" t="s">
        <v>569</v>
      </c>
      <c r="F65" s="552" t="s">
        <v>570</v>
      </c>
      <c r="G65" s="540" t="s">
        <v>688</v>
      </c>
      <c r="H65" s="540" t="s">
        <v>689</v>
      </c>
      <c r="I65" s="553">
        <v>6412</v>
      </c>
      <c r="J65" s="553">
        <v>1</v>
      </c>
      <c r="K65" s="554">
        <v>6412</v>
      </c>
    </row>
    <row r="66" spans="1:11" ht="14.45" customHeight="1" x14ac:dyDescent="0.2">
      <c r="A66" s="536" t="s">
        <v>475</v>
      </c>
      <c r="B66" s="537" t="s">
        <v>476</v>
      </c>
      <c r="C66" s="540" t="s">
        <v>481</v>
      </c>
      <c r="D66" s="552" t="s">
        <v>482</v>
      </c>
      <c r="E66" s="540" t="s">
        <v>569</v>
      </c>
      <c r="F66" s="552" t="s">
        <v>570</v>
      </c>
      <c r="G66" s="540" t="s">
        <v>690</v>
      </c>
      <c r="H66" s="540" t="s">
        <v>691</v>
      </c>
      <c r="I66" s="553">
        <v>15972</v>
      </c>
      <c r="J66" s="553">
        <v>2</v>
      </c>
      <c r="K66" s="554">
        <v>31944</v>
      </c>
    </row>
    <row r="67" spans="1:11" ht="14.45" customHeight="1" x14ac:dyDescent="0.2">
      <c r="A67" s="536" t="s">
        <v>475</v>
      </c>
      <c r="B67" s="537" t="s">
        <v>476</v>
      </c>
      <c r="C67" s="540" t="s">
        <v>481</v>
      </c>
      <c r="D67" s="552" t="s">
        <v>482</v>
      </c>
      <c r="E67" s="540" t="s">
        <v>569</v>
      </c>
      <c r="F67" s="552" t="s">
        <v>570</v>
      </c>
      <c r="G67" s="540" t="s">
        <v>692</v>
      </c>
      <c r="H67" s="540" t="s">
        <v>693</v>
      </c>
      <c r="I67" s="553">
        <v>20449</v>
      </c>
      <c r="J67" s="553">
        <v>1</v>
      </c>
      <c r="K67" s="554">
        <v>20449</v>
      </c>
    </row>
    <row r="68" spans="1:11" ht="14.45" customHeight="1" x14ac:dyDescent="0.2">
      <c r="A68" s="536" t="s">
        <v>475</v>
      </c>
      <c r="B68" s="537" t="s">
        <v>476</v>
      </c>
      <c r="C68" s="540" t="s">
        <v>481</v>
      </c>
      <c r="D68" s="552" t="s">
        <v>482</v>
      </c>
      <c r="E68" s="540" t="s">
        <v>569</v>
      </c>
      <c r="F68" s="552" t="s">
        <v>570</v>
      </c>
      <c r="G68" s="540" t="s">
        <v>694</v>
      </c>
      <c r="H68" s="540" t="s">
        <v>695</v>
      </c>
      <c r="I68" s="553">
        <v>563.84002685546875</v>
      </c>
      <c r="J68" s="553">
        <v>2</v>
      </c>
      <c r="K68" s="554">
        <v>1127.6700439453125</v>
      </c>
    </row>
    <row r="69" spans="1:11" ht="14.45" customHeight="1" x14ac:dyDescent="0.2">
      <c r="A69" s="536" t="s">
        <v>475</v>
      </c>
      <c r="B69" s="537" t="s">
        <v>476</v>
      </c>
      <c r="C69" s="540" t="s">
        <v>481</v>
      </c>
      <c r="D69" s="552" t="s">
        <v>482</v>
      </c>
      <c r="E69" s="540" t="s">
        <v>569</v>
      </c>
      <c r="F69" s="552" t="s">
        <v>570</v>
      </c>
      <c r="G69" s="540" t="s">
        <v>696</v>
      </c>
      <c r="H69" s="540" t="s">
        <v>697</v>
      </c>
      <c r="I69" s="553">
        <v>6406.9501953125</v>
      </c>
      <c r="J69" s="553">
        <v>1</v>
      </c>
      <c r="K69" s="554">
        <v>6406.9501953125</v>
      </c>
    </row>
    <row r="70" spans="1:11" ht="14.45" customHeight="1" x14ac:dyDescent="0.2">
      <c r="A70" s="536" t="s">
        <v>475</v>
      </c>
      <c r="B70" s="537" t="s">
        <v>476</v>
      </c>
      <c r="C70" s="540" t="s">
        <v>481</v>
      </c>
      <c r="D70" s="552" t="s">
        <v>482</v>
      </c>
      <c r="E70" s="540" t="s">
        <v>569</v>
      </c>
      <c r="F70" s="552" t="s">
        <v>570</v>
      </c>
      <c r="G70" s="540" t="s">
        <v>698</v>
      </c>
      <c r="H70" s="540" t="s">
        <v>699</v>
      </c>
      <c r="I70" s="553">
        <v>2976.60009765625</v>
      </c>
      <c r="J70" s="553">
        <v>1</v>
      </c>
      <c r="K70" s="554">
        <v>2976.60009765625</v>
      </c>
    </row>
    <row r="71" spans="1:11" ht="14.45" customHeight="1" x14ac:dyDescent="0.2">
      <c r="A71" s="536" t="s">
        <v>475</v>
      </c>
      <c r="B71" s="537" t="s">
        <v>476</v>
      </c>
      <c r="C71" s="540" t="s">
        <v>481</v>
      </c>
      <c r="D71" s="552" t="s">
        <v>482</v>
      </c>
      <c r="E71" s="540" t="s">
        <v>569</v>
      </c>
      <c r="F71" s="552" t="s">
        <v>570</v>
      </c>
      <c r="G71" s="540" t="s">
        <v>700</v>
      </c>
      <c r="H71" s="540" t="s">
        <v>701</v>
      </c>
      <c r="I71" s="553">
        <v>4328.9190429687496</v>
      </c>
      <c r="J71" s="553">
        <v>8</v>
      </c>
      <c r="K71" s="554">
        <v>34732.04052734375</v>
      </c>
    </row>
    <row r="72" spans="1:11" ht="14.45" customHeight="1" x14ac:dyDescent="0.2">
      <c r="A72" s="536" t="s">
        <v>475</v>
      </c>
      <c r="B72" s="537" t="s">
        <v>476</v>
      </c>
      <c r="C72" s="540" t="s">
        <v>481</v>
      </c>
      <c r="D72" s="552" t="s">
        <v>482</v>
      </c>
      <c r="E72" s="540" t="s">
        <v>569</v>
      </c>
      <c r="F72" s="552" t="s">
        <v>570</v>
      </c>
      <c r="G72" s="540" t="s">
        <v>702</v>
      </c>
      <c r="H72" s="540" t="s">
        <v>703</v>
      </c>
      <c r="I72" s="553">
        <v>41057.87890625</v>
      </c>
      <c r="J72" s="553">
        <v>2</v>
      </c>
      <c r="K72" s="554">
        <v>82115.7578125</v>
      </c>
    </row>
    <row r="73" spans="1:11" ht="14.45" customHeight="1" x14ac:dyDescent="0.2">
      <c r="A73" s="536" t="s">
        <v>475</v>
      </c>
      <c r="B73" s="537" t="s">
        <v>476</v>
      </c>
      <c r="C73" s="540" t="s">
        <v>481</v>
      </c>
      <c r="D73" s="552" t="s">
        <v>482</v>
      </c>
      <c r="E73" s="540" t="s">
        <v>569</v>
      </c>
      <c r="F73" s="552" t="s">
        <v>570</v>
      </c>
      <c r="G73" s="540" t="s">
        <v>704</v>
      </c>
      <c r="H73" s="540" t="s">
        <v>705</v>
      </c>
      <c r="I73" s="553">
        <v>48400</v>
      </c>
      <c r="J73" s="553">
        <v>4</v>
      </c>
      <c r="K73" s="554">
        <v>193600</v>
      </c>
    </row>
    <row r="74" spans="1:11" ht="14.45" customHeight="1" x14ac:dyDescent="0.2">
      <c r="A74" s="536" t="s">
        <v>475</v>
      </c>
      <c r="B74" s="537" t="s">
        <v>476</v>
      </c>
      <c r="C74" s="540" t="s">
        <v>481</v>
      </c>
      <c r="D74" s="552" t="s">
        <v>482</v>
      </c>
      <c r="E74" s="540" t="s">
        <v>569</v>
      </c>
      <c r="F74" s="552" t="s">
        <v>570</v>
      </c>
      <c r="G74" s="540" t="s">
        <v>704</v>
      </c>
      <c r="H74" s="540" t="s">
        <v>706</v>
      </c>
      <c r="I74" s="553">
        <v>48400</v>
      </c>
      <c r="J74" s="553">
        <v>5</v>
      </c>
      <c r="K74" s="554">
        <v>242000</v>
      </c>
    </row>
    <row r="75" spans="1:11" ht="14.45" customHeight="1" x14ac:dyDescent="0.2">
      <c r="A75" s="536" t="s">
        <v>475</v>
      </c>
      <c r="B75" s="537" t="s">
        <v>476</v>
      </c>
      <c r="C75" s="540" t="s">
        <v>481</v>
      </c>
      <c r="D75" s="552" t="s">
        <v>482</v>
      </c>
      <c r="E75" s="540" t="s">
        <v>569</v>
      </c>
      <c r="F75" s="552" t="s">
        <v>570</v>
      </c>
      <c r="G75" s="540" t="s">
        <v>707</v>
      </c>
      <c r="H75" s="540" t="s">
        <v>708</v>
      </c>
      <c r="I75" s="553">
        <v>3751</v>
      </c>
      <c r="J75" s="553">
        <v>1</v>
      </c>
      <c r="K75" s="554">
        <v>3751</v>
      </c>
    </row>
    <row r="76" spans="1:11" ht="14.45" customHeight="1" x14ac:dyDescent="0.2">
      <c r="A76" s="536" t="s">
        <v>475</v>
      </c>
      <c r="B76" s="537" t="s">
        <v>476</v>
      </c>
      <c r="C76" s="540" t="s">
        <v>481</v>
      </c>
      <c r="D76" s="552" t="s">
        <v>482</v>
      </c>
      <c r="E76" s="540" t="s">
        <v>569</v>
      </c>
      <c r="F76" s="552" t="s">
        <v>570</v>
      </c>
      <c r="G76" s="540" t="s">
        <v>709</v>
      </c>
      <c r="H76" s="540" t="s">
        <v>710</v>
      </c>
      <c r="I76" s="553">
        <v>4172.080078125</v>
      </c>
      <c r="J76" s="553">
        <v>7</v>
      </c>
      <c r="K76" s="554">
        <v>29204.560546875</v>
      </c>
    </row>
    <row r="77" spans="1:11" ht="14.45" customHeight="1" x14ac:dyDescent="0.2">
      <c r="A77" s="536" t="s">
        <v>475</v>
      </c>
      <c r="B77" s="537" t="s">
        <v>476</v>
      </c>
      <c r="C77" s="540" t="s">
        <v>481</v>
      </c>
      <c r="D77" s="552" t="s">
        <v>482</v>
      </c>
      <c r="E77" s="540" t="s">
        <v>569</v>
      </c>
      <c r="F77" s="552" t="s">
        <v>570</v>
      </c>
      <c r="G77" s="540" t="s">
        <v>711</v>
      </c>
      <c r="H77" s="540" t="s">
        <v>712</v>
      </c>
      <c r="I77" s="553">
        <v>77.860000610351563</v>
      </c>
      <c r="J77" s="553">
        <v>1</v>
      </c>
      <c r="K77" s="554">
        <v>77.860000610351563</v>
      </c>
    </row>
    <row r="78" spans="1:11" ht="14.45" customHeight="1" x14ac:dyDescent="0.2">
      <c r="A78" s="536" t="s">
        <v>475</v>
      </c>
      <c r="B78" s="537" t="s">
        <v>476</v>
      </c>
      <c r="C78" s="540" t="s">
        <v>481</v>
      </c>
      <c r="D78" s="552" t="s">
        <v>482</v>
      </c>
      <c r="E78" s="540" t="s">
        <v>569</v>
      </c>
      <c r="F78" s="552" t="s">
        <v>570</v>
      </c>
      <c r="G78" s="540" t="s">
        <v>713</v>
      </c>
      <c r="H78" s="540" t="s">
        <v>714</v>
      </c>
      <c r="I78" s="553">
        <v>1378.199951171875</v>
      </c>
      <c r="J78" s="553">
        <v>1</v>
      </c>
      <c r="K78" s="554">
        <v>1378.199951171875</v>
      </c>
    </row>
    <row r="79" spans="1:11" ht="14.45" customHeight="1" x14ac:dyDescent="0.2">
      <c r="A79" s="536" t="s">
        <v>475</v>
      </c>
      <c r="B79" s="537" t="s">
        <v>476</v>
      </c>
      <c r="C79" s="540" t="s">
        <v>481</v>
      </c>
      <c r="D79" s="552" t="s">
        <v>482</v>
      </c>
      <c r="E79" s="540" t="s">
        <v>569</v>
      </c>
      <c r="F79" s="552" t="s">
        <v>570</v>
      </c>
      <c r="G79" s="540" t="s">
        <v>715</v>
      </c>
      <c r="H79" s="540" t="s">
        <v>716</v>
      </c>
      <c r="I79" s="553">
        <v>2786.64990234375</v>
      </c>
      <c r="J79" s="553">
        <v>1</v>
      </c>
      <c r="K79" s="554">
        <v>2786.64990234375</v>
      </c>
    </row>
    <row r="80" spans="1:11" ht="14.45" customHeight="1" x14ac:dyDescent="0.2">
      <c r="A80" s="536" t="s">
        <v>475</v>
      </c>
      <c r="B80" s="537" t="s">
        <v>476</v>
      </c>
      <c r="C80" s="540" t="s">
        <v>481</v>
      </c>
      <c r="D80" s="552" t="s">
        <v>482</v>
      </c>
      <c r="E80" s="540" t="s">
        <v>569</v>
      </c>
      <c r="F80" s="552" t="s">
        <v>570</v>
      </c>
      <c r="G80" s="540" t="s">
        <v>717</v>
      </c>
      <c r="H80" s="540" t="s">
        <v>718</v>
      </c>
      <c r="I80" s="553">
        <v>532</v>
      </c>
      <c r="J80" s="553">
        <v>1</v>
      </c>
      <c r="K80" s="554">
        <v>532</v>
      </c>
    </row>
    <row r="81" spans="1:11" ht="14.45" customHeight="1" x14ac:dyDescent="0.2">
      <c r="A81" s="536" t="s">
        <v>475</v>
      </c>
      <c r="B81" s="537" t="s">
        <v>476</v>
      </c>
      <c r="C81" s="540" t="s">
        <v>481</v>
      </c>
      <c r="D81" s="552" t="s">
        <v>482</v>
      </c>
      <c r="E81" s="540" t="s">
        <v>569</v>
      </c>
      <c r="F81" s="552" t="s">
        <v>570</v>
      </c>
      <c r="G81" s="540" t="s">
        <v>719</v>
      </c>
      <c r="H81" s="540" t="s">
        <v>720</v>
      </c>
      <c r="I81" s="553">
        <v>145.19999694824219</v>
      </c>
      <c r="J81" s="553">
        <v>1</v>
      </c>
      <c r="K81" s="554">
        <v>145.19999694824219</v>
      </c>
    </row>
    <row r="82" spans="1:11" ht="14.45" customHeight="1" x14ac:dyDescent="0.2">
      <c r="A82" s="536" t="s">
        <v>475</v>
      </c>
      <c r="B82" s="537" t="s">
        <v>476</v>
      </c>
      <c r="C82" s="540" t="s">
        <v>481</v>
      </c>
      <c r="D82" s="552" t="s">
        <v>482</v>
      </c>
      <c r="E82" s="540" t="s">
        <v>569</v>
      </c>
      <c r="F82" s="552" t="s">
        <v>570</v>
      </c>
      <c r="G82" s="540" t="s">
        <v>721</v>
      </c>
      <c r="H82" s="540" t="s">
        <v>722</v>
      </c>
      <c r="I82" s="553">
        <v>1645.8599853515625</v>
      </c>
      <c r="J82" s="553">
        <v>1</v>
      </c>
      <c r="K82" s="554">
        <v>1645.8599853515625</v>
      </c>
    </row>
    <row r="83" spans="1:11" ht="14.45" customHeight="1" x14ac:dyDescent="0.2">
      <c r="A83" s="536" t="s">
        <v>475</v>
      </c>
      <c r="B83" s="537" t="s">
        <v>476</v>
      </c>
      <c r="C83" s="540" t="s">
        <v>481</v>
      </c>
      <c r="D83" s="552" t="s">
        <v>482</v>
      </c>
      <c r="E83" s="540" t="s">
        <v>569</v>
      </c>
      <c r="F83" s="552" t="s">
        <v>570</v>
      </c>
      <c r="G83" s="540" t="s">
        <v>723</v>
      </c>
      <c r="H83" s="540" t="s">
        <v>724</v>
      </c>
      <c r="I83" s="553">
        <v>83.05999755859375</v>
      </c>
      <c r="J83" s="553">
        <v>2</v>
      </c>
      <c r="K83" s="554">
        <v>166.11000061035156</v>
      </c>
    </row>
    <row r="84" spans="1:11" ht="14.45" customHeight="1" x14ac:dyDescent="0.2">
      <c r="A84" s="536" t="s">
        <v>475</v>
      </c>
      <c r="B84" s="537" t="s">
        <v>476</v>
      </c>
      <c r="C84" s="540" t="s">
        <v>481</v>
      </c>
      <c r="D84" s="552" t="s">
        <v>482</v>
      </c>
      <c r="E84" s="540" t="s">
        <v>569</v>
      </c>
      <c r="F84" s="552" t="s">
        <v>570</v>
      </c>
      <c r="G84" s="540" t="s">
        <v>723</v>
      </c>
      <c r="H84" s="540" t="s">
        <v>725</v>
      </c>
      <c r="I84" s="553">
        <v>83.05999755859375</v>
      </c>
      <c r="J84" s="553">
        <v>2</v>
      </c>
      <c r="K84" s="554">
        <v>166.11000061035156</v>
      </c>
    </row>
    <row r="85" spans="1:11" ht="14.45" customHeight="1" x14ac:dyDescent="0.2">
      <c r="A85" s="536" t="s">
        <v>475</v>
      </c>
      <c r="B85" s="537" t="s">
        <v>476</v>
      </c>
      <c r="C85" s="540" t="s">
        <v>481</v>
      </c>
      <c r="D85" s="552" t="s">
        <v>482</v>
      </c>
      <c r="E85" s="540" t="s">
        <v>569</v>
      </c>
      <c r="F85" s="552" t="s">
        <v>570</v>
      </c>
      <c r="G85" s="540" t="s">
        <v>726</v>
      </c>
      <c r="H85" s="540" t="s">
        <v>727</v>
      </c>
      <c r="I85" s="553">
        <v>125.44666798909505</v>
      </c>
      <c r="J85" s="553">
        <v>17</v>
      </c>
      <c r="K85" s="554">
        <v>2143.2099914550781</v>
      </c>
    </row>
    <row r="86" spans="1:11" ht="14.45" customHeight="1" x14ac:dyDescent="0.2">
      <c r="A86" s="536" t="s">
        <v>475</v>
      </c>
      <c r="B86" s="537" t="s">
        <v>476</v>
      </c>
      <c r="C86" s="540" t="s">
        <v>481</v>
      </c>
      <c r="D86" s="552" t="s">
        <v>482</v>
      </c>
      <c r="E86" s="540" t="s">
        <v>569</v>
      </c>
      <c r="F86" s="552" t="s">
        <v>570</v>
      </c>
      <c r="G86" s="540" t="s">
        <v>726</v>
      </c>
      <c r="H86" s="540" t="s">
        <v>728</v>
      </c>
      <c r="I86" s="553">
        <v>118.91666920979817</v>
      </c>
      <c r="J86" s="553">
        <v>9</v>
      </c>
      <c r="K86" s="554">
        <v>1070.260009765625</v>
      </c>
    </row>
    <row r="87" spans="1:11" ht="14.45" customHeight="1" x14ac:dyDescent="0.2">
      <c r="A87" s="536" t="s">
        <v>475</v>
      </c>
      <c r="B87" s="537" t="s">
        <v>476</v>
      </c>
      <c r="C87" s="540" t="s">
        <v>481</v>
      </c>
      <c r="D87" s="552" t="s">
        <v>482</v>
      </c>
      <c r="E87" s="540" t="s">
        <v>569</v>
      </c>
      <c r="F87" s="552" t="s">
        <v>570</v>
      </c>
      <c r="G87" s="540" t="s">
        <v>729</v>
      </c>
      <c r="H87" s="540" t="s">
        <v>730</v>
      </c>
      <c r="I87" s="553">
        <v>338.80332438151044</v>
      </c>
      <c r="J87" s="553">
        <v>9</v>
      </c>
      <c r="K87" s="554">
        <v>3049.25</v>
      </c>
    </row>
    <row r="88" spans="1:11" ht="14.45" customHeight="1" x14ac:dyDescent="0.2">
      <c r="A88" s="536" t="s">
        <v>475</v>
      </c>
      <c r="B88" s="537" t="s">
        <v>476</v>
      </c>
      <c r="C88" s="540" t="s">
        <v>481</v>
      </c>
      <c r="D88" s="552" t="s">
        <v>482</v>
      </c>
      <c r="E88" s="540" t="s">
        <v>569</v>
      </c>
      <c r="F88" s="552" t="s">
        <v>570</v>
      </c>
      <c r="G88" s="540" t="s">
        <v>731</v>
      </c>
      <c r="H88" s="540" t="s">
        <v>732</v>
      </c>
      <c r="I88" s="553">
        <v>11533</v>
      </c>
      <c r="J88" s="553">
        <v>1</v>
      </c>
      <c r="K88" s="554">
        <v>11533</v>
      </c>
    </row>
    <row r="89" spans="1:11" ht="14.45" customHeight="1" x14ac:dyDescent="0.2">
      <c r="A89" s="536" t="s">
        <v>475</v>
      </c>
      <c r="B89" s="537" t="s">
        <v>476</v>
      </c>
      <c r="C89" s="540" t="s">
        <v>481</v>
      </c>
      <c r="D89" s="552" t="s">
        <v>482</v>
      </c>
      <c r="E89" s="540" t="s">
        <v>569</v>
      </c>
      <c r="F89" s="552" t="s">
        <v>570</v>
      </c>
      <c r="G89" s="540" t="s">
        <v>733</v>
      </c>
      <c r="H89" s="540" t="s">
        <v>734</v>
      </c>
      <c r="I89" s="553">
        <v>84.580001831054688</v>
      </c>
      <c r="J89" s="553">
        <v>3</v>
      </c>
      <c r="K89" s="554">
        <v>253.75</v>
      </c>
    </row>
    <row r="90" spans="1:11" ht="14.45" customHeight="1" x14ac:dyDescent="0.2">
      <c r="A90" s="536" t="s">
        <v>475</v>
      </c>
      <c r="B90" s="537" t="s">
        <v>476</v>
      </c>
      <c r="C90" s="540" t="s">
        <v>481</v>
      </c>
      <c r="D90" s="552" t="s">
        <v>482</v>
      </c>
      <c r="E90" s="540" t="s">
        <v>569</v>
      </c>
      <c r="F90" s="552" t="s">
        <v>570</v>
      </c>
      <c r="G90" s="540" t="s">
        <v>735</v>
      </c>
      <c r="H90" s="540" t="s">
        <v>736</v>
      </c>
      <c r="I90" s="553">
        <v>9514.23046875</v>
      </c>
      <c r="J90" s="553">
        <v>1</v>
      </c>
      <c r="K90" s="554">
        <v>9514.23046875</v>
      </c>
    </row>
    <row r="91" spans="1:11" ht="14.45" customHeight="1" x14ac:dyDescent="0.2">
      <c r="A91" s="536" t="s">
        <v>475</v>
      </c>
      <c r="B91" s="537" t="s">
        <v>476</v>
      </c>
      <c r="C91" s="540" t="s">
        <v>481</v>
      </c>
      <c r="D91" s="552" t="s">
        <v>482</v>
      </c>
      <c r="E91" s="540" t="s">
        <v>569</v>
      </c>
      <c r="F91" s="552" t="s">
        <v>570</v>
      </c>
      <c r="G91" s="540" t="s">
        <v>737</v>
      </c>
      <c r="H91" s="540" t="s">
        <v>738</v>
      </c>
      <c r="I91" s="553">
        <v>9514.23046875</v>
      </c>
      <c r="J91" s="553">
        <v>1</v>
      </c>
      <c r="K91" s="554">
        <v>9514.23046875</v>
      </c>
    </row>
    <row r="92" spans="1:11" ht="14.45" customHeight="1" x14ac:dyDescent="0.2">
      <c r="A92" s="536" t="s">
        <v>475</v>
      </c>
      <c r="B92" s="537" t="s">
        <v>476</v>
      </c>
      <c r="C92" s="540" t="s">
        <v>481</v>
      </c>
      <c r="D92" s="552" t="s">
        <v>482</v>
      </c>
      <c r="E92" s="540" t="s">
        <v>569</v>
      </c>
      <c r="F92" s="552" t="s">
        <v>570</v>
      </c>
      <c r="G92" s="540" t="s">
        <v>739</v>
      </c>
      <c r="H92" s="540" t="s">
        <v>740</v>
      </c>
      <c r="I92" s="553">
        <v>8293.33984375</v>
      </c>
      <c r="J92" s="553">
        <v>1</v>
      </c>
      <c r="K92" s="554">
        <v>8293.33984375</v>
      </c>
    </row>
    <row r="93" spans="1:11" ht="14.45" customHeight="1" x14ac:dyDescent="0.2">
      <c r="A93" s="536" t="s">
        <v>475</v>
      </c>
      <c r="B93" s="537" t="s">
        <v>476</v>
      </c>
      <c r="C93" s="540" t="s">
        <v>481</v>
      </c>
      <c r="D93" s="552" t="s">
        <v>482</v>
      </c>
      <c r="E93" s="540" t="s">
        <v>569</v>
      </c>
      <c r="F93" s="552" t="s">
        <v>570</v>
      </c>
      <c r="G93" s="540" t="s">
        <v>741</v>
      </c>
      <c r="H93" s="540" t="s">
        <v>742</v>
      </c>
      <c r="I93" s="553">
        <v>17125.26953125</v>
      </c>
      <c r="J93" s="553">
        <v>1</v>
      </c>
      <c r="K93" s="554">
        <v>17125.26953125</v>
      </c>
    </row>
    <row r="94" spans="1:11" ht="14.45" customHeight="1" x14ac:dyDescent="0.2">
      <c r="A94" s="536" t="s">
        <v>475</v>
      </c>
      <c r="B94" s="537" t="s">
        <v>476</v>
      </c>
      <c r="C94" s="540" t="s">
        <v>481</v>
      </c>
      <c r="D94" s="552" t="s">
        <v>482</v>
      </c>
      <c r="E94" s="540" t="s">
        <v>569</v>
      </c>
      <c r="F94" s="552" t="s">
        <v>570</v>
      </c>
      <c r="G94" s="540" t="s">
        <v>743</v>
      </c>
      <c r="H94" s="540" t="s">
        <v>744</v>
      </c>
      <c r="I94" s="553">
        <v>8293.33984375</v>
      </c>
      <c r="J94" s="553">
        <v>1</v>
      </c>
      <c r="K94" s="554">
        <v>8293.33984375</v>
      </c>
    </row>
    <row r="95" spans="1:11" ht="14.45" customHeight="1" x14ac:dyDescent="0.2">
      <c r="A95" s="536" t="s">
        <v>475</v>
      </c>
      <c r="B95" s="537" t="s">
        <v>476</v>
      </c>
      <c r="C95" s="540" t="s">
        <v>481</v>
      </c>
      <c r="D95" s="552" t="s">
        <v>482</v>
      </c>
      <c r="E95" s="540" t="s">
        <v>569</v>
      </c>
      <c r="F95" s="552" t="s">
        <v>570</v>
      </c>
      <c r="G95" s="540" t="s">
        <v>745</v>
      </c>
      <c r="H95" s="540" t="s">
        <v>746</v>
      </c>
      <c r="I95" s="553">
        <v>8293.33984375</v>
      </c>
      <c r="J95" s="553">
        <v>1</v>
      </c>
      <c r="K95" s="554">
        <v>8293.33984375</v>
      </c>
    </row>
    <row r="96" spans="1:11" ht="14.45" customHeight="1" x14ac:dyDescent="0.2">
      <c r="A96" s="536" t="s">
        <v>475</v>
      </c>
      <c r="B96" s="537" t="s">
        <v>476</v>
      </c>
      <c r="C96" s="540" t="s">
        <v>481</v>
      </c>
      <c r="D96" s="552" t="s">
        <v>482</v>
      </c>
      <c r="E96" s="540" t="s">
        <v>569</v>
      </c>
      <c r="F96" s="552" t="s">
        <v>570</v>
      </c>
      <c r="G96" s="540" t="s">
        <v>747</v>
      </c>
      <c r="H96" s="540" t="s">
        <v>748</v>
      </c>
      <c r="I96" s="553">
        <v>16788.75</v>
      </c>
      <c r="J96" s="553">
        <v>1</v>
      </c>
      <c r="K96" s="554">
        <v>16788.75</v>
      </c>
    </row>
    <row r="97" spans="1:11" ht="14.45" customHeight="1" x14ac:dyDescent="0.2">
      <c r="A97" s="536" t="s">
        <v>475</v>
      </c>
      <c r="B97" s="537" t="s">
        <v>476</v>
      </c>
      <c r="C97" s="540" t="s">
        <v>481</v>
      </c>
      <c r="D97" s="552" t="s">
        <v>482</v>
      </c>
      <c r="E97" s="540" t="s">
        <v>569</v>
      </c>
      <c r="F97" s="552" t="s">
        <v>570</v>
      </c>
      <c r="G97" s="540" t="s">
        <v>749</v>
      </c>
      <c r="H97" s="540" t="s">
        <v>750</v>
      </c>
      <c r="I97" s="553">
        <v>18780</v>
      </c>
      <c r="J97" s="553">
        <v>1</v>
      </c>
      <c r="K97" s="554">
        <v>18780</v>
      </c>
    </row>
    <row r="98" spans="1:11" ht="14.45" customHeight="1" x14ac:dyDescent="0.2">
      <c r="A98" s="536" t="s">
        <v>475</v>
      </c>
      <c r="B98" s="537" t="s">
        <v>476</v>
      </c>
      <c r="C98" s="540" t="s">
        <v>481</v>
      </c>
      <c r="D98" s="552" t="s">
        <v>482</v>
      </c>
      <c r="E98" s="540" t="s">
        <v>569</v>
      </c>
      <c r="F98" s="552" t="s">
        <v>570</v>
      </c>
      <c r="G98" s="540" t="s">
        <v>751</v>
      </c>
      <c r="H98" s="540" t="s">
        <v>752</v>
      </c>
      <c r="I98" s="553">
        <v>17125.130859375</v>
      </c>
      <c r="J98" s="553">
        <v>1</v>
      </c>
      <c r="K98" s="554">
        <v>17125.130859375</v>
      </c>
    </row>
    <row r="99" spans="1:11" ht="14.45" customHeight="1" x14ac:dyDescent="0.2">
      <c r="A99" s="536" t="s">
        <v>475</v>
      </c>
      <c r="B99" s="537" t="s">
        <v>476</v>
      </c>
      <c r="C99" s="540" t="s">
        <v>481</v>
      </c>
      <c r="D99" s="552" t="s">
        <v>482</v>
      </c>
      <c r="E99" s="540" t="s">
        <v>569</v>
      </c>
      <c r="F99" s="552" t="s">
        <v>570</v>
      </c>
      <c r="G99" s="540" t="s">
        <v>753</v>
      </c>
      <c r="H99" s="540" t="s">
        <v>754</v>
      </c>
      <c r="I99" s="553">
        <v>17125.130859375</v>
      </c>
      <c r="J99" s="553">
        <v>1</v>
      </c>
      <c r="K99" s="554">
        <v>17125.130859375</v>
      </c>
    </row>
    <row r="100" spans="1:11" ht="14.45" customHeight="1" x14ac:dyDescent="0.2">
      <c r="A100" s="536" t="s">
        <v>475</v>
      </c>
      <c r="B100" s="537" t="s">
        <v>476</v>
      </c>
      <c r="C100" s="540" t="s">
        <v>481</v>
      </c>
      <c r="D100" s="552" t="s">
        <v>482</v>
      </c>
      <c r="E100" s="540" t="s">
        <v>569</v>
      </c>
      <c r="F100" s="552" t="s">
        <v>570</v>
      </c>
      <c r="G100" s="540" t="s">
        <v>755</v>
      </c>
      <c r="H100" s="540" t="s">
        <v>756</v>
      </c>
      <c r="I100" s="553">
        <v>15412.6201171875</v>
      </c>
      <c r="J100" s="553">
        <v>1</v>
      </c>
      <c r="K100" s="554">
        <v>15412.6201171875</v>
      </c>
    </row>
    <row r="101" spans="1:11" ht="14.45" customHeight="1" x14ac:dyDescent="0.2">
      <c r="A101" s="536" t="s">
        <v>475</v>
      </c>
      <c r="B101" s="537" t="s">
        <v>476</v>
      </c>
      <c r="C101" s="540" t="s">
        <v>481</v>
      </c>
      <c r="D101" s="552" t="s">
        <v>482</v>
      </c>
      <c r="E101" s="540" t="s">
        <v>569</v>
      </c>
      <c r="F101" s="552" t="s">
        <v>570</v>
      </c>
      <c r="G101" s="540" t="s">
        <v>757</v>
      </c>
      <c r="H101" s="540" t="s">
        <v>758</v>
      </c>
      <c r="I101" s="553">
        <v>34248.109375</v>
      </c>
      <c r="J101" s="553">
        <v>1</v>
      </c>
      <c r="K101" s="554">
        <v>34248.109375</v>
      </c>
    </row>
    <row r="102" spans="1:11" ht="14.45" customHeight="1" x14ac:dyDescent="0.2">
      <c r="A102" s="536" t="s">
        <v>475</v>
      </c>
      <c r="B102" s="537" t="s">
        <v>476</v>
      </c>
      <c r="C102" s="540" t="s">
        <v>481</v>
      </c>
      <c r="D102" s="552" t="s">
        <v>482</v>
      </c>
      <c r="E102" s="540" t="s">
        <v>569</v>
      </c>
      <c r="F102" s="552" t="s">
        <v>570</v>
      </c>
      <c r="G102" s="540" t="s">
        <v>759</v>
      </c>
      <c r="H102" s="540" t="s">
        <v>760</v>
      </c>
      <c r="I102" s="553">
        <v>17125.130859375</v>
      </c>
      <c r="J102" s="553">
        <v>2</v>
      </c>
      <c r="K102" s="554">
        <v>34250.26171875</v>
      </c>
    </row>
    <row r="103" spans="1:11" ht="14.45" customHeight="1" x14ac:dyDescent="0.2">
      <c r="A103" s="536" t="s">
        <v>475</v>
      </c>
      <c r="B103" s="537" t="s">
        <v>476</v>
      </c>
      <c r="C103" s="540" t="s">
        <v>481</v>
      </c>
      <c r="D103" s="552" t="s">
        <v>482</v>
      </c>
      <c r="E103" s="540" t="s">
        <v>569</v>
      </c>
      <c r="F103" s="552" t="s">
        <v>570</v>
      </c>
      <c r="G103" s="540" t="s">
        <v>761</v>
      </c>
      <c r="H103" s="540" t="s">
        <v>762</v>
      </c>
      <c r="I103" s="553">
        <v>30823.060546875</v>
      </c>
      <c r="J103" s="553">
        <v>1</v>
      </c>
      <c r="K103" s="554">
        <v>30823.060546875</v>
      </c>
    </row>
    <row r="104" spans="1:11" ht="14.45" customHeight="1" x14ac:dyDescent="0.2">
      <c r="A104" s="536" t="s">
        <v>475</v>
      </c>
      <c r="B104" s="537" t="s">
        <v>476</v>
      </c>
      <c r="C104" s="540" t="s">
        <v>481</v>
      </c>
      <c r="D104" s="552" t="s">
        <v>482</v>
      </c>
      <c r="E104" s="540" t="s">
        <v>569</v>
      </c>
      <c r="F104" s="552" t="s">
        <v>570</v>
      </c>
      <c r="G104" s="540" t="s">
        <v>763</v>
      </c>
      <c r="H104" s="540" t="s">
        <v>764</v>
      </c>
      <c r="I104" s="553">
        <v>18248.009765625</v>
      </c>
      <c r="J104" s="553">
        <v>3</v>
      </c>
      <c r="K104" s="554">
        <v>54744.029296875</v>
      </c>
    </row>
    <row r="105" spans="1:11" ht="14.45" customHeight="1" x14ac:dyDescent="0.2">
      <c r="A105" s="536" t="s">
        <v>475</v>
      </c>
      <c r="B105" s="537" t="s">
        <v>476</v>
      </c>
      <c r="C105" s="540" t="s">
        <v>481</v>
      </c>
      <c r="D105" s="552" t="s">
        <v>482</v>
      </c>
      <c r="E105" s="540" t="s">
        <v>569</v>
      </c>
      <c r="F105" s="552" t="s">
        <v>570</v>
      </c>
      <c r="G105" s="540" t="s">
        <v>765</v>
      </c>
      <c r="H105" s="540" t="s">
        <v>766</v>
      </c>
      <c r="I105" s="553">
        <v>55614.041852678572</v>
      </c>
      <c r="J105" s="553">
        <v>7</v>
      </c>
      <c r="K105" s="554">
        <v>389298.29296875</v>
      </c>
    </row>
    <row r="106" spans="1:11" ht="14.45" customHeight="1" x14ac:dyDescent="0.2">
      <c r="A106" s="536" t="s">
        <v>475</v>
      </c>
      <c r="B106" s="537" t="s">
        <v>476</v>
      </c>
      <c r="C106" s="540" t="s">
        <v>481</v>
      </c>
      <c r="D106" s="552" t="s">
        <v>482</v>
      </c>
      <c r="E106" s="540" t="s">
        <v>569</v>
      </c>
      <c r="F106" s="552" t="s">
        <v>570</v>
      </c>
      <c r="G106" s="540" t="s">
        <v>767</v>
      </c>
      <c r="H106" s="540" t="s">
        <v>768</v>
      </c>
      <c r="I106" s="553">
        <v>16303.900390625</v>
      </c>
      <c r="J106" s="553">
        <v>1</v>
      </c>
      <c r="K106" s="554">
        <v>16303.900390625</v>
      </c>
    </row>
    <row r="107" spans="1:11" ht="14.45" customHeight="1" x14ac:dyDescent="0.2">
      <c r="A107" s="536" t="s">
        <v>475</v>
      </c>
      <c r="B107" s="537" t="s">
        <v>476</v>
      </c>
      <c r="C107" s="540" t="s">
        <v>481</v>
      </c>
      <c r="D107" s="552" t="s">
        <v>482</v>
      </c>
      <c r="E107" s="540" t="s">
        <v>569</v>
      </c>
      <c r="F107" s="552" t="s">
        <v>570</v>
      </c>
      <c r="G107" s="540" t="s">
        <v>769</v>
      </c>
      <c r="H107" s="540" t="s">
        <v>770</v>
      </c>
      <c r="I107" s="553">
        <v>15150.400390625</v>
      </c>
      <c r="J107" s="553">
        <v>1</v>
      </c>
      <c r="K107" s="554">
        <v>15150.400390625</v>
      </c>
    </row>
    <row r="108" spans="1:11" ht="14.45" customHeight="1" x14ac:dyDescent="0.2">
      <c r="A108" s="536" t="s">
        <v>475</v>
      </c>
      <c r="B108" s="537" t="s">
        <v>476</v>
      </c>
      <c r="C108" s="540" t="s">
        <v>481</v>
      </c>
      <c r="D108" s="552" t="s">
        <v>482</v>
      </c>
      <c r="E108" s="540" t="s">
        <v>569</v>
      </c>
      <c r="F108" s="552" t="s">
        <v>570</v>
      </c>
      <c r="G108" s="540" t="s">
        <v>771</v>
      </c>
      <c r="H108" s="540" t="s">
        <v>772</v>
      </c>
      <c r="I108" s="553">
        <v>23642.19921875</v>
      </c>
      <c r="J108" s="553">
        <v>1</v>
      </c>
      <c r="K108" s="554">
        <v>23642.19921875</v>
      </c>
    </row>
    <row r="109" spans="1:11" ht="14.45" customHeight="1" x14ac:dyDescent="0.2">
      <c r="A109" s="536" t="s">
        <v>475</v>
      </c>
      <c r="B109" s="537" t="s">
        <v>476</v>
      </c>
      <c r="C109" s="540" t="s">
        <v>481</v>
      </c>
      <c r="D109" s="552" t="s">
        <v>482</v>
      </c>
      <c r="E109" s="540" t="s">
        <v>569</v>
      </c>
      <c r="F109" s="552" t="s">
        <v>570</v>
      </c>
      <c r="G109" s="540" t="s">
        <v>773</v>
      </c>
      <c r="H109" s="540" t="s">
        <v>774</v>
      </c>
      <c r="I109" s="553">
        <v>21289.94921875</v>
      </c>
      <c r="J109" s="553">
        <v>1</v>
      </c>
      <c r="K109" s="554">
        <v>21289.94921875</v>
      </c>
    </row>
    <row r="110" spans="1:11" ht="14.45" customHeight="1" x14ac:dyDescent="0.2">
      <c r="A110" s="536" t="s">
        <v>475</v>
      </c>
      <c r="B110" s="537" t="s">
        <v>476</v>
      </c>
      <c r="C110" s="540" t="s">
        <v>481</v>
      </c>
      <c r="D110" s="552" t="s">
        <v>482</v>
      </c>
      <c r="E110" s="540" t="s">
        <v>569</v>
      </c>
      <c r="F110" s="552" t="s">
        <v>570</v>
      </c>
      <c r="G110" s="540" t="s">
        <v>775</v>
      </c>
      <c r="H110" s="540" t="s">
        <v>776</v>
      </c>
      <c r="I110" s="553">
        <v>22167.200055803572</v>
      </c>
      <c r="J110" s="553">
        <v>8</v>
      </c>
      <c r="K110" s="554">
        <v>179660.80078125</v>
      </c>
    </row>
    <row r="111" spans="1:11" ht="14.45" customHeight="1" x14ac:dyDescent="0.2">
      <c r="A111" s="536" t="s">
        <v>475</v>
      </c>
      <c r="B111" s="537" t="s">
        <v>476</v>
      </c>
      <c r="C111" s="540" t="s">
        <v>481</v>
      </c>
      <c r="D111" s="552" t="s">
        <v>482</v>
      </c>
      <c r="E111" s="540" t="s">
        <v>569</v>
      </c>
      <c r="F111" s="552" t="s">
        <v>570</v>
      </c>
      <c r="G111" s="540" t="s">
        <v>777</v>
      </c>
      <c r="H111" s="540" t="s">
        <v>778</v>
      </c>
      <c r="I111" s="553">
        <v>14120.7001953125</v>
      </c>
      <c r="J111" s="553">
        <v>1</v>
      </c>
      <c r="K111" s="554">
        <v>14120.7001953125</v>
      </c>
    </row>
    <row r="112" spans="1:11" ht="14.45" customHeight="1" x14ac:dyDescent="0.2">
      <c r="A112" s="536" t="s">
        <v>475</v>
      </c>
      <c r="B112" s="537" t="s">
        <v>476</v>
      </c>
      <c r="C112" s="540" t="s">
        <v>481</v>
      </c>
      <c r="D112" s="552" t="s">
        <v>482</v>
      </c>
      <c r="E112" s="540" t="s">
        <v>569</v>
      </c>
      <c r="F112" s="552" t="s">
        <v>570</v>
      </c>
      <c r="G112" s="540" t="s">
        <v>779</v>
      </c>
      <c r="H112" s="540" t="s">
        <v>780</v>
      </c>
      <c r="I112" s="553">
        <v>24394</v>
      </c>
      <c r="J112" s="553">
        <v>1</v>
      </c>
      <c r="K112" s="554">
        <v>24394</v>
      </c>
    </row>
    <row r="113" spans="1:11" ht="14.45" customHeight="1" x14ac:dyDescent="0.2">
      <c r="A113" s="536" t="s">
        <v>475</v>
      </c>
      <c r="B113" s="537" t="s">
        <v>476</v>
      </c>
      <c r="C113" s="540" t="s">
        <v>481</v>
      </c>
      <c r="D113" s="552" t="s">
        <v>482</v>
      </c>
      <c r="E113" s="540" t="s">
        <v>569</v>
      </c>
      <c r="F113" s="552" t="s">
        <v>570</v>
      </c>
      <c r="G113" s="540" t="s">
        <v>781</v>
      </c>
      <c r="H113" s="540" t="s">
        <v>782</v>
      </c>
      <c r="I113" s="553">
        <v>8238.8899739583339</v>
      </c>
      <c r="J113" s="553">
        <v>3</v>
      </c>
      <c r="K113" s="554">
        <v>24716.669921875</v>
      </c>
    </row>
    <row r="114" spans="1:11" ht="14.45" customHeight="1" x14ac:dyDescent="0.2">
      <c r="A114" s="536" t="s">
        <v>475</v>
      </c>
      <c r="B114" s="537" t="s">
        <v>476</v>
      </c>
      <c r="C114" s="540" t="s">
        <v>481</v>
      </c>
      <c r="D114" s="552" t="s">
        <v>482</v>
      </c>
      <c r="E114" s="540" t="s">
        <v>569</v>
      </c>
      <c r="F114" s="552" t="s">
        <v>570</v>
      </c>
      <c r="G114" s="540" t="s">
        <v>783</v>
      </c>
      <c r="H114" s="540" t="s">
        <v>784</v>
      </c>
      <c r="I114" s="553">
        <v>617.099892356179</v>
      </c>
      <c r="J114" s="553">
        <v>110</v>
      </c>
      <c r="K114" s="554">
        <v>67880.98974609375</v>
      </c>
    </row>
    <row r="115" spans="1:11" ht="14.45" customHeight="1" x14ac:dyDescent="0.2">
      <c r="A115" s="536" t="s">
        <v>475</v>
      </c>
      <c r="B115" s="537" t="s">
        <v>476</v>
      </c>
      <c r="C115" s="540" t="s">
        <v>481</v>
      </c>
      <c r="D115" s="552" t="s">
        <v>482</v>
      </c>
      <c r="E115" s="540" t="s">
        <v>569</v>
      </c>
      <c r="F115" s="552" t="s">
        <v>570</v>
      </c>
      <c r="G115" s="540" t="s">
        <v>785</v>
      </c>
      <c r="H115" s="540" t="s">
        <v>786</v>
      </c>
      <c r="I115" s="553">
        <v>19361.2109375</v>
      </c>
      <c r="J115" s="553">
        <v>1</v>
      </c>
      <c r="K115" s="554">
        <v>19361.2109375</v>
      </c>
    </row>
    <row r="116" spans="1:11" ht="14.45" customHeight="1" x14ac:dyDescent="0.2">
      <c r="A116" s="536" t="s">
        <v>475</v>
      </c>
      <c r="B116" s="537" t="s">
        <v>476</v>
      </c>
      <c r="C116" s="540" t="s">
        <v>481</v>
      </c>
      <c r="D116" s="552" t="s">
        <v>482</v>
      </c>
      <c r="E116" s="540" t="s">
        <v>569</v>
      </c>
      <c r="F116" s="552" t="s">
        <v>570</v>
      </c>
      <c r="G116" s="540" t="s">
        <v>787</v>
      </c>
      <c r="H116" s="540" t="s">
        <v>788</v>
      </c>
      <c r="I116" s="553">
        <v>17491</v>
      </c>
      <c r="J116" s="553">
        <v>1</v>
      </c>
      <c r="K116" s="554">
        <v>17491</v>
      </c>
    </row>
    <row r="117" spans="1:11" ht="14.45" customHeight="1" x14ac:dyDescent="0.2">
      <c r="A117" s="536" t="s">
        <v>475</v>
      </c>
      <c r="B117" s="537" t="s">
        <v>476</v>
      </c>
      <c r="C117" s="540" t="s">
        <v>481</v>
      </c>
      <c r="D117" s="552" t="s">
        <v>482</v>
      </c>
      <c r="E117" s="540" t="s">
        <v>569</v>
      </c>
      <c r="F117" s="552" t="s">
        <v>570</v>
      </c>
      <c r="G117" s="540" t="s">
        <v>789</v>
      </c>
      <c r="H117" s="540" t="s">
        <v>790</v>
      </c>
      <c r="I117" s="553">
        <v>1523.3900146484375</v>
      </c>
      <c r="J117" s="553">
        <v>4</v>
      </c>
      <c r="K117" s="554">
        <v>6093.56005859375</v>
      </c>
    </row>
    <row r="118" spans="1:11" ht="14.45" customHeight="1" x14ac:dyDescent="0.2">
      <c r="A118" s="536" t="s">
        <v>475</v>
      </c>
      <c r="B118" s="537" t="s">
        <v>476</v>
      </c>
      <c r="C118" s="540" t="s">
        <v>481</v>
      </c>
      <c r="D118" s="552" t="s">
        <v>482</v>
      </c>
      <c r="E118" s="540" t="s">
        <v>569</v>
      </c>
      <c r="F118" s="552" t="s">
        <v>570</v>
      </c>
      <c r="G118" s="540" t="s">
        <v>791</v>
      </c>
      <c r="H118" s="540" t="s">
        <v>792</v>
      </c>
      <c r="I118" s="553">
        <v>10931.1396484375</v>
      </c>
      <c r="J118" s="553">
        <v>1</v>
      </c>
      <c r="K118" s="554">
        <v>10931.1396484375</v>
      </c>
    </row>
    <row r="119" spans="1:11" ht="14.45" customHeight="1" x14ac:dyDescent="0.2">
      <c r="A119" s="536" t="s">
        <v>475</v>
      </c>
      <c r="B119" s="537" t="s">
        <v>476</v>
      </c>
      <c r="C119" s="540" t="s">
        <v>481</v>
      </c>
      <c r="D119" s="552" t="s">
        <v>482</v>
      </c>
      <c r="E119" s="540" t="s">
        <v>569</v>
      </c>
      <c r="F119" s="552" t="s">
        <v>570</v>
      </c>
      <c r="G119" s="540" t="s">
        <v>793</v>
      </c>
      <c r="H119" s="540" t="s">
        <v>794</v>
      </c>
      <c r="I119" s="553">
        <v>9514.23046875</v>
      </c>
      <c r="J119" s="553">
        <v>1</v>
      </c>
      <c r="K119" s="554">
        <v>9514.23046875</v>
      </c>
    </row>
    <row r="120" spans="1:11" ht="14.45" customHeight="1" x14ac:dyDescent="0.2">
      <c r="A120" s="536" t="s">
        <v>475</v>
      </c>
      <c r="B120" s="537" t="s">
        <v>476</v>
      </c>
      <c r="C120" s="540" t="s">
        <v>481</v>
      </c>
      <c r="D120" s="552" t="s">
        <v>482</v>
      </c>
      <c r="E120" s="540" t="s">
        <v>569</v>
      </c>
      <c r="F120" s="552" t="s">
        <v>570</v>
      </c>
      <c r="G120" s="540" t="s">
        <v>795</v>
      </c>
      <c r="H120" s="540" t="s">
        <v>796</v>
      </c>
      <c r="I120" s="553">
        <v>4147.8798828125</v>
      </c>
      <c r="J120" s="553">
        <v>1</v>
      </c>
      <c r="K120" s="554">
        <v>4147.8798828125</v>
      </c>
    </row>
    <row r="121" spans="1:11" ht="14.45" customHeight="1" x14ac:dyDescent="0.2">
      <c r="A121" s="536" t="s">
        <v>475</v>
      </c>
      <c r="B121" s="537" t="s">
        <v>476</v>
      </c>
      <c r="C121" s="540" t="s">
        <v>481</v>
      </c>
      <c r="D121" s="552" t="s">
        <v>482</v>
      </c>
      <c r="E121" s="540" t="s">
        <v>569</v>
      </c>
      <c r="F121" s="552" t="s">
        <v>570</v>
      </c>
      <c r="G121" s="540" t="s">
        <v>797</v>
      </c>
      <c r="H121" s="540" t="s">
        <v>798</v>
      </c>
      <c r="I121" s="553">
        <v>4147.8798828125</v>
      </c>
      <c r="J121" s="553">
        <v>1</v>
      </c>
      <c r="K121" s="554">
        <v>4147.8798828125</v>
      </c>
    </row>
    <row r="122" spans="1:11" ht="14.45" customHeight="1" x14ac:dyDescent="0.2">
      <c r="A122" s="536" t="s">
        <v>475</v>
      </c>
      <c r="B122" s="537" t="s">
        <v>476</v>
      </c>
      <c r="C122" s="540" t="s">
        <v>481</v>
      </c>
      <c r="D122" s="552" t="s">
        <v>482</v>
      </c>
      <c r="E122" s="540" t="s">
        <v>569</v>
      </c>
      <c r="F122" s="552" t="s">
        <v>570</v>
      </c>
      <c r="G122" s="540" t="s">
        <v>799</v>
      </c>
      <c r="H122" s="540" t="s">
        <v>800</v>
      </c>
      <c r="I122" s="553">
        <v>359.41668701171875</v>
      </c>
      <c r="J122" s="553">
        <v>12</v>
      </c>
      <c r="K122" s="554">
        <v>4313</v>
      </c>
    </row>
    <row r="123" spans="1:11" ht="14.45" customHeight="1" x14ac:dyDescent="0.2">
      <c r="A123" s="536" t="s">
        <v>475</v>
      </c>
      <c r="B123" s="537" t="s">
        <v>476</v>
      </c>
      <c r="C123" s="540" t="s">
        <v>481</v>
      </c>
      <c r="D123" s="552" t="s">
        <v>482</v>
      </c>
      <c r="E123" s="540" t="s">
        <v>569</v>
      </c>
      <c r="F123" s="552" t="s">
        <v>570</v>
      </c>
      <c r="G123" s="540" t="s">
        <v>801</v>
      </c>
      <c r="H123" s="540" t="s">
        <v>802</v>
      </c>
      <c r="I123" s="553">
        <v>1911.800048828125</v>
      </c>
      <c r="J123" s="553">
        <v>1</v>
      </c>
      <c r="K123" s="554">
        <v>1911.800048828125</v>
      </c>
    </row>
    <row r="124" spans="1:11" ht="14.45" customHeight="1" x14ac:dyDescent="0.2">
      <c r="A124" s="536" t="s">
        <v>475</v>
      </c>
      <c r="B124" s="537" t="s">
        <v>476</v>
      </c>
      <c r="C124" s="540" t="s">
        <v>481</v>
      </c>
      <c r="D124" s="552" t="s">
        <v>482</v>
      </c>
      <c r="E124" s="540" t="s">
        <v>569</v>
      </c>
      <c r="F124" s="552" t="s">
        <v>570</v>
      </c>
      <c r="G124" s="540" t="s">
        <v>803</v>
      </c>
      <c r="H124" s="540" t="s">
        <v>804</v>
      </c>
      <c r="I124" s="553">
        <v>1873.0799560546875</v>
      </c>
      <c r="J124" s="553">
        <v>1</v>
      </c>
      <c r="K124" s="554">
        <v>1873.0799560546875</v>
      </c>
    </row>
    <row r="125" spans="1:11" ht="14.45" customHeight="1" x14ac:dyDescent="0.2">
      <c r="A125" s="536" t="s">
        <v>475</v>
      </c>
      <c r="B125" s="537" t="s">
        <v>476</v>
      </c>
      <c r="C125" s="540" t="s">
        <v>481</v>
      </c>
      <c r="D125" s="552" t="s">
        <v>482</v>
      </c>
      <c r="E125" s="540" t="s">
        <v>569</v>
      </c>
      <c r="F125" s="552" t="s">
        <v>570</v>
      </c>
      <c r="G125" s="540" t="s">
        <v>805</v>
      </c>
      <c r="H125" s="540" t="s">
        <v>806</v>
      </c>
      <c r="I125" s="553">
        <v>7240.64013671875</v>
      </c>
      <c r="J125" s="553">
        <v>1</v>
      </c>
      <c r="K125" s="554">
        <v>7240.64013671875</v>
      </c>
    </row>
    <row r="126" spans="1:11" ht="14.45" customHeight="1" x14ac:dyDescent="0.2">
      <c r="A126" s="536" t="s">
        <v>475</v>
      </c>
      <c r="B126" s="537" t="s">
        <v>476</v>
      </c>
      <c r="C126" s="540" t="s">
        <v>481</v>
      </c>
      <c r="D126" s="552" t="s">
        <v>482</v>
      </c>
      <c r="E126" s="540" t="s">
        <v>569</v>
      </c>
      <c r="F126" s="552" t="s">
        <v>570</v>
      </c>
      <c r="G126" s="540" t="s">
        <v>807</v>
      </c>
      <c r="H126" s="540" t="s">
        <v>808</v>
      </c>
      <c r="I126" s="553">
        <v>2057</v>
      </c>
      <c r="J126" s="553">
        <v>1</v>
      </c>
      <c r="K126" s="554">
        <v>2057</v>
      </c>
    </row>
    <row r="127" spans="1:11" ht="14.45" customHeight="1" x14ac:dyDescent="0.2">
      <c r="A127" s="536" t="s">
        <v>475</v>
      </c>
      <c r="B127" s="537" t="s">
        <v>476</v>
      </c>
      <c r="C127" s="540" t="s">
        <v>481</v>
      </c>
      <c r="D127" s="552" t="s">
        <v>482</v>
      </c>
      <c r="E127" s="540" t="s">
        <v>569</v>
      </c>
      <c r="F127" s="552" t="s">
        <v>570</v>
      </c>
      <c r="G127" s="540" t="s">
        <v>809</v>
      </c>
      <c r="H127" s="540" t="s">
        <v>810</v>
      </c>
      <c r="I127" s="553">
        <v>11698</v>
      </c>
      <c r="J127" s="553">
        <v>1</v>
      </c>
      <c r="K127" s="554">
        <v>11698</v>
      </c>
    </row>
    <row r="128" spans="1:11" ht="14.45" customHeight="1" x14ac:dyDescent="0.2">
      <c r="A128" s="536" t="s">
        <v>475</v>
      </c>
      <c r="B128" s="537" t="s">
        <v>476</v>
      </c>
      <c r="C128" s="540" t="s">
        <v>481</v>
      </c>
      <c r="D128" s="552" t="s">
        <v>482</v>
      </c>
      <c r="E128" s="540" t="s">
        <v>569</v>
      </c>
      <c r="F128" s="552" t="s">
        <v>570</v>
      </c>
      <c r="G128" s="540" t="s">
        <v>811</v>
      </c>
      <c r="H128" s="540" t="s">
        <v>812</v>
      </c>
      <c r="I128" s="553">
        <v>10418</v>
      </c>
      <c r="J128" s="553">
        <v>1</v>
      </c>
      <c r="K128" s="554">
        <v>10418</v>
      </c>
    </row>
    <row r="129" spans="1:11" ht="14.45" customHeight="1" x14ac:dyDescent="0.2">
      <c r="A129" s="536" t="s">
        <v>475</v>
      </c>
      <c r="B129" s="537" t="s">
        <v>476</v>
      </c>
      <c r="C129" s="540" t="s">
        <v>481</v>
      </c>
      <c r="D129" s="552" t="s">
        <v>482</v>
      </c>
      <c r="E129" s="540" t="s">
        <v>569</v>
      </c>
      <c r="F129" s="552" t="s">
        <v>570</v>
      </c>
      <c r="G129" s="540" t="s">
        <v>813</v>
      </c>
      <c r="H129" s="540" t="s">
        <v>814</v>
      </c>
      <c r="I129" s="553">
        <v>16956.9404296875</v>
      </c>
      <c r="J129" s="553">
        <v>2</v>
      </c>
      <c r="K129" s="554">
        <v>33913.880859375</v>
      </c>
    </row>
    <row r="130" spans="1:11" ht="14.45" customHeight="1" x14ac:dyDescent="0.2">
      <c r="A130" s="536" t="s">
        <v>475</v>
      </c>
      <c r="B130" s="537" t="s">
        <v>476</v>
      </c>
      <c r="C130" s="540" t="s">
        <v>481</v>
      </c>
      <c r="D130" s="552" t="s">
        <v>482</v>
      </c>
      <c r="E130" s="540" t="s">
        <v>569</v>
      </c>
      <c r="F130" s="552" t="s">
        <v>570</v>
      </c>
      <c r="G130" s="540" t="s">
        <v>815</v>
      </c>
      <c r="H130" s="540" t="s">
        <v>816</v>
      </c>
      <c r="I130" s="553">
        <v>991.6300048828125</v>
      </c>
      <c r="J130" s="553">
        <v>24</v>
      </c>
      <c r="K130" s="554">
        <v>23799.139892578125</v>
      </c>
    </row>
    <row r="131" spans="1:11" ht="14.45" customHeight="1" x14ac:dyDescent="0.2">
      <c r="A131" s="536" t="s">
        <v>475</v>
      </c>
      <c r="B131" s="537" t="s">
        <v>476</v>
      </c>
      <c r="C131" s="540" t="s">
        <v>481</v>
      </c>
      <c r="D131" s="552" t="s">
        <v>482</v>
      </c>
      <c r="E131" s="540" t="s">
        <v>569</v>
      </c>
      <c r="F131" s="552" t="s">
        <v>570</v>
      </c>
      <c r="G131" s="540" t="s">
        <v>817</v>
      </c>
      <c r="H131" s="540" t="s">
        <v>818</v>
      </c>
      <c r="I131" s="553">
        <v>810</v>
      </c>
      <c r="J131" s="553">
        <v>1</v>
      </c>
      <c r="K131" s="554">
        <v>810</v>
      </c>
    </row>
    <row r="132" spans="1:11" ht="14.45" customHeight="1" x14ac:dyDescent="0.2">
      <c r="A132" s="536" t="s">
        <v>475</v>
      </c>
      <c r="B132" s="537" t="s">
        <v>476</v>
      </c>
      <c r="C132" s="540" t="s">
        <v>481</v>
      </c>
      <c r="D132" s="552" t="s">
        <v>482</v>
      </c>
      <c r="E132" s="540" t="s">
        <v>569</v>
      </c>
      <c r="F132" s="552" t="s">
        <v>570</v>
      </c>
      <c r="G132" s="540" t="s">
        <v>819</v>
      </c>
      <c r="H132" s="540" t="s">
        <v>820</v>
      </c>
      <c r="I132" s="553">
        <v>393.17001342773438</v>
      </c>
      <c r="J132" s="553">
        <v>3</v>
      </c>
      <c r="K132" s="554">
        <v>1179.5</v>
      </c>
    </row>
    <row r="133" spans="1:11" ht="14.45" customHeight="1" x14ac:dyDescent="0.2">
      <c r="A133" s="536" t="s">
        <v>475</v>
      </c>
      <c r="B133" s="537" t="s">
        <v>476</v>
      </c>
      <c r="C133" s="540" t="s">
        <v>481</v>
      </c>
      <c r="D133" s="552" t="s">
        <v>482</v>
      </c>
      <c r="E133" s="540" t="s">
        <v>569</v>
      </c>
      <c r="F133" s="552" t="s">
        <v>570</v>
      </c>
      <c r="G133" s="540" t="s">
        <v>821</v>
      </c>
      <c r="H133" s="540" t="s">
        <v>822</v>
      </c>
      <c r="I133" s="553">
        <v>519.09002685546875</v>
      </c>
      <c r="J133" s="553">
        <v>2</v>
      </c>
      <c r="K133" s="554">
        <v>1038.1800537109375</v>
      </c>
    </row>
    <row r="134" spans="1:11" ht="14.45" customHeight="1" x14ac:dyDescent="0.2">
      <c r="A134" s="536" t="s">
        <v>475</v>
      </c>
      <c r="B134" s="537" t="s">
        <v>476</v>
      </c>
      <c r="C134" s="540" t="s">
        <v>481</v>
      </c>
      <c r="D134" s="552" t="s">
        <v>482</v>
      </c>
      <c r="E134" s="540" t="s">
        <v>569</v>
      </c>
      <c r="F134" s="552" t="s">
        <v>570</v>
      </c>
      <c r="G134" s="540" t="s">
        <v>821</v>
      </c>
      <c r="H134" s="540" t="s">
        <v>823</v>
      </c>
      <c r="I134" s="553">
        <v>459.79998779296875</v>
      </c>
      <c r="J134" s="553">
        <v>2</v>
      </c>
      <c r="K134" s="554">
        <v>919.5999755859375</v>
      </c>
    </row>
    <row r="135" spans="1:11" ht="14.45" customHeight="1" x14ac:dyDescent="0.2">
      <c r="A135" s="536" t="s">
        <v>475</v>
      </c>
      <c r="B135" s="537" t="s">
        <v>476</v>
      </c>
      <c r="C135" s="540" t="s">
        <v>481</v>
      </c>
      <c r="D135" s="552" t="s">
        <v>482</v>
      </c>
      <c r="E135" s="540" t="s">
        <v>569</v>
      </c>
      <c r="F135" s="552" t="s">
        <v>570</v>
      </c>
      <c r="G135" s="540" t="s">
        <v>824</v>
      </c>
      <c r="H135" s="540" t="s">
        <v>825</v>
      </c>
      <c r="I135" s="553">
        <v>6882.5</v>
      </c>
      <c r="J135" s="553">
        <v>1</v>
      </c>
      <c r="K135" s="554">
        <v>6882.5</v>
      </c>
    </row>
    <row r="136" spans="1:11" ht="14.45" customHeight="1" x14ac:dyDescent="0.2">
      <c r="A136" s="536" t="s">
        <v>475</v>
      </c>
      <c r="B136" s="537" t="s">
        <v>476</v>
      </c>
      <c r="C136" s="540" t="s">
        <v>481</v>
      </c>
      <c r="D136" s="552" t="s">
        <v>482</v>
      </c>
      <c r="E136" s="540" t="s">
        <v>569</v>
      </c>
      <c r="F136" s="552" t="s">
        <v>570</v>
      </c>
      <c r="G136" s="540" t="s">
        <v>826</v>
      </c>
      <c r="H136" s="540" t="s">
        <v>827</v>
      </c>
      <c r="I136" s="553">
        <v>34025.5</v>
      </c>
      <c r="J136" s="553">
        <v>1</v>
      </c>
      <c r="K136" s="554">
        <v>34025.5</v>
      </c>
    </row>
    <row r="137" spans="1:11" ht="14.45" customHeight="1" x14ac:dyDescent="0.2">
      <c r="A137" s="536" t="s">
        <v>475</v>
      </c>
      <c r="B137" s="537" t="s">
        <v>476</v>
      </c>
      <c r="C137" s="540" t="s">
        <v>481</v>
      </c>
      <c r="D137" s="552" t="s">
        <v>482</v>
      </c>
      <c r="E137" s="540" t="s">
        <v>569</v>
      </c>
      <c r="F137" s="552" t="s">
        <v>570</v>
      </c>
      <c r="G137" s="540" t="s">
        <v>828</v>
      </c>
      <c r="H137" s="540" t="s">
        <v>829</v>
      </c>
      <c r="I137" s="553">
        <v>5663</v>
      </c>
      <c r="J137" s="553">
        <v>2</v>
      </c>
      <c r="K137" s="554">
        <v>11326</v>
      </c>
    </row>
    <row r="138" spans="1:11" ht="14.45" customHeight="1" x14ac:dyDescent="0.2">
      <c r="A138" s="536" t="s">
        <v>475</v>
      </c>
      <c r="B138" s="537" t="s">
        <v>476</v>
      </c>
      <c r="C138" s="540" t="s">
        <v>481</v>
      </c>
      <c r="D138" s="552" t="s">
        <v>482</v>
      </c>
      <c r="E138" s="540" t="s">
        <v>569</v>
      </c>
      <c r="F138" s="552" t="s">
        <v>570</v>
      </c>
      <c r="G138" s="540" t="s">
        <v>830</v>
      </c>
      <c r="H138" s="540" t="s">
        <v>831</v>
      </c>
      <c r="I138" s="553">
        <v>15949.5</v>
      </c>
      <c r="J138" s="553">
        <v>1</v>
      </c>
      <c r="K138" s="554">
        <v>15949.5</v>
      </c>
    </row>
    <row r="139" spans="1:11" ht="14.45" customHeight="1" x14ac:dyDescent="0.2">
      <c r="A139" s="536" t="s">
        <v>475</v>
      </c>
      <c r="B139" s="537" t="s">
        <v>476</v>
      </c>
      <c r="C139" s="540" t="s">
        <v>481</v>
      </c>
      <c r="D139" s="552" t="s">
        <v>482</v>
      </c>
      <c r="E139" s="540" t="s">
        <v>569</v>
      </c>
      <c r="F139" s="552" t="s">
        <v>570</v>
      </c>
      <c r="G139" s="540" t="s">
        <v>832</v>
      </c>
      <c r="H139" s="540" t="s">
        <v>833</v>
      </c>
      <c r="I139" s="553">
        <v>4828</v>
      </c>
      <c r="J139" s="553">
        <v>1</v>
      </c>
      <c r="K139" s="554">
        <v>4828</v>
      </c>
    </row>
    <row r="140" spans="1:11" ht="14.45" customHeight="1" x14ac:dyDescent="0.2">
      <c r="A140" s="536" t="s">
        <v>475</v>
      </c>
      <c r="B140" s="537" t="s">
        <v>476</v>
      </c>
      <c r="C140" s="540" t="s">
        <v>481</v>
      </c>
      <c r="D140" s="552" t="s">
        <v>482</v>
      </c>
      <c r="E140" s="540" t="s">
        <v>569</v>
      </c>
      <c r="F140" s="552" t="s">
        <v>570</v>
      </c>
      <c r="G140" s="540" t="s">
        <v>834</v>
      </c>
      <c r="H140" s="540" t="s">
        <v>835</v>
      </c>
      <c r="I140" s="553">
        <v>18670</v>
      </c>
      <c r="J140" s="553">
        <v>1</v>
      </c>
      <c r="K140" s="554">
        <v>18670</v>
      </c>
    </row>
    <row r="141" spans="1:11" ht="14.45" customHeight="1" x14ac:dyDescent="0.2">
      <c r="A141" s="536" t="s">
        <v>475</v>
      </c>
      <c r="B141" s="537" t="s">
        <v>476</v>
      </c>
      <c r="C141" s="540" t="s">
        <v>481</v>
      </c>
      <c r="D141" s="552" t="s">
        <v>482</v>
      </c>
      <c r="E141" s="540" t="s">
        <v>569</v>
      </c>
      <c r="F141" s="552" t="s">
        <v>570</v>
      </c>
      <c r="G141" s="540" t="s">
        <v>836</v>
      </c>
      <c r="H141" s="540" t="s">
        <v>837</v>
      </c>
      <c r="I141" s="553">
        <v>7457.2099609375</v>
      </c>
      <c r="J141" s="553">
        <v>14</v>
      </c>
      <c r="K141" s="554">
        <v>104400.8798828125</v>
      </c>
    </row>
    <row r="142" spans="1:11" ht="14.45" customHeight="1" x14ac:dyDescent="0.2">
      <c r="A142" s="536" t="s">
        <v>475</v>
      </c>
      <c r="B142" s="537" t="s">
        <v>476</v>
      </c>
      <c r="C142" s="540" t="s">
        <v>481</v>
      </c>
      <c r="D142" s="552" t="s">
        <v>482</v>
      </c>
      <c r="E142" s="540" t="s">
        <v>569</v>
      </c>
      <c r="F142" s="552" t="s">
        <v>570</v>
      </c>
      <c r="G142" s="540" t="s">
        <v>838</v>
      </c>
      <c r="H142" s="540" t="s">
        <v>839</v>
      </c>
      <c r="I142" s="553">
        <v>1645.300048828125</v>
      </c>
      <c r="J142" s="553">
        <v>66</v>
      </c>
      <c r="K142" s="554">
        <v>108589.64990234375</v>
      </c>
    </row>
    <row r="143" spans="1:11" ht="14.45" customHeight="1" x14ac:dyDescent="0.2">
      <c r="A143" s="536" t="s">
        <v>475</v>
      </c>
      <c r="B143" s="537" t="s">
        <v>476</v>
      </c>
      <c r="C143" s="540" t="s">
        <v>481</v>
      </c>
      <c r="D143" s="552" t="s">
        <v>482</v>
      </c>
      <c r="E143" s="540" t="s">
        <v>569</v>
      </c>
      <c r="F143" s="552" t="s">
        <v>570</v>
      </c>
      <c r="G143" s="540" t="s">
        <v>840</v>
      </c>
      <c r="H143" s="540" t="s">
        <v>841</v>
      </c>
      <c r="I143" s="553">
        <v>15652.5595703125</v>
      </c>
      <c r="J143" s="553">
        <v>10</v>
      </c>
      <c r="K143" s="554">
        <v>156525.595703125</v>
      </c>
    </row>
    <row r="144" spans="1:11" ht="14.45" customHeight="1" x14ac:dyDescent="0.2">
      <c r="A144" s="536" t="s">
        <v>475</v>
      </c>
      <c r="B144" s="537" t="s">
        <v>476</v>
      </c>
      <c r="C144" s="540" t="s">
        <v>481</v>
      </c>
      <c r="D144" s="552" t="s">
        <v>482</v>
      </c>
      <c r="E144" s="540" t="s">
        <v>569</v>
      </c>
      <c r="F144" s="552" t="s">
        <v>570</v>
      </c>
      <c r="G144" s="540" t="s">
        <v>842</v>
      </c>
      <c r="H144" s="540" t="s">
        <v>843</v>
      </c>
      <c r="I144" s="553">
        <v>1394.1400146484375</v>
      </c>
      <c r="J144" s="553">
        <v>1</v>
      </c>
      <c r="K144" s="554">
        <v>1394.1400146484375</v>
      </c>
    </row>
    <row r="145" spans="1:11" ht="14.45" customHeight="1" x14ac:dyDescent="0.2">
      <c r="A145" s="536" t="s">
        <v>475</v>
      </c>
      <c r="B145" s="537" t="s">
        <v>476</v>
      </c>
      <c r="C145" s="540" t="s">
        <v>481</v>
      </c>
      <c r="D145" s="552" t="s">
        <v>482</v>
      </c>
      <c r="E145" s="540" t="s">
        <v>569</v>
      </c>
      <c r="F145" s="552" t="s">
        <v>570</v>
      </c>
      <c r="G145" s="540" t="s">
        <v>844</v>
      </c>
      <c r="H145" s="540" t="s">
        <v>845</v>
      </c>
      <c r="I145" s="553">
        <v>11042.3798828125</v>
      </c>
      <c r="J145" s="553">
        <v>1</v>
      </c>
      <c r="K145" s="554">
        <v>11042.3798828125</v>
      </c>
    </row>
    <row r="146" spans="1:11" ht="14.45" customHeight="1" x14ac:dyDescent="0.2">
      <c r="A146" s="536" t="s">
        <v>475</v>
      </c>
      <c r="B146" s="537" t="s">
        <v>476</v>
      </c>
      <c r="C146" s="540" t="s">
        <v>481</v>
      </c>
      <c r="D146" s="552" t="s">
        <v>482</v>
      </c>
      <c r="E146" s="540" t="s">
        <v>569</v>
      </c>
      <c r="F146" s="552" t="s">
        <v>570</v>
      </c>
      <c r="G146" s="540" t="s">
        <v>846</v>
      </c>
      <c r="H146" s="540" t="s">
        <v>847</v>
      </c>
      <c r="I146" s="553">
        <v>87327</v>
      </c>
      <c r="J146" s="553">
        <v>1</v>
      </c>
      <c r="K146" s="554">
        <v>87327</v>
      </c>
    </row>
    <row r="147" spans="1:11" ht="14.45" customHeight="1" x14ac:dyDescent="0.2">
      <c r="A147" s="536" t="s">
        <v>475</v>
      </c>
      <c r="B147" s="537" t="s">
        <v>476</v>
      </c>
      <c r="C147" s="540" t="s">
        <v>481</v>
      </c>
      <c r="D147" s="552" t="s">
        <v>482</v>
      </c>
      <c r="E147" s="540" t="s">
        <v>569</v>
      </c>
      <c r="F147" s="552" t="s">
        <v>570</v>
      </c>
      <c r="G147" s="540" t="s">
        <v>846</v>
      </c>
      <c r="H147" s="540" t="s">
        <v>848</v>
      </c>
      <c r="I147" s="553">
        <v>82961</v>
      </c>
      <c r="J147" s="553">
        <v>1</v>
      </c>
      <c r="K147" s="554">
        <v>82961</v>
      </c>
    </row>
    <row r="148" spans="1:11" ht="14.45" customHeight="1" x14ac:dyDescent="0.2">
      <c r="A148" s="536" t="s">
        <v>475</v>
      </c>
      <c r="B148" s="537" t="s">
        <v>476</v>
      </c>
      <c r="C148" s="540" t="s">
        <v>481</v>
      </c>
      <c r="D148" s="552" t="s">
        <v>482</v>
      </c>
      <c r="E148" s="540" t="s">
        <v>849</v>
      </c>
      <c r="F148" s="552" t="s">
        <v>850</v>
      </c>
      <c r="G148" s="540" t="s">
        <v>851</v>
      </c>
      <c r="H148" s="540" t="s">
        <v>852</v>
      </c>
      <c r="I148" s="553">
        <v>16493.509765625</v>
      </c>
      <c r="J148" s="553">
        <v>4</v>
      </c>
      <c r="K148" s="554">
        <v>65974.0390625</v>
      </c>
    </row>
    <row r="149" spans="1:11" ht="14.45" customHeight="1" x14ac:dyDescent="0.2">
      <c r="A149" s="536" t="s">
        <v>475</v>
      </c>
      <c r="B149" s="537" t="s">
        <v>476</v>
      </c>
      <c r="C149" s="540" t="s">
        <v>481</v>
      </c>
      <c r="D149" s="552" t="s">
        <v>482</v>
      </c>
      <c r="E149" s="540" t="s">
        <v>849</v>
      </c>
      <c r="F149" s="552" t="s">
        <v>850</v>
      </c>
      <c r="G149" s="540" t="s">
        <v>851</v>
      </c>
      <c r="H149" s="540" t="s">
        <v>853</v>
      </c>
      <c r="I149" s="553">
        <v>16202.65625</v>
      </c>
      <c r="J149" s="553">
        <v>8</v>
      </c>
      <c r="K149" s="554">
        <v>129621.25</v>
      </c>
    </row>
    <row r="150" spans="1:11" ht="14.45" customHeight="1" x14ac:dyDescent="0.2">
      <c r="A150" s="536" t="s">
        <v>475</v>
      </c>
      <c r="B150" s="537" t="s">
        <v>476</v>
      </c>
      <c r="C150" s="540" t="s">
        <v>481</v>
      </c>
      <c r="D150" s="552" t="s">
        <v>482</v>
      </c>
      <c r="E150" s="540" t="s">
        <v>849</v>
      </c>
      <c r="F150" s="552" t="s">
        <v>850</v>
      </c>
      <c r="G150" s="540" t="s">
        <v>854</v>
      </c>
      <c r="H150" s="540" t="s">
        <v>855</v>
      </c>
      <c r="I150" s="553">
        <v>98.010002136230469</v>
      </c>
      <c r="J150" s="553">
        <v>2</v>
      </c>
      <c r="K150" s="554">
        <v>196.02000427246094</v>
      </c>
    </row>
    <row r="151" spans="1:11" ht="14.45" customHeight="1" x14ac:dyDescent="0.2">
      <c r="A151" s="536" t="s">
        <v>475</v>
      </c>
      <c r="B151" s="537" t="s">
        <v>476</v>
      </c>
      <c r="C151" s="540" t="s">
        <v>481</v>
      </c>
      <c r="D151" s="552" t="s">
        <v>482</v>
      </c>
      <c r="E151" s="540" t="s">
        <v>849</v>
      </c>
      <c r="F151" s="552" t="s">
        <v>850</v>
      </c>
      <c r="G151" s="540" t="s">
        <v>856</v>
      </c>
      <c r="H151" s="540" t="s">
        <v>857</v>
      </c>
      <c r="I151" s="553">
        <v>62.919998168945313</v>
      </c>
      <c r="J151" s="553">
        <v>2</v>
      </c>
      <c r="K151" s="554">
        <v>125.83999633789063</v>
      </c>
    </row>
    <row r="152" spans="1:11" ht="14.45" customHeight="1" x14ac:dyDescent="0.2">
      <c r="A152" s="536" t="s">
        <v>475</v>
      </c>
      <c r="B152" s="537" t="s">
        <v>476</v>
      </c>
      <c r="C152" s="540" t="s">
        <v>481</v>
      </c>
      <c r="D152" s="552" t="s">
        <v>482</v>
      </c>
      <c r="E152" s="540" t="s">
        <v>849</v>
      </c>
      <c r="F152" s="552" t="s">
        <v>850</v>
      </c>
      <c r="G152" s="540" t="s">
        <v>858</v>
      </c>
      <c r="H152" s="540" t="s">
        <v>859</v>
      </c>
      <c r="I152" s="553">
        <v>4.3600001335144043</v>
      </c>
      <c r="J152" s="553">
        <v>960</v>
      </c>
      <c r="K152" s="554">
        <v>4181.66015625</v>
      </c>
    </row>
    <row r="153" spans="1:11" ht="14.45" customHeight="1" x14ac:dyDescent="0.2">
      <c r="A153" s="536" t="s">
        <v>475</v>
      </c>
      <c r="B153" s="537" t="s">
        <v>476</v>
      </c>
      <c r="C153" s="540" t="s">
        <v>481</v>
      </c>
      <c r="D153" s="552" t="s">
        <v>482</v>
      </c>
      <c r="E153" s="540" t="s">
        <v>849</v>
      </c>
      <c r="F153" s="552" t="s">
        <v>850</v>
      </c>
      <c r="G153" s="540" t="s">
        <v>860</v>
      </c>
      <c r="H153" s="540" t="s">
        <v>861</v>
      </c>
      <c r="I153" s="553">
        <v>1.4900000095367432</v>
      </c>
      <c r="J153" s="553">
        <v>1000</v>
      </c>
      <c r="K153" s="554">
        <v>1487.0899658203125</v>
      </c>
    </row>
    <row r="154" spans="1:11" ht="14.45" customHeight="1" x14ac:dyDescent="0.2">
      <c r="A154" s="536" t="s">
        <v>475</v>
      </c>
      <c r="B154" s="537" t="s">
        <v>476</v>
      </c>
      <c r="C154" s="540" t="s">
        <v>481</v>
      </c>
      <c r="D154" s="552" t="s">
        <v>482</v>
      </c>
      <c r="E154" s="540" t="s">
        <v>849</v>
      </c>
      <c r="F154" s="552" t="s">
        <v>850</v>
      </c>
      <c r="G154" s="540" t="s">
        <v>862</v>
      </c>
      <c r="H154" s="540" t="s">
        <v>863</v>
      </c>
      <c r="I154" s="553">
        <v>1.940000057220459</v>
      </c>
      <c r="J154" s="553">
        <v>960</v>
      </c>
      <c r="K154" s="554">
        <v>1858.56005859375</v>
      </c>
    </row>
    <row r="155" spans="1:11" ht="14.45" customHeight="1" x14ac:dyDescent="0.2">
      <c r="A155" s="536" t="s">
        <v>475</v>
      </c>
      <c r="B155" s="537" t="s">
        <v>476</v>
      </c>
      <c r="C155" s="540" t="s">
        <v>481</v>
      </c>
      <c r="D155" s="552" t="s">
        <v>482</v>
      </c>
      <c r="E155" s="540" t="s">
        <v>849</v>
      </c>
      <c r="F155" s="552" t="s">
        <v>850</v>
      </c>
      <c r="G155" s="540" t="s">
        <v>864</v>
      </c>
      <c r="H155" s="540" t="s">
        <v>865</v>
      </c>
      <c r="I155" s="553">
        <v>1.5499999523162842</v>
      </c>
      <c r="J155" s="553">
        <v>960</v>
      </c>
      <c r="K155" s="554">
        <v>1491.9300537109375</v>
      </c>
    </row>
    <row r="156" spans="1:11" ht="14.45" customHeight="1" x14ac:dyDescent="0.2">
      <c r="A156" s="536" t="s">
        <v>475</v>
      </c>
      <c r="B156" s="537" t="s">
        <v>476</v>
      </c>
      <c r="C156" s="540" t="s">
        <v>481</v>
      </c>
      <c r="D156" s="552" t="s">
        <v>482</v>
      </c>
      <c r="E156" s="540" t="s">
        <v>849</v>
      </c>
      <c r="F156" s="552" t="s">
        <v>850</v>
      </c>
      <c r="G156" s="540" t="s">
        <v>866</v>
      </c>
      <c r="H156" s="540" t="s">
        <v>867</v>
      </c>
      <c r="I156" s="553">
        <v>0.29666667183240253</v>
      </c>
      <c r="J156" s="553">
        <v>5000</v>
      </c>
      <c r="K156" s="554">
        <v>1488.2999877929688</v>
      </c>
    </row>
    <row r="157" spans="1:11" ht="14.45" customHeight="1" x14ac:dyDescent="0.2">
      <c r="A157" s="536" t="s">
        <v>475</v>
      </c>
      <c r="B157" s="537" t="s">
        <v>476</v>
      </c>
      <c r="C157" s="540" t="s">
        <v>481</v>
      </c>
      <c r="D157" s="552" t="s">
        <v>482</v>
      </c>
      <c r="E157" s="540" t="s">
        <v>849</v>
      </c>
      <c r="F157" s="552" t="s">
        <v>850</v>
      </c>
      <c r="G157" s="540" t="s">
        <v>868</v>
      </c>
      <c r="H157" s="540" t="s">
        <v>869</v>
      </c>
      <c r="I157" s="553">
        <v>0.40999999642372131</v>
      </c>
      <c r="J157" s="553">
        <v>1000</v>
      </c>
      <c r="K157" s="554">
        <v>405.32000732421875</v>
      </c>
    </row>
    <row r="158" spans="1:11" ht="14.45" customHeight="1" x14ac:dyDescent="0.2">
      <c r="A158" s="536" t="s">
        <v>475</v>
      </c>
      <c r="B158" s="537" t="s">
        <v>476</v>
      </c>
      <c r="C158" s="540" t="s">
        <v>481</v>
      </c>
      <c r="D158" s="552" t="s">
        <v>482</v>
      </c>
      <c r="E158" s="540" t="s">
        <v>849</v>
      </c>
      <c r="F158" s="552" t="s">
        <v>850</v>
      </c>
      <c r="G158" s="540" t="s">
        <v>870</v>
      </c>
      <c r="H158" s="540" t="s">
        <v>871</v>
      </c>
      <c r="I158" s="553">
        <v>4106.43017578125</v>
      </c>
      <c r="J158" s="553">
        <v>1</v>
      </c>
      <c r="K158" s="554">
        <v>4106.43017578125</v>
      </c>
    </row>
    <row r="159" spans="1:11" ht="14.45" customHeight="1" x14ac:dyDescent="0.2">
      <c r="A159" s="536" t="s">
        <v>475</v>
      </c>
      <c r="B159" s="537" t="s">
        <v>476</v>
      </c>
      <c r="C159" s="540" t="s">
        <v>481</v>
      </c>
      <c r="D159" s="552" t="s">
        <v>482</v>
      </c>
      <c r="E159" s="540" t="s">
        <v>849</v>
      </c>
      <c r="F159" s="552" t="s">
        <v>850</v>
      </c>
      <c r="G159" s="540" t="s">
        <v>872</v>
      </c>
      <c r="H159" s="540" t="s">
        <v>873</v>
      </c>
      <c r="I159" s="553">
        <v>0.17000000178813934</v>
      </c>
      <c r="J159" s="553">
        <v>7000</v>
      </c>
      <c r="K159" s="554">
        <v>1186.3699951171875</v>
      </c>
    </row>
    <row r="160" spans="1:11" ht="14.45" customHeight="1" x14ac:dyDescent="0.2">
      <c r="A160" s="536" t="s">
        <v>475</v>
      </c>
      <c r="B160" s="537" t="s">
        <v>476</v>
      </c>
      <c r="C160" s="540" t="s">
        <v>481</v>
      </c>
      <c r="D160" s="552" t="s">
        <v>482</v>
      </c>
      <c r="E160" s="540" t="s">
        <v>849</v>
      </c>
      <c r="F160" s="552" t="s">
        <v>850</v>
      </c>
      <c r="G160" s="540" t="s">
        <v>874</v>
      </c>
      <c r="H160" s="540" t="s">
        <v>875</v>
      </c>
      <c r="I160" s="553">
        <v>0.20000000298023224</v>
      </c>
      <c r="J160" s="553">
        <v>5000</v>
      </c>
      <c r="K160" s="554">
        <v>1013.739990234375</v>
      </c>
    </row>
    <row r="161" spans="1:11" ht="14.45" customHeight="1" x14ac:dyDescent="0.2">
      <c r="A161" s="536" t="s">
        <v>475</v>
      </c>
      <c r="B161" s="537" t="s">
        <v>476</v>
      </c>
      <c r="C161" s="540" t="s">
        <v>481</v>
      </c>
      <c r="D161" s="552" t="s">
        <v>482</v>
      </c>
      <c r="E161" s="540" t="s">
        <v>849</v>
      </c>
      <c r="F161" s="552" t="s">
        <v>850</v>
      </c>
      <c r="G161" s="540" t="s">
        <v>876</v>
      </c>
      <c r="H161" s="540" t="s">
        <v>877</v>
      </c>
      <c r="I161" s="553">
        <v>0.27250000834465027</v>
      </c>
      <c r="J161" s="553">
        <v>17000</v>
      </c>
      <c r="K161" s="554">
        <v>4648.4000244140625</v>
      </c>
    </row>
    <row r="162" spans="1:11" ht="14.45" customHeight="1" x14ac:dyDescent="0.2">
      <c r="A162" s="536" t="s">
        <v>475</v>
      </c>
      <c r="B162" s="537" t="s">
        <v>476</v>
      </c>
      <c r="C162" s="540" t="s">
        <v>481</v>
      </c>
      <c r="D162" s="552" t="s">
        <v>482</v>
      </c>
      <c r="E162" s="540" t="s">
        <v>849</v>
      </c>
      <c r="F162" s="552" t="s">
        <v>850</v>
      </c>
      <c r="G162" s="540" t="s">
        <v>872</v>
      </c>
      <c r="H162" s="540" t="s">
        <v>878</v>
      </c>
      <c r="I162" s="553">
        <v>0.17000000178813934</v>
      </c>
      <c r="J162" s="553">
        <v>2000</v>
      </c>
      <c r="K162" s="554">
        <v>334.96000671386719</v>
      </c>
    </row>
    <row r="163" spans="1:11" ht="14.45" customHeight="1" x14ac:dyDescent="0.2">
      <c r="A163" s="536" t="s">
        <v>475</v>
      </c>
      <c r="B163" s="537" t="s">
        <v>476</v>
      </c>
      <c r="C163" s="540" t="s">
        <v>481</v>
      </c>
      <c r="D163" s="552" t="s">
        <v>482</v>
      </c>
      <c r="E163" s="540" t="s">
        <v>849</v>
      </c>
      <c r="F163" s="552" t="s">
        <v>850</v>
      </c>
      <c r="G163" s="540" t="s">
        <v>874</v>
      </c>
      <c r="H163" s="540" t="s">
        <v>879</v>
      </c>
      <c r="I163" s="553">
        <v>0.20000000298023224</v>
      </c>
      <c r="J163" s="553">
        <v>5000</v>
      </c>
      <c r="K163" s="554">
        <v>995.88999938964844</v>
      </c>
    </row>
    <row r="164" spans="1:11" ht="14.45" customHeight="1" x14ac:dyDescent="0.2">
      <c r="A164" s="536" t="s">
        <v>475</v>
      </c>
      <c r="B164" s="537" t="s">
        <v>476</v>
      </c>
      <c r="C164" s="540" t="s">
        <v>481</v>
      </c>
      <c r="D164" s="552" t="s">
        <v>482</v>
      </c>
      <c r="E164" s="540" t="s">
        <v>849</v>
      </c>
      <c r="F164" s="552" t="s">
        <v>850</v>
      </c>
      <c r="G164" s="540" t="s">
        <v>876</v>
      </c>
      <c r="H164" s="540" t="s">
        <v>880</v>
      </c>
      <c r="I164" s="553">
        <v>0.27200000882148745</v>
      </c>
      <c r="J164" s="553">
        <v>11000</v>
      </c>
      <c r="K164" s="554">
        <v>2990.739990234375</v>
      </c>
    </row>
    <row r="165" spans="1:11" ht="14.45" customHeight="1" x14ac:dyDescent="0.2">
      <c r="A165" s="536" t="s">
        <v>475</v>
      </c>
      <c r="B165" s="537" t="s">
        <v>476</v>
      </c>
      <c r="C165" s="540" t="s">
        <v>481</v>
      </c>
      <c r="D165" s="552" t="s">
        <v>482</v>
      </c>
      <c r="E165" s="540" t="s">
        <v>849</v>
      </c>
      <c r="F165" s="552" t="s">
        <v>850</v>
      </c>
      <c r="G165" s="540" t="s">
        <v>881</v>
      </c>
      <c r="H165" s="540" t="s">
        <v>882</v>
      </c>
      <c r="I165" s="553">
        <v>1.5</v>
      </c>
      <c r="J165" s="553">
        <v>1000</v>
      </c>
      <c r="K165" s="554">
        <v>1500.4000244140625</v>
      </c>
    </row>
    <row r="166" spans="1:11" ht="14.45" customHeight="1" x14ac:dyDescent="0.2">
      <c r="A166" s="536" t="s">
        <v>475</v>
      </c>
      <c r="B166" s="537" t="s">
        <v>476</v>
      </c>
      <c r="C166" s="540" t="s">
        <v>481</v>
      </c>
      <c r="D166" s="552" t="s">
        <v>482</v>
      </c>
      <c r="E166" s="540" t="s">
        <v>849</v>
      </c>
      <c r="F166" s="552" t="s">
        <v>850</v>
      </c>
      <c r="G166" s="540" t="s">
        <v>883</v>
      </c>
      <c r="H166" s="540" t="s">
        <v>884</v>
      </c>
      <c r="I166" s="553">
        <v>9.5399999618530273</v>
      </c>
      <c r="J166" s="553">
        <v>1000</v>
      </c>
      <c r="K166" s="554">
        <v>9540.1201171875</v>
      </c>
    </row>
    <row r="167" spans="1:11" ht="14.45" customHeight="1" x14ac:dyDescent="0.2">
      <c r="A167" s="536" t="s">
        <v>475</v>
      </c>
      <c r="B167" s="537" t="s">
        <v>476</v>
      </c>
      <c r="C167" s="540" t="s">
        <v>481</v>
      </c>
      <c r="D167" s="552" t="s">
        <v>482</v>
      </c>
      <c r="E167" s="540" t="s">
        <v>849</v>
      </c>
      <c r="F167" s="552" t="s">
        <v>850</v>
      </c>
      <c r="G167" s="540" t="s">
        <v>885</v>
      </c>
      <c r="H167" s="540" t="s">
        <v>886</v>
      </c>
      <c r="I167" s="553">
        <v>9.0900001525878906</v>
      </c>
      <c r="J167" s="553">
        <v>1000</v>
      </c>
      <c r="K167" s="554">
        <v>9085.5302734375</v>
      </c>
    </row>
    <row r="168" spans="1:11" ht="14.45" customHeight="1" x14ac:dyDescent="0.2">
      <c r="A168" s="536" t="s">
        <v>475</v>
      </c>
      <c r="B168" s="537" t="s">
        <v>476</v>
      </c>
      <c r="C168" s="540" t="s">
        <v>481</v>
      </c>
      <c r="D168" s="552" t="s">
        <v>482</v>
      </c>
      <c r="E168" s="540" t="s">
        <v>849</v>
      </c>
      <c r="F168" s="552" t="s">
        <v>850</v>
      </c>
      <c r="G168" s="540" t="s">
        <v>887</v>
      </c>
      <c r="H168" s="540" t="s">
        <v>888</v>
      </c>
      <c r="I168" s="553">
        <v>0.74000000953674316</v>
      </c>
      <c r="J168" s="553">
        <v>40000</v>
      </c>
      <c r="K168" s="554">
        <v>29524</v>
      </c>
    </row>
    <row r="169" spans="1:11" ht="14.45" customHeight="1" x14ac:dyDescent="0.2">
      <c r="A169" s="536" t="s">
        <v>475</v>
      </c>
      <c r="B169" s="537" t="s">
        <v>476</v>
      </c>
      <c r="C169" s="540" t="s">
        <v>481</v>
      </c>
      <c r="D169" s="552" t="s">
        <v>482</v>
      </c>
      <c r="E169" s="540" t="s">
        <v>849</v>
      </c>
      <c r="F169" s="552" t="s">
        <v>850</v>
      </c>
      <c r="G169" s="540" t="s">
        <v>889</v>
      </c>
      <c r="H169" s="540" t="s">
        <v>890</v>
      </c>
      <c r="I169" s="553">
        <v>6.0500001907348633</v>
      </c>
      <c r="J169" s="553">
        <v>5000</v>
      </c>
      <c r="K169" s="554">
        <v>30250</v>
      </c>
    </row>
    <row r="170" spans="1:11" ht="14.45" customHeight="1" x14ac:dyDescent="0.2">
      <c r="A170" s="536" t="s">
        <v>475</v>
      </c>
      <c r="B170" s="537" t="s">
        <v>476</v>
      </c>
      <c r="C170" s="540" t="s">
        <v>481</v>
      </c>
      <c r="D170" s="552" t="s">
        <v>482</v>
      </c>
      <c r="E170" s="540" t="s">
        <v>849</v>
      </c>
      <c r="F170" s="552" t="s">
        <v>850</v>
      </c>
      <c r="G170" s="540" t="s">
        <v>885</v>
      </c>
      <c r="H170" s="540" t="s">
        <v>891</v>
      </c>
      <c r="I170" s="553">
        <v>9.1400003433227539</v>
      </c>
      <c r="J170" s="553">
        <v>1000</v>
      </c>
      <c r="K170" s="554">
        <v>9143.830078125</v>
      </c>
    </row>
    <row r="171" spans="1:11" ht="14.45" customHeight="1" x14ac:dyDescent="0.2">
      <c r="A171" s="536" t="s">
        <v>475</v>
      </c>
      <c r="B171" s="537" t="s">
        <v>476</v>
      </c>
      <c r="C171" s="540" t="s">
        <v>481</v>
      </c>
      <c r="D171" s="552" t="s">
        <v>482</v>
      </c>
      <c r="E171" s="540" t="s">
        <v>849</v>
      </c>
      <c r="F171" s="552" t="s">
        <v>850</v>
      </c>
      <c r="G171" s="540" t="s">
        <v>887</v>
      </c>
      <c r="H171" s="540" t="s">
        <v>892</v>
      </c>
      <c r="I171" s="553">
        <v>0.69571429491043091</v>
      </c>
      <c r="J171" s="553">
        <v>65000</v>
      </c>
      <c r="K171" s="554">
        <v>45362.89013671875</v>
      </c>
    </row>
    <row r="172" spans="1:11" ht="14.45" customHeight="1" x14ac:dyDescent="0.2">
      <c r="A172" s="536" t="s">
        <v>475</v>
      </c>
      <c r="B172" s="537" t="s">
        <v>476</v>
      </c>
      <c r="C172" s="540" t="s">
        <v>481</v>
      </c>
      <c r="D172" s="552" t="s">
        <v>482</v>
      </c>
      <c r="E172" s="540" t="s">
        <v>849</v>
      </c>
      <c r="F172" s="552" t="s">
        <v>850</v>
      </c>
      <c r="G172" s="540" t="s">
        <v>893</v>
      </c>
      <c r="H172" s="540" t="s">
        <v>894</v>
      </c>
      <c r="I172" s="553">
        <v>7.380000114440918</v>
      </c>
      <c r="J172" s="553">
        <v>504</v>
      </c>
      <c r="K172" s="554">
        <v>3719.06005859375</v>
      </c>
    </row>
    <row r="173" spans="1:11" ht="14.45" customHeight="1" x14ac:dyDescent="0.2">
      <c r="A173" s="536" t="s">
        <v>475</v>
      </c>
      <c r="B173" s="537" t="s">
        <v>476</v>
      </c>
      <c r="C173" s="540" t="s">
        <v>481</v>
      </c>
      <c r="D173" s="552" t="s">
        <v>482</v>
      </c>
      <c r="E173" s="540" t="s">
        <v>849</v>
      </c>
      <c r="F173" s="552" t="s">
        <v>850</v>
      </c>
      <c r="G173" s="540" t="s">
        <v>889</v>
      </c>
      <c r="H173" s="540" t="s">
        <v>895</v>
      </c>
      <c r="I173" s="553">
        <v>6.0500001907348633</v>
      </c>
      <c r="J173" s="553">
        <v>21000</v>
      </c>
      <c r="K173" s="554">
        <v>127050</v>
      </c>
    </row>
    <row r="174" spans="1:11" ht="14.45" customHeight="1" x14ac:dyDescent="0.2">
      <c r="A174" s="536" t="s">
        <v>475</v>
      </c>
      <c r="B174" s="537" t="s">
        <v>476</v>
      </c>
      <c r="C174" s="540" t="s">
        <v>481</v>
      </c>
      <c r="D174" s="552" t="s">
        <v>482</v>
      </c>
      <c r="E174" s="540" t="s">
        <v>849</v>
      </c>
      <c r="F174" s="552" t="s">
        <v>850</v>
      </c>
      <c r="G174" s="540" t="s">
        <v>896</v>
      </c>
      <c r="H174" s="540" t="s">
        <v>897</v>
      </c>
      <c r="I174" s="553">
        <v>744.1500244140625</v>
      </c>
      <c r="J174" s="553">
        <v>2</v>
      </c>
      <c r="K174" s="554">
        <v>1488.300048828125</v>
      </c>
    </row>
    <row r="175" spans="1:11" ht="14.45" customHeight="1" x14ac:dyDescent="0.2">
      <c r="A175" s="536" t="s">
        <v>475</v>
      </c>
      <c r="B175" s="537" t="s">
        <v>476</v>
      </c>
      <c r="C175" s="540" t="s">
        <v>481</v>
      </c>
      <c r="D175" s="552" t="s">
        <v>482</v>
      </c>
      <c r="E175" s="540" t="s">
        <v>849</v>
      </c>
      <c r="F175" s="552" t="s">
        <v>850</v>
      </c>
      <c r="G175" s="540" t="s">
        <v>898</v>
      </c>
      <c r="H175" s="540" t="s">
        <v>899</v>
      </c>
      <c r="I175" s="553">
        <v>2.0999999046325684</v>
      </c>
      <c r="J175" s="553">
        <v>960</v>
      </c>
      <c r="K175" s="554">
        <v>2020.699951171875</v>
      </c>
    </row>
    <row r="176" spans="1:11" ht="14.45" customHeight="1" x14ac:dyDescent="0.2">
      <c r="A176" s="536" t="s">
        <v>475</v>
      </c>
      <c r="B176" s="537" t="s">
        <v>476</v>
      </c>
      <c r="C176" s="540" t="s">
        <v>481</v>
      </c>
      <c r="D176" s="552" t="s">
        <v>482</v>
      </c>
      <c r="E176" s="540" t="s">
        <v>849</v>
      </c>
      <c r="F176" s="552" t="s">
        <v>850</v>
      </c>
      <c r="G176" s="540" t="s">
        <v>858</v>
      </c>
      <c r="H176" s="540" t="s">
        <v>900</v>
      </c>
      <c r="I176" s="553">
        <v>4.2799999713897705</v>
      </c>
      <c r="J176" s="553">
        <v>1920</v>
      </c>
      <c r="K176" s="554">
        <v>8217.090087890625</v>
      </c>
    </row>
    <row r="177" spans="1:11" ht="14.45" customHeight="1" x14ac:dyDescent="0.2">
      <c r="A177" s="536" t="s">
        <v>475</v>
      </c>
      <c r="B177" s="537" t="s">
        <v>476</v>
      </c>
      <c r="C177" s="540" t="s">
        <v>481</v>
      </c>
      <c r="D177" s="552" t="s">
        <v>482</v>
      </c>
      <c r="E177" s="540" t="s">
        <v>849</v>
      </c>
      <c r="F177" s="552" t="s">
        <v>850</v>
      </c>
      <c r="G177" s="540" t="s">
        <v>901</v>
      </c>
      <c r="H177" s="540" t="s">
        <v>902</v>
      </c>
      <c r="I177" s="553">
        <v>4.1599998474121094</v>
      </c>
      <c r="J177" s="553">
        <v>960</v>
      </c>
      <c r="K177" s="554">
        <v>3997.110107421875</v>
      </c>
    </row>
    <row r="178" spans="1:11" ht="14.45" customHeight="1" x14ac:dyDescent="0.2">
      <c r="A178" s="536" t="s">
        <v>475</v>
      </c>
      <c r="B178" s="537" t="s">
        <v>476</v>
      </c>
      <c r="C178" s="540" t="s">
        <v>481</v>
      </c>
      <c r="D178" s="552" t="s">
        <v>482</v>
      </c>
      <c r="E178" s="540" t="s">
        <v>849</v>
      </c>
      <c r="F178" s="552" t="s">
        <v>850</v>
      </c>
      <c r="G178" s="540" t="s">
        <v>860</v>
      </c>
      <c r="H178" s="540" t="s">
        <v>903</v>
      </c>
      <c r="I178" s="553">
        <v>1.4900000095367432</v>
      </c>
      <c r="J178" s="553">
        <v>2000</v>
      </c>
      <c r="K178" s="554">
        <v>2974.179931640625</v>
      </c>
    </row>
    <row r="179" spans="1:11" ht="14.45" customHeight="1" x14ac:dyDescent="0.2">
      <c r="A179" s="536" t="s">
        <v>475</v>
      </c>
      <c r="B179" s="537" t="s">
        <v>476</v>
      </c>
      <c r="C179" s="540" t="s">
        <v>481</v>
      </c>
      <c r="D179" s="552" t="s">
        <v>482</v>
      </c>
      <c r="E179" s="540" t="s">
        <v>849</v>
      </c>
      <c r="F179" s="552" t="s">
        <v>850</v>
      </c>
      <c r="G179" s="540" t="s">
        <v>904</v>
      </c>
      <c r="H179" s="540" t="s">
        <v>905</v>
      </c>
      <c r="I179" s="553">
        <v>0.39833333591620129</v>
      </c>
      <c r="J179" s="553">
        <v>5000</v>
      </c>
      <c r="K179" s="554">
        <v>2434.480037689209</v>
      </c>
    </row>
    <row r="180" spans="1:11" ht="14.45" customHeight="1" x14ac:dyDescent="0.2">
      <c r="A180" s="536" t="s">
        <v>475</v>
      </c>
      <c r="B180" s="537" t="s">
        <v>476</v>
      </c>
      <c r="C180" s="540" t="s">
        <v>481</v>
      </c>
      <c r="D180" s="552" t="s">
        <v>482</v>
      </c>
      <c r="E180" s="540" t="s">
        <v>849</v>
      </c>
      <c r="F180" s="552" t="s">
        <v>850</v>
      </c>
      <c r="G180" s="540" t="s">
        <v>906</v>
      </c>
      <c r="H180" s="540" t="s">
        <v>907</v>
      </c>
      <c r="I180" s="553">
        <v>1.4800000190734863</v>
      </c>
      <c r="J180" s="553">
        <v>1000</v>
      </c>
      <c r="K180" s="554">
        <v>1476.3199462890625</v>
      </c>
    </row>
    <row r="181" spans="1:11" ht="14.45" customHeight="1" x14ac:dyDescent="0.2">
      <c r="A181" s="536" t="s">
        <v>475</v>
      </c>
      <c r="B181" s="537" t="s">
        <v>476</v>
      </c>
      <c r="C181" s="540" t="s">
        <v>481</v>
      </c>
      <c r="D181" s="552" t="s">
        <v>482</v>
      </c>
      <c r="E181" s="540" t="s">
        <v>849</v>
      </c>
      <c r="F181" s="552" t="s">
        <v>850</v>
      </c>
      <c r="G181" s="540" t="s">
        <v>866</v>
      </c>
      <c r="H181" s="540" t="s">
        <v>908</v>
      </c>
      <c r="I181" s="553">
        <v>0.28999999165534973</v>
      </c>
      <c r="J181" s="553">
        <v>10000</v>
      </c>
      <c r="K181" s="554">
        <v>2903.9999389648438</v>
      </c>
    </row>
    <row r="182" spans="1:11" ht="14.45" customHeight="1" x14ac:dyDescent="0.2">
      <c r="A182" s="536" t="s">
        <v>475</v>
      </c>
      <c r="B182" s="537" t="s">
        <v>476</v>
      </c>
      <c r="C182" s="540" t="s">
        <v>481</v>
      </c>
      <c r="D182" s="552" t="s">
        <v>482</v>
      </c>
      <c r="E182" s="540" t="s">
        <v>849</v>
      </c>
      <c r="F182" s="552" t="s">
        <v>850</v>
      </c>
      <c r="G182" s="540" t="s">
        <v>909</v>
      </c>
      <c r="H182" s="540" t="s">
        <v>910</v>
      </c>
      <c r="I182" s="553">
        <v>82.769996643066406</v>
      </c>
      <c r="J182" s="553">
        <v>2</v>
      </c>
      <c r="K182" s="554">
        <v>165.52999877929688</v>
      </c>
    </row>
    <row r="183" spans="1:11" ht="14.45" customHeight="1" x14ac:dyDescent="0.2">
      <c r="A183" s="536" t="s">
        <v>475</v>
      </c>
      <c r="B183" s="537" t="s">
        <v>476</v>
      </c>
      <c r="C183" s="540" t="s">
        <v>481</v>
      </c>
      <c r="D183" s="552" t="s">
        <v>482</v>
      </c>
      <c r="E183" s="540" t="s">
        <v>849</v>
      </c>
      <c r="F183" s="552" t="s">
        <v>850</v>
      </c>
      <c r="G183" s="540" t="s">
        <v>911</v>
      </c>
      <c r="H183" s="540" t="s">
        <v>912</v>
      </c>
      <c r="I183" s="553">
        <v>0.47999998927116394</v>
      </c>
      <c r="J183" s="553">
        <v>1000</v>
      </c>
      <c r="K183" s="554">
        <v>481.57998657226563</v>
      </c>
    </row>
    <row r="184" spans="1:11" ht="14.45" customHeight="1" x14ac:dyDescent="0.2">
      <c r="A184" s="536" t="s">
        <v>475</v>
      </c>
      <c r="B184" s="537" t="s">
        <v>476</v>
      </c>
      <c r="C184" s="540" t="s">
        <v>481</v>
      </c>
      <c r="D184" s="552" t="s">
        <v>482</v>
      </c>
      <c r="E184" s="540" t="s">
        <v>849</v>
      </c>
      <c r="F184" s="552" t="s">
        <v>850</v>
      </c>
      <c r="G184" s="540" t="s">
        <v>913</v>
      </c>
      <c r="H184" s="540" t="s">
        <v>914</v>
      </c>
      <c r="I184" s="553">
        <v>2.7799999713897705</v>
      </c>
      <c r="J184" s="553">
        <v>480</v>
      </c>
      <c r="K184" s="554">
        <v>1334.3999938964844</v>
      </c>
    </row>
    <row r="185" spans="1:11" ht="14.45" customHeight="1" x14ac:dyDescent="0.2">
      <c r="A185" s="536" t="s">
        <v>475</v>
      </c>
      <c r="B185" s="537" t="s">
        <v>476</v>
      </c>
      <c r="C185" s="540" t="s">
        <v>481</v>
      </c>
      <c r="D185" s="552" t="s">
        <v>482</v>
      </c>
      <c r="E185" s="540" t="s">
        <v>915</v>
      </c>
      <c r="F185" s="552" t="s">
        <v>916</v>
      </c>
      <c r="G185" s="540" t="s">
        <v>917</v>
      </c>
      <c r="H185" s="540" t="s">
        <v>918</v>
      </c>
      <c r="I185" s="553">
        <v>0.31000000238418579</v>
      </c>
      <c r="J185" s="553">
        <v>1100</v>
      </c>
      <c r="K185" s="554">
        <v>341</v>
      </c>
    </row>
    <row r="186" spans="1:11" ht="14.45" customHeight="1" x14ac:dyDescent="0.2">
      <c r="A186" s="536" t="s">
        <v>475</v>
      </c>
      <c r="B186" s="537" t="s">
        <v>476</v>
      </c>
      <c r="C186" s="540" t="s">
        <v>481</v>
      </c>
      <c r="D186" s="552" t="s">
        <v>482</v>
      </c>
      <c r="E186" s="540" t="s">
        <v>915</v>
      </c>
      <c r="F186" s="552" t="s">
        <v>916</v>
      </c>
      <c r="G186" s="540" t="s">
        <v>919</v>
      </c>
      <c r="H186" s="540" t="s">
        <v>920</v>
      </c>
      <c r="I186" s="553">
        <v>0.18000000715255737</v>
      </c>
      <c r="J186" s="553">
        <v>200</v>
      </c>
      <c r="K186" s="554">
        <v>36</v>
      </c>
    </row>
    <row r="187" spans="1:11" ht="14.45" customHeight="1" x14ac:dyDescent="0.2">
      <c r="A187" s="536" t="s">
        <v>475</v>
      </c>
      <c r="B187" s="537" t="s">
        <v>476</v>
      </c>
      <c r="C187" s="540" t="s">
        <v>481</v>
      </c>
      <c r="D187" s="552" t="s">
        <v>482</v>
      </c>
      <c r="E187" s="540" t="s">
        <v>915</v>
      </c>
      <c r="F187" s="552" t="s">
        <v>916</v>
      </c>
      <c r="G187" s="540" t="s">
        <v>921</v>
      </c>
      <c r="H187" s="540" t="s">
        <v>922</v>
      </c>
      <c r="I187" s="553">
        <v>13.016667048136393</v>
      </c>
      <c r="J187" s="553">
        <v>14</v>
      </c>
      <c r="K187" s="554">
        <v>182.24000549316406</v>
      </c>
    </row>
    <row r="188" spans="1:11" ht="14.45" customHeight="1" x14ac:dyDescent="0.2">
      <c r="A188" s="536" t="s">
        <v>475</v>
      </c>
      <c r="B188" s="537" t="s">
        <v>476</v>
      </c>
      <c r="C188" s="540" t="s">
        <v>481</v>
      </c>
      <c r="D188" s="552" t="s">
        <v>482</v>
      </c>
      <c r="E188" s="540" t="s">
        <v>915</v>
      </c>
      <c r="F188" s="552" t="s">
        <v>916</v>
      </c>
      <c r="G188" s="540" t="s">
        <v>923</v>
      </c>
      <c r="H188" s="540" t="s">
        <v>924</v>
      </c>
      <c r="I188" s="553">
        <v>46.313334147135414</v>
      </c>
      <c r="J188" s="553">
        <v>10</v>
      </c>
      <c r="K188" s="554">
        <v>463.14000701904297</v>
      </c>
    </row>
    <row r="189" spans="1:11" ht="14.45" customHeight="1" x14ac:dyDescent="0.2">
      <c r="A189" s="536" t="s">
        <v>475</v>
      </c>
      <c r="B189" s="537" t="s">
        <v>476</v>
      </c>
      <c r="C189" s="540" t="s">
        <v>481</v>
      </c>
      <c r="D189" s="552" t="s">
        <v>482</v>
      </c>
      <c r="E189" s="540" t="s">
        <v>915</v>
      </c>
      <c r="F189" s="552" t="s">
        <v>916</v>
      </c>
      <c r="G189" s="540" t="s">
        <v>921</v>
      </c>
      <c r="H189" s="540" t="s">
        <v>925</v>
      </c>
      <c r="I189" s="553">
        <v>13.015000343322754</v>
      </c>
      <c r="J189" s="553">
        <v>16</v>
      </c>
      <c r="K189" s="554">
        <v>208.23999786376953</v>
      </c>
    </row>
    <row r="190" spans="1:11" ht="14.45" customHeight="1" x14ac:dyDescent="0.2">
      <c r="A190" s="536" t="s">
        <v>475</v>
      </c>
      <c r="B190" s="537" t="s">
        <v>476</v>
      </c>
      <c r="C190" s="540" t="s">
        <v>481</v>
      </c>
      <c r="D190" s="552" t="s">
        <v>482</v>
      </c>
      <c r="E190" s="540" t="s">
        <v>915</v>
      </c>
      <c r="F190" s="552" t="s">
        <v>916</v>
      </c>
      <c r="G190" s="540" t="s">
        <v>923</v>
      </c>
      <c r="H190" s="540" t="s">
        <v>926</v>
      </c>
      <c r="I190" s="553">
        <v>46.315000534057617</v>
      </c>
      <c r="J190" s="553">
        <v>7</v>
      </c>
      <c r="K190" s="554">
        <v>324.21000289916992</v>
      </c>
    </row>
    <row r="191" spans="1:11" ht="14.45" customHeight="1" x14ac:dyDescent="0.2">
      <c r="A191" s="536" t="s">
        <v>475</v>
      </c>
      <c r="B191" s="537" t="s">
        <v>476</v>
      </c>
      <c r="C191" s="540" t="s">
        <v>481</v>
      </c>
      <c r="D191" s="552" t="s">
        <v>482</v>
      </c>
      <c r="E191" s="540" t="s">
        <v>915</v>
      </c>
      <c r="F191" s="552" t="s">
        <v>916</v>
      </c>
      <c r="G191" s="540" t="s">
        <v>927</v>
      </c>
      <c r="H191" s="540" t="s">
        <v>928</v>
      </c>
      <c r="I191" s="553">
        <v>1.9099999666213989</v>
      </c>
      <c r="J191" s="553">
        <v>100</v>
      </c>
      <c r="K191" s="554">
        <v>191.47999572753906</v>
      </c>
    </row>
    <row r="192" spans="1:11" ht="14.45" customHeight="1" x14ac:dyDescent="0.2">
      <c r="A192" s="536" t="s">
        <v>475</v>
      </c>
      <c r="B192" s="537" t="s">
        <v>476</v>
      </c>
      <c r="C192" s="540" t="s">
        <v>481</v>
      </c>
      <c r="D192" s="552" t="s">
        <v>482</v>
      </c>
      <c r="E192" s="540" t="s">
        <v>915</v>
      </c>
      <c r="F192" s="552" t="s">
        <v>916</v>
      </c>
      <c r="G192" s="540" t="s">
        <v>929</v>
      </c>
      <c r="H192" s="540" t="s">
        <v>930</v>
      </c>
      <c r="I192" s="553">
        <v>260.29998779296875</v>
      </c>
      <c r="J192" s="553">
        <v>16</v>
      </c>
      <c r="K192" s="554">
        <v>4164.7999267578125</v>
      </c>
    </row>
    <row r="193" spans="1:11" ht="14.45" customHeight="1" x14ac:dyDescent="0.2">
      <c r="A193" s="536" t="s">
        <v>475</v>
      </c>
      <c r="B193" s="537" t="s">
        <v>476</v>
      </c>
      <c r="C193" s="540" t="s">
        <v>481</v>
      </c>
      <c r="D193" s="552" t="s">
        <v>482</v>
      </c>
      <c r="E193" s="540" t="s">
        <v>915</v>
      </c>
      <c r="F193" s="552" t="s">
        <v>916</v>
      </c>
      <c r="G193" s="540" t="s">
        <v>929</v>
      </c>
      <c r="H193" s="540" t="s">
        <v>931</v>
      </c>
      <c r="I193" s="553">
        <v>260.29998779296875</v>
      </c>
      <c r="J193" s="553">
        <v>27</v>
      </c>
      <c r="K193" s="554">
        <v>7028.0999145507813</v>
      </c>
    </row>
    <row r="194" spans="1:11" ht="14.45" customHeight="1" x14ac:dyDescent="0.2">
      <c r="A194" s="536" t="s">
        <v>475</v>
      </c>
      <c r="B194" s="537" t="s">
        <v>476</v>
      </c>
      <c r="C194" s="540" t="s">
        <v>481</v>
      </c>
      <c r="D194" s="552" t="s">
        <v>482</v>
      </c>
      <c r="E194" s="540" t="s">
        <v>932</v>
      </c>
      <c r="F194" s="552" t="s">
        <v>933</v>
      </c>
      <c r="G194" s="540" t="s">
        <v>934</v>
      </c>
      <c r="H194" s="540" t="s">
        <v>935</v>
      </c>
      <c r="I194" s="553">
        <v>2.9000000953674316</v>
      </c>
      <c r="J194" s="553">
        <v>200</v>
      </c>
      <c r="K194" s="554">
        <v>580</v>
      </c>
    </row>
    <row r="195" spans="1:11" ht="14.45" customHeight="1" x14ac:dyDescent="0.2">
      <c r="A195" s="536" t="s">
        <v>475</v>
      </c>
      <c r="B195" s="537" t="s">
        <v>476</v>
      </c>
      <c r="C195" s="540" t="s">
        <v>481</v>
      </c>
      <c r="D195" s="552" t="s">
        <v>482</v>
      </c>
      <c r="E195" s="540" t="s">
        <v>932</v>
      </c>
      <c r="F195" s="552" t="s">
        <v>933</v>
      </c>
      <c r="G195" s="540" t="s">
        <v>936</v>
      </c>
      <c r="H195" s="540" t="s">
        <v>937</v>
      </c>
      <c r="I195" s="553">
        <v>182.59166463216147</v>
      </c>
      <c r="J195" s="553">
        <v>8</v>
      </c>
      <c r="K195" s="554">
        <v>1460.22998046875</v>
      </c>
    </row>
    <row r="196" spans="1:11" ht="14.45" customHeight="1" x14ac:dyDescent="0.2">
      <c r="A196" s="536" t="s">
        <v>475</v>
      </c>
      <c r="B196" s="537" t="s">
        <v>476</v>
      </c>
      <c r="C196" s="540" t="s">
        <v>481</v>
      </c>
      <c r="D196" s="552" t="s">
        <v>482</v>
      </c>
      <c r="E196" s="540" t="s">
        <v>932</v>
      </c>
      <c r="F196" s="552" t="s">
        <v>933</v>
      </c>
      <c r="G196" s="540" t="s">
        <v>938</v>
      </c>
      <c r="H196" s="540" t="s">
        <v>939</v>
      </c>
      <c r="I196" s="553">
        <v>0.81749999523162842</v>
      </c>
      <c r="J196" s="553">
        <v>40000</v>
      </c>
      <c r="K196" s="554">
        <v>32829.090087890625</v>
      </c>
    </row>
    <row r="197" spans="1:11" ht="14.45" customHeight="1" x14ac:dyDescent="0.2">
      <c r="A197" s="536" t="s">
        <v>475</v>
      </c>
      <c r="B197" s="537" t="s">
        <v>476</v>
      </c>
      <c r="C197" s="540" t="s">
        <v>481</v>
      </c>
      <c r="D197" s="552" t="s">
        <v>482</v>
      </c>
      <c r="E197" s="540" t="s">
        <v>932</v>
      </c>
      <c r="F197" s="552" t="s">
        <v>933</v>
      </c>
      <c r="G197" s="540" t="s">
        <v>938</v>
      </c>
      <c r="H197" s="540" t="s">
        <v>940</v>
      </c>
      <c r="I197" s="553">
        <v>0.81499999761581421</v>
      </c>
      <c r="J197" s="553">
        <v>48000</v>
      </c>
      <c r="K197" s="554">
        <v>39095.39990234375</v>
      </c>
    </row>
    <row r="198" spans="1:11" ht="14.45" customHeight="1" x14ac:dyDescent="0.2">
      <c r="A198" s="536" t="s">
        <v>475</v>
      </c>
      <c r="B198" s="537" t="s">
        <v>476</v>
      </c>
      <c r="C198" s="540" t="s">
        <v>481</v>
      </c>
      <c r="D198" s="552" t="s">
        <v>482</v>
      </c>
      <c r="E198" s="540" t="s">
        <v>932</v>
      </c>
      <c r="F198" s="552" t="s">
        <v>933</v>
      </c>
      <c r="G198" s="540" t="s">
        <v>941</v>
      </c>
      <c r="H198" s="540" t="s">
        <v>942</v>
      </c>
      <c r="I198" s="553">
        <v>56.289999961853027</v>
      </c>
      <c r="J198" s="553">
        <v>500</v>
      </c>
      <c r="K198" s="554">
        <v>28110.79931640625</v>
      </c>
    </row>
    <row r="199" spans="1:11" ht="14.45" customHeight="1" x14ac:dyDescent="0.2">
      <c r="A199" s="536" t="s">
        <v>475</v>
      </c>
      <c r="B199" s="537" t="s">
        <v>476</v>
      </c>
      <c r="C199" s="540" t="s">
        <v>481</v>
      </c>
      <c r="D199" s="552" t="s">
        <v>482</v>
      </c>
      <c r="E199" s="540" t="s">
        <v>932</v>
      </c>
      <c r="F199" s="552" t="s">
        <v>933</v>
      </c>
      <c r="G199" s="540" t="s">
        <v>943</v>
      </c>
      <c r="H199" s="540" t="s">
        <v>944</v>
      </c>
      <c r="I199" s="553">
        <v>174.24000549316406</v>
      </c>
      <c r="J199" s="553">
        <v>4</v>
      </c>
      <c r="K199" s="554">
        <v>696.96002197265625</v>
      </c>
    </row>
    <row r="200" spans="1:11" ht="14.45" customHeight="1" x14ac:dyDescent="0.2">
      <c r="A200" s="536" t="s">
        <v>475</v>
      </c>
      <c r="B200" s="537" t="s">
        <v>476</v>
      </c>
      <c r="C200" s="540" t="s">
        <v>481</v>
      </c>
      <c r="D200" s="552" t="s">
        <v>482</v>
      </c>
      <c r="E200" s="540" t="s">
        <v>932</v>
      </c>
      <c r="F200" s="552" t="s">
        <v>933</v>
      </c>
      <c r="G200" s="540" t="s">
        <v>945</v>
      </c>
      <c r="H200" s="540" t="s">
        <v>946</v>
      </c>
      <c r="I200" s="553">
        <v>11.739999771118164</v>
      </c>
      <c r="J200" s="553">
        <v>4</v>
      </c>
      <c r="K200" s="554">
        <v>46.959999084472656</v>
      </c>
    </row>
    <row r="201" spans="1:11" ht="14.45" customHeight="1" x14ac:dyDescent="0.2">
      <c r="A201" s="536" t="s">
        <v>475</v>
      </c>
      <c r="B201" s="537" t="s">
        <v>476</v>
      </c>
      <c r="C201" s="540" t="s">
        <v>481</v>
      </c>
      <c r="D201" s="552" t="s">
        <v>482</v>
      </c>
      <c r="E201" s="540" t="s">
        <v>932</v>
      </c>
      <c r="F201" s="552" t="s">
        <v>933</v>
      </c>
      <c r="G201" s="540" t="s">
        <v>947</v>
      </c>
      <c r="H201" s="540" t="s">
        <v>948</v>
      </c>
      <c r="I201" s="553">
        <v>6.9600000381469727</v>
      </c>
      <c r="J201" s="553">
        <v>600</v>
      </c>
      <c r="K201" s="554">
        <v>4174.31982421875</v>
      </c>
    </row>
    <row r="202" spans="1:11" ht="14.45" customHeight="1" x14ac:dyDescent="0.2">
      <c r="A202" s="536" t="s">
        <v>475</v>
      </c>
      <c r="B202" s="537" t="s">
        <v>476</v>
      </c>
      <c r="C202" s="540" t="s">
        <v>481</v>
      </c>
      <c r="D202" s="552" t="s">
        <v>482</v>
      </c>
      <c r="E202" s="540" t="s">
        <v>932</v>
      </c>
      <c r="F202" s="552" t="s">
        <v>933</v>
      </c>
      <c r="G202" s="540" t="s">
        <v>949</v>
      </c>
      <c r="H202" s="540" t="s">
        <v>950</v>
      </c>
      <c r="I202" s="553">
        <v>123.90000152587891</v>
      </c>
      <c r="J202" s="553">
        <v>12.5</v>
      </c>
      <c r="K202" s="554">
        <v>1548.800048828125</v>
      </c>
    </row>
    <row r="203" spans="1:11" ht="14.45" customHeight="1" x14ac:dyDescent="0.2">
      <c r="A203" s="536" t="s">
        <v>475</v>
      </c>
      <c r="B203" s="537" t="s">
        <v>476</v>
      </c>
      <c r="C203" s="540" t="s">
        <v>481</v>
      </c>
      <c r="D203" s="552" t="s">
        <v>482</v>
      </c>
      <c r="E203" s="540" t="s">
        <v>932</v>
      </c>
      <c r="F203" s="552" t="s">
        <v>933</v>
      </c>
      <c r="G203" s="540" t="s">
        <v>947</v>
      </c>
      <c r="H203" s="540" t="s">
        <v>951</v>
      </c>
      <c r="I203" s="553">
        <v>5.9385714530944824</v>
      </c>
      <c r="J203" s="553">
        <v>1200</v>
      </c>
      <c r="K203" s="554">
        <v>8312.4296875</v>
      </c>
    </row>
    <row r="204" spans="1:11" ht="14.45" customHeight="1" x14ac:dyDescent="0.2">
      <c r="A204" s="536" t="s">
        <v>475</v>
      </c>
      <c r="B204" s="537" t="s">
        <v>476</v>
      </c>
      <c r="C204" s="540" t="s">
        <v>481</v>
      </c>
      <c r="D204" s="552" t="s">
        <v>482</v>
      </c>
      <c r="E204" s="540" t="s">
        <v>932</v>
      </c>
      <c r="F204" s="552" t="s">
        <v>933</v>
      </c>
      <c r="G204" s="540" t="s">
        <v>949</v>
      </c>
      <c r="H204" s="540" t="s">
        <v>952</v>
      </c>
      <c r="I204" s="553">
        <v>117.12999725341797</v>
      </c>
      <c r="J204" s="553">
        <v>12.5</v>
      </c>
      <c r="K204" s="554">
        <v>1464.0999755859375</v>
      </c>
    </row>
    <row r="205" spans="1:11" ht="14.45" customHeight="1" x14ac:dyDescent="0.2">
      <c r="A205" s="536" t="s">
        <v>475</v>
      </c>
      <c r="B205" s="537" t="s">
        <v>476</v>
      </c>
      <c r="C205" s="540" t="s">
        <v>481</v>
      </c>
      <c r="D205" s="552" t="s">
        <v>482</v>
      </c>
      <c r="E205" s="540" t="s">
        <v>932</v>
      </c>
      <c r="F205" s="552" t="s">
        <v>933</v>
      </c>
      <c r="G205" s="540" t="s">
        <v>953</v>
      </c>
      <c r="H205" s="540" t="s">
        <v>954</v>
      </c>
      <c r="I205" s="553">
        <v>148.24000549316406</v>
      </c>
      <c r="J205" s="553">
        <v>2</v>
      </c>
      <c r="K205" s="554">
        <v>296.48001098632813</v>
      </c>
    </row>
    <row r="206" spans="1:11" ht="14.45" customHeight="1" x14ac:dyDescent="0.2">
      <c r="A206" s="536" t="s">
        <v>475</v>
      </c>
      <c r="B206" s="537" t="s">
        <v>476</v>
      </c>
      <c r="C206" s="540" t="s">
        <v>481</v>
      </c>
      <c r="D206" s="552" t="s">
        <v>482</v>
      </c>
      <c r="E206" s="540" t="s">
        <v>932</v>
      </c>
      <c r="F206" s="552" t="s">
        <v>933</v>
      </c>
      <c r="G206" s="540" t="s">
        <v>955</v>
      </c>
      <c r="H206" s="540" t="s">
        <v>956</v>
      </c>
      <c r="I206" s="553">
        <v>0.5899999737739563</v>
      </c>
      <c r="J206" s="553">
        <v>500</v>
      </c>
      <c r="K206" s="554">
        <v>295</v>
      </c>
    </row>
    <row r="207" spans="1:11" ht="14.45" customHeight="1" x14ac:dyDescent="0.2">
      <c r="A207" s="536" t="s">
        <v>475</v>
      </c>
      <c r="B207" s="537" t="s">
        <v>476</v>
      </c>
      <c r="C207" s="540" t="s">
        <v>481</v>
      </c>
      <c r="D207" s="552" t="s">
        <v>482</v>
      </c>
      <c r="E207" s="540" t="s">
        <v>932</v>
      </c>
      <c r="F207" s="552" t="s">
        <v>933</v>
      </c>
      <c r="G207" s="540" t="s">
        <v>955</v>
      </c>
      <c r="H207" s="540" t="s">
        <v>957</v>
      </c>
      <c r="I207" s="553">
        <v>0.5899999737739563</v>
      </c>
      <c r="J207" s="553">
        <v>1000</v>
      </c>
      <c r="K207" s="554">
        <v>591.45001220703125</v>
      </c>
    </row>
    <row r="208" spans="1:11" ht="14.45" customHeight="1" x14ac:dyDescent="0.2">
      <c r="A208" s="536" t="s">
        <v>475</v>
      </c>
      <c r="B208" s="537" t="s">
        <v>476</v>
      </c>
      <c r="C208" s="540" t="s">
        <v>481</v>
      </c>
      <c r="D208" s="552" t="s">
        <v>482</v>
      </c>
      <c r="E208" s="540" t="s">
        <v>932</v>
      </c>
      <c r="F208" s="552" t="s">
        <v>933</v>
      </c>
      <c r="G208" s="540" t="s">
        <v>958</v>
      </c>
      <c r="H208" s="540" t="s">
        <v>959</v>
      </c>
      <c r="I208" s="553">
        <v>1.2200000286102295</v>
      </c>
      <c r="J208" s="553">
        <v>500</v>
      </c>
      <c r="K208" s="554">
        <v>609.239990234375</v>
      </c>
    </row>
    <row r="209" spans="1:11" ht="14.45" customHeight="1" x14ac:dyDescent="0.2">
      <c r="A209" s="536" t="s">
        <v>475</v>
      </c>
      <c r="B209" s="537" t="s">
        <v>476</v>
      </c>
      <c r="C209" s="540" t="s">
        <v>481</v>
      </c>
      <c r="D209" s="552" t="s">
        <v>482</v>
      </c>
      <c r="E209" s="540" t="s">
        <v>932</v>
      </c>
      <c r="F209" s="552" t="s">
        <v>933</v>
      </c>
      <c r="G209" s="540" t="s">
        <v>960</v>
      </c>
      <c r="H209" s="540" t="s">
        <v>961</v>
      </c>
      <c r="I209" s="553">
        <v>31.020000457763672</v>
      </c>
      <c r="J209" s="553">
        <v>250</v>
      </c>
      <c r="K209" s="554">
        <v>7756.10009765625</v>
      </c>
    </row>
    <row r="210" spans="1:11" ht="14.45" customHeight="1" x14ac:dyDescent="0.2">
      <c r="A210" s="536" t="s">
        <v>475</v>
      </c>
      <c r="B210" s="537" t="s">
        <v>476</v>
      </c>
      <c r="C210" s="540" t="s">
        <v>481</v>
      </c>
      <c r="D210" s="552" t="s">
        <v>482</v>
      </c>
      <c r="E210" s="540" t="s">
        <v>932</v>
      </c>
      <c r="F210" s="552" t="s">
        <v>933</v>
      </c>
      <c r="G210" s="540" t="s">
        <v>962</v>
      </c>
      <c r="H210" s="540" t="s">
        <v>963</v>
      </c>
      <c r="I210" s="553">
        <v>417.45001220703125</v>
      </c>
      <c r="J210" s="553">
        <v>1</v>
      </c>
      <c r="K210" s="554">
        <v>417.45001220703125</v>
      </c>
    </row>
    <row r="211" spans="1:11" ht="14.45" customHeight="1" x14ac:dyDescent="0.2">
      <c r="A211" s="536" t="s">
        <v>475</v>
      </c>
      <c r="B211" s="537" t="s">
        <v>476</v>
      </c>
      <c r="C211" s="540" t="s">
        <v>481</v>
      </c>
      <c r="D211" s="552" t="s">
        <v>482</v>
      </c>
      <c r="E211" s="540" t="s">
        <v>932</v>
      </c>
      <c r="F211" s="552" t="s">
        <v>933</v>
      </c>
      <c r="G211" s="540" t="s">
        <v>936</v>
      </c>
      <c r="H211" s="540" t="s">
        <v>964</v>
      </c>
      <c r="I211" s="553">
        <v>184.87249374389648</v>
      </c>
      <c r="J211" s="553">
        <v>8</v>
      </c>
      <c r="K211" s="554">
        <v>1478.969970703125</v>
      </c>
    </row>
    <row r="212" spans="1:11" ht="14.45" customHeight="1" x14ac:dyDescent="0.2">
      <c r="A212" s="536" t="s">
        <v>475</v>
      </c>
      <c r="B212" s="537" t="s">
        <v>476</v>
      </c>
      <c r="C212" s="540" t="s">
        <v>481</v>
      </c>
      <c r="D212" s="552" t="s">
        <v>482</v>
      </c>
      <c r="E212" s="540" t="s">
        <v>932</v>
      </c>
      <c r="F212" s="552" t="s">
        <v>933</v>
      </c>
      <c r="G212" s="540" t="s">
        <v>965</v>
      </c>
      <c r="H212" s="540" t="s">
        <v>966</v>
      </c>
      <c r="I212" s="553">
        <v>215.99000549316406</v>
      </c>
      <c r="J212" s="553">
        <v>1</v>
      </c>
      <c r="K212" s="554">
        <v>215.99000549316406</v>
      </c>
    </row>
    <row r="213" spans="1:11" ht="14.45" customHeight="1" x14ac:dyDescent="0.2">
      <c r="A213" s="536" t="s">
        <v>475</v>
      </c>
      <c r="B213" s="537" t="s">
        <v>476</v>
      </c>
      <c r="C213" s="540" t="s">
        <v>481</v>
      </c>
      <c r="D213" s="552" t="s">
        <v>482</v>
      </c>
      <c r="E213" s="540" t="s">
        <v>932</v>
      </c>
      <c r="F213" s="552" t="s">
        <v>933</v>
      </c>
      <c r="G213" s="540" t="s">
        <v>967</v>
      </c>
      <c r="H213" s="540" t="s">
        <v>968</v>
      </c>
      <c r="I213" s="553">
        <v>2.1099998950958252</v>
      </c>
      <c r="J213" s="553">
        <v>100</v>
      </c>
      <c r="K213" s="554">
        <v>210.5</v>
      </c>
    </row>
    <row r="214" spans="1:11" ht="14.45" customHeight="1" x14ac:dyDescent="0.2">
      <c r="A214" s="536" t="s">
        <v>475</v>
      </c>
      <c r="B214" s="537" t="s">
        <v>476</v>
      </c>
      <c r="C214" s="540" t="s">
        <v>481</v>
      </c>
      <c r="D214" s="552" t="s">
        <v>482</v>
      </c>
      <c r="E214" s="540" t="s">
        <v>932</v>
      </c>
      <c r="F214" s="552" t="s">
        <v>933</v>
      </c>
      <c r="G214" s="540" t="s">
        <v>969</v>
      </c>
      <c r="H214" s="540" t="s">
        <v>970</v>
      </c>
      <c r="I214" s="553">
        <v>2.0199999809265137</v>
      </c>
      <c r="J214" s="553">
        <v>300</v>
      </c>
      <c r="K214" s="554">
        <v>606</v>
      </c>
    </row>
    <row r="215" spans="1:11" ht="14.45" customHeight="1" x14ac:dyDescent="0.2">
      <c r="A215" s="536" t="s">
        <v>475</v>
      </c>
      <c r="B215" s="537" t="s">
        <v>476</v>
      </c>
      <c r="C215" s="540" t="s">
        <v>481</v>
      </c>
      <c r="D215" s="552" t="s">
        <v>482</v>
      </c>
      <c r="E215" s="540" t="s">
        <v>932</v>
      </c>
      <c r="F215" s="552" t="s">
        <v>933</v>
      </c>
      <c r="G215" s="540" t="s">
        <v>969</v>
      </c>
      <c r="H215" s="540" t="s">
        <v>971</v>
      </c>
      <c r="I215" s="553">
        <v>2.0199999809265137</v>
      </c>
      <c r="J215" s="553">
        <v>260</v>
      </c>
      <c r="K215" s="554">
        <v>525.38001251220703</v>
      </c>
    </row>
    <row r="216" spans="1:11" ht="14.45" customHeight="1" x14ac:dyDescent="0.2">
      <c r="A216" s="536" t="s">
        <v>475</v>
      </c>
      <c r="B216" s="537" t="s">
        <v>476</v>
      </c>
      <c r="C216" s="540" t="s">
        <v>481</v>
      </c>
      <c r="D216" s="552" t="s">
        <v>482</v>
      </c>
      <c r="E216" s="540" t="s">
        <v>932</v>
      </c>
      <c r="F216" s="552" t="s">
        <v>933</v>
      </c>
      <c r="G216" s="540" t="s">
        <v>972</v>
      </c>
      <c r="H216" s="540" t="s">
        <v>973</v>
      </c>
      <c r="I216" s="553">
        <v>21.239999771118164</v>
      </c>
      <c r="J216" s="553">
        <v>15</v>
      </c>
      <c r="K216" s="554">
        <v>318.60000610351563</v>
      </c>
    </row>
    <row r="217" spans="1:11" ht="14.45" customHeight="1" x14ac:dyDescent="0.2">
      <c r="A217" s="536" t="s">
        <v>475</v>
      </c>
      <c r="B217" s="537" t="s">
        <v>476</v>
      </c>
      <c r="C217" s="540" t="s">
        <v>481</v>
      </c>
      <c r="D217" s="552" t="s">
        <v>482</v>
      </c>
      <c r="E217" s="540" t="s">
        <v>932</v>
      </c>
      <c r="F217" s="552" t="s">
        <v>933</v>
      </c>
      <c r="G217" s="540" t="s">
        <v>972</v>
      </c>
      <c r="H217" s="540" t="s">
        <v>974</v>
      </c>
      <c r="I217" s="553">
        <v>21.229999542236328</v>
      </c>
      <c r="J217" s="553">
        <v>18</v>
      </c>
      <c r="K217" s="554">
        <v>382.13999938964844</v>
      </c>
    </row>
    <row r="218" spans="1:11" ht="14.45" customHeight="1" x14ac:dyDescent="0.2">
      <c r="A218" s="536" t="s">
        <v>475</v>
      </c>
      <c r="B218" s="537" t="s">
        <v>476</v>
      </c>
      <c r="C218" s="540" t="s">
        <v>481</v>
      </c>
      <c r="D218" s="552" t="s">
        <v>482</v>
      </c>
      <c r="E218" s="540" t="s">
        <v>932</v>
      </c>
      <c r="F218" s="552" t="s">
        <v>933</v>
      </c>
      <c r="G218" s="540" t="s">
        <v>941</v>
      </c>
      <c r="H218" s="540" t="s">
        <v>975</v>
      </c>
      <c r="I218" s="553">
        <v>56.269999821980797</v>
      </c>
      <c r="J218" s="553">
        <v>1550</v>
      </c>
      <c r="K218" s="554">
        <v>87068.80908203125</v>
      </c>
    </row>
    <row r="219" spans="1:11" ht="14.45" customHeight="1" x14ac:dyDescent="0.2">
      <c r="A219" s="536" t="s">
        <v>475</v>
      </c>
      <c r="B219" s="537" t="s">
        <v>476</v>
      </c>
      <c r="C219" s="540" t="s">
        <v>481</v>
      </c>
      <c r="D219" s="552" t="s">
        <v>482</v>
      </c>
      <c r="E219" s="540" t="s">
        <v>976</v>
      </c>
      <c r="F219" s="552" t="s">
        <v>977</v>
      </c>
      <c r="G219" s="540" t="s">
        <v>978</v>
      </c>
      <c r="H219" s="540" t="s">
        <v>979</v>
      </c>
      <c r="I219" s="553">
        <v>7.0199999809265137</v>
      </c>
      <c r="J219" s="553">
        <v>20</v>
      </c>
      <c r="K219" s="554">
        <v>140.39999389648438</v>
      </c>
    </row>
    <row r="220" spans="1:11" ht="14.45" customHeight="1" x14ac:dyDescent="0.2">
      <c r="A220" s="536" t="s">
        <v>475</v>
      </c>
      <c r="B220" s="537" t="s">
        <v>476</v>
      </c>
      <c r="C220" s="540" t="s">
        <v>481</v>
      </c>
      <c r="D220" s="552" t="s">
        <v>482</v>
      </c>
      <c r="E220" s="540" t="s">
        <v>976</v>
      </c>
      <c r="F220" s="552" t="s">
        <v>977</v>
      </c>
      <c r="G220" s="540" t="s">
        <v>980</v>
      </c>
      <c r="H220" s="540" t="s">
        <v>981</v>
      </c>
      <c r="I220" s="553">
        <v>7.0199999809265137</v>
      </c>
      <c r="J220" s="553">
        <v>10</v>
      </c>
      <c r="K220" s="554">
        <v>70.199996948242188</v>
      </c>
    </row>
    <row r="221" spans="1:11" ht="14.45" customHeight="1" x14ac:dyDescent="0.2">
      <c r="A221" s="536" t="s">
        <v>475</v>
      </c>
      <c r="B221" s="537" t="s">
        <v>476</v>
      </c>
      <c r="C221" s="540" t="s">
        <v>481</v>
      </c>
      <c r="D221" s="552" t="s">
        <v>482</v>
      </c>
      <c r="E221" s="540" t="s">
        <v>976</v>
      </c>
      <c r="F221" s="552" t="s">
        <v>977</v>
      </c>
      <c r="G221" s="540" t="s">
        <v>982</v>
      </c>
      <c r="H221" s="540" t="s">
        <v>983</v>
      </c>
      <c r="I221" s="553">
        <v>7.0199999809265137</v>
      </c>
      <c r="J221" s="553">
        <v>20</v>
      </c>
      <c r="K221" s="554">
        <v>140.39999389648438</v>
      </c>
    </row>
    <row r="222" spans="1:11" ht="14.45" customHeight="1" x14ac:dyDescent="0.2">
      <c r="A222" s="536" t="s">
        <v>475</v>
      </c>
      <c r="B222" s="537" t="s">
        <v>476</v>
      </c>
      <c r="C222" s="540" t="s">
        <v>481</v>
      </c>
      <c r="D222" s="552" t="s">
        <v>482</v>
      </c>
      <c r="E222" s="540" t="s">
        <v>976</v>
      </c>
      <c r="F222" s="552" t="s">
        <v>977</v>
      </c>
      <c r="G222" s="540" t="s">
        <v>984</v>
      </c>
      <c r="H222" s="540" t="s">
        <v>985</v>
      </c>
      <c r="I222" s="553">
        <v>8.4700002670288086</v>
      </c>
      <c r="J222" s="553">
        <v>40</v>
      </c>
      <c r="K222" s="554">
        <v>338.79998779296875</v>
      </c>
    </row>
    <row r="223" spans="1:11" ht="14.45" customHeight="1" x14ac:dyDescent="0.2">
      <c r="A223" s="536" t="s">
        <v>475</v>
      </c>
      <c r="B223" s="537" t="s">
        <v>476</v>
      </c>
      <c r="C223" s="540" t="s">
        <v>481</v>
      </c>
      <c r="D223" s="552" t="s">
        <v>482</v>
      </c>
      <c r="E223" s="540" t="s">
        <v>976</v>
      </c>
      <c r="F223" s="552" t="s">
        <v>977</v>
      </c>
      <c r="G223" s="540" t="s">
        <v>986</v>
      </c>
      <c r="H223" s="540" t="s">
        <v>987</v>
      </c>
      <c r="I223" s="553">
        <v>8.4700002670288086</v>
      </c>
      <c r="J223" s="553">
        <v>40</v>
      </c>
      <c r="K223" s="554">
        <v>338.79998779296875</v>
      </c>
    </row>
    <row r="224" spans="1:11" ht="14.45" customHeight="1" x14ac:dyDescent="0.2">
      <c r="A224" s="536" t="s">
        <v>475</v>
      </c>
      <c r="B224" s="537" t="s">
        <v>476</v>
      </c>
      <c r="C224" s="540" t="s">
        <v>481</v>
      </c>
      <c r="D224" s="552" t="s">
        <v>482</v>
      </c>
      <c r="E224" s="540" t="s">
        <v>976</v>
      </c>
      <c r="F224" s="552" t="s">
        <v>977</v>
      </c>
      <c r="G224" s="540" t="s">
        <v>988</v>
      </c>
      <c r="H224" s="540" t="s">
        <v>989</v>
      </c>
      <c r="I224" s="553">
        <v>7.0199999809265137</v>
      </c>
      <c r="J224" s="553">
        <v>20</v>
      </c>
      <c r="K224" s="554">
        <v>140.39999389648438</v>
      </c>
    </row>
    <row r="225" spans="1:11" ht="14.45" customHeight="1" x14ac:dyDescent="0.2">
      <c r="A225" s="536" t="s">
        <v>475</v>
      </c>
      <c r="B225" s="537" t="s">
        <v>476</v>
      </c>
      <c r="C225" s="540" t="s">
        <v>481</v>
      </c>
      <c r="D225" s="552" t="s">
        <v>482</v>
      </c>
      <c r="E225" s="540" t="s">
        <v>976</v>
      </c>
      <c r="F225" s="552" t="s">
        <v>977</v>
      </c>
      <c r="G225" s="540" t="s">
        <v>980</v>
      </c>
      <c r="H225" s="540" t="s">
        <v>990</v>
      </c>
      <c r="I225" s="553">
        <v>7.0199999809265137</v>
      </c>
      <c r="J225" s="553">
        <v>80</v>
      </c>
      <c r="K225" s="554">
        <v>561.5999755859375</v>
      </c>
    </row>
    <row r="226" spans="1:11" ht="14.45" customHeight="1" x14ac:dyDescent="0.2">
      <c r="A226" s="536" t="s">
        <v>475</v>
      </c>
      <c r="B226" s="537" t="s">
        <v>476</v>
      </c>
      <c r="C226" s="540" t="s">
        <v>481</v>
      </c>
      <c r="D226" s="552" t="s">
        <v>482</v>
      </c>
      <c r="E226" s="540" t="s">
        <v>976</v>
      </c>
      <c r="F226" s="552" t="s">
        <v>977</v>
      </c>
      <c r="G226" s="540" t="s">
        <v>991</v>
      </c>
      <c r="H226" s="540" t="s">
        <v>992</v>
      </c>
      <c r="I226" s="553">
        <v>0.625</v>
      </c>
      <c r="J226" s="553">
        <v>1000</v>
      </c>
      <c r="K226" s="554">
        <v>624</v>
      </c>
    </row>
    <row r="227" spans="1:11" ht="14.45" customHeight="1" x14ac:dyDescent="0.2">
      <c r="A227" s="536" t="s">
        <v>475</v>
      </c>
      <c r="B227" s="537" t="s">
        <v>476</v>
      </c>
      <c r="C227" s="540" t="s">
        <v>481</v>
      </c>
      <c r="D227" s="552" t="s">
        <v>482</v>
      </c>
      <c r="E227" s="540" t="s">
        <v>976</v>
      </c>
      <c r="F227" s="552" t="s">
        <v>977</v>
      </c>
      <c r="G227" s="540" t="s">
        <v>993</v>
      </c>
      <c r="H227" s="540" t="s">
        <v>994</v>
      </c>
      <c r="I227" s="553">
        <v>0.62999999523162842</v>
      </c>
      <c r="J227" s="553">
        <v>5400</v>
      </c>
      <c r="K227" s="554">
        <v>3402</v>
      </c>
    </row>
    <row r="228" spans="1:11" ht="14.45" customHeight="1" x14ac:dyDescent="0.2">
      <c r="A228" s="536" t="s">
        <v>475</v>
      </c>
      <c r="B228" s="537" t="s">
        <v>476</v>
      </c>
      <c r="C228" s="540" t="s">
        <v>481</v>
      </c>
      <c r="D228" s="552" t="s">
        <v>482</v>
      </c>
      <c r="E228" s="540" t="s">
        <v>976</v>
      </c>
      <c r="F228" s="552" t="s">
        <v>977</v>
      </c>
      <c r="G228" s="540" t="s">
        <v>995</v>
      </c>
      <c r="H228" s="540" t="s">
        <v>996</v>
      </c>
      <c r="I228" s="553">
        <v>0.62999999523162842</v>
      </c>
      <c r="J228" s="553">
        <v>2400</v>
      </c>
      <c r="K228" s="554">
        <v>1512</v>
      </c>
    </row>
    <row r="229" spans="1:11" ht="14.45" customHeight="1" x14ac:dyDescent="0.2">
      <c r="A229" s="536" t="s">
        <v>475</v>
      </c>
      <c r="B229" s="537" t="s">
        <v>476</v>
      </c>
      <c r="C229" s="540" t="s">
        <v>481</v>
      </c>
      <c r="D229" s="552" t="s">
        <v>482</v>
      </c>
      <c r="E229" s="540" t="s">
        <v>976</v>
      </c>
      <c r="F229" s="552" t="s">
        <v>977</v>
      </c>
      <c r="G229" s="540" t="s">
        <v>991</v>
      </c>
      <c r="H229" s="540" t="s">
        <v>997</v>
      </c>
      <c r="I229" s="553">
        <v>0.62999999523162842</v>
      </c>
      <c r="J229" s="553">
        <v>1600</v>
      </c>
      <c r="K229" s="554">
        <v>1008</v>
      </c>
    </row>
    <row r="230" spans="1:11" ht="14.45" customHeight="1" x14ac:dyDescent="0.2">
      <c r="A230" s="536" t="s">
        <v>475</v>
      </c>
      <c r="B230" s="537" t="s">
        <v>476</v>
      </c>
      <c r="C230" s="540" t="s">
        <v>481</v>
      </c>
      <c r="D230" s="552" t="s">
        <v>482</v>
      </c>
      <c r="E230" s="540" t="s">
        <v>976</v>
      </c>
      <c r="F230" s="552" t="s">
        <v>977</v>
      </c>
      <c r="G230" s="540" t="s">
        <v>993</v>
      </c>
      <c r="H230" s="540" t="s">
        <v>998</v>
      </c>
      <c r="I230" s="553">
        <v>0.63199999332427981</v>
      </c>
      <c r="J230" s="553">
        <v>4600</v>
      </c>
      <c r="K230" s="554">
        <v>2905.760009765625</v>
      </c>
    </row>
    <row r="231" spans="1:11" ht="14.45" customHeight="1" x14ac:dyDescent="0.2">
      <c r="A231" s="536" t="s">
        <v>475</v>
      </c>
      <c r="B231" s="537" t="s">
        <v>476</v>
      </c>
      <c r="C231" s="540" t="s">
        <v>481</v>
      </c>
      <c r="D231" s="552" t="s">
        <v>482</v>
      </c>
      <c r="E231" s="540" t="s">
        <v>976</v>
      </c>
      <c r="F231" s="552" t="s">
        <v>977</v>
      </c>
      <c r="G231" s="540" t="s">
        <v>995</v>
      </c>
      <c r="H231" s="540" t="s">
        <v>999</v>
      </c>
      <c r="I231" s="553">
        <v>0.62799999713897703</v>
      </c>
      <c r="J231" s="553">
        <v>3800</v>
      </c>
      <c r="K231" s="554">
        <v>2388</v>
      </c>
    </row>
    <row r="232" spans="1:11" ht="14.45" customHeight="1" x14ac:dyDescent="0.2">
      <c r="A232" s="536" t="s">
        <v>475</v>
      </c>
      <c r="B232" s="537" t="s">
        <v>476</v>
      </c>
      <c r="C232" s="540" t="s">
        <v>566</v>
      </c>
      <c r="D232" s="552" t="s">
        <v>567</v>
      </c>
      <c r="E232" s="540" t="s">
        <v>569</v>
      </c>
      <c r="F232" s="552" t="s">
        <v>570</v>
      </c>
      <c r="G232" s="540" t="s">
        <v>573</v>
      </c>
      <c r="H232" s="540" t="s">
        <v>574</v>
      </c>
      <c r="I232" s="553">
        <v>416.239990234375</v>
      </c>
      <c r="J232" s="553">
        <v>7</v>
      </c>
      <c r="K232" s="554">
        <v>2913.679931640625</v>
      </c>
    </row>
    <row r="233" spans="1:11" ht="14.45" customHeight="1" x14ac:dyDescent="0.2">
      <c r="A233" s="536" t="s">
        <v>475</v>
      </c>
      <c r="B233" s="537" t="s">
        <v>476</v>
      </c>
      <c r="C233" s="540" t="s">
        <v>566</v>
      </c>
      <c r="D233" s="552" t="s">
        <v>567</v>
      </c>
      <c r="E233" s="540" t="s">
        <v>569</v>
      </c>
      <c r="F233" s="552" t="s">
        <v>570</v>
      </c>
      <c r="G233" s="540" t="s">
        <v>573</v>
      </c>
      <c r="H233" s="540" t="s">
        <v>575</v>
      </c>
      <c r="I233" s="553">
        <v>381.14999389648438</v>
      </c>
      <c r="J233" s="553">
        <v>6</v>
      </c>
      <c r="K233" s="554">
        <v>2286.89990234375</v>
      </c>
    </row>
    <row r="234" spans="1:11" ht="14.45" customHeight="1" x14ac:dyDescent="0.2">
      <c r="A234" s="536" t="s">
        <v>475</v>
      </c>
      <c r="B234" s="537" t="s">
        <v>476</v>
      </c>
      <c r="C234" s="540" t="s">
        <v>566</v>
      </c>
      <c r="D234" s="552" t="s">
        <v>567</v>
      </c>
      <c r="E234" s="540" t="s">
        <v>569</v>
      </c>
      <c r="F234" s="552" t="s">
        <v>570</v>
      </c>
      <c r="G234" s="540" t="s">
        <v>590</v>
      </c>
      <c r="H234" s="540" t="s">
        <v>591</v>
      </c>
      <c r="I234" s="553">
        <v>69.209999084472656</v>
      </c>
      <c r="J234" s="553">
        <v>2</v>
      </c>
      <c r="K234" s="554">
        <v>138.41999816894531</v>
      </c>
    </row>
    <row r="235" spans="1:11" ht="14.45" customHeight="1" x14ac:dyDescent="0.2">
      <c r="A235" s="536" t="s">
        <v>475</v>
      </c>
      <c r="B235" s="537" t="s">
        <v>476</v>
      </c>
      <c r="C235" s="540" t="s">
        <v>566</v>
      </c>
      <c r="D235" s="552" t="s">
        <v>567</v>
      </c>
      <c r="E235" s="540" t="s">
        <v>569</v>
      </c>
      <c r="F235" s="552" t="s">
        <v>570</v>
      </c>
      <c r="G235" s="540" t="s">
        <v>653</v>
      </c>
      <c r="H235" s="540" t="s">
        <v>654</v>
      </c>
      <c r="I235" s="553">
        <v>755.34500122070313</v>
      </c>
      <c r="J235" s="553">
        <v>16</v>
      </c>
      <c r="K235" s="554">
        <v>12085.47998046875</v>
      </c>
    </row>
    <row r="236" spans="1:11" ht="14.45" customHeight="1" x14ac:dyDescent="0.2">
      <c r="A236" s="536" t="s">
        <v>475</v>
      </c>
      <c r="B236" s="537" t="s">
        <v>476</v>
      </c>
      <c r="C236" s="540" t="s">
        <v>566</v>
      </c>
      <c r="D236" s="552" t="s">
        <v>567</v>
      </c>
      <c r="E236" s="540" t="s">
        <v>569</v>
      </c>
      <c r="F236" s="552" t="s">
        <v>570</v>
      </c>
      <c r="G236" s="540" t="s">
        <v>659</v>
      </c>
      <c r="H236" s="540" t="s">
        <v>660</v>
      </c>
      <c r="I236" s="553">
        <v>90.75</v>
      </c>
      <c r="J236" s="553">
        <v>2</v>
      </c>
      <c r="K236" s="554">
        <v>181.5</v>
      </c>
    </row>
    <row r="237" spans="1:11" ht="14.45" customHeight="1" x14ac:dyDescent="0.2">
      <c r="A237" s="536" t="s">
        <v>475</v>
      </c>
      <c r="B237" s="537" t="s">
        <v>476</v>
      </c>
      <c r="C237" s="540" t="s">
        <v>566</v>
      </c>
      <c r="D237" s="552" t="s">
        <v>567</v>
      </c>
      <c r="E237" s="540" t="s">
        <v>569</v>
      </c>
      <c r="F237" s="552" t="s">
        <v>570</v>
      </c>
      <c r="G237" s="540" t="s">
        <v>1000</v>
      </c>
      <c r="H237" s="540" t="s">
        <v>1001</v>
      </c>
      <c r="I237" s="553">
        <v>1717.606689453125</v>
      </c>
      <c r="J237" s="553">
        <v>3</v>
      </c>
      <c r="K237" s="554">
        <v>5152.81982421875</v>
      </c>
    </row>
    <row r="238" spans="1:11" ht="14.45" customHeight="1" x14ac:dyDescent="0.2">
      <c r="A238" s="536" t="s">
        <v>475</v>
      </c>
      <c r="B238" s="537" t="s">
        <v>476</v>
      </c>
      <c r="C238" s="540" t="s">
        <v>566</v>
      </c>
      <c r="D238" s="552" t="s">
        <v>567</v>
      </c>
      <c r="E238" s="540" t="s">
        <v>569</v>
      </c>
      <c r="F238" s="552" t="s">
        <v>570</v>
      </c>
      <c r="G238" s="540" t="s">
        <v>670</v>
      </c>
      <c r="H238" s="540" t="s">
        <v>671</v>
      </c>
      <c r="I238" s="553">
        <v>873</v>
      </c>
      <c r="J238" s="553">
        <v>3</v>
      </c>
      <c r="K238" s="554">
        <v>2619</v>
      </c>
    </row>
    <row r="239" spans="1:11" ht="14.45" customHeight="1" x14ac:dyDescent="0.2">
      <c r="A239" s="536" t="s">
        <v>475</v>
      </c>
      <c r="B239" s="537" t="s">
        <v>476</v>
      </c>
      <c r="C239" s="540" t="s">
        <v>566</v>
      </c>
      <c r="D239" s="552" t="s">
        <v>567</v>
      </c>
      <c r="E239" s="540" t="s">
        <v>569</v>
      </c>
      <c r="F239" s="552" t="s">
        <v>570</v>
      </c>
      <c r="G239" s="540" t="s">
        <v>686</v>
      </c>
      <c r="H239" s="540" t="s">
        <v>687</v>
      </c>
      <c r="I239" s="553">
        <v>532.56867472330725</v>
      </c>
      <c r="J239" s="553">
        <v>30</v>
      </c>
      <c r="K239" s="554">
        <v>15977.06005859375</v>
      </c>
    </row>
    <row r="240" spans="1:11" ht="14.45" customHeight="1" x14ac:dyDescent="0.2">
      <c r="A240" s="536" t="s">
        <v>475</v>
      </c>
      <c r="B240" s="537" t="s">
        <v>476</v>
      </c>
      <c r="C240" s="540" t="s">
        <v>566</v>
      </c>
      <c r="D240" s="552" t="s">
        <v>567</v>
      </c>
      <c r="E240" s="540" t="s">
        <v>569</v>
      </c>
      <c r="F240" s="552" t="s">
        <v>570</v>
      </c>
      <c r="G240" s="540" t="s">
        <v>694</v>
      </c>
      <c r="H240" s="540" t="s">
        <v>695</v>
      </c>
      <c r="I240" s="553">
        <v>563.84002685546875</v>
      </c>
      <c r="J240" s="553">
        <v>2</v>
      </c>
      <c r="K240" s="554">
        <v>1127.6700439453125</v>
      </c>
    </row>
    <row r="241" spans="1:11" ht="14.45" customHeight="1" x14ac:dyDescent="0.2">
      <c r="A241" s="536" t="s">
        <v>475</v>
      </c>
      <c r="B241" s="537" t="s">
        <v>476</v>
      </c>
      <c r="C241" s="540" t="s">
        <v>566</v>
      </c>
      <c r="D241" s="552" t="s">
        <v>567</v>
      </c>
      <c r="E241" s="540" t="s">
        <v>569</v>
      </c>
      <c r="F241" s="552" t="s">
        <v>570</v>
      </c>
      <c r="G241" s="540" t="s">
        <v>1002</v>
      </c>
      <c r="H241" s="540" t="s">
        <v>1003</v>
      </c>
      <c r="I241" s="553">
        <v>6984.36669921875</v>
      </c>
      <c r="J241" s="553">
        <v>3</v>
      </c>
      <c r="K241" s="554">
        <v>20953.10009765625</v>
      </c>
    </row>
    <row r="242" spans="1:11" ht="14.45" customHeight="1" x14ac:dyDescent="0.2">
      <c r="A242" s="536" t="s">
        <v>475</v>
      </c>
      <c r="B242" s="537" t="s">
        <v>476</v>
      </c>
      <c r="C242" s="540" t="s">
        <v>566</v>
      </c>
      <c r="D242" s="552" t="s">
        <v>567</v>
      </c>
      <c r="E242" s="540" t="s">
        <v>569</v>
      </c>
      <c r="F242" s="552" t="s">
        <v>570</v>
      </c>
      <c r="G242" s="540" t="s">
        <v>1004</v>
      </c>
      <c r="H242" s="540" t="s">
        <v>1005</v>
      </c>
      <c r="I242" s="553">
        <v>1339.469970703125</v>
      </c>
      <c r="J242" s="553">
        <v>2</v>
      </c>
      <c r="K242" s="554">
        <v>2678.93994140625</v>
      </c>
    </row>
    <row r="243" spans="1:11" ht="14.45" customHeight="1" x14ac:dyDescent="0.2">
      <c r="A243" s="536" t="s">
        <v>475</v>
      </c>
      <c r="B243" s="537" t="s">
        <v>476</v>
      </c>
      <c r="C243" s="540" t="s">
        <v>566</v>
      </c>
      <c r="D243" s="552" t="s">
        <v>567</v>
      </c>
      <c r="E243" s="540" t="s">
        <v>569</v>
      </c>
      <c r="F243" s="552" t="s">
        <v>570</v>
      </c>
      <c r="G243" s="540" t="s">
        <v>700</v>
      </c>
      <c r="H243" s="540" t="s">
        <v>701</v>
      </c>
      <c r="I243" s="553">
        <v>4278.60009765625</v>
      </c>
      <c r="J243" s="553">
        <v>4</v>
      </c>
      <c r="K243" s="554">
        <v>17114.400390625</v>
      </c>
    </row>
    <row r="244" spans="1:11" ht="14.45" customHeight="1" x14ac:dyDescent="0.2">
      <c r="A244" s="536" t="s">
        <v>475</v>
      </c>
      <c r="B244" s="537" t="s">
        <v>476</v>
      </c>
      <c r="C244" s="540" t="s">
        <v>566</v>
      </c>
      <c r="D244" s="552" t="s">
        <v>567</v>
      </c>
      <c r="E244" s="540" t="s">
        <v>569</v>
      </c>
      <c r="F244" s="552" t="s">
        <v>570</v>
      </c>
      <c r="G244" s="540" t="s">
        <v>1006</v>
      </c>
      <c r="H244" s="540" t="s">
        <v>1007</v>
      </c>
      <c r="I244" s="553">
        <v>1645.5999755859375</v>
      </c>
      <c r="J244" s="553">
        <v>1</v>
      </c>
      <c r="K244" s="554">
        <v>1645.5999755859375</v>
      </c>
    </row>
    <row r="245" spans="1:11" ht="14.45" customHeight="1" x14ac:dyDescent="0.2">
      <c r="A245" s="536" t="s">
        <v>475</v>
      </c>
      <c r="B245" s="537" t="s">
        <v>476</v>
      </c>
      <c r="C245" s="540" t="s">
        <v>566</v>
      </c>
      <c r="D245" s="552" t="s">
        <v>567</v>
      </c>
      <c r="E245" s="540" t="s">
        <v>569</v>
      </c>
      <c r="F245" s="552" t="s">
        <v>570</v>
      </c>
      <c r="G245" s="540" t="s">
        <v>719</v>
      </c>
      <c r="H245" s="540" t="s">
        <v>720</v>
      </c>
      <c r="I245" s="553">
        <v>145.19000244140625</v>
      </c>
      <c r="J245" s="553">
        <v>3</v>
      </c>
      <c r="K245" s="554">
        <v>435.55999755859375</v>
      </c>
    </row>
    <row r="246" spans="1:11" ht="14.45" customHeight="1" x14ac:dyDescent="0.2">
      <c r="A246" s="536" t="s">
        <v>475</v>
      </c>
      <c r="B246" s="537" t="s">
        <v>476</v>
      </c>
      <c r="C246" s="540" t="s">
        <v>566</v>
      </c>
      <c r="D246" s="552" t="s">
        <v>567</v>
      </c>
      <c r="E246" s="540" t="s">
        <v>569</v>
      </c>
      <c r="F246" s="552" t="s">
        <v>570</v>
      </c>
      <c r="G246" s="540" t="s">
        <v>726</v>
      </c>
      <c r="H246" s="540" t="s">
        <v>727</v>
      </c>
      <c r="I246" s="553">
        <v>131.24000549316406</v>
      </c>
      <c r="J246" s="553">
        <v>5</v>
      </c>
      <c r="K246" s="554">
        <v>656.17999267578125</v>
      </c>
    </row>
    <row r="247" spans="1:11" ht="14.45" customHeight="1" x14ac:dyDescent="0.2">
      <c r="A247" s="536" t="s">
        <v>475</v>
      </c>
      <c r="B247" s="537" t="s">
        <v>476</v>
      </c>
      <c r="C247" s="540" t="s">
        <v>566</v>
      </c>
      <c r="D247" s="552" t="s">
        <v>567</v>
      </c>
      <c r="E247" s="540" t="s">
        <v>569</v>
      </c>
      <c r="F247" s="552" t="s">
        <v>570</v>
      </c>
      <c r="G247" s="540" t="s">
        <v>726</v>
      </c>
      <c r="H247" s="540" t="s">
        <v>728</v>
      </c>
      <c r="I247" s="553">
        <v>125.76999664306641</v>
      </c>
      <c r="J247" s="553">
        <v>3</v>
      </c>
      <c r="K247" s="554">
        <v>377.29998779296875</v>
      </c>
    </row>
    <row r="248" spans="1:11" ht="14.45" customHeight="1" x14ac:dyDescent="0.2">
      <c r="A248" s="536" t="s">
        <v>475</v>
      </c>
      <c r="B248" s="537" t="s">
        <v>476</v>
      </c>
      <c r="C248" s="540" t="s">
        <v>566</v>
      </c>
      <c r="D248" s="552" t="s">
        <v>567</v>
      </c>
      <c r="E248" s="540" t="s">
        <v>569</v>
      </c>
      <c r="F248" s="552" t="s">
        <v>570</v>
      </c>
      <c r="G248" s="540" t="s">
        <v>729</v>
      </c>
      <c r="H248" s="540" t="s">
        <v>730</v>
      </c>
      <c r="I248" s="553">
        <v>338.80999755859375</v>
      </c>
      <c r="J248" s="553">
        <v>3</v>
      </c>
      <c r="K248" s="554">
        <v>1016.4400024414063</v>
      </c>
    </row>
    <row r="249" spans="1:11" ht="14.45" customHeight="1" x14ac:dyDescent="0.2">
      <c r="A249" s="536" t="s">
        <v>475</v>
      </c>
      <c r="B249" s="537" t="s">
        <v>476</v>
      </c>
      <c r="C249" s="540" t="s">
        <v>566</v>
      </c>
      <c r="D249" s="552" t="s">
        <v>567</v>
      </c>
      <c r="E249" s="540" t="s">
        <v>569</v>
      </c>
      <c r="F249" s="552" t="s">
        <v>570</v>
      </c>
      <c r="G249" s="540" t="s">
        <v>733</v>
      </c>
      <c r="H249" s="540" t="s">
        <v>734</v>
      </c>
      <c r="I249" s="553">
        <v>84.580001831054688</v>
      </c>
      <c r="J249" s="553">
        <v>7</v>
      </c>
      <c r="K249" s="554">
        <v>592.05001831054688</v>
      </c>
    </row>
    <row r="250" spans="1:11" ht="14.45" customHeight="1" x14ac:dyDescent="0.2">
      <c r="A250" s="536" t="s">
        <v>475</v>
      </c>
      <c r="B250" s="537" t="s">
        <v>476</v>
      </c>
      <c r="C250" s="540" t="s">
        <v>566</v>
      </c>
      <c r="D250" s="552" t="s">
        <v>567</v>
      </c>
      <c r="E250" s="540" t="s">
        <v>569</v>
      </c>
      <c r="F250" s="552" t="s">
        <v>570</v>
      </c>
      <c r="G250" s="540" t="s">
        <v>1008</v>
      </c>
      <c r="H250" s="540" t="s">
        <v>1009</v>
      </c>
      <c r="I250" s="553">
        <v>1842.8299560546875</v>
      </c>
      <c r="J250" s="553">
        <v>1</v>
      </c>
      <c r="K250" s="554">
        <v>1842.8299560546875</v>
      </c>
    </row>
    <row r="251" spans="1:11" ht="14.45" customHeight="1" x14ac:dyDescent="0.2">
      <c r="A251" s="536" t="s">
        <v>475</v>
      </c>
      <c r="B251" s="537" t="s">
        <v>476</v>
      </c>
      <c r="C251" s="540" t="s">
        <v>566</v>
      </c>
      <c r="D251" s="552" t="s">
        <v>567</v>
      </c>
      <c r="E251" s="540" t="s">
        <v>569</v>
      </c>
      <c r="F251" s="552" t="s">
        <v>570</v>
      </c>
      <c r="G251" s="540" t="s">
        <v>1010</v>
      </c>
      <c r="H251" s="540" t="s">
        <v>1011</v>
      </c>
      <c r="I251" s="553">
        <v>1571.7900390625</v>
      </c>
      <c r="J251" s="553">
        <v>1</v>
      </c>
      <c r="K251" s="554">
        <v>1571.7900390625</v>
      </c>
    </row>
    <row r="252" spans="1:11" ht="14.45" customHeight="1" x14ac:dyDescent="0.2">
      <c r="A252" s="536" t="s">
        <v>475</v>
      </c>
      <c r="B252" s="537" t="s">
        <v>476</v>
      </c>
      <c r="C252" s="540" t="s">
        <v>566</v>
      </c>
      <c r="D252" s="552" t="s">
        <v>567</v>
      </c>
      <c r="E252" s="540" t="s">
        <v>569</v>
      </c>
      <c r="F252" s="552" t="s">
        <v>570</v>
      </c>
      <c r="G252" s="540" t="s">
        <v>783</v>
      </c>
      <c r="H252" s="540" t="s">
        <v>784</v>
      </c>
      <c r="I252" s="553">
        <v>617.0993774414062</v>
      </c>
      <c r="J252" s="553">
        <v>110</v>
      </c>
      <c r="K252" s="554">
        <v>67880.93994140625</v>
      </c>
    </row>
    <row r="253" spans="1:11" ht="14.45" customHeight="1" x14ac:dyDescent="0.2">
      <c r="A253" s="536" t="s">
        <v>475</v>
      </c>
      <c r="B253" s="537" t="s">
        <v>476</v>
      </c>
      <c r="C253" s="540" t="s">
        <v>566</v>
      </c>
      <c r="D253" s="552" t="s">
        <v>567</v>
      </c>
      <c r="E253" s="540" t="s">
        <v>569</v>
      </c>
      <c r="F253" s="552" t="s">
        <v>570</v>
      </c>
      <c r="G253" s="540" t="s">
        <v>789</v>
      </c>
      <c r="H253" s="540" t="s">
        <v>790</v>
      </c>
      <c r="I253" s="553">
        <v>1523.3900146484375</v>
      </c>
      <c r="J253" s="553">
        <v>2</v>
      </c>
      <c r="K253" s="554">
        <v>3046.780029296875</v>
      </c>
    </row>
    <row r="254" spans="1:11" ht="14.45" customHeight="1" x14ac:dyDescent="0.2">
      <c r="A254" s="536" t="s">
        <v>475</v>
      </c>
      <c r="B254" s="537" t="s">
        <v>476</v>
      </c>
      <c r="C254" s="540" t="s">
        <v>566</v>
      </c>
      <c r="D254" s="552" t="s">
        <v>567</v>
      </c>
      <c r="E254" s="540" t="s">
        <v>569</v>
      </c>
      <c r="F254" s="552" t="s">
        <v>570</v>
      </c>
      <c r="G254" s="540" t="s">
        <v>819</v>
      </c>
      <c r="H254" s="540" t="s">
        <v>820</v>
      </c>
      <c r="I254" s="553">
        <v>390.53607177734375</v>
      </c>
      <c r="J254" s="553">
        <v>18</v>
      </c>
      <c r="K254" s="554">
        <v>7021.7700500488281</v>
      </c>
    </row>
    <row r="255" spans="1:11" ht="14.45" customHeight="1" x14ac:dyDescent="0.2">
      <c r="A255" s="536" t="s">
        <v>475</v>
      </c>
      <c r="B255" s="537" t="s">
        <v>476</v>
      </c>
      <c r="C255" s="540" t="s">
        <v>566</v>
      </c>
      <c r="D255" s="552" t="s">
        <v>567</v>
      </c>
      <c r="E255" s="540" t="s">
        <v>569</v>
      </c>
      <c r="F255" s="552" t="s">
        <v>570</v>
      </c>
      <c r="G255" s="540" t="s">
        <v>1012</v>
      </c>
      <c r="H255" s="540" t="s">
        <v>1013</v>
      </c>
      <c r="I255" s="553">
        <v>786.510009765625</v>
      </c>
      <c r="J255" s="553">
        <v>1</v>
      </c>
      <c r="K255" s="554">
        <v>786.510009765625</v>
      </c>
    </row>
    <row r="256" spans="1:11" ht="14.45" customHeight="1" x14ac:dyDescent="0.2">
      <c r="A256" s="536" t="s">
        <v>475</v>
      </c>
      <c r="B256" s="537" t="s">
        <v>476</v>
      </c>
      <c r="C256" s="540" t="s">
        <v>566</v>
      </c>
      <c r="D256" s="552" t="s">
        <v>567</v>
      </c>
      <c r="E256" s="540" t="s">
        <v>569</v>
      </c>
      <c r="F256" s="552" t="s">
        <v>570</v>
      </c>
      <c r="G256" s="540" t="s">
        <v>821</v>
      </c>
      <c r="H256" s="540" t="s">
        <v>823</v>
      </c>
      <c r="I256" s="553">
        <v>422.29000854492188</v>
      </c>
      <c r="J256" s="553">
        <v>1</v>
      </c>
      <c r="K256" s="554">
        <v>422.29000854492188</v>
      </c>
    </row>
    <row r="257" spans="1:11" ht="14.45" customHeight="1" x14ac:dyDescent="0.2">
      <c r="A257" s="536" t="s">
        <v>475</v>
      </c>
      <c r="B257" s="537" t="s">
        <v>476</v>
      </c>
      <c r="C257" s="540" t="s">
        <v>566</v>
      </c>
      <c r="D257" s="552" t="s">
        <v>567</v>
      </c>
      <c r="E257" s="540" t="s">
        <v>569</v>
      </c>
      <c r="F257" s="552" t="s">
        <v>570</v>
      </c>
      <c r="G257" s="540" t="s">
        <v>1014</v>
      </c>
      <c r="H257" s="540" t="s">
        <v>1015</v>
      </c>
      <c r="I257" s="553">
        <v>1.9800000190734863</v>
      </c>
      <c r="J257" s="553">
        <v>1000</v>
      </c>
      <c r="K257" s="554">
        <v>1979.800048828125</v>
      </c>
    </row>
    <row r="258" spans="1:11" ht="14.45" customHeight="1" x14ac:dyDescent="0.2">
      <c r="A258" s="536" t="s">
        <v>475</v>
      </c>
      <c r="B258" s="537" t="s">
        <v>476</v>
      </c>
      <c r="C258" s="540" t="s">
        <v>566</v>
      </c>
      <c r="D258" s="552" t="s">
        <v>567</v>
      </c>
      <c r="E258" s="540" t="s">
        <v>915</v>
      </c>
      <c r="F258" s="552" t="s">
        <v>916</v>
      </c>
      <c r="G258" s="540" t="s">
        <v>929</v>
      </c>
      <c r="H258" s="540" t="s">
        <v>930</v>
      </c>
      <c r="I258" s="553">
        <v>260.29998779296875</v>
      </c>
      <c r="J258" s="553">
        <v>7</v>
      </c>
      <c r="K258" s="554">
        <v>1822.0999755859375</v>
      </c>
    </row>
    <row r="259" spans="1:11" ht="14.45" customHeight="1" x14ac:dyDescent="0.2">
      <c r="A259" s="536" t="s">
        <v>475</v>
      </c>
      <c r="B259" s="537" t="s">
        <v>476</v>
      </c>
      <c r="C259" s="540" t="s">
        <v>566</v>
      </c>
      <c r="D259" s="552" t="s">
        <v>567</v>
      </c>
      <c r="E259" s="540" t="s">
        <v>915</v>
      </c>
      <c r="F259" s="552" t="s">
        <v>916</v>
      </c>
      <c r="G259" s="540" t="s">
        <v>929</v>
      </c>
      <c r="H259" s="540" t="s">
        <v>931</v>
      </c>
      <c r="I259" s="553">
        <v>260.29998779296875</v>
      </c>
      <c r="J259" s="553">
        <v>7</v>
      </c>
      <c r="K259" s="554">
        <v>1822.0999755859375</v>
      </c>
    </row>
    <row r="260" spans="1:11" ht="14.45" customHeight="1" x14ac:dyDescent="0.2">
      <c r="A260" s="536" t="s">
        <v>475</v>
      </c>
      <c r="B260" s="537" t="s">
        <v>476</v>
      </c>
      <c r="C260" s="540" t="s">
        <v>566</v>
      </c>
      <c r="D260" s="552" t="s">
        <v>567</v>
      </c>
      <c r="E260" s="540" t="s">
        <v>976</v>
      </c>
      <c r="F260" s="552" t="s">
        <v>977</v>
      </c>
      <c r="G260" s="540" t="s">
        <v>980</v>
      </c>
      <c r="H260" s="540" t="s">
        <v>981</v>
      </c>
      <c r="I260" s="553">
        <v>7.0199999809265137</v>
      </c>
      <c r="J260" s="553">
        <v>50</v>
      </c>
      <c r="K260" s="554">
        <v>351</v>
      </c>
    </row>
    <row r="261" spans="1:11" ht="14.45" customHeight="1" x14ac:dyDescent="0.2">
      <c r="A261" s="536" t="s">
        <v>475</v>
      </c>
      <c r="B261" s="537" t="s">
        <v>476</v>
      </c>
      <c r="C261" s="540" t="s">
        <v>566</v>
      </c>
      <c r="D261" s="552" t="s">
        <v>567</v>
      </c>
      <c r="E261" s="540" t="s">
        <v>976</v>
      </c>
      <c r="F261" s="552" t="s">
        <v>977</v>
      </c>
      <c r="G261" s="540" t="s">
        <v>988</v>
      </c>
      <c r="H261" s="540" t="s">
        <v>989</v>
      </c>
      <c r="I261" s="553">
        <v>7.0199999809265137</v>
      </c>
      <c r="J261" s="553">
        <v>50</v>
      </c>
      <c r="K261" s="554">
        <v>351</v>
      </c>
    </row>
    <row r="262" spans="1:11" ht="14.45" customHeight="1" x14ac:dyDescent="0.2">
      <c r="A262" s="536" t="s">
        <v>475</v>
      </c>
      <c r="B262" s="537" t="s">
        <v>476</v>
      </c>
      <c r="C262" s="540" t="s">
        <v>566</v>
      </c>
      <c r="D262" s="552" t="s">
        <v>567</v>
      </c>
      <c r="E262" s="540" t="s">
        <v>976</v>
      </c>
      <c r="F262" s="552" t="s">
        <v>977</v>
      </c>
      <c r="G262" s="540" t="s">
        <v>980</v>
      </c>
      <c r="H262" s="540" t="s">
        <v>990</v>
      </c>
      <c r="I262" s="553">
        <v>7.0199999809265137</v>
      </c>
      <c r="J262" s="553">
        <v>50</v>
      </c>
      <c r="K262" s="554">
        <v>351</v>
      </c>
    </row>
    <row r="263" spans="1:11" ht="14.45" customHeight="1" x14ac:dyDescent="0.2">
      <c r="A263" s="536" t="s">
        <v>475</v>
      </c>
      <c r="B263" s="537" t="s">
        <v>476</v>
      </c>
      <c r="C263" s="540" t="s">
        <v>566</v>
      </c>
      <c r="D263" s="552" t="s">
        <v>567</v>
      </c>
      <c r="E263" s="540" t="s">
        <v>976</v>
      </c>
      <c r="F263" s="552" t="s">
        <v>977</v>
      </c>
      <c r="G263" s="540" t="s">
        <v>982</v>
      </c>
      <c r="H263" s="540" t="s">
        <v>1016</v>
      </c>
      <c r="I263" s="553">
        <v>7.0100002288818359</v>
      </c>
      <c r="J263" s="553">
        <v>30</v>
      </c>
      <c r="K263" s="554">
        <v>210.30000305175781</v>
      </c>
    </row>
    <row r="264" spans="1:11" ht="14.45" customHeight="1" x14ac:dyDescent="0.2">
      <c r="A264" s="536" t="s">
        <v>475</v>
      </c>
      <c r="B264" s="537" t="s">
        <v>476</v>
      </c>
      <c r="C264" s="540" t="s">
        <v>566</v>
      </c>
      <c r="D264" s="552" t="s">
        <v>567</v>
      </c>
      <c r="E264" s="540" t="s">
        <v>976</v>
      </c>
      <c r="F264" s="552" t="s">
        <v>977</v>
      </c>
      <c r="G264" s="540" t="s">
        <v>993</v>
      </c>
      <c r="H264" s="540" t="s">
        <v>994</v>
      </c>
      <c r="I264" s="553">
        <v>0.62999999523162842</v>
      </c>
      <c r="J264" s="553">
        <v>400</v>
      </c>
      <c r="K264" s="554">
        <v>252</v>
      </c>
    </row>
    <row r="265" spans="1:11" ht="14.45" customHeight="1" x14ac:dyDescent="0.2">
      <c r="A265" s="536" t="s">
        <v>475</v>
      </c>
      <c r="B265" s="537" t="s">
        <v>476</v>
      </c>
      <c r="C265" s="540" t="s">
        <v>566</v>
      </c>
      <c r="D265" s="552" t="s">
        <v>567</v>
      </c>
      <c r="E265" s="540" t="s">
        <v>976</v>
      </c>
      <c r="F265" s="552" t="s">
        <v>977</v>
      </c>
      <c r="G265" s="540" t="s">
        <v>995</v>
      </c>
      <c r="H265" s="540" t="s">
        <v>996</v>
      </c>
      <c r="I265" s="553">
        <v>0.62999999523162842</v>
      </c>
      <c r="J265" s="553">
        <v>600</v>
      </c>
      <c r="K265" s="554">
        <v>378</v>
      </c>
    </row>
    <row r="266" spans="1:11" ht="14.45" customHeight="1" x14ac:dyDescent="0.2">
      <c r="A266" s="536" t="s">
        <v>475</v>
      </c>
      <c r="B266" s="537" t="s">
        <v>476</v>
      </c>
      <c r="C266" s="540" t="s">
        <v>566</v>
      </c>
      <c r="D266" s="552" t="s">
        <v>567</v>
      </c>
      <c r="E266" s="540" t="s">
        <v>976</v>
      </c>
      <c r="F266" s="552" t="s">
        <v>977</v>
      </c>
      <c r="G266" s="540" t="s">
        <v>993</v>
      </c>
      <c r="H266" s="540" t="s">
        <v>998</v>
      </c>
      <c r="I266" s="553">
        <v>0.62999999523162842</v>
      </c>
      <c r="J266" s="553">
        <v>600</v>
      </c>
      <c r="K266" s="554">
        <v>378</v>
      </c>
    </row>
    <row r="267" spans="1:11" ht="14.45" customHeight="1" thickBot="1" x14ac:dyDescent="0.25">
      <c r="A267" s="544" t="s">
        <v>475</v>
      </c>
      <c r="B267" s="545" t="s">
        <v>476</v>
      </c>
      <c r="C267" s="548" t="s">
        <v>566</v>
      </c>
      <c r="D267" s="555" t="s">
        <v>567</v>
      </c>
      <c r="E267" s="548" t="s">
        <v>976</v>
      </c>
      <c r="F267" s="555" t="s">
        <v>977</v>
      </c>
      <c r="G267" s="548" t="s">
        <v>995</v>
      </c>
      <c r="H267" s="548" t="s">
        <v>999</v>
      </c>
      <c r="I267" s="556">
        <v>0.62999999523162842</v>
      </c>
      <c r="J267" s="556">
        <v>400</v>
      </c>
      <c r="K267" s="557">
        <v>252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A0F6EBA-6265-4534-B73E-6BA469B5B418}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6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20" customWidth="1"/>
    <col min="18" max="18" width="7.28515625" style="265" customWidth="1"/>
    <col min="19" max="19" width="8" style="220" customWidth="1"/>
    <col min="21" max="21" width="11.28515625" bestFit="1" customWidth="1"/>
  </cols>
  <sheetData>
    <row r="1" spans="1:19" ht="19.5" thickBot="1" x14ac:dyDescent="0.35">
      <c r="A1" s="394" t="s">
        <v>105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5.75" thickBot="1" x14ac:dyDescent="0.3">
      <c r="A2" s="221" t="s">
        <v>256</v>
      </c>
      <c r="B2" s="222"/>
    </row>
    <row r="3" spans="1:19" x14ac:dyDescent="0.25">
      <c r="A3" s="406" t="s">
        <v>177</v>
      </c>
      <c r="B3" s="407"/>
      <c r="C3" s="408" t="s">
        <v>166</v>
      </c>
      <c r="D3" s="409"/>
      <c r="E3" s="409"/>
      <c r="F3" s="410"/>
      <c r="G3" s="411" t="s">
        <v>167</v>
      </c>
      <c r="H3" s="412"/>
      <c r="I3" s="412"/>
      <c r="J3" s="413"/>
      <c r="K3" s="414" t="s">
        <v>176</v>
      </c>
      <c r="L3" s="415"/>
      <c r="M3" s="415"/>
      <c r="N3" s="415"/>
      <c r="O3" s="416"/>
      <c r="P3" s="412" t="s">
        <v>231</v>
      </c>
      <c r="Q3" s="412"/>
      <c r="R3" s="412"/>
      <c r="S3" s="413"/>
    </row>
    <row r="4" spans="1:19" ht="15.75" thickBot="1" x14ac:dyDescent="0.3">
      <c r="A4" s="386">
        <v>2019</v>
      </c>
      <c r="B4" s="387"/>
      <c r="C4" s="388" t="s">
        <v>230</v>
      </c>
      <c r="D4" s="390" t="s">
        <v>106</v>
      </c>
      <c r="E4" s="390" t="s">
        <v>74</v>
      </c>
      <c r="F4" s="392" t="s">
        <v>67</v>
      </c>
      <c r="G4" s="380" t="s">
        <v>168</v>
      </c>
      <c r="H4" s="382" t="s">
        <v>172</v>
      </c>
      <c r="I4" s="382" t="s">
        <v>229</v>
      </c>
      <c r="J4" s="384" t="s">
        <v>169</v>
      </c>
      <c r="K4" s="403" t="s">
        <v>228</v>
      </c>
      <c r="L4" s="404"/>
      <c r="M4" s="404"/>
      <c r="N4" s="405"/>
      <c r="O4" s="392" t="s">
        <v>227</v>
      </c>
      <c r="P4" s="395" t="s">
        <v>226</v>
      </c>
      <c r="Q4" s="395" t="s">
        <v>179</v>
      </c>
      <c r="R4" s="397" t="s">
        <v>74</v>
      </c>
      <c r="S4" s="399" t="s">
        <v>178</v>
      </c>
    </row>
    <row r="5" spans="1:19" s="300" customFormat="1" ht="19.149999999999999" customHeight="1" x14ac:dyDescent="0.25">
      <c r="A5" s="401" t="s">
        <v>225</v>
      </c>
      <c r="B5" s="402"/>
      <c r="C5" s="389"/>
      <c r="D5" s="391"/>
      <c r="E5" s="391"/>
      <c r="F5" s="393"/>
      <c r="G5" s="381"/>
      <c r="H5" s="383"/>
      <c r="I5" s="383"/>
      <c r="J5" s="385"/>
      <c r="K5" s="303" t="s">
        <v>170</v>
      </c>
      <c r="L5" s="302" t="s">
        <v>171</v>
      </c>
      <c r="M5" s="302" t="s">
        <v>224</v>
      </c>
      <c r="N5" s="301" t="s">
        <v>3</v>
      </c>
      <c r="O5" s="393"/>
      <c r="P5" s="396"/>
      <c r="Q5" s="396"/>
      <c r="R5" s="398"/>
      <c r="S5" s="400"/>
    </row>
    <row r="6" spans="1:19" ht="15.75" thickBot="1" x14ac:dyDescent="0.3">
      <c r="A6" s="378" t="s">
        <v>165</v>
      </c>
      <c r="B6" s="379"/>
      <c r="C6" s="299">
        <f ca="1">SUM(Tabulka[01 uv_sk])/2</f>
        <v>47.465000000000003</v>
      </c>
      <c r="D6" s="297"/>
      <c r="E6" s="297"/>
      <c r="F6" s="296"/>
      <c r="G6" s="298">
        <f ca="1">SUM(Tabulka[05 h_vram])/2</f>
        <v>69757.600000000006</v>
      </c>
      <c r="H6" s="297">
        <f ca="1">SUM(Tabulka[06 h_naduv])/2</f>
        <v>28</v>
      </c>
      <c r="I6" s="297">
        <f ca="1">SUM(Tabulka[07 h_nadzk])/2</f>
        <v>14</v>
      </c>
      <c r="J6" s="296">
        <f ca="1">SUM(Tabulka[08 h_oon])/2</f>
        <v>1852</v>
      </c>
      <c r="K6" s="298">
        <f ca="1">SUM(Tabulka[09 m_kl])/2</f>
        <v>0</v>
      </c>
      <c r="L6" s="297">
        <f ca="1">SUM(Tabulka[10 m_gr])/2</f>
        <v>0</v>
      </c>
      <c r="M6" s="297">
        <f ca="1">SUM(Tabulka[11 m_jo])/2</f>
        <v>886640</v>
      </c>
      <c r="N6" s="297">
        <f ca="1">SUM(Tabulka[12 m_oc])/2</f>
        <v>886640</v>
      </c>
      <c r="O6" s="296">
        <f ca="1">SUM(Tabulka[13 m_sk])/2</f>
        <v>22649900</v>
      </c>
      <c r="P6" s="295">
        <f ca="1">SUM(Tabulka[14_vzsk])/2</f>
        <v>67360</v>
      </c>
      <c r="Q6" s="295">
        <f ca="1">SUM(Tabulka[15_vzpl])/2</f>
        <v>82894.32749161488</v>
      </c>
      <c r="R6" s="294">
        <f ca="1">IF(Q6=0,0,P6/Q6)</f>
        <v>0.81260083817935258</v>
      </c>
      <c r="S6" s="293">
        <f ca="1">Q6-P6</f>
        <v>15534.32749161488</v>
      </c>
    </row>
    <row r="7" spans="1:19" hidden="1" x14ac:dyDescent="0.25">
      <c r="A7" s="292" t="s">
        <v>223</v>
      </c>
      <c r="B7" s="291" t="s">
        <v>222</v>
      </c>
      <c r="C7" s="290" t="s">
        <v>221</v>
      </c>
      <c r="D7" s="289" t="s">
        <v>220</v>
      </c>
      <c r="E7" s="288" t="s">
        <v>219</v>
      </c>
      <c r="F7" s="287" t="s">
        <v>218</v>
      </c>
      <c r="G7" s="286" t="s">
        <v>217</v>
      </c>
      <c r="H7" s="284" t="s">
        <v>216</v>
      </c>
      <c r="I7" s="284" t="s">
        <v>215</v>
      </c>
      <c r="J7" s="283" t="s">
        <v>214</v>
      </c>
      <c r="K7" s="285" t="s">
        <v>213</v>
      </c>
      <c r="L7" s="284" t="s">
        <v>212</v>
      </c>
      <c r="M7" s="284" t="s">
        <v>211</v>
      </c>
      <c r="N7" s="283" t="s">
        <v>210</v>
      </c>
      <c r="O7" s="282" t="s">
        <v>209</v>
      </c>
      <c r="P7" s="281" t="s">
        <v>208</v>
      </c>
      <c r="Q7" s="280" t="s">
        <v>207</v>
      </c>
      <c r="R7" s="279" t="s">
        <v>206</v>
      </c>
      <c r="S7" s="278" t="s">
        <v>205</v>
      </c>
    </row>
    <row r="8" spans="1:19" x14ac:dyDescent="0.25">
      <c r="A8" s="275" t="s">
        <v>204</v>
      </c>
      <c r="B8" s="274"/>
      <c r="C8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</v>
      </c>
      <c r="D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22850.000000000004</v>
      </c>
      <c r="H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J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</v>
      </c>
      <c r="K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500332</v>
      </c>
      <c r="N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500332</v>
      </c>
      <c r="O8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11641632</v>
      </c>
      <c r="P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47660</v>
      </c>
      <c r="Q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34371.945259042033</v>
      </c>
      <c r="R8" s="277">
        <f ca="1">IF(Tabulka[[#This Row],[15_vzpl]]=0,"",Tabulka[[#This Row],[14_vzsk]]/Tabulka[[#This Row],[15_vzpl]])</f>
        <v>1.3865959473871312</v>
      </c>
      <c r="S8" s="276">
        <f ca="1">IF(Tabulka[[#This Row],[15_vzpl]]-Tabulka[[#This Row],[14_vzsk]]=0,"",Tabulka[[#This Row],[15_vzpl]]-Tabulka[[#This Row],[14_vzsk]])</f>
        <v>-13288.054740957967</v>
      </c>
    </row>
    <row r="9" spans="1:19" x14ac:dyDescent="0.25">
      <c r="A9" s="275">
        <v>99</v>
      </c>
      <c r="B9" s="274" t="s">
        <v>1033</v>
      </c>
      <c r="C9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1.8000000000000003</v>
      </c>
      <c r="D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2702.4000000000005</v>
      </c>
      <c r="H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23985</v>
      </c>
      <c r="N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23985</v>
      </c>
      <c r="O9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747742</v>
      </c>
      <c r="P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47660</v>
      </c>
      <c r="Q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34371.945259042033</v>
      </c>
      <c r="R9" s="277">
        <f ca="1">IF(Tabulka[[#This Row],[15_vzpl]]=0,"",Tabulka[[#This Row],[14_vzsk]]/Tabulka[[#This Row],[15_vzpl]])</f>
        <v>1.3865959473871312</v>
      </c>
      <c r="S9" s="276">
        <f ca="1">IF(Tabulka[[#This Row],[15_vzpl]]-Tabulka[[#This Row],[14_vzsk]]=0,"",Tabulka[[#This Row],[15_vzpl]]-Tabulka[[#This Row],[14_vzsk]])</f>
        <v>-13288.054740957967</v>
      </c>
    </row>
    <row r="10" spans="1:19" x14ac:dyDescent="0.25">
      <c r="A10" s="275">
        <v>100</v>
      </c>
      <c r="B10" s="274" t="s">
        <v>1034</v>
      </c>
      <c r="C10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2.5000000000000004</v>
      </c>
      <c r="D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3245.6000000000004</v>
      </c>
      <c r="H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32361</v>
      </c>
      <c r="N1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32361</v>
      </c>
      <c r="O10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1254516</v>
      </c>
      <c r="P1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77" t="str">
        <f ca="1">IF(Tabulka[[#This Row],[15_vzpl]]=0,"",Tabulka[[#This Row],[14_vzsk]]/Tabulka[[#This Row],[15_vzpl]])</f>
        <v/>
      </c>
      <c r="S10" s="276" t="str">
        <f ca="1">IF(Tabulka[[#This Row],[15_vzpl]]-Tabulka[[#This Row],[14_vzsk]]=0,"",Tabulka[[#This Row],[15_vzpl]]-Tabulka[[#This Row],[14_vzsk]])</f>
        <v/>
      </c>
    </row>
    <row r="11" spans="1:19" x14ac:dyDescent="0.25">
      <c r="A11" s="275">
        <v>101</v>
      </c>
      <c r="B11" s="274" t="s">
        <v>1035</v>
      </c>
      <c r="C11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11.200000000000001</v>
      </c>
      <c r="D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16902</v>
      </c>
      <c r="H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J1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</v>
      </c>
      <c r="K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443986</v>
      </c>
      <c r="N1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443986</v>
      </c>
      <c r="O11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9639374</v>
      </c>
      <c r="P1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77" t="str">
        <f ca="1">IF(Tabulka[[#This Row],[15_vzpl]]=0,"",Tabulka[[#This Row],[14_vzsk]]/Tabulka[[#This Row],[15_vzpl]])</f>
        <v/>
      </c>
      <c r="S11" s="276" t="str">
        <f ca="1">IF(Tabulka[[#This Row],[15_vzpl]]-Tabulka[[#This Row],[14_vzsk]]=0,"",Tabulka[[#This Row],[15_vzpl]]-Tabulka[[#This Row],[14_vzsk]])</f>
        <v/>
      </c>
    </row>
    <row r="12" spans="1:19" x14ac:dyDescent="0.25">
      <c r="A12" s="275" t="s">
        <v>1018</v>
      </c>
      <c r="B12" s="274"/>
      <c r="C12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5.2649999999999988</v>
      </c>
      <c r="D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7670.8</v>
      </c>
      <c r="H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K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59085</v>
      </c>
      <c r="N1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59085</v>
      </c>
      <c r="O12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2204814</v>
      </c>
      <c r="P1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19200</v>
      </c>
      <c r="Q1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35189.048899239504</v>
      </c>
      <c r="R12" s="277">
        <f ca="1">IF(Tabulka[[#This Row],[15_vzpl]]=0,"",Tabulka[[#This Row],[14_vzsk]]/Tabulka[[#This Row],[15_vzpl]])</f>
        <v>0.54562429507479371</v>
      </c>
      <c r="S12" s="276">
        <f ca="1">IF(Tabulka[[#This Row],[15_vzpl]]-Tabulka[[#This Row],[14_vzsk]]=0,"",Tabulka[[#This Row],[15_vzpl]]-Tabulka[[#This Row],[14_vzsk]])</f>
        <v>15989.048899239504</v>
      </c>
    </row>
    <row r="13" spans="1:19" x14ac:dyDescent="0.25">
      <c r="A13" s="275">
        <v>526</v>
      </c>
      <c r="B13" s="274" t="s">
        <v>1036</v>
      </c>
      <c r="C13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5.1000000000000005</v>
      </c>
      <c r="D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7423.2</v>
      </c>
      <c r="H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59085</v>
      </c>
      <c r="N1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59085</v>
      </c>
      <c r="O13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2184910</v>
      </c>
      <c r="P1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19200</v>
      </c>
      <c r="Q1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35189.048899239504</v>
      </c>
      <c r="R13" s="277">
        <f ca="1">IF(Tabulka[[#This Row],[15_vzpl]]=0,"",Tabulka[[#This Row],[14_vzsk]]/Tabulka[[#This Row],[15_vzpl]])</f>
        <v>0.54562429507479371</v>
      </c>
      <c r="S13" s="276">
        <f ca="1">IF(Tabulka[[#This Row],[15_vzpl]]-Tabulka[[#This Row],[14_vzsk]]=0,"",Tabulka[[#This Row],[15_vzpl]]-Tabulka[[#This Row],[14_vzsk]])</f>
        <v>15989.048899239504</v>
      </c>
    </row>
    <row r="14" spans="1:19" x14ac:dyDescent="0.25">
      <c r="A14" s="275">
        <v>746</v>
      </c>
      <c r="B14" s="274" t="s">
        <v>1037</v>
      </c>
      <c r="C14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0.16499999999999998</v>
      </c>
      <c r="D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247.6</v>
      </c>
      <c r="H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K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19904</v>
      </c>
      <c r="P14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77" t="str">
        <f ca="1">IF(Tabulka[[#This Row],[15_vzpl]]=0,"",Tabulka[[#This Row],[14_vzsk]]/Tabulka[[#This Row],[15_vzpl]])</f>
        <v/>
      </c>
      <c r="S14" s="276" t="str">
        <f ca="1">IF(Tabulka[[#This Row],[15_vzpl]]-Tabulka[[#This Row],[14_vzsk]]=0,"",Tabulka[[#This Row],[15_vzpl]]-Tabulka[[#This Row],[14_vzsk]])</f>
        <v/>
      </c>
    </row>
    <row r="15" spans="1:19" x14ac:dyDescent="0.25">
      <c r="A15" s="275" t="s">
        <v>1019</v>
      </c>
      <c r="B15" s="274"/>
      <c r="C15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22.700000000000006</v>
      </c>
      <c r="D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33144.800000000003</v>
      </c>
      <c r="H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K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290101</v>
      </c>
      <c r="N15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290101</v>
      </c>
      <c r="O15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7501896</v>
      </c>
      <c r="P15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5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13333.333333333334</v>
      </c>
      <c r="R15" s="277">
        <f ca="1">IF(Tabulka[[#This Row],[15_vzpl]]=0,"",Tabulka[[#This Row],[14_vzsk]]/Tabulka[[#This Row],[15_vzpl]])</f>
        <v>3.7499999999999999E-2</v>
      </c>
      <c r="S15" s="276">
        <f ca="1">IF(Tabulka[[#This Row],[15_vzpl]]-Tabulka[[#This Row],[14_vzsk]]=0,"",Tabulka[[#This Row],[15_vzpl]]-Tabulka[[#This Row],[14_vzsk]])</f>
        <v>12833.333333333334</v>
      </c>
    </row>
    <row r="16" spans="1:19" x14ac:dyDescent="0.25">
      <c r="A16" s="275">
        <v>303</v>
      </c>
      <c r="B16" s="274" t="s">
        <v>1038</v>
      </c>
      <c r="C16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6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13333.333333333334</v>
      </c>
      <c r="R16" s="277">
        <f ca="1">IF(Tabulka[[#This Row],[15_vzpl]]=0,"",Tabulka[[#This Row],[14_vzsk]]/Tabulka[[#This Row],[15_vzpl]])</f>
        <v>3.7499999999999999E-2</v>
      </c>
      <c r="S16" s="276">
        <f ca="1">IF(Tabulka[[#This Row],[15_vzpl]]-Tabulka[[#This Row],[14_vzsk]]=0,"",Tabulka[[#This Row],[15_vzpl]]-Tabulka[[#This Row],[14_vzsk]])</f>
        <v>12833.333333333334</v>
      </c>
    </row>
    <row r="17" spans="1:19" x14ac:dyDescent="0.25">
      <c r="A17" s="275">
        <v>409</v>
      </c>
      <c r="B17" s="274" t="s">
        <v>1039</v>
      </c>
      <c r="C17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16.800000000000004</v>
      </c>
      <c r="D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24584.800000000003</v>
      </c>
      <c r="H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K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246879</v>
      </c>
      <c r="N17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246879</v>
      </c>
      <c r="O17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6084359</v>
      </c>
      <c r="P17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77" t="str">
        <f ca="1">IF(Tabulka[[#This Row],[15_vzpl]]=0,"",Tabulka[[#This Row],[14_vzsk]]/Tabulka[[#This Row],[15_vzpl]])</f>
        <v/>
      </c>
      <c r="S17" s="276" t="str">
        <f ca="1">IF(Tabulka[[#This Row],[15_vzpl]]-Tabulka[[#This Row],[14_vzsk]]=0,"",Tabulka[[#This Row],[15_vzpl]]-Tabulka[[#This Row],[14_vzsk]])</f>
        <v/>
      </c>
    </row>
    <row r="18" spans="1:19" x14ac:dyDescent="0.25">
      <c r="A18" s="275">
        <v>630</v>
      </c>
      <c r="B18" s="274" t="s">
        <v>1040</v>
      </c>
      <c r="C18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</v>
      </c>
      <c r="D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1060</v>
      </c>
      <c r="H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5287</v>
      </c>
      <c r="N18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5287</v>
      </c>
      <c r="O18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177594</v>
      </c>
      <c r="P1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77" t="str">
        <f ca="1">IF(Tabulka[[#This Row],[15_vzpl]]=0,"",Tabulka[[#This Row],[14_vzsk]]/Tabulka[[#This Row],[15_vzpl]])</f>
        <v/>
      </c>
      <c r="S18" s="276" t="str">
        <f ca="1">IF(Tabulka[[#This Row],[15_vzpl]]-Tabulka[[#This Row],[14_vzsk]]=0,"",Tabulka[[#This Row],[15_vzpl]]-Tabulka[[#This Row],[14_vzsk]])</f>
        <v/>
      </c>
    </row>
    <row r="19" spans="1:19" x14ac:dyDescent="0.25">
      <c r="A19" s="275">
        <v>642</v>
      </c>
      <c r="B19" s="274" t="s">
        <v>1041</v>
      </c>
      <c r="C19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H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37935</v>
      </c>
      <c r="N19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37935</v>
      </c>
      <c r="O19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1239943</v>
      </c>
      <c r="P1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77" t="str">
        <f ca="1">IF(Tabulka[[#This Row],[15_vzpl]]=0,"",Tabulka[[#This Row],[14_vzsk]]/Tabulka[[#This Row],[15_vzpl]])</f>
        <v/>
      </c>
      <c r="S19" s="276" t="str">
        <f ca="1">IF(Tabulka[[#This Row],[15_vzpl]]-Tabulka[[#This Row],[14_vzsk]]=0,"",Tabulka[[#This Row],[15_vzpl]]-Tabulka[[#This Row],[14_vzsk]])</f>
        <v/>
      </c>
    </row>
    <row r="20" spans="1:19" x14ac:dyDescent="0.25">
      <c r="A20" s="275" t="s">
        <v>1020</v>
      </c>
      <c r="B20" s="274"/>
      <c r="C20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6092</v>
      </c>
      <c r="H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37122</v>
      </c>
      <c r="N20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37122</v>
      </c>
      <c r="O20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1263558</v>
      </c>
      <c r="P2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77" t="str">
        <f ca="1">IF(Tabulka[[#This Row],[15_vzpl]]=0,"",Tabulka[[#This Row],[14_vzsk]]/Tabulka[[#This Row],[15_vzpl]])</f>
        <v/>
      </c>
      <c r="S20" s="276" t="str">
        <f ca="1">IF(Tabulka[[#This Row],[15_vzpl]]-Tabulka[[#This Row],[14_vzsk]]=0,"",Tabulka[[#This Row],[15_vzpl]]-Tabulka[[#This Row],[14_vzsk]])</f>
        <v/>
      </c>
    </row>
    <row r="21" spans="1:19" x14ac:dyDescent="0.25">
      <c r="A21" s="275">
        <v>30</v>
      </c>
      <c r="B21" s="274" t="s">
        <v>1042</v>
      </c>
      <c r="C21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6092</v>
      </c>
      <c r="H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37122</v>
      </c>
      <c r="N21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37122</v>
      </c>
      <c r="O21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1263558</v>
      </c>
      <c r="P2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77" t="str">
        <f ca="1">IF(Tabulka[[#This Row],[15_vzpl]]=0,"",Tabulka[[#This Row],[14_vzsk]]/Tabulka[[#This Row],[15_vzpl]])</f>
        <v/>
      </c>
      <c r="S21" s="276" t="str">
        <f ca="1">IF(Tabulka[[#This Row],[15_vzpl]]-Tabulka[[#This Row],[14_vzsk]]=0,"",Tabulka[[#This Row],[15_vzpl]]-Tabulka[[#This Row],[14_vzsk]])</f>
        <v/>
      </c>
    </row>
    <row r="22" spans="1:19" x14ac:dyDescent="0.25">
      <c r="A22" s="275" t="s">
        <v>1024</v>
      </c>
      <c r="B22" s="274"/>
      <c r="C22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</v>
      </c>
      <c r="K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P2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77" t="str">
        <f ca="1">IF(Tabulka[[#This Row],[15_vzpl]]=0,"",Tabulka[[#This Row],[14_vzsk]]/Tabulka[[#This Row],[15_vzpl]])</f>
        <v/>
      </c>
      <c r="S22" s="276" t="str">
        <f ca="1">IF(Tabulka[[#This Row],[15_vzpl]]-Tabulka[[#This Row],[14_vzsk]]=0,"",Tabulka[[#This Row],[15_vzpl]]-Tabulka[[#This Row],[14_vzsk]])</f>
        <v/>
      </c>
    </row>
    <row r="23" spans="1:19" x14ac:dyDescent="0.25">
      <c r="A23" s="275">
        <v>0</v>
      </c>
      <c r="B23" s="274" t="s">
        <v>1043</v>
      </c>
      <c r="C23" s="26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7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7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</v>
      </c>
      <c r="K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7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38000</v>
      </c>
      <c r="P2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7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77" t="str">
        <f ca="1">IF(Tabulka[[#This Row],[15_vzpl]]=0,"",Tabulka[[#This Row],[14_vzsk]]/Tabulka[[#This Row],[15_vzpl]])</f>
        <v/>
      </c>
      <c r="S23" s="276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233</v>
      </c>
    </row>
    <row r="25" spans="1:19" x14ac:dyDescent="0.25">
      <c r="A25" s="102" t="s">
        <v>148</v>
      </c>
    </row>
    <row r="26" spans="1:19" x14ac:dyDescent="0.25">
      <c r="A26" s="103" t="s">
        <v>203</v>
      </c>
    </row>
    <row r="27" spans="1:19" x14ac:dyDescent="0.25">
      <c r="A27" s="267" t="s">
        <v>202</v>
      </c>
    </row>
    <row r="28" spans="1:19" x14ac:dyDescent="0.25">
      <c r="A28" s="224" t="s">
        <v>175</v>
      </c>
    </row>
    <row r="29" spans="1:19" x14ac:dyDescent="0.25">
      <c r="A29" s="226" t="s">
        <v>180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B3D863A-605C-407A-8596-28B971C3B11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1032</v>
      </c>
    </row>
    <row r="2" spans="1:19" x14ac:dyDescent="0.25">
      <c r="A2" s="221" t="s">
        <v>256</v>
      </c>
    </row>
    <row r="3" spans="1:19" x14ac:dyDescent="0.25">
      <c r="A3" s="313" t="s">
        <v>152</v>
      </c>
      <c r="B3" s="312">
        <v>2019</v>
      </c>
      <c r="C3" t="s">
        <v>232</v>
      </c>
      <c r="D3" t="s">
        <v>223</v>
      </c>
      <c r="E3" t="s">
        <v>221</v>
      </c>
      <c r="F3" t="s">
        <v>220</v>
      </c>
      <c r="G3" t="s">
        <v>219</v>
      </c>
      <c r="H3" t="s">
        <v>218</v>
      </c>
      <c r="I3" t="s">
        <v>217</v>
      </c>
      <c r="J3" t="s">
        <v>216</v>
      </c>
      <c r="K3" t="s">
        <v>215</v>
      </c>
      <c r="L3" t="s">
        <v>214</v>
      </c>
      <c r="M3" t="s">
        <v>213</v>
      </c>
      <c r="N3" t="s">
        <v>212</v>
      </c>
      <c r="O3" t="s">
        <v>211</v>
      </c>
      <c r="P3" t="s">
        <v>210</v>
      </c>
      <c r="Q3" t="s">
        <v>209</v>
      </c>
      <c r="R3" t="s">
        <v>208</v>
      </c>
      <c r="S3" t="s">
        <v>207</v>
      </c>
    </row>
    <row r="4" spans="1:19" x14ac:dyDescent="0.25">
      <c r="A4" s="311" t="s">
        <v>153</v>
      </c>
      <c r="B4" s="310">
        <v>1</v>
      </c>
      <c r="C4" s="305">
        <v>1</v>
      </c>
      <c r="D4" s="305" t="s">
        <v>204</v>
      </c>
      <c r="E4" s="304">
        <v>15.299999999999999</v>
      </c>
      <c r="F4" s="304"/>
      <c r="G4" s="304"/>
      <c r="H4" s="304"/>
      <c r="I4" s="304">
        <v>2602.4</v>
      </c>
      <c r="J4" s="304"/>
      <c r="K4" s="304"/>
      <c r="L4" s="304">
        <v>198</v>
      </c>
      <c r="M4" s="304"/>
      <c r="N4" s="304"/>
      <c r="O4" s="304"/>
      <c r="P4" s="304"/>
      <c r="Q4" s="304">
        <v>1194537</v>
      </c>
      <c r="R4" s="304">
        <v>5550</v>
      </c>
      <c r="S4" s="304">
        <v>3437.1945259042036</v>
      </c>
    </row>
    <row r="5" spans="1:19" x14ac:dyDescent="0.25">
      <c r="A5" s="309" t="s">
        <v>154</v>
      </c>
      <c r="B5" s="308">
        <v>2</v>
      </c>
      <c r="C5">
        <v>1</v>
      </c>
      <c r="D5">
        <v>99</v>
      </c>
      <c r="E5">
        <v>1.8</v>
      </c>
      <c r="I5">
        <v>323.2</v>
      </c>
      <c r="Q5">
        <v>78485</v>
      </c>
      <c r="R5">
        <v>5550</v>
      </c>
      <c r="S5">
        <v>3437.1945259042036</v>
      </c>
    </row>
    <row r="6" spans="1:19" x14ac:dyDescent="0.25">
      <c r="A6" s="311" t="s">
        <v>155</v>
      </c>
      <c r="B6" s="310">
        <v>3</v>
      </c>
      <c r="C6">
        <v>1</v>
      </c>
      <c r="D6">
        <v>100</v>
      </c>
      <c r="E6">
        <v>2.2999999999999998</v>
      </c>
      <c r="I6">
        <v>384.8</v>
      </c>
      <c r="Q6">
        <v>120061</v>
      </c>
    </row>
    <row r="7" spans="1:19" x14ac:dyDescent="0.25">
      <c r="A7" s="309" t="s">
        <v>156</v>
      </c>
      <c r="B7" s="308">
        <v>4</v>
      </c>
      <c r="C7">
        <v>1</v>
      </c>
      <c r="D7">
        <v>101</v>
      </c>
      <c r="E7">
        <v>11.2</v>
      </c>
      <c r="I7">
        <v>1894.4</v>
      </c>
      <c r="L7">
        <v>198</v>
      </c>
      <c r="Q7">
        <v>995991</v>
      </c>
    </row>
    <row r="8" spans="1:19" x14ac:dyDescent="0.25">
      <c r="A8" s="311" t="s">
        <v>157</v>
      </c>
      <c r="B8" s="310">
        <v>5</v>
      </c>
      <c r="C8">
        <v>1</v>
      </c>
      <c r="D8" t="s">
        <v>1018</v>
      </c>
      <c r="E8">
        <v>5.1999999999999993</v>
      </c>
      <c r="I8">
        <v>812</v>
      </c>
      <c r="L8">
        <v>10</v>
      </c>
      <c r="Q8">
        <v>210159</v>
      </c>
      <c r="R8">
        <v>4800</v>
      </c>
      <c r="S8">
        <v>3518.9048899239515</v>
      </c>
    </row>
    <row r="9" spans="1:19" x14ac:dyDescent="0.25">
      <c r="A9" s="309" t="s">
        <v>158</v>
      </c>
      <c r="B9" s="308">
        <v>6</v>
      </c>
      <c r="C9">
        <v>1</v>
      </c>
      <c r="D9">
        <v>526</v>
      </c>
      <c r="E9">
        <v>5.0999999999999996</v>
      </c>
      <c r="I9">
        <v>793.6</v>
      </c>
      <c r="Q9">
        <v>205009</v>
      </c>
      <c r="R9">
        <v>4800</v>
      </c>
      <c r="S9">
        <v>3518.9048899239515</v>
      </c>
    </row>
    <row r="10" spans="1:19" x14ac:dyDescent="0.25">
      <c r="A10" s="311" t="s">
        <v>159</v>
      </c>
      <c r="B10" s="310">
        <v>7</v>
      </c>
      <c r="C10">
        <v>1</v>
      </c>
      <c r="D10">
        <v>746</v>
      </c>
      <c r="E10">
        <v>0.1</v>
      </c>
      <c r="I10">
        <v>18.399999999999999</v>
      </c>
      <c r="L10">
        <v>10</v>
      </c>
      <c r="Q10">
        <v>5150</v>
      </c>
    </row>
    <row r="11" spans="1:19" x14ac:dyDescent="0.25">
      <c r="A11" s="309" t="s">
        <v>160</v>
      </c>
      <c r="B11" s="308">
        <v>8</v>
      </c>
      <c r="C11">
        <v>1</v>
      </c>
      <c r="D11" t="s">
        <v>1019</v>
      </c>
      <c r="E11">
        <v>21.3</v>
      </c>
      <c r="I11">
        <v>3367.2</v>
      </c>
      <c r="L11">
        <v>10</v>
      </c>
      <c r="O11">
        <v>10000</v>
      </c>
      <c r="P11">
        <v>10000</v>
      </c>
      <c r="Q11">
        <v>707625</v>
      </c>
      <c r="S11">
        <v>1333.3333333333333</v>
      </c>
    </row>
    <row r="12" spans="1:19" x14ac:dyDescent="0.25">
      <c r="A12" s="311" t="s">
        <v>161</v>
      </c>
      <c r="B12" s="310">
        <v>9</v>
      </c>
      <c r="C12">
        <v>1</v>
      </c>
      <c r="D12">
        <v>303</v>
      </c>
      <c r="S12">
        <v>1333.3333333333333</v>
      </c>
    </row>
    <row r="13" spans="1:19" x14ac:dyDescent="0.25">
      <c r="A13" s="309" t="s">
        <v>162</v>
      </c>
      <c r="B13" s="308">
        <v>10</v>
      </c>
      <c r="C13">
        <v>1</v>
      </c>
      <c r="D13">
        <v>409</v>
      </c>
      <c r="E13">
        <v>16.3</v>
      </c>
      <c r="I13">
        <v>2607.1999999999998</v>
      </c>
      <c r="L13">
        <v>10</v>
      </c>
      <c r="O13">
        <v>10000</v>
      </c>
      <c r="P13">
        <v>10000</v>
      </c>
      <c r="Q13">
        <v>585773</v>
      </c>
    </row>
    <row r="14" spans="1:19" x14ac:dyDescent="0.25">
      <c r="A14" s="311" t="s">
        <v>163</v>
      </c>
      <c r="B14" s="310">
        <v>11</v>
      </c>
      <c r="C14">
        <v>1</v>
      </c>
      <c r="D14">
        <v>642</v>
      </c>
      <c r="E14">
        <v>5</v>
      </c>
      <c r="I14">
        <v>760</v>
      </c>
      <c r="Q14">
        <v>121852</v>
      </c>
    </row>
    <row r="15" spans="1:19" x14ac:dyDescent="0.25">
      <c r="A15" s="309" t="s">
        <v>164</v>
      </c>
      <c r="B15" s="308">
        <v>12</v>
      </c>
      <c r="C15">
        <v>1</v>
      </c>
      <c r="D15" t="s">
        <v>1020</v>
      </c>
      <c r="E15">
        <v>4</v>
      </c>
      <c r="I15">
        <v>736</v>
      </c>
      <c r="Q15">
        <v>122010</v>
      </c>
    </row>
    <row r="16" spans="1:19" x14ac:dyDescent="0.25">
      <c r="A16" s="307" t="s">
        <v>152</v>
      </c>
      <c r="B16" s="306">
        <v>2019</v>
      </c>
      <c r="C16">
        <v>1</v>
      </c>
      <c r="D16">
        <v>30</v>
      </c>
      <c r="E16">
        <v>4</v>
      </c>
      <c r="I16">
        <v>736</v>
      </c>
      <c r="Q16">
        <v>122010</v>
      </c>
    </row>
    <row r="17" spans="3:19" x14ac:dyDescent="0.25">
      <c r="C17" t="s">
        <v>1021</v>
      </c>
      <c r="E17">
        <v>45.8</v>
      </c>
      <c r="I17">
        <v>7517.6</v>
      </c>
      <c r="L17">
        <v>218</v>
      </c>
      <c r="O17">
        <v>10000</v>
      </c>
      <c r="P17">
        <v>10000</v>
      </c>
      <c r="Q17">
        <v>2234331</v>
      </c>
      <c r="R17">
        <v>10350</v>
      </c>
      <c r="S17">
        <v>8289.4327491614895</v>
      </c>
    </row>
    <row r="18" spans="3:19" x14ac:dyDescent="0.25">
      <c r="C18">
        <v>2</v>
      </c>
      <c r="D18" t="s">
        <v>204</v>
      </c>
      <c r="E18">
        <v>16.299999999999997</v>
      </c>
      <c r="I18">
        <v>2118.4</v>
      </c>
      <c r="J18">
        <v>2</v>
      </c>
      <c r="L18">
        <v>160</v>
      </c>
      <c r="Q18">
        <v>1107938</v>
      </c>
      <c r="R18">
        <v>3600</v>
      </c>
      <c r="S18">
        <v>3437.1945259042036</v>
      </c>
    </row>
    <row r="19" spans="3:19" x14ac:dyDescent="0.25">
      <c r="C19">
        <v>2</v>
      </c>
      <c r="D19">
        <v>99</v>
      </c>
      <c r="E19">
        <v>1.8</v>
      </c>
      <c r="I19">
        <v>160</v>
      </c>
      <c r="Q19">
        <v>58144</v>
      </c>
      <c r="R19">
        <v>3600</v>
      </c>
      <c r="S19">
        <v>3437.1945259042036</v>
      </c>
    </row>
    <row r="20" spans="3:19" x14ac:dyDescent="0.25">
      <c r="C20">
        <v>2</v>
      </c>
      <c r="D20">
        <v>100</v>
      </c>
      <c r="E20">
        <v>3.3</v>
      </c>
      <c r="I20">
        <v>304</v>
      </c>
      <c r="Q20">
        <v>130093</v>
      </c>
    </row>
    <row r="21" spans="3:19" x14ac:dyDescent="0.25">
      <c r="C21">
        <v>2</v>
      </c>
      <c r="D21">
        <v>101</v>
      </c>
      <c r="E21">
        <v>11.2</v>
      </c>
      <c r="I21">
        <v>1654.4</v>
      </c>
      <c r="J21">
        <v>2</v>
      </c>
      <c r="L21">
        <v>160</v>
      </c>
      <c r="Q21">
        <v>919701</v>
      </c>
    </row>
    <row r="22" spans="3:19" x14ac:dyDescent="0.25">
      <c r="C22">
        <v>2</v>
      </c>
      <c r="D22" t="s">
        <v>1018</v>
      </c>
      <c r="E22">
        <v>5.1999999999999993</v>
      </c>
      <c r="I22">
        <v>658.4</v>
      </c>
      <c r="L22">
        <v>8</v>
      </c>
      <c r="Q22">
        <v>205201</v>
      </c>
      <c r="S22">
        <v>3518.9048899239515</v>
      </c>
    </row>
    <row r="23" spans="3:19" x14ac:dyDescent="0.25">
      <c r="C23">
        <v>2</v>
      </c>
      <c r="D23">
        <v>526</v>
      </c>
      <c r="E23">
        <v>5.0999999999999996</v>
      </c>
      <c r="I23">
        <v>646.4</v>
      </c>
      <c r="Q23">
        <v>203574</v>
      </c>
      <c r="S23">
        <v>3518.9048899239515</v>
      </c>
    </row>
    <row r="24" spans="3:19" x14ac:dyDescent="0.25">
      <c r="C24">
        <v>2</v>
      </c>
      <c r="D24">
        <v>746</v>
      </c>
      <c r="E24">
        <v>0.1</v>
      </c>
      <c r="I24">
        <v>12</v>
      </c>
      <c r="L24">
        <v>8</v>
      </c>
      <c r="Q24">
        <v>1627</v>
      </c>
    </row>
    <row r="25" spans="3:19" x14ac:dyDescent="0.25">
      <c r="C25">
        <v>2</v>
      </c>
      <c r="D25" t="s">
        <v>1019</v>
      </c>
      <c r="E25">
        <v>21.3</v>
      </c>
      <c r="I25">
        <v>2960</v>
      </c>
      <c r="J25">
        <v>5</v>
      </c>
      <c r="L25">
        <v>10</v>
      </c>
      <c r="Q25">
        <v>678221</v>
      </c>
      <c r="S25">
        <v>1333.3333333333333</v>
      </c>
    </row>
    <row r="26" spans="3:19" x14ac:dyDescent="0.25">
      <c r="C26">
        <v>2</v>
      </c>
      <c r="D26">
        <v>303</v>
      </c>
      <c r="S26">
        <v>1333.3333333333333</v>
      </c>
    </row>
    <row r="27" spans="3:19" x14ac:dyDescent="0.25">
      <c r="C27">
        <v>2</v>
      </c>
      <c r="D27">
        <v>409</v>
      </c>
      <c r="E27">
        <v>16.3</v>
      </c>
      <c r="I27">
        <v>2200</v>
      </c>
      <c r="J27">
        <v>5</v>
      </c>
      <c r="L27">
        <v>10</v>
      </c>
      <c r="Q27">
        <v>558092</v>
      </c>
    </row>
    <row r="28" spans="3:19" x14ac:dyDescent="0.25">
      <c r="C28">
        <v>2</v>
      </c>
      <c r="D28">
        <v>642</v>
      </c>
      <c r="E28">
        <v>5</v>
      </c>
      <c r="I28">
        <v>760</v>
      </c>
      <c r="Q28">
        <v>120129</v>
      </c>
    </row>
    <row r="29" spans="3:19" x14ac:dyDescent="0.25">
      <c r="C29">
        <v>2</v>
      </c>
      <c r="D29" t="s">
        <v>1020</v>
      </c>
      <c r="E29">
        <v>4</v>
      </c>
      <c r="I29">
        <v>476</v>
      </c>
      <c r="Q29">
        <v>120875</v>
      </c>
    </row>
    <row r="30" spans="3:19" x14ac:dyDescent="0.25">
      <c r="C30">
        <v>2</v>
      </c>
      <c r="D30">
        <v>30</v>
      </c>
      <c r="E30">
        <v>4</v>
      </c>
      <c r="I30">
        <v>476</v>
      </c>
      <c r="Q30">
        <v>120875</v>
      </c>
    </row>
    <row r="31" spans="3:19" x14ac:dyDescent="0.25">
      <c r="C31" t="s">
        <v>1022</v>
      </c>
      <c r="E31">
        <v>46.8</v>
      </c>
      <c r="I31">
        <v>6212.8</v>
      </c>
      <c r="J31">
        <v>7</v>
      </c>
      <c r="L31">
        <v>178</v>
      </c>
      <c r="Q31">
        <v>2112235</v>
      </c>
      <c r="R31">
        <v>3600</v>
      </c>
      <c r="S31">
        <v>8289.4327491614895</v>
      </c>
    </row>
    <row r="32" spans="3:19" x14ac:dyDescent="0.25">
      <c r="C32">
        <v>3</v>
      </c>
      <c r="D32" t="s">
        <v>204</v>
      </c>
      <c r="E32">
        <v>16.299999999999997</v>
      </c>
      <c r="I32">
        <v>2236</v>
      </c>
      <c r="L32">
        <v>184</v>
      </c>
      <c r="Q32">
        <v>1118258</v>
      </c>
      <c r="R32">
        <v>5000</v>
      </c>
      <c r="S32">
        <v>3437.1945259042036</v>
      </c>
    </row>
    <row r="33" spans="3:19" x14ac:dyDescent="0.25">
      <c r="C33">
        <v>3</v>
      </c>
      <c r="D33">
        <v>99</v>
      </c>
      <c r="E33">
        <v>1.8</v>
      </c>
      <c r="I33">
        <v>302.39999999999998</v>
      </c>
      <c r="Q33">
        <v>74154</v>
      </c>
      <c r="R33">
        <v>5000</v>
      </c>
      <c r="S33">
        <v>3437.1945259042036</v>
      </c>
    </row>
    <row r="34" spans="3:19" x14ac:dyDescent="0.25">
      <c r="C34">
        <v>3</v>
      </c>
      <c r="D34">
        <v>100</v>
      </c>
      <c r="E34">
        <v>3.3</v>
      </c>
      <c r="I34">
        <v>345.6</v>
      </c>
      <c r="Q34">
        <v>158704</v>
      </c>
    </row>
    <row r="35" spans="3:19" x14ac:dyDescent="0.25">
      <c r="C35">
        <v>3</v>
      </c>
      <c r="D35">
        <v>101</v>
      </c>
      <c r="E35">
        <v>11.2</v>
      </c>
      <c r="I35">
        <v>1588</v>
      </c>
      <c r="L35">
        <v>184</v>
      </c>
      <c r="Q35">
        <v>885400</v>
      </c>
    </row>
    <row r="36" spans="3:19" x14ac:dyDescent="0.25">
      <c r="C36">
        <v>3</v>
      </c>
      <c r="D36" t="s">
        <v>1018</v>
      </c>
      <c r="E36">
        <v>5.1999999999999993</v>
      </c>
      <c r="I36">
        <v>697.59999999999991</v>
      </c>
      <c r="L36">
        <v>8</v>
      </c>
      <c r="Q36">
        <v>208304</v>
      </c>
      <c r="S36">
        <v>3518.9048899239515</v>
      </c>
    </row>
    <row r="37" spans="3:19" x14ac:dyDescent="0.25">
      <c r="C37">
        <v>3</v>
      </c>
      <c r="D37">
        <v>526</v>
      </c>
      <c r="E37">
        <v>5.0999999999999996</v>
      </c>
      <c r="I37">
        <v>684.8</v>
      </c>
      <c r="Q37">
        <v>206549</v>
      </c>
      <c r="S37">
        <v>3518.9048899239515</v>
      </c>
    </row>
    <row r="38" spans="3:19" x14ac:dyDescent="0.25">
      <c r="C38">
        <v>3</v>
      </c>
      <c r="D38">
        <v>746</v>
      </c>
      <c r="E38">
        <v>0.1</v>
      </c>
      <c r="I38">
        <v>12.8</v>
      </c>
      <c r="L38">
        <v>8</v>
      </c>
      <c r="Q38">
        <v>1755</v>
      </c>
    </row>
    <row r="39" spans="3:19" x14ac:dyDescent="0.25">
      <c r="C39">
        <v>3</v>
      </c>
      <c r="D39" t="s">
        <v>1019</v>
      </c>
      <c r="E39">
        <v>22.3</v>
      </c>
      <c r="I39">
        <v>3186.4</v>
      </c>
      <c r="L39">
        <v>10</v>
      </c>
      <c r="O39">
        <v>12946</v>
      </c>
      <c r="P39">
        <v>12946</v>
      </c>
      <c r="Q39">
        <v>701033</v>
      </c>
      <c r="S39">
        <v>1333.3333333333333</v>
      </c>
    </row>
    <row r="40" spans="3:19" x14ac:dyDescent="0.25">
      <c r="C40">
        <v>3</v>
      </c>
      <c r="D40">
        <v>303</v>
      </c>
      <c r="S40">
        <v>1333.3333333333333</v>
      </c>
    </row>
    <row r="41" spans="3:19" x14ac:dyDescent="0.25">
      <c r="C41">
        <v>3</v>
      </c>
      <c r="D41">
        <v>409</v>
      </c>
      <c r="E41">
        <v>16.3</v>
      </c>
      <c r="I41">
        <v>2346.4</v>
      </c>
      <c r="L41">
        <v>10</v>
      </c>
      <c r="O41">
        <v>12946</v>
      </c>
      <c r="P41">
        <v>12946</v>
      </c>
      <c r="Q41">
        <v>570922</v>
      </c>
    </row>
    <row r="42" spans="3:19" x14ac:dyDescent="0.25">
      <c r="C42">
        <v>3</v>
      </c>
      <c r="D42">
        <v>630</v>
      </c>
      <c r="E42">
        <v>1</v>
      </c>
      <c r="I42">
        <v>88</v>
      </c>
      <c r="Q42">
        <v>9775</v>
      </c>
    </row>
    <row r="43" spans="3:19" x14ac:dyDescent="0.25">
      <c r="C43">
        <v>3</v>
      </c>
      <c r="D43">
        <v>642</v>
      </c>
      <c r="E43">
        <v>5</v>
      </c>
      <c r="I43">
        <v>752</v>
      </c>
      <c r="Q43">
        <v>120336</v>
      </c>
    </row>
    <row r="44" spans="3:19" x14ac:dyDescent="0.25">
      <c r="C44">
        <v>3</v>
      </c>
      <c r="D44" t="s">
        <v>1020</v>
      </c>
      <c r="E44">
        <v>4</v>
      </c>
      <c r="I44">
        <v>664</v>
      </c>
      <c r="Q44">
        <v>122012</v>
      </c>
    </row>
    <row r="45" spans="3:19" x14ac:dyDescent="0.25">
      <c r="C45">
        <v>3</v>
      </c>
      <c r="D45">
        <v>30</v>
      </c>
      <c r="E45">
        <v>4</v>
      </c>
      <c r="I45">
        <v>664</v>
      </c>
      <c r="Q45">
        <v>122012</v>
      </c>
    </row>
    <row r="46" spans="3:19" x14ac:dyDescent="0.25">
      <c r="C46" t="s">
        <v>1023</v>
      </c>
      <c r="E46">
        <v>47.8</v>
      </c>
      <c r="I46">
        <v>6784</v>
      </c>
      <c r="L46">
        <v>202</v>
      </c>
      <c r="O46">
        <v>12946</v>
      </c>
      <c r="P46">
        <v>12946</v>
      </c>
      <c r="Q46">
        <v>2149607</v>
      </c>
      <c r="R46">
        <v>5000</v>
      </c>
      <c r="S46">
        <v>8289.4327491614895</v>
      </c>
    </row>
    <row r="47" spans="3:19" x14ac:dyDescent="0.25">
      <c r="C47">
        <v>4</v>
      </c>
      <c r="D47" t="s">
        <v>204</v>
      </c>
      <c r="E47">
        <v>15.299999999999999</v>
      </c>
      <c r="I47">
        <v>2555.1999999999998</v>
      </c>
      <c r="K47">
        <v>2</v>
      </c>
      <c r="L47">
        <v>160</v>
      </c>
      <c r="Q47">
        <v>1104173</v>
      </c>
      <c r="R47">
        <v>8100</v>
      </c>
      <c r="S47">
        <v>3437.1945259042036</v>
      </c>
    </row>
    <row r="48" spans="3:19" x14ac:dyDescent="0.25">
      <c r="C48">
        <v>4</v>
      </c>
      <c r="D48">
        <v>99</v>
      </c>
      <c r="E48">
        <v>1.8</v>
      </c>
      <c r="I48">
        <v>300.8</v>
      </c>
      <c r="Q48">
        <v>74698</v>
      </c>
      <c r="R48">
        <v>8100</v>
      </c>
      <c r="S48">
        <v>3437.1945259042036</v>
      </c>
    </row>
    <row r="49" spans="3:19" x14ac:dyDescent="0.25">
      <c r="C49">
        <v>4</v>
      </c>
      <c r="D49">
        <v>100</v>
      </c>
      <c r="E49">
        <v>2.2999999999999998</v>
      </c>
      <c r="I49">
        <v>403.2</v>
      </c>
      <c r="Q49">
        <v>130890</v>
      </c>
    </row>
    <row r="50" spans="3:19" x14ac:dyDescent="0.25">
      <c r="C50">
        <v>4</v>
      </c>
      <c r="D50">
        <v>101</v>
      </c>
      <c r="E50">
        <v>11.2</v>
      </c>
      <c r="I50">
        <v>1851.1999999999998</v>
      </c>
      <c r="K50">
        <v>2</v>
      </c>
      <c r="L50">
        <v>160</v>
      </c>
      <c r="Q50">
        <v>898585</v>
      </c>
    </row>
    <row r="51" spans="3:19" x14ac:dyDescent="0.25">
      <c r="C51">
        <v>4</v>
      </c>
      <c r="D51" t="s">
        <v>1018</v>
      </c>
      <c r="E51">
        <v>5.1999999999999993</v>
      </c>
      <c r="I51">
        <v>755.2</v>
      </c>
      <c r="L51">
        <v>8</v>
      </c>
      <c r="Q51">
        <v>197548</v>
      </c>
      <c r="S51">
        <v>3518.9048899239515</v>
      </c>
    </row>
    <row r="52" spans="3:19" x14ac:dyDescent="0.25">
      <c r="C52">
        <v>4</v>
      </c>
      <c r="D52">
        <v>526</v>
      </c>
      <c r="E52">
        <v>5.0999999999999996</v>
      </c>
      <c r="I52">
        <v>737.6</v>
      </c>
      <c r="Q52">
        <v>195695</v>
      </c>
      <c r="S52">
        <v>3518.9048899239515</v>
      </c>
    </row>
    <row r="53" spans="3:19" x14ac:dyDescent="0.25">
      <c r="C53">
        <v>4</v>
      </c>
      <c r="D53">
        <v>746</v>
      </c>
      <c r="E53">
        <v>0.1</v>
      </c>
      <c r="I53">
        <v>17.600000000000001</v>
      </c>
      <c r="L53">
        <v>8</v>
      </c>
      <c r="Q53">
        <v>1853</v>
      </c>
    </row>
    <row r="54" spans="3:19" x14ac:dyDescent="0.25">
      <c r="C54">
        <v>4</v>
      </c>
      <c r="D54" t="s">
        <v>1019</v>
      </c>
      <c r="E54">
        <v>22.3</v>
      </c>
      <c r="I54">
        <v>3772.8</v>
      </c>
      <c r="L54">
        <v>10</v>
      </c>
      <c r="O54">
        <v>750</v>
      </c>
      <c r="P54">
        <v>750</v>
      </c>
      <c r="Q54">
        <v>737085</v>
      </c>
      <c r="R54">
        <v>500</v>
      </c>
      <c r="S54">
        <v>1333.3333333333333</v>
      </c>
    </row>
    <row r="55" spans="3:19" x14ac:dyDescent="0.25">
      <c r="C55">
        <v>4</v>
      </c>
      <c r="D55">
        <v>303</v>
      </c>
      <c r="R55">
        <v>500</v>
      </c>
      <c r="S55">
        <v>1333.3333333333333</v>
      </c>
    </row>
    <row r="56" spans="3:19" x14ac:dyDescent="0.25">
      <c r="C56">
        <v>4</v>
      </c>
      <c r="D56">
        <v>409</v>
      </c>
      <c r="E56">
        <v>16.3</v>
      </c>
      <c r="I56">
        <v>2732.8</v>
      </c>
      <c r="L56">
        <v>10</v>
      </c>
      <c r="O56">
        <v>750</v>
      </c>
      <c r="P56">
        <v>750</v>
      </c>
      <c r="Q56">
        <v>600235</v>
      </c>
    </row>
    <row r="57" spans="3:19" x14ac:dyDescent="0.25">
      <c r="C57">
        <v>4</v>
      </c>
      <c r="D57">
        <v>630</v>
      </c>
      <c r="E57">
        <v>1</v>
      </c>
      <c r="I57">
        <v>176</v>
      </c>
      <c r="Q57">
        <v>18660</v>
      </c>
    </row>
    <row r="58" spans="3:19" x14ac:dyDescent="0.25">
      <c r="C58">
        <v>4</v>
      </c>
      <c r="D58">
        <v>642</v>
      </c>
      <c r="E58">
        <v>5</v>
      </c>
      <c r="I58">
        <v>864</v>
      </c>
      <c r="Q58">
        <v>118190</v>
      </c>
    </row>
    <row r="59" spans="3:19" x14ac:dyDescent="0.25">
      <c r="C59">
        <v>4</v>
      </c>
      <c r="D59" t="s">
        <v>1020</v>
      </c>
      <c r="E59">
        <v>4</v>
      </c>
      <c r="I59">
        <v>688</v>
      </c>
      <c r="Q59">
        <v>122237</v>
      </c>
    </row>
    <row r="60" spans="3:19" x14ac:dyDescent="0.25">
      <c r="C60">
        <v>4</v>
      </c>
      <c r="D60">
        <v>30</v>
      </c>
      <c r="E60">
        <v>4</v>
      </c>
      <c r="I60">
        <v>688</v>
      </c>
      <c r="Q60">
        <v>122237</v>
      </c>
    </row>
    <row r="61" spans="3:19" x14ac:dyDescent="0.25">
      <c r="C61">
        <v>4</v>
      </c>
      <c r="D61" t="s">
        <v>1024</v>
      </c>
      <c r="L61">
        <v>15</v>
      </c>
      <c r="Q61">
        <v>15000</v>
      </c>
    </row>
    <row r="62" spans="3:19" x14ac:dyDescent="0.25">
      <c r="C62">
        <v>4</v>
      </c>
      <c r="D62">
        <v>0</v>
      </c>
      <c r="L62">
        <v>15</v>
      </c>
      <c r="Q62">
        <v>15000</v>
      </c>
    </row>
    <row r="63" spans="3:19" x14ac:dyDescent="0.25">
      <c r="C63" t="s">
        <v>1025</v>
      </c>
      <c r="E63">
        <v>46.8</v>
      </c>
      <c r="I63">
        <v>7771.2</v>
      </c>
      <c r="K63">
        <v>2</v>
      </c>
      <c r="L63">
        <v>193</v>
      </c>
      <c r="O63">
        <v>750</v>
      </c>
      <c r="P63">
        <v>750</v>
      </c>
      <c r="Q63">
        <v>2176043</v>
      </c>
      <c r="R63">
        <v>8600</v>
      </c>
      <c r="S63">
        <v>8289.4327491614895</v>
      </c>
    </row>
    <row r="64" spans="3:19" x14ac:dyDescent="0.25">
      <c r="C64">
        <v>5</v>
      </c>
      <c r="D64" t="s">
        <v>204</v>
      </c>
      <c r="E64">
        <v>15.299999999999999</v>
      </c>
      <c r="I64">
        <v>2574.4</v>
      </c>
      <c r="J64">
        <v>2</v>
      </c>
      <c r="K64">
        <v>2</v>
      </c>
      <c r="L64">
        <v>180</v>
      </c>
      <c r="Q64">
        <v>1037787</v>
      </c>
      <c r="S64">
        <v>3437.1945259042036</v>
      </c>
    </row>
    <row r="65" spans="3:19" x14ac:dyDescent="0.25">
      <c r="C65">
        <v>5</v>
      </c>
      <c r="D65">
        <v>99</v>
      </c>
      <c r="E65">
        <v>1.8</v>
      </c>
      <c r="I65">
        <v>305.60000000000002</v>
      </c>
      <c r="Q65">
        <v>74660</v>
      </c>
      <c r="S65">
        <v>3437.1945259042036</v>
      </c>
    </row>
    <row r="66" spans="3:19" x14ac:dyDescent="0.25">
      <c r="C66">
        <v>5</v>
      </c>
      <c r="D66">
        <v>100</v>
      </c>
      <c r="E66">
        <v>2.2999999999999998</v>
      </c>
      <c r="I66">
        <v>416.8</v>
      </c>
      <c r="Q66">
        <v>112022</v>
      </c>
    </row>
    <row r="67" spans="3:19" x14ac:dyDescent="0.25">
      <c r="C67">
        <v>5</v>
      </c>
      <c r="D67">
        <v>101</v>
      </c>
      <c r="E67">
        <v>11.2</v>
      </c>
      <c r="I67">
        <v>1852</v>
      </c>
      <c r="J67">
        <v>2</v>
      </c>
      <c r="K67">
        <v>2</v>
      </c>
      <c r="L67">
        <v>180</v>
      </c>
      <c r="Q67">
        <v>851105</v>
      </c>
    </row>
    <row r="68" spans="3:19" x14ac:dyDescent="0.25">
      <c r="C68">
        <v>5</v>
      </c>
      <c r="D68" t="s">
        <v>1018</v>
      </c>
      <c r="E68">
        <v>5.3</v>
      </c>
      <c r="I68">
        <v>847.19999999999993</v>
      </c>
      <c r="L68">
        <v>10</v>
      </c>
      <c r="Q68">
        <v>210827</v>
      </c>
      <c r="S68">
        <v>3518.9048899239515</v>
      </c>
    </row>
    <row r="69" spans="3:19" x14ac:dyDescent="0.25">
      <c r="C69">
        <v>5</v>
      </c>
      <c r="D69">
        <v>526</v>
      </c>
      <c r="E69">
        <v>5.0999999999999996</v>
      </c>
      <c r="I69">
        <v>810.4</v>
      </c>
      <c r="Q69">
        <v>209213</v>
      </c>
      <c r="S69">
        <v>3518.9048899239515</v>
      </c>
    </row>
    <row r="70" spans="3:19" x14ac:dyDescent="0.25">
      <c r="C70">
        <v>5</v>
      </c>
      <c r="D70">
        <v>746</v>
      </c>
      <c r="E70">
        <v>0.2</v>
      </c>
      <c r="I70">
        <v>36.799999999999997</v>
      </c>
      <c r="L70">
        <v>10</v>
      </c>
      <c r="Q70">
        <v>1614</v>
      </c>
    </row>
    <row r="71" spans="3:19" x14ac:dyDescent="0.25">
      <c r="C71">
        <v>5</v>
      </c>
      <c r="D71" t="s">
        <v>1019</v>
      </c>
      <c r="E71">
        <v>22.3</v>
      </c>
      <c r="I71">
        <v>3611.2</v>
      </c>
      <c r="L71">
        <v>10</v>
      </c>
      <c r="Q71">
        <v>712255</v>
      </c>
      <c r="S71">
        <v>1333.3333333333333</v>
      </c>
    </row>
    <row r="72" spans="3:19" x14ac:dyDescent="0.25">
      <c r="C72">
        <v>5</v>
      </c>
      <c r="D72">
        <v>303</v>
      </c>
      <c r="S72">
        <v>1333.3333333333333</v>
      </c>
    </row>
    <row r="73" spans="3:19" x14ac:dyDescent="0.25">
      <c r="C73">
        <v>5</v>
      </c>
      <c r="D73">
        <v>409</v>
      </c>
      <c r="E73">
        <v>16.3</v>
      </c>
      <c r="I73">
        <v>2647.2</v>
      </c>
      <c r="L73">
        <v>10</v>
      </c>
      <c r="Q73">
        <v>576430</v>
      </c>
    </row>
    <row r="74" spans="3:19" x14ac:dyDescent="0.25">
      <c r="C74">
        <v>5</v>
      </c>
      <c r="D74">
        <v>630</v>
      </c>
      <c r="E74">
        <v>1</v>
      </c>
      <c r="I74">
        <v>152</v>
      </c>
      <c r="Q74">
        <v>15895</v>
      </c>
    </row>
    <row r="75" spans="3:19" x14ac:dyDescent="0.25">
      <c r="C75">
        <v>5</v>
      </c>
      <c r="D75">
        <v>642</v>
      </c>
      <c r="E75">
        <v>5</v>
      </c>
      <c r="I75">
        <v>812</v>
      </c>
      <c r="Q75">
        <v>119930</v>
      </c>
    </row>
    <row r="76" spans="3:19" x14ac:dyDescent="0.25">
      <c r="C76">
        <v>5</v>
      </c>
      <c r="D76" t="s">
        <v>1020</v>
      </c>
      <c r="E76">
        <v>4</v>
      </c>
      <c r="I76">
        <v>712</v>
      </c>
      <c r="Q76">
        <v>122530</v>
      </c>
    </row>
    <row r="77" spans="3:19" x14ac:dyDescent="0.25">
      <c r="C77">
        <v>5</v>
      </c>
      <c r="D77">
        <v>30</v>
      </c>
      <c r="E77">
        <v>4</v>
      </c>
      <c r="I77">
        <v>712</v>
      </c>
      <c r="Q77">
        <v>122530</v>
      </c>
    </row>
    <row r="78" spans="3:19" x14ac:dyDescent="0.25">
      <c r="C78">
        <v>5</v>
      </c>
      <c r="D78" t="s">
        <v>1024</v>
      </c>
      <c r="L78">
        <v>23</v>
      </c>
      <c r="Q78">
        <v>23000</v>
      </c>
    </row>
    <row r="79" spans="3:19" x14ac:dyDescent="0.25">
      <c r="C79">
        <v>5</v>
      </c>
      <c r="D79">
        <v>0</v>
      </c>
      <c r="L79">
        <v>23</v>
      </c>
      <c r="Q79">
        <v>23000</v>
      </c>
    </row>
    <row r="80" spans="3:19" x14ac:dyDescent="0.25">
      <c r="C80" t="s">
        <v>1026</v>
      </c>
      <c r="E80">
        <v>46.9</v>
      </c>
      <c r="I80">
        <v>7744.8</v>
      </c>
      <c r="J80">
        <v>2</v>
      </c>
      <c r="K80">
        <v>2</v>
      </c>
      <c r="L80">
        <v>223</v>
      </c>
      <c r="Q80">
        <v>2106399</v>
      </c>
      <c r="S80">
        <v>8289.4327491614895</v>
      </c>
    </row>
    <row r="81" spans="3:19" x14ac:dyDescent="0.25">
      <c r="C81">
        <v>6</v>
      </c>
      <c r="D81" t="s">
        <v>204</v>
      </c>
      <c r="E81">
        <v>15.299999999999999</v>
      </c>
      <c r="I81">
        <v>2216.8000000000002</v>
      </c>
      <c r="K81">
        <v>4</v>
      </c>
      <c r="L81">
        <v>160</v>
      </c>
      <c r="Q81">
        <v>1083582</v>
      </c>
      <c r="S81">
        <v>3437.1945259042036</v>
      </c>
    </row>
    <row r="82" spans="3:19" x14ac:dyDescent="0.25">
      <c r="C82">
        <v>6</v>
      </c>
      <c r="D82">
        <v>99</v>
      </c>
      <c r="E82">
        <v>1.8</v>
      </c>
      <c r="I82">
        <v>248</v>
      </c>
      <c r="Q82">
        <v>61597</v>
      </c>
      <c r="S82">
        <v>3437.1945259042036</v>
      </c>
    </row>
    <row r="83" spans="3:19" x14ac:dyDescent="0.25">
      <c r="C83">
        <v>6</v>
      </c>
      <c r="D83">
        <v>100</v>
      </c>
      <c r="E83">
        <v>2.2999999999999998</v>
      </c>
      <c r="I83">
        <v>328</v>
      </c>
      <c r="Q83">
        <v>112024</v>
      </c>
    </row>
    <row r="84" spans="3:19" x14ac:dyDescent="0.25">
      <c r="C84">
        <v>6</v>
      </c>
      <c r="D84">
        <v>101</v>
      </c>
      <c r="E84">
        <v>11.2</v>
      </c>
      <c r="I84">
        <v>1640.8</v>
      </c>
      <c r="K84">
        <v>4</v>
      </c>
      <c r="L84">
        <v>160</v>
      </c>
      <c r="Q84">
        <v>909961</v>
      </c>
    </row>
    <row r="85" spans="3:19" x14ac:dyDescent="0.25">
      <c r="C85">
        <v>6</v>
      </c>
      <c r="D85" t="s">
        <v>1018</v>
      </c>
      <c r="E85">
        <v>5.3</v>
      </c>
      <c r="I85">
        <v>784</v>
      </c>
      <c r="L85">
        <v>8</v>
      </c>
      <c r="Q85">
        <v>223394</v>
      </c>
      <c r="S85">
        <v>3518.9048899239515</v>
      </c>
    </row>
    <row r="86" spans="3:19" x14ac:dyDescent="0.25">
      <c r="C86">
        <v>6</v>
      </c>
      <c r="D86">
        <v>526</v>
      </c>
      <c r="E86">
        <v>5.0999999999999996</v>
      </c>
      <c r="I86">
        <v>752</v>
      </c>
      <c r="Q86">
        <v>221980</v>
      </c>
      <c r="S86">
        <v>3518.9048899239515</v>
      </c>
    </row>
    <row r="87" spans="3:19" x14ac:dyDescent="0.25">
      <c r="C87">
        <v>6</v>
      </c>
      <c r="D87">
        <v>746</v>
      </c>
      <c r="E87">
        <v>0.2</v>
      </c>
      <c r="I87">
        <v>32</v>
      </c>
      <c r="L87">
        <v>8</v>
      </c>
      <c r="Q87">
        <v>1414</v>
      </c>
    </row>
    <row r="88" spans="3:19" x14ac:dyDescent="0.25">
      <c r="C88">
        <v>6</v>
      </c>
      <c r="D88" t="s">
        <v>1019</v>
      </c>
      <c r="E88">
        <v>23.3</v>
      </c>
      <c r="I88">
        <v>3108.8</v>
      </c>
      <c r="L88">
        <v>10</v>
      </c>
      <c r="Q88">
        <v>726299</v>
      </c>
      <c r="S88">
        <v>1333.3333333333333</v>
      </c>
    </row>
    <row r="89" spans="3:19" x14ac:dyDescent="0.25">
      <c r="C89">
        <v>6</v>
      </c>
      <c r="D89">
        <v>303</v>
      </c>
      <c r="S89">
        <v>1333.3333333333333</v>
      </c>
    </row>
    <row r="90" spans="3:19" x14ac:dyDescent="0.25">
      <c r="C90">
        <v>6</v>
      </c>
      <c r="D90">
        <v>409</v>
      </c>
      <c r="E90">
        <v>17.3</v>
      </c>
      <c r="I90">
        <v>2292.8000000000002</v>
      </c>
      <c r="L90">
        <v>10</v>
      </c>
      <c r="Q90">
        <v>590022</v>
      </c>
    </row>
    <row r="91" spans="3:19" x14ac:dyDescent="0.25">
      <c r="C91">
        <v>6</v>
      </c>
      <c r="D91">
        <v>630</v>
      </c>
      <c r="E91">
        <v>1</v>
      </c>
      <c r="I91">
        <v>160</v>
      </c>
      <c r="Q91">
        <v>18660</v>
      </c>
    </row>
    <row r="92" spans="3:19" x14ac:dyDescent="0.25">
      <c r="C92">
        <v>6</v>
      </c>
      <c r="D92">
        <v>642</v>
      </c>
      <c r="E92">
        <v>5</v>
      </c>
      <c r="I92">
        <v>656</v>
      </c>
      <c r="Q92">
        <v>117617</v>
      </c>
    </row>
    <row r="93" spans="3:19" x14ac:dyDescent="0.25">
      <c r="C93">
        <v>6</v>
      </c>
      <c r="D93" t="s">
        <v>1020</v>
      </c>
      <c r="E93">
        <v>4</v>
      </c>
      <c r="I93">
        <v>640</v>
      </c>
      <c r="Q93">
        <v>122010</v>
      </c>
    </row>
    <row r="94" spans="3:19" x14ac:dyDescent="0.25">
      <c r="C94">
        <v>6</v>
      </c>
      <c r="D94">
        <v>30</v>
      </c>
      <c r="E94">
        <v>4</v>
      </c>
      <c r="I94">
        <v>640</v>
      </c>
      <c r="Q94">
        <v>122010</v>
      </c>
    </row>
    <row r="95" spans="3:19" x14ac:dyDescent="0.25">
      <c r="C95" t="s">
        <v>1027</v>
      </c>
      <c r="E95">
        <v>47.9</v>
      </c>
      <c r="I95">
        <v>6749.6</v>
      </c>
      <c r="K95">
        <v>4</v>
      </c>
      <c r="L95">
        <v>178</v>
      </c>
      <c r="Q95">
        <v>2155285</v>
      </c>
      <c r="S95">
        <v>8289.4327491614895</v>
      </c>
    </row>
    <row r="96" spans="3:19" x14ac:dyDescent="0.25">
      <c r="C96">
        <v>7</v>
      </c>
      <c r="D96" t="s">
        <v>204</v>
      </c>
      <c r="E96">
        <v>15.299999999999999</v>
      </c>
      <c r="I96">
        <v>1855.6</v>
      </c>
      <c r="J96">
        <v>4</v>
      </c>
      <c r="L96">
        <v>144</v>
      </c>
      <c r="O96">
        <v>500332</v>
      </c>
      <c r="P96">
        <v>500332</v>
      </c>
      <c r="Q96">
        <v>1757141</v>
      </c>
      <c r="S96">
        <v>3437.1945259042036</v>
      </c>
    </row>
    <row r="97" spans="3:19" x14ac:dyDescent="0.25">
      <c r="C97">
        <v>7</v>
      </c>
      <c r="D97">
        <v>99</v>
      </c>
      <c r="E97">
        <v>1.8</v>
      </c>
      <c r="I97">
        <v>278.39999999999998</v>
      </c>
      <c r="O97">
        <v>23985</v>
      </c>
      <c r="P97">
        <v>23985</v>
      </c>
      <c r="Q97">
        <v>99643</v>
      </c>
      <c r="S97">
        <v>3437.1945259042036</v>
      </c>
    </row>
    <row r="98" spans="3:19" x14ac:dyDescent="0.25">
      <c r="C98">
        <v>7</v>
      </c>
      <c r="D98">
        <v>100</v>
      </c>
      <c r="E98">
        <v>2.2999999999999998</v>
      </c>
      <c r="I98">
        <v>284</v>
      </c>
      <c r="O98">
        <v>32361</v>
      </c>
      <c r="P98">
        <v>32361</v>
      </c>
      <c r="Q98">
        <v>148335</v>
      </c>
    </row>
    <row r="99" spans="3:19" x14ac:dyDescent="0.25">
      <c r="C99">
        <v>7</v>
      </c>
      <c r="D99">
        <v>101</v>
      </c>
      <c r="E99">
        <v>11.2</v>
      </c>
      <c r="I99">
        <v>1293.2</v>
      </c>
      <c r="J99">
        <v>4</v>
      </c>
      <c r="L99">
        <v>144</v>
      </c>
      <c r="O99">
        <v>443986</v>
      </c>
      <c r="P99">
        <v>443986</v>
      </c>
      <c r="Q99">
        <v>1509163</v>
      </c>
    </row>
    <row r="100" spans="3:19" x14ac:dyDescent="0.25">
      <c r="C100">
        <v>7</v>
      </c>
      <c r="D100" t="s">
        <v>1018</v>
      </c>
      <c r="E100">
        <v>5.3</v>
      </c>
      <c r="I100">
        <v>744.8</v>
      </c>
      <c r="L100">
        <v>10</v>
      </c>
      <c r="O100">
        <v>59085</v>
      </c>
      <c r="P100">
        <v>59085</v>
      </c>
      <c r="Q100">
        <v>287163</v>
      </c>
      <c r="S100">
        <v>3518.9048899239515</v>
      </c>
    </row>
    <row r="101" spans="3:19" x14ac:dyDescent="0.25">
      <c r="C101">
        <v>7</v>
      </c>
      <c r="D101">
        <v>526</v>
      </c>
      <c r="E101">
        <v>5.0999999999999996</v>
      </c>
      <c r="I101">
        <v>724</v>
      </c>
      <c r="O101">
        <v>59085</v>
      </c>
      <c r="P101">
        <v>59085</v>
      </c>
      <c r="Q101">
        <v>285227</v>
      </c>
      <c r="S101">
        <v>3518.9048899239515</v>
      </c>
    </row>
    <row r="102" spans="3:19" x14ac:dyDescent="0.25">
      <c r="C102">
        <v>7</v>
      </c>
      <c r="D102">
        <v>746</v>
      </c>
      <c r="E102">
        <v>0.2</v>
      </c>
      <c r="I102">
        <v>20.8</v>
      </c>
      <c r="L102">
        <v>10</v>
      </c>
      <c r="Q102">
        <v>1936</v>
      </c>
    </row>
    <row r="103" spans="3:19" x14ac:dyDescent="0.25">
      <c r="C103">
        <v>7</v>
      </c>
      <c r="D103" t="s">
        <v>1019</v>
      </c>
      <c r="E103">
        <v>24.3</v>
      </c>
      <c r="I103">
        <v>3095.2</v>
      </c>
      <c r="J103">
        <v>5</v>
      </c>
      <c r="L103">
        <v>10</v>
      </c>
      <c r="O103">
        <v>239427</v>
      </c>
      <c r="P103">
        <v>239427</v>
      </c>
      <c r="Q103">
        <v>1006276</v>
      </c>
      <c r="S103">
        <v>1333.3333333333333</v>
      </c>
    </row>
    <row r="104" spans="3:19" x14ac:dyDescent="0.25">
      <c r="C104">
        <v>7</v>
      </c>
      <c r="D104">
        <v>303</v>
      </c>
      <c r="S104">
        <v>1333.3333333333333</v>
      </c>
    </row>
    <row r="105" spans="3:19" x14ac:dyDescent="0.25">
      <c r="C105">
        <v>7</v>
      </c>
      <c r="D105">
        <v>409</v>
      </c>
      <c r="E105">
        <v>17.3</v>
      </c>
      <c r="I105">
        <v>2427.1999999999998</v>
      </c>
      <c r="J105">
        <v>5</v>
      </c>
      <c r="L105">
        <v>10</v>
      </c>
      <c r="O105">
        <v>197205</v>
      </c>
      <c r="P105">
        <v>197205</v>
      </c>
      <c r="Q105">
        <v>815895</v>
      </c>
    </row>
    <row r="106" spans="3:19" x14ac:dyDescent="0.25">
      <c r="C106">
        <v>7</v>
      </c>
      <c r="D106">
        <v>630</v>
      </c>
      <c r="E106">
        <v>2</v>
      </c>
      <c r="I106">
        <v>92</v>
      </c>
      <c r="O106">
        <v>4287</v>
      </c>
      <c r="P106">
        <v>4287</v>
      </c>
      <c r="Q106">
        <v>30291</v>
      </c>
    </row>
    <row r="107" spans="3:19" x14ac:dyDescent="0.25">
      <c r="C107">
        <v>7</v>
      </c>
      <c r="D107">
        <v>642</v>
      </c>
      <c r="E107">
        <v>5</v>
      </c>
      <c r="I107">
        <v>576</v>
      </c>
      <c r="O107">
        <v>37935</v>
      </c>
      <c r="P107">
        <v>37935</v>
      </c>
      <c r="Q107">
        <v>160090</v>
      </c>
    </row>
    <row r="108" spans="3:19" x14ac:dyDescent="0.25">
      <c r="C108">
        <v>7</v>
      </c>
      <c r="D108" t="s">
        <v>1020</v>
      </c>
      <c r="E108">
        <v>4</v>
      </c>
      <c r="I108">
        <v>656</v>
      </c>
      <c r="O108">
        <v>37122</v>
      </c>
      <c r="P108">
        <v>37122</v>
      </c>
      <c r="Q108">
        <v>160001</v>
      </c>
    </row>
    <row r="109" spans="3:19" x14ac:dyDescent="0.25">
      <c r="C109">
        <v>7</v>
      </c>
      <c r="D109">
        <v>30</v>
      </c>
      <c r="E109">
        <v>4</v>
      </c>
      <c r="I109">
        <v>656</v>
      </c>
      <c r="O109">
        <v>37122</v>
      </c>
      <c r="P109">
        <v>37122</v>
      </c>
      <c r="Q109">
        <v>160001</v>
      </c>
    </row>
    <row r="110" spans="3:19" x14ac:dyDescent="0.25">
      <c r="C110" t="s">
        <v>1028</v>
      </c>
      <c r="E110">
        <v>48.9</v>
      </c>
      <c r="I110">
        <v>6351.6</v>
      </c>
      <c r="J110">
        <v>9</v>
      </c>
      <c r="L110">
        <v>164</v>
      </c>
      <c r="O110">
        <v>835966</v>
      </c>
      <c r="P110">
        <v>835966</v>
      </c>
      <c r="Q110">
        <v>3210581</v>
      </c>
      <c r="S110">
        <v>8289.4327491614895</v>
      </c>
    </row>
    <row r="111" spans="3:19" x14ac:dyDescent="0.25">
      <c r="C111">
        <v>8</v>
      </c>
      <c r="D111" t="s">
        <v>204</v>
      </c>
      <c r="E111">
        <v>15.299999999999999</v>
      </c>
      <c r="I111">
        <v>1690.8000000000002</v>
      </c>
      <c r="K111">
        <v>4</v>
      </c>
      <c r="L111">
        <v>172</v>
      </c>
      <c r="Q111">
        <v>1096016</v>
      </c>
      <c r="S111">
        <v>3437.1945259042036</v>
      </c>
    </row>
    <row r="112" spans="3:19" x14ac:dyDescent="0.25">
      <c r="C112">
        <v>8</v>
      </c>
      <c r="D112">
        <v>99</v>
      </c>
      <c r="E112">
        <v>1.8</v>
      </c>
      <c r="I112">
        <v>164.8</v>
      </c>
      <c r="Q112">
        <v>76263</v>
      </c>
      <c r="S112">
        <v>3437.1945259042036</v>
      </c>
    </row>
    <row r="113" spans="3:19" x14ac:dyDescent="0.25">
      <c r="C113">
        <v>8</v>
      </c>
      <c r="D113">
        <v>100</v>
      </c>
      <c r="E113">
        <v>2.2999999999999998</v>
      </c>
      <c r="I113">
        <v>240.8</v>
      </c>
      <c r="Q113">
        <v>113600</v>
      </c>
    </row>
    <row r="114" spans="3:19" x14ac:dyDescent="0.25">
      <c r="C114">
        <v>8</v>
      </c>
      <c r="D114">
        <v>101</v>
      </c>
      <c r="E114">
        <v>11.2</v>
      </c>
      <c r="I114">
        <v>1285.2</v>
      </c>
      <c r="K114">
        <v>4</v>
      </c>
      <c r="L114">
        <v>172</v>
      </c>
      <c r="Q114">
        <v>906153</v>
      </c>
    </row>
    <row r="115" spans="3:19" x14ac:dyDescent="0.25">
      <c r="C115">
        <v>8</v>
      </c>
      <c r="D115" t="s">
        <v>1018</v>
      </c>
      <c r="E115">
        <v>5.3</v>
      </c>
      <c r="I115">
        <v>690.40000000000009</v>
      </c>
      <c r="L115">
        <v>8</v>
      </c>
      <c r="Q115">
        <v>227179</v>
      </c>
      <c r="S115">
        <v>3518.9048899239515</v>
      </c>
    </row>
    <row r="116" spans="3:19" x14ac:dyDescent="0.25">
      <c r="C116">
        <v>8</v>
      </c>
      <c r="D116">
        <v>526</v>
      </c>
      <c r="E116">
        <v>5.0999999999999996</v>
      </c>
      <c r="I116">
        <v>671.2</v>
      </c>
      <c r="Q116">
        <v>225586</v>
      </c>
      <c r="S116">
        <v>3518.9048899239515</v>
      </c>
    </row>
    <row r="117" spans="3:19" x14ac:dyDescent="0.25">
      <c r="C117">
        <v>8</v>
      </c>
      <c r="D117">
        <v>746</v>
      </c>
      <c r="E117">
        <v>0.2</v>
      </c>
      <c r="I117">
        <v>19.2</v>
      </c>
      <c r="L117">
        <v>8</v>
      </c>
      <c r="Q117">
        <v>1593</v>
      </c>
    </row>
    <row r="118" spans="3:19" x14ac:dyDescent="0.25">
      <c r="C118">
        <v>8</v>
      </c>
      <c r="D118" t="s">
        <v>1019</v>
      </c>
      <c r="E118">
        <v>23.3</v>
      </c>
      <c r="I118">
        <v>3049.6</v>
      </c>
      <c r="J118">
        <v>5</v>
      </c>
      <c r="L118">
        <v>10</v>
      </c>
      <c r="O118">
        <v>750</v>
      </c>
      <c r="P118">
        <v>750</v>
      </c>
      <c r="Q118">
        <v>762982</v>
      </c>
      <c r="S118">
        <v>1333.3333333333333</v>
      </c>
    </row>
    <row r="119" spans="3:19" x14ac:dyDescent="0.25">
      <c r="C119">
        <v>8</v>
      </c>
      <c r="D119">
        <v>303</v>
      </c>
      <c r="S119">
        <v>1333.3333333333333</v>
      </c>
    </row>
    <row r="120" spans="3:19" x14ac:dyDescent="0.25">
      <c r="C120">
        <v>8</v>
      </c>
      <c r="D120">
        <v>409</v>
      </c>
      <c r="E120">
        <v>17.3</v>
      </c>
      <c r="I120">
        <v>2233.6</v>
      </c>
      <c r="J120">
        <v>5</v>
      </c>
      <c r="L120">
        <v>10</v>
      </c>
      <c r="O120">
        <v>750</v>
      </c>
      <c r="P120">
        <v>750</v>
      </c>
      <c r="Q120">
        <v>600775</v>
      </c>
    </row>
    <row r="121" spans="3:19" x14ac:dyDescent="0.25">
      <c r="C121">
        <v>8</v>
      </c>
      <c r="D121">
        <v>630</v>
      </c>
      <c r="E121">
        <v>1</v>
      </c>
      <c r="I121">
        <v>64</v>
      </c>
      <c r="Q121">
        <v>41764</v>
      </c>
    </row>
    <row r="122" spans="3:19" x14ac:dyDescent="0.25">
      <c r="C122">
        <v>8</v>
      </c>
      <c r="D122">
        <v>642</v>
      </c>
      <c r="E122">
        <v>5</v>
      </c>
      <c r="I122">
        <v>752</v>
      </c>
      <c r="Q122">
        <v>120443</v>
      </c>
    </row>
    <row r="123" spans="3:19" x14ac:dyDescent="0.25">
      <c r="C123">
        <v>8</v>
      </c>
      <c r="D123" t="s">
        <v>1020</v>
      </c>
      <c r="E123">
        <v>4</v>
      </c>
      <c r="I123">
        <v>288</v>
      </c>
      <c r="Q123">
        <v>123159</v>
      </c>
    </row>
    <row r="124" spans="3:19" x14ac:dyDescent="0.25">
      <c r="C124">
        <v>8</v>
      </c>
      <c r="D124">
        <v>30</v>
      </c>
      <c r="E124">
        <v>4</v>
      </c>
      <c r="I124">
        <v>288</v>
      </c>
      <c r="Q124">
        <v>123159</v>
      </c>
    </row>
    <row r="125" spans="3:19" x14ac:dyDescent="0.25">
      <c r="C125" t="s">
        <v>1029</v>
      </c>
      <c r="E125">
        <v>47.9</v>
      </c>
      <c r="I125">
        <v>5718.7999999999993</v>
      </c>
      <c r="J125">
        <v>5</v>
      </c>
      <c r="K125">
        <v>4</v>
      </c>
      <c r="L125">
        <v>190</v>
      </c>
      <c r="O125">
        <v>750</v>
      </c>
      <c r="P125">
        <v>750</v>
      </c>
      <c r="Q125">
        <v>2209336</v>
      </c>
      <c r="S125">
        <v>8289.4327491614895</v>
      </c>
    </row>
    <row r="126" spans="3:19" x14ac:dyDescent="0.25">
      <c r="C126">
        <v>9</v>
      </c>
      <c r="D126" t="s">
        <v>204</v>
      </c>
      <c r="E126">
        <v>15.299999999999999</v>
      </c>
      <c r="I126">
        <v>2461.1999999999998</v>
      </c>
      <c r="L126">
        <v>128</v>
      </c>
      <c r="Q126">
        <v>1075712</v>
      </c>
      <c r="R126">
        <v>25410</v>
      </c>
      <c r="S126">
        <v>3437.1945259042036</v>
      </c>
    </row>
    <row r="127" spans="3:19" x14ac:dyDescent="0.25">
      <c r="C127">
        <v>9</v>
      </c>
      <c r="D127">
        <v>99</v>
      </c>
      <c r="E127">
        <v>1.8</v>
      </c>
      <c r="I127">
        <v>294.39999999999998</v>
      </c>
      <c r="Q127">
        <v>75024</v>
      </c>
      <c r="R127">
        <v>25410</v>
      </c>
      <c r="S127">
        <v>3437.1945259042036</v>
      </c>
    </row>
    <row r="128" spans="3:19" x14ac:dyDescent="0.25">
      <c r="C128">
        <v>9</v>
      </c>
      <c r="D128">
        <v>100</v>
      </c>
      <c r="E128">
        <v>2.2999999999999998</v>
      </c>
      <c r="I128">
        <v>313.60000000000002</v>
      </c>
      <c r="Q128">
        <v>111369</v>
      </c>
    </row>
    <row r="129" spans="3:19" x14ac:dyDescent="0.25">
      <c r="C129">
        <v>9</v>
      </c>
      <c r="D129">
        <v>101</v>
      </c>
      <c r="E129">
        <v>11.2</v>
      </c>
      <c r="I129">
        <v>1853.2</v>
      </c>
      <c r="L129">
        <v>128</v>
      </c>
      <c r="Q129">
        <v>889319</v>
      </c>
    </row>
    <row r="130" spans="3:19" x14ac:dyDescent="0.25">
      <c r="C130">
        <v>9</v>
      </c>
      <c r="D130" t="s">
        <v>1018</v>
      </c>
      <c r="E130">
        <v>5.3</v>
      </c>
      <c r="I130">
        <v>808.8</v>
      </c>
      <c r="L130">
        <v>8</v>
      </c>
      <c r="Q130">
        <v>224193</v>
      </c>
      <c r="R130">
        <v>14400</v>
      </c>
      <c r="S130">
        <v>3518.9048899239515</v>
      </c>
    </row>
    <row r="131" spans="3:19" x14ac:dyDescent="0.25">
      <c r="C131">
        <v>9</v>
      </c>
      <c r="D131">
        <v>526</v>
      </c>
      <c r="E131">
        <v>5.0999999999999996</v>
      </c>
      <c r="I131">
        <v>776.8</v>
      </c>
      <c r="Q131">
        <v>222776</v>
      </c>
      <c r="R131">
        <v>14400</v>
      </c>
      <c r="S131">
        <v>3518.9048899239515</v>
      </c>
    </row>
    <row r="132" spans="3:19" x14ac:dyDescent="0.25">
      <c r="C132">
        <v>9</v>
      </c>
      <c r="D132">
        <v>746</v>
      </c>
      <c r="E132">
        <v>0.2</v>
      </c>
      <c r="I132">
        <v>32</v>
      </c>
      <c r="L132">
        <v>8</v>
      </c>
      <c r="Q132">
        <v>1417</v>
      </c>
    </row>
    <row r="133" spans="3:19" x14ac:dyDescent="0.25">
      <c r="C133">
        <v>9</v>
      </c>
      <c r="D133" t="s">
        <v>1019</v>
      </c>
      <c r="E133">
        <v>23.3</v>
      </c>
      <c r="I133">
        <v>3214.4</v>
      </c>
      <c r="L133">
        <v>10</v>
      </c>
      <c r="O133">
        <v>19364</v>
      </c>
      <c r="P133">
        <v>19364</v>
      </c>
      <c r="Q133">
        <v>720561</v>
      </c>
      <c r="S133">
        <v>1333.3333333333333</v>
      </c>
    </row>
    <row r="134" spans="3:19" x14ac:dyDescent="0.25">
      <c r="C134">
        <v>9</v>
      </c>
      <c r="D134">
        <v>303</v>
      </c>
      <c r="S134">
        <v>1333.3333333333333</v>
      </c>
    </row>
    <row r="135" spans="3:19" x14ac:dyDescent="0.25">
      <c r="C135">
        <v>9</v>
      </c>
      <c r="D135">
        <v>409</v>
      </c>
      <c r="E135">
        <v>17.3</v>
      </c>
      <c r="I135">
        <v>2310.4</v>
      </c>
      <c r="L135">
        <v>10</v>
      </c>
      <c r="O135">
        <v>19364</v>
      </c>
      <c r="P135">
        <v>19364</v>
      </c>
      <c r="Q135">
        <v>580523</v>
      </c>
    </row>
    <row r="136" spans="3:19" x14ac:dyDescent="0.25">
      <c r="C136">
        <v>9</v>
      </c>
      <c r="D136">
        <v>630</v>
      </c>
      <c r="E136">
        <v>1</v>
      </c>
      <c r="I136">
        <v>152</v>
      </c>
      <c r="Q136">
        <v>20604</v>
      </c>
    </row>
    <row r="137" spans="3:19" x14ac:dyDescent="0.25">
      <c r="C137">
        <v>9</v>
      </c>
      <c r="D137">
        <v>642</v>
      </c>
      <c r="E137">
        <v>5</v>
      </c>
      <c r="I137">
        <v>752</v>
      </c>
      <c r="Q137">
        <v>119434</v>
      </c>
    </row>
    <row r="138" spans="3:19" x14ac:dyDescent="0.25">
      <c r="C138">
        <v>9</v>
      </c>
      <c r="D138" t="s">
        <v>1020</v>
      </c>
      <c r="E138">
        <v>4</v>
      </c>
      <c r="I138">
        <v>672</v>
      </c>
      <c r="Q138">
        <v>122920</v>
      </c>
    </row>
    <row r="139" spans="3:19" x14ac:dyDescent="0.25">
      <c r="C139">
        <v>9</v>
      </c>
      <c r="D139">
        <v>30</v>
      </c>
      <c r="E139">
        <v>4</v>
      </c>
      <c r="I139">
        <v>672</v>
      </c>
      <c r="Q139">
        <v>122920</v>
      </c>
    </row>
    <row r="140" spans="3:19" x14ac:dyDescent="0.25">
      <c r="C140" t="s">
        <v>1030</v>
      </c>
      <c r="E140">
        <v>47.9</v>
      </c>
      <c r="I140">
        <v>7156.4</v>
      </c>
      <c r="L140">
        <v>146</v>
      </c>
      <c r="O140">
        <v>19364</v>
      </c>
      <c r="P140">
        <v>19364</v>
      </c>
      <c r="Q140">
        <v>2143386</v>
      </c>
      <c r="R140">
        <v>39810</v>
      </c>
      <c r="S140">
        <v>8289.4327491614895</v>
      </c>
    </row>
    <row r="141" spans="3:19" x14ac:dyDescent="0.25">
      <c r="C141">
        <v>10</v>
      </c>
      <c r="D141" t="s">
        <v>204</v>
      </c>
      <c r="E141">
        <v>15.299999999999999</v>
      </c>
      <c r="I141">
        <v>2539.2000000000003</v>
      </c>
      <c r="K141">
        <v>2</v>
      </c>
      <c r="L141">
        <v>140</v>
      </c>
      <c r="Q141">
        <v>1066488</v>
      </c>
      <c r="S141">
        <v>3437.1945259042036</v>
      </c>
    </row>
    <row r="142" spans="3:19" x14ac:dyDescent="0.25">
      <c r="C142">
        <v>10</v>
      </c>
      <c r="D142">
        <v>99</v>
      </c>
      <c r="E142">
        <v>1.8</v>
      </c>
      <c r="I142">
        <v>324.8</v>
      </c>
      <c r="Q142">
        <v>75074</v>
      </c>
      <c r="S142">
        <v>3437.1945259042036</v>
      </c>
    </row>
    <row r="143" spans="3:19" x14ac:dyDescent="0.25">
      <c r="C143">
        <v>10</v>
      </c>
      <c r="D143">
        <v>100</v>
      </c>
      <c r="E143">
        <v>2.2999999999999998</v>
      </c>
      <c r="I143">
        <v>224.8</v>
      </c>
      <c r="Q143">
        <v>117418</v>
      </c>
    </row>
    <row r="144" spans="3:19" x14ac:dyDescent="0.25">
      <c r="C144">
        <v>10</v>
      </c>
      <c r="D144">
        <v>101</v>
      </c>
      <c r="E144">
        <v>11.2</v>
      </c>
      <c r="I144">
        <v>1989.6000000000001</v>
      </c>
      <c r="K144">
        <v>2</v>
      </c>
      <c r="L144">
        <v>140</v>
      </c>
      <c r="Q144">
        <v>873996</v>
      </c>
    </row>
    <row r="145" spans="3:19" x14ac:dyDescent="0.25">
      <c r="C145">
        <v>10</v>
      </c>
      <c r="D145" t="s">
        <v>1018</v>
      </c>
      <c r="E145">
        <v>5.35</v>
      </c>
      <c r="I145">
        <v>872.4</v>
      </c>
      <c r="L145">
        <v>10</v>
      </c>
      <c r="Q145">
        <v>210846</v>
      </c>
      <c r="S145">
        <v>3518.9048899239515</v>
      </c>
    </row>
    <row r="146" spans="3:19" x14ac:dyDescent="0.25">
      <c r="C146">
        <v>10</v>
      </c>
      <c r="D146">
        <v>526</v>
      </c>
      <c r="E146">
        <v>5.0999999999999996</v>
      </c>
      <c r="I146">
        <v>826.4</v>
      </c>
      <c r="Q146">
        <v>209301</v>
      </c>
      <c r="S146">
        <v>3518.9048899239515</v>
      </c>
    </row>
    <row r="147" spans="3:19" x14ac:dyDescent="0.25">
      <c r="C147">
        <v>10</v>
      </c>
      <c r="D147">
        <v>746</v>
      </c>
      <c r="E147">
        <v>0.25</v>
      </c>
      <c r="I147">
        <v>46</v>
      </c>
      <c r="L147">
        <v>10</v>
      </c>
      <c r="Q147">
        <v>1545</v>
      </c>
    </row>
    <row r="148" spans="3:19" x14ac:dyDescent="0.25">
      <c r="C148">
        <v>10</v>
      </c>
      <c r="D148" t="s">
        <v>1019</v>
      </c>
      <c r="E148">
        <v>23.3</v>
      </c>
      <c r="I148">
        <v>3779.2</v>
      </c>
      <c r="J148">
        <v>5</v>
      </c>
      <c r="L148">
        <v>10</v>
      </c>
      <c r="O148">
        <v>6864</v>
      </c>
      <c r="P148">
        <v>6864</v>
      </c>
      <c r="Q148">
        <v>749559</v>
      </c>
      <c r="S148">
        <v>1333.3333333333333</v>
      </c>
    </row>
    <row r="149" spans="3:19" x14ac:dyDescent="0.25">
      <c r="C149">
        <v>10</v>
      </c>
      <c r="D149">
        <v>303</v>
      </c>
      <c r="S149">
        <v>1333.3333333333333</v>
      </c>
    </row>
    <row r="150" spans="3:19" x14ac:dyDescent="0.25">
      <c r="C150">
        <v>10</v>
      </c>
      <c r="D150">
        <v>409</v>
      </c>
      <c r="E150">
        <v>17.3</v>
      </c>
      <c r="I150">
        <v>2787.2</v>
      </c>
      <c r="J150">
        <v>5</v>
      </c>
      <c r="L150">
        <v>10</v>
      </c>
      <c r="O150">
        <v>5864</v>
      </c>
      <c r="P150">
        <v>5864</v>
      </c>
      <c r="Q150">
        <v>605692</v>
      </c>
    </row>
    <row r="151" spans="3:19" x14ac:dyDescent="0.25">
      <c r="C151">
        <v>10</v>
      </c>
      <c r="D151">
        <v>630</v>
      </c>
      <c r="E151">
        <v>1</v>
      </c>
      <c r="I151">
        <v>176</v>
      </c>
      <c r="O151">
        <v>1000</v>
      </c>
      <c r="P151">
        <v>1000</v>
      </c>
      <c r="Q151">
        <v>21945</v>
      </c>
    </row>
    <row r="152" spans="3:19" x14ac:dyDescent="0.25">
      <c r="C152">
        <v>10</v>
      </c>
      <c r="D152">
        <v>642</v>
      </c>
      <c r="E152">
        <v>5</v>
      </c>
      <c r="I152">
        <v>816</v>
      </c>
      <c r="Q152">
        <v>121922</v>
      </c>
    </row>
    <row r="153" spans="3:19" x14ac:dyDescent="0.25">
      <c r="C153">
        <v>10</v>
      </c>
      <c r="D153" t="s">
        <v>1020</v>
      </c>
      <c r="E153">
        <v>4</v>
      </c>
      <c r="I153">
        <v>560</v>
      </c>
      <c r="Q153">
        <v>125804</v>
      </c>
    </row>
    <row r="154" spans="3:19" x14ac:dyDescent="0.25">
      <c r="C154">
        <v>10</v>
      </c>
      <c r="D154">
        <v>30</v>
      </c>
      <c r="E154">
        <v>4</v>
      </c>
      <c r="I154">
        <v>560</v>
      </c>
      <c r="Q154">
        <v>125804</v>
      </c>
    </row>
    <row r="155" spans="3:19" x14ac:dyDescent="0.25">
      <c r="C155" t="s">
        <v>1031</v>
      </c>
      <c r="E155">
        <v>47.95</v>
      </c>
      <c r="I155">
        <v>7750.8</v>
      </c>
      <c r="J155">
        <v>5</v>
      </c>
      <c r="K155">
        <v>2</v>
      </c>
      <c r="L155">
        <v>160</v>
      </c>
      <c r="O155">
        <v>6864</v>
      </c>
      <c r="P155">
        <v>6864</v>
      </c>
      <c r="Q155">
        <v>2152697</v>
      </c>
      <c r="S155">
        <v>8289.4327491614895</v>
      </c>
    </row>
  </sheetData>
  <hyperlinks>
    <hyperlink ref="A2" location="Obsah!A1" display="Zpět na Obsah  KL 01  1.-4.měsíc" xr:uid="{02105390-39F6-4D5C-BFDB-C17A63E51C26}"/>
  </hyperlinks>
  <pageMargins left="0.7" right="0.7" top="0.78740157499999996" bottom="0.78740157499999996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8" customWidth="1" collapsed="1"/>
    <col min="2" max="2" width="7.7109375" style="95" hidden="1" customWidth="1" outlineLevel="1"/>
    <col min="3" max="4" width="5.42578125" style="118" hidden="1" customWidth="1"/>
    <col min="5" max="5" width="7.7109375" style="95" customWidth="1"/>
    <col min="6" max="6" width="7.7109375" style="95" hidden="1" customWidth="1"/>
    <col min="7" max="7" width="5.42578125" style="118" hidden="1" customWidth="1"/>
    <col min="8" max="8" width="7.7109375" style="95" customWidth="1" collapsed="1"/>
    <col min="9" max="9" width="7.7109375" style="199" hidden="1" customWidth="1" outlineLevel="1"/>
    <col min="10" max="10" width="7.7109375" style="199" customWidth="1" collapsed="1"/>
    <col min="11" max="12" width="7.7109375" style="95" hidden="1" customWidth="1"/>
    <col min="13" max="13" width="5.42578125" style="118" hidden="1" customWidth="1"/>
    <col min="14" max="14" width="7.7109375" style="95" customWidth="1"/>
    <col min="15" max="15" width="7.7109375" style="95" hidden="1" customWidth="1"/>
    <col min="16" max="16" width="5.42578125" style="118" hidden="1" customWidth="1"/>
    <col min="17" max="17" width="7.7109375" style="95" customWidth="1" collapsed="1"/>
    <col min="18" max="18" width="7.7109375" style="199" hidden="1" customWidth="1" outlineLevel="1"/>
    <col min="19" max="19" width="7.7109375" style="199" customWidth="1" collapsed="1"/>
    <col min="20" max="21" width="7.7109375" style="95" hidden="1" customWidth="1"/>
    <col min="22" max="22" width="5" style="118" hidden="1" customWidth="1"/>
    <col min="23" max="23" width="7.7109375" style="95" customWidth="1"/>
    <col min="24" max="24" width="7.7109375" style="95" hidden="1" customWidth="1"/>
    <col min="25" max="25" width="5" style="118" hidden="1" customWidth="1"/>
    <col min="26" max="26" width="7.7109375" style="95" customWidth="1" collapsed="1"/>
    <col min="27" max="27" width="7.7109375" style="199" hidden="1" customWidth="1" outlineLevel="1"/>
    <col min="28" max="28" width="7.7109375" style="199" customWidth="1" collapsed="1"/>
    <col min="29" max="16384" width="8.85546875" style="118"/>
  </cols>
  <sheetData>
    <row r="1" spans="1:28" ht="18.600000000000001" customHeight="1" thickBot="1" x14ac:dyDescent="0.35">
      <c r="A1" s="417" t="s">
        <v>1046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</row>
    <row r="2" spans="1:28" ht="14.45" customHeight="1" thickBot="1" x14ac:dyDescent="0.25">
      <c r="A2" s="221" t="s">
        <v>256</v>
      </c>
      <c r="B2" s="100"/>
      <c r="C2" s="100"/>
      <c r="D2" s="100"/>
      <c r="E2" s="100"/>
      <c r="F2" s="100"/>
      <c r="G2" s="100"/>
      <c r="H2" s="100"/>
      <c r="I2" s="216"/>
      <c r="J2" s="216"/>
      <c r="K2" s="100"/>
      <c r="L2" s="100"/>
      <c r="M2" s="100"/>
      <c r="N2" s="100"/>
      <c r="O2" s="100"/>
      <c r="P2" s="100"/>
      <c r="Q2" s="100"/>
      <c r="R2" s="216"/>
      <c r="S2" s="216"/>
      <c r="T2" s="100"/>
      <c r="U2" s="100"/>
      <c r="V2" s="100"/>
      <c r="W2" s="100"/>
      <c r="X2" s="100"/>
      <c r="Y2" s="100"/>
      <c r="Z2" s="100"/>
      <c r="AA2" s="216"/>
      <c r="AB2" s="216"/>
    </row>
    <row r="3" spans="1:28" ht="14.45" customHeight="1" thickBot="1" x14ac:dyDescent="0.25">
      <c r="A3" s="209" t="s">
        <v>127</v>
      </c>
      <c r="B3" s="210">
        <f>SUBTOTAL(9,B6:B1048576)/4</f>
        <v>32205759</v>
      </c>
      <c r="C3" s="211">
        <f t="shared" ref="C3:Z3" si="0">SUBTOTAL(9,C6:C1048576)</f>
        <v>8</v>
      </c>
      <c r="D3" s="211"/>
      <c r="E3" s="211">
        <f>SUBTOTAL(9,E6:E1048576)/4</f>
        <v>30679937</v>
      </c>
      <c r="F3" s="211"/>
      <c r="G3" s="211">
        <f t="shared" si="0"/>
        <v>8</v>
      </c>
      <c r="H3" s="211">
        <f>SUBTOTAL(9,H6:H1048576)/4</f>
        <v>32432913</v>
      </c>
      <c r="I3" s="214">
        <f>IF(B3&lt;&gt;0,H3/B3,"")</f>
        <v>1.0070532105764065</v>
      </c>
      <c r="J3" s="212">
        <f>IF(E3&lt;&gt;0,H3/E3,"")</f>
        <v>1.0571375358430495</v>
      </c>
      <c r="K3" s="213">
        <f t="shared" si="0"/>
        <v>0</v>
      </c>
      <c r="L3" s="213"/>
      <c r="M3" s="211">
        <f t="shared" si="0"/>
        <v>0</v>
      </c>
      <c r="N3" s="211">
        <f t="shared" si="0"/>
        <v>0</v>
      </c>
      <c r="O3" s="211"/>
      <c r="P3" s="211">
        <f t="shared" si="0"/>
        <v>0</v>
      </c>
      <c r="Q3" s="211">
        <f t="shared" si="0"/>
        <v>0</v>
      </c>
      <c r="R3" s="214" t="str">
        <f>IF(K3&lt;&gt;0,Q3/K3,"")</f>
        <v/>
      </c>
      <c r="S3" s="214" t="str">
        <f>IF(N3&lt;&gt;0,Q3/N3,"")</f>
        <v/>
      </c>
      <c r="T3" s="210">
        <f t="shared" si="0"/>
        <v>0</v>
      </c>
      <c r="U3" s="213"/>
      <c r="V3" s="211">
        <f t="shared" si="0"/>
        <v>0</v>
      </c>
      <c r="W3" s="211">
        <f t="shared" si="0"/>
        <v>0</v>
      </c>
      <c r="X3" s="211"/>
      <c r="Y3" s="211">
        <f t="shared" si="0"/>
        <v>0</v>
      </c>
      <c r="Z3" s="211">
        <f t="shared" si="0"/>
        <v>0</v>
      </c>
      <c r="AA3" s="214" t="str">
        <f>IF(T3&lt;&gt;0,Z3/T3,"")</f>
        <v/>
      </c>
      <c r="AB3" s="212" t="str">
        <f>IF(W3&lt;&gt;0,Z3/W3,"")</f>
        <v/>
      </c>
    </row>
    <row r="4" spans="1:28" ht="14.45" customHeight="1" x14ac:dyDescent="0.2">
      <c r="A4" s="418" t="s">
        <v>196</v>
      </c>
      <c r="B4" s="419" t="s">
        <v>98</v>
      </c>
      <c r="C4" s="420"/>
      <c r="D4" s="421"/>
      <c r="E4" s="420"/>
      <c r="F4" s="421"/>
      <c r="G4" s="420"/>
      <c r="H4" s="420"/>
      <c r="I4" s="421"/>
      <c r="J4" s="422"/>
      <c r="K4" s="419" t="s">
        <v>99</v>
      </c>
      <c r="L4" s="421"/>
      <c r="M4" s="420"/>
      <c r="N4" s="420"/>
      <c r="O4" s="421"/>
      <c r="P4" s="420"/>
      <c r="Q4" s="420"/>
      <c r="R4" s="421"/>
      <c r="S4" s="422"/>
      <c r="T4" s="419" t="s">
        <v>100</v>
      </c>
      <c r="U4" s="421"/>
      <c r="V4" s="420"/>
      <c r="W4" s="420"/>
      <c r="X4" s="421"/>
      <c r="Y4" s="420"/>
      <c r="Z4" s="420"/>
      <c r="AA4" s="421"/>
      <c r="AB4" s="422"/>
    </row>
    <row r="5" spans="1:28" ht="14.45" customHeight="1" thickBot="1" x14ac:dyDescent="0.25">
      <c r="A5" s="558"/>
      <c r="B5" s="559">
        <v>2015</v>
      </c>
      <c r="C5" s="560"/>
      <c r="D5" s="560"/>
      <c r="E5" s="560">
        <v>2018</v>
      </c>
      <c r="F5" s="560"/>
      <c r="G5" s="560"/>
      <c r="H5" s="560">
        <v>2019</v>
      </c>
      <c r="I5" s="561" t="s">
        <v>197</v>
      </c>
      <c r="J5" s="562" t="s">
        <v>2</v>
      </c>
      <c r="K5" s="559">
        <v>2015</v>
      </c>
      <c r="L5" s="560"/>
      <c r="M5" s="560"/>
      <c r="N5" s="560">
        <v>2018</v>
      </c>
      <c r="O5" s="560"/>
      <c r="P5" s="560"/>
      <c r="Q5" s="560">
        <v>2019</v>
      </c>
      <c r="R5" s="561" t="s">
        <v>197</v>
      </c>
      <c r="S5" s="562" t="s">
        <v>2</v>
      </c>
      <c r="T5" s="559">
        <v>2015</v>
      </c>
      <c r="U5" s="560"/>
      <c r="V5" s="560"/>
      <c r="W5" s="560">
        <v>2018</v>
      </c>
      <c r="X5" s="560"/>
      <c r="Y5" s="560"/>
      <c r="Z5" s="560">
        <v>2019</v>
      </c>
      <c r="AA5" s="561" t="s">
        <v>197</v>
      </c>
      <c r="AB5" s="562" t="s">
        <v>2</v>
      </c>
    </row>
    <row r="6" spans="1:28" ht="14.45" customHeight="1" x14ac:dyDescent="0.25">
      <c r="A6" s="563" t="s">
        <v>1044</v>
      </c>
      <c r="B6" s="564">
        <v>32205759</v>
      </c>
      <c r="C6" s="565">
        <v>1</v>
      </c>
      <c r="D6" s="565">
        <v>1.0497335441073428</v>
      </c>
      <c r="E6" s="564">
        <v>30679937</v>
      </c>
      <c r="F6" s="565">
        <v>0.95262269707725256</v>
      </c>
      <c r="G6" s="565">
        <v>1</v>
      </c>
      <c r="H6" s="564">
        <v>32432913</v>
      </c>
      <c r="I6" s="565">
        <v>1.0070532105764065</v>
      </c>
      <c r="J6" s="565">
        <v>1.0571375358430495</v>
      </c>
      <c r="K6" s="564"/>
      <c r="L6" s="565"/>
      <c r="M6" s="565"/>
      <c r="N6" s="564"/>
      <c r="O6" s="565"/>
      <c r="P6" s="565"/>
      <c r="Q6" s="564"/>
      <c r="R6" s="565"/>
      <c r="S6" s="565"/>
      <c r="T6" s="564"/>
      <c r="U6" s="565"/>
      <c r="V6" s="565"/>
      <c r="W6" s="564"/>
      <c r="X6" s="565"/>
      <c r="Y6" s="565"/>
      <c r="Z6" s="564"/>
      <c r="AA6" s="565"/>
      <c r="AB6" s="566"/>
    </row>
    <row r="7" spans="1:28" ht="14.45" customHeight="1" thickBot="1" x14ac:dyDescent="0.3">
      <c r="A7" s="570" t="s">
        <v>1045</v>
      </c>
      <c r="B7" s="567">
        <v>32205759</v>
      </c>
      <c r="C7" s="568">
        <v>1</v>
      </c>
      <c r="D7" s="568">
        <v>1.0497335441073428</v>
      </c>
      <c r="E7" s="567">
        <v>30679937</v>
      </c>
      <c r="F7" s="568">
        <v>0.95262269707725256</v>
      </c>
      <c r="G7" s="568">
        <v>1</v>
      </c>
      <c r="H7" s="567">
        <v>32432913</v>
      </c>
      <c r="I7" s="568">
        <v>1.0070532105764065</v>
      </c>
      <c r="J7" s="568">
        <v>1.0571375358430495</v>
      </c>
      <c r="K7" s="567"/>
      <c r="L7" s="568"/>
      <c r="M7" s="568"/>
      <c r="N7" s="567"/>
      <c r="O7" s="568"/>
      <c r="P7" s="568"/>
      <c r="Q7" s="567"/>
      <c r="R7" s="568"/>
      <c r="S7" s="568"/>
      <c r="T7" s="567"/>
      <c r="U7" s="568"/>
      <c r="V7" s="568"/>
      <c r="W7" s="567"/>
      <c r="X7" s="568"/>
      <c r="Y7" s="568"/>
      <c r="Z7" s="567"/>
      <c r="AA7" s="568"/>
      <c r="AB7" s="569"/>
    </row>
    <row r="8" spans="1:28" ht="14.45" customHeight="1" thickBot="1" x14ac:dyDescent="0.25"/>
    <row r="9" spans="1:28" ht="14.45" customHeight="1" x14ac:dyDescent="0.25">
      <c r="A9" s="563" t="s">
        <v>481</v>
      </c>
      <c r="B9" s="564">
        <v>30328298</v>
      </c>
      <c r="C9" s="565">
        <v>1</v>
      </c>
      <c r="D9" s="565">
        <v>1.0237700474656961</v>
      </c>
      <c r="E9" s="564">
        <v>29624131</v>
      </c>
      <c r="F9" s="565">
        <v>0.97678184908365118</v>
      </c>
      <c r="G9" s="565">
        <v>1</v>
      </c>
      <c r="H9" s="564">
        <v>31045372</v>
      </c>
      <c r="I9" s="565">
        <v>1.0236437270564935</v>
      </c>
      <c r="J9" s="566">
        <v>1.0479757870365884</v>
      </c>
    </row>
    <row r="10" spans="1:28" ht="14.45" customHeight="1" x14ac:dyDescent="0.25">
      <c r="A10" s="578" t="s">
        <v>1047</v>
      </c>
      <c r="B10" s="571">
        <v>27809625</v>
      </c>
      <c r="C10" s="572">
        <v>1</v>
      </c>
      <c r="D10" s="572">
        <v>0.95991336017905371</v>
      </c>
      <c r="E10" s="571">
        <v>28970974</v>
      </c>
      <c r="F10" s="572">
        <v>1.0417606853742185</v>
      </c>
      <c r="G10" s="572">
        <v>1</v>
      </c>
      <c r="H10" s="571">
        <v>30395260</v>
      </c>
      <c r="I10" s="572">
        <v>1.0929762627147974</v>
      </c>
      <c r="J10" s="573">
        <v>1.0491625169385055</v>
      </c>
    </row>
    <row r="11" spans="1:28" ht="14.45" customHeight="1" x14ac:dyDescent="0.25">
      <c r="A11" s="578" t="s">
        <v>1048</v>
      </c>
      <c r="B11" s="571">
        <v>2518673</v>
      </c>
      <c r="C11" s="572">
        <v>1</v>
      </c>
      <c r="D11" s="572">
        <v>3.856152502384572</v>
      </c>
      <c r="E11" s="571">
        <v>653157</v>
      </c>
      <c r="F11" s="572">
        <v>0.25932584341039905</v>
      </c>
      <c r="G11" s="572">
        <v>1</v>
      </c>
      <c r="H11" s="571">
        <v>650112</v>
      </c>
      <c r="I11" s="572">
        <v>0.25811687344883594</v>
      </c>
      <c r="J11" s="573">
        <v>0.99533802745741073</v>
      </c>
    </row>
    <row r="12" spans="1:28" ht="14.45" customHeight="1" x14ac:dyDescent="0.25">
      <c r="A12" s="574" t="s">
        <v>566</v>
      </c>
      <c r="B12" s="575">
        <v>1877461</v>
      </c>
      <c r="C12" s="576">
        <v>1</v>
      </c>
      <c r="D12" s="576">
        <v>1.7782253557945304</v>
      </c>
      <c r="E12" s="575">
        <v>1055806</v>
      </c>
      <c r="F12" s="576">
        <v>0.56235841916290141</v>
      </c>
      <c r="G12" s="576">
        <v>1</v>
      </c>
      <c r="H12" s="575">
        <v>1387541</v>
      </c>
      <c r="I12" s="576">
        <v>0.73905183649620421</v>
      </c>
      <c r="J12" s="577">
        <v>1.3142007149040638</v>
      </c>
    </row>
    <row r="13" spans="1:28" ht="14.45" customHeight="1" x14ac:dyDescent="0.25">
      <c r="A13" s="578" t="s">
        <v>1047</v>
      </c>
      <c r="B13" s="571">
        <v>1421229</v>
      </c>
      <c r="C13" s="572">
        <v>1</v>
      </c>
      <c r="D13" s="572">
        <v>1.4950264979939787</v>
      </c>
      <c r="E13" s="571">
        <v>950638</v>
      </c>
      <c r="F13" s="572">
        <v>0.66888446548726488</v>
      </c>
      <c r="G13" s="572">
        <v>1</v>
      </c>
      <c r="H13" s="571">
        <v>1387541</v>
      </c>
      <c r="I13" s="572">
        <v>0.97629657148847937</v>
      </c>
      <c r="J13" s="573">
        <v>1.4595892442759495</v>
      </c>
    </row>
    <row r="14" spans="1:28" ht="14.45" customHeight="1" thickBot="1" x14ac:dyDescent="0.3">
      <c r="A14" s="570" t="s">
        <v>1048</v>
      </c>
      <c r="B14" s="567">
        <v>456232</v>
      </c>
      <c r="C14" s="568">
        <v>1</v>
      </c>
      <c r="D14" s="568">
        <v>4.3381256656017042</v>
      </c>
      <c r="E14" s="567">
        <v>105168</v>
      </c>
      <c r="F14" s="568">
        <v>0.23051429974223642</v>
      </c>
      <c r="G14" s="568">
        <v>1</v>
      </c>
      <c r="H14" s="567"/>
      <c r="I14" s="568"/>
      <c r="J14" s="569"/>
    </row>
    <row r="15" spans="1:28" ht="14.45" customHeight="1" x14ac:dyDescent="0.2">
      <c r="A15" s="518" t="s">
        <v>233</v>
      </c>
    </row>
    <row r="16" spans="1:28" ht="14.45" customHeight="1" x14ac:dyDescent="0.2">
      <c r="A16" s="519" t="s">
        <v>543</v>
      </c>
    </row>
    <row r="17" spans="1:1" ht="14.45" customHeight="1" x14ac:dyDescent="0.2">
      <c r="A17" s="518" t="s">
        <v>1049</v>
      </c>
    </row>
    <row r="18" spans="1:1" ht="14.45" customHeight="1" x14ac:dyDescent="0.2">
      <c r="A18" s="518" t="s">
        <v>1050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16CFD0E8-6160-4A94-8AB6-3FA528B1EAB4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8" bestFit="1" customWidth="1"/>
    <col min="2" max="2" width="7.7109375" style="196" hidden="1" customWidth="1" outlineLevel="1"/>
    <col min="3" max="3" width="7.7109375" style="196" customWidth="1" collapsed="1"/>
    <col min="4" max="4" width="7.7109375" style="196" customWidth="1"/>
    <col min="5" max="5" width="7.7109375" style="95" hidden="1" customWidth="1" outlineLevel="1"/>
    <col min="6" max="6" width="7.7109375" style="95" customWidth="1" collapsed="1"/>
    <col min="7" max="7" width="7.7109375" style="95" customWidth="1"/>
    <col min="8" max="16384" width="8.85546875" style="118"/>
  </cols>
  <sheetData>
    <row r="1" spans="1:7" ht="18.600000000000001" customHeight="1" thickBot="1" x14ac:dyDescent="0.35">
      <c r="A1" s="417" t="s">
        <v>1072</v>
      </c>
      <c r="B1" s="318"/>
      <c r="C1" s="318"/>
      <c r="D1" s="318"/>
      <c r="E1" s="318"/>
      <c r="F1" s="318"/>
      <c r="G1" s="318"/>
    </row>
    <row r="2" spans="1:7" ht="14.45" customHeight="1" thickBot="1" x14ac:dyDescent="0.25">
      <c r="A2" s="221" t="s">
        <v>256</v>
      </c>
      <c r="B2" s="100"/>
      <c r="C2" s="100"/>
      <c r="D2" s="100"/>
      <c r="E2" s="100"/>
      <c r="F2" s="100"/>
      <c r="G2" s="100"/>
    </row>
    <row r="3" spans="1:7" ht="14.45" customHeight="1" thickBot="1" x14ac:dyDescent="0.25">
      <c r="A3" s="262" t="s">
        <v>127</v>
      </c>
      <c r="B3" s="248">
        <f t="shared" ref="B3:G3" si="0">SUBTOTAL(9,B6:B1048576)</f>
        <v>85998</v>
      </c>
      <c r="C3" s="249">
        <f t="shared" si="0"/>
        <v>83110</v>
      </c>
      <c r="D3" s="261">
        <f t="shared" si="0"/>
        <v>83275</v>
      </c>
      <c r="E3" s="213">
        <f t="shared" si="0"/>
        <v>32205759</v>
      </c>
      <c r="F3" s="211">
        <f t="shared" si="0"/>
        <v>30679937</v>
      </c>
      <c r="G3" s="250">
        <f t="shared" si="0"/>
        <v>32432913</v>
      </c>
    </row>
    <row r="4" spans="1:7" ht="14.45" customHeight="1" x14ac:dyDescent="0.2">
      <c r="A4" s="418" t="s">
        <v>128</v>
      </c>
      <c r="B4" s="423" t="s">
        <v>194</v>
      </c>
      <c r="C4" s="421"/>
      <c r="D4" s="424"/>
      <c r="E4" s="423" t="s">
        <v>98</v>
      </c>
      <c r="F4" s="421"/>
      <c r="G4" s="424"/>
    </row>
    <row r="5" spans="1:7" ht="14.45" customHeight="1" thickBot="1" x14ac:dyDescent="0.25">
      <c r="A5" s="558"/>
      <c r="B5" s="559">
        <v>2015</v>
      </c>
      <c r="C5" s="560">
        <v>2018</v>
      </c>
      <c r="D5" s="579">
        <v>2019</v>
      </c>
      <c r="E5" s="559">
        <v>2015</v>
      </c>
      <c r="F5" s="560">
        <v>2018</v>
      </c>
      <c r="G5" s="579">
        <v>2019</v>
      </c>
    </row>
    <row r="6" spans="1:7" ht="14.45" customHeight="1" x14ac:dyDescent="0.2">
      <c r="A6" s="504" t="s">
        <v>1047</v>
      </c>
      <c r="B6" s="482">
        <v>79081</v>
      </c>
      <c r="C6" s="482">
        <v>82923</v>
      </c>
      <c r="D6" s="482">
        <v>83118</v>
      </c>
      <c r="E6" s="580">
        <v>29230854</v>
      </c>
      <c r="F6" s="580">
        <v>29921612</v>
      </c>
      <c r="G6" s="581">
        <v>31782801</v>
      </c>
    </row>
    <row r="7" spans="1:7" ht="14.45" customHeight="1" x14ac:dyDescent="0.2">
      <c r="A7" s="586" t="s">
        <v>1051</v>
      </c>
      <c r="B7" s="553">
        <v>232</v>
      </c>
      <c r="C7" s="553">
        <v>20</v>
      </c>
      <c r="D7" s="553">
        <v>3</v>
      </c>
      <c r="E7" s="582">
        <v>86405</v>
      </c>
      <c r="F7" s="582">
        <v>73404</v>
      </c>
      <c r="G7" s="583">
        <v>14409</v>
      </c>
    </row>
    <row r="8" spans="1:7" ht="14.45" customHeight="1" x14ac:dyDescent="0.2">
      <c r="A8" s="586" t="s">
        <v>1052</v>
      </c>
      <c r="B8" s="553">
        <v>660</v>
      </c>
      <c r="C8" s="553"/>
      <c r="D8" s="553">
        <v>8</v>
      </c>
      <c r="E8" s="582">
        <v>144106</v>
      </c>
      <c r="F8" s="582"/>
      <c r="G8" s="583">
        <v>2603</v>
      </c>
    </row>
    <row r="9" spans="1:7" ht="14.45" customHeight="1" x14ac:dyDescent="0.2">
      <c r="A9" s="586" t="s">
        <v>1053</v>
      </c>
      <c r="B9" s="553">
        <v>846</v>
      </c>
      <c r="C9" s="553">
        <v>36</v>
      </c>
      <c r="D9" s="553"/>
      <c r="E9" s="582">
        <v>472649</v>
      </c>
      <c r="F9" s="582">
        <v>172044</v>
      </c>
      <c r="G9" s="583"/>
    </row>
    <row r="10" spans="1:7" ht="14.45" customHeight="1" x14ac:dyDescent="0.2">
      <c r="A10" s="586" t="s">
        <v>1054</v>
      </c>
      <c r="B10" s="553">
        <v>916</v>
      </c>
      <c r="C10" s="553">
        <v>9</v>
      </c>
      <c r="D10" s="553">
        <v>22</v>
      </c>
      <c r="E10" s="582">
        <v>305556</v>
      </c>
      <c r="F10" s="582">
        <v>43011</v>
      </c>
      <c r="G10" s="583">
        <v>100875</v>
      </c>
    </row>
    <row r="11" spans="1:7" ht="14.45" customHeight="1" x14ac:dyDescent="0.2">
      <c r="A11" s="586" t="s">
        <v>1055</v>
      </c>
      <c r="B11" s="553">
        <v>175</v>
      </c>
      <c r="C11" s="553"/>
      <c r="D11" s="553"/>
      <c r="E11" s="582">
        <v>51503</v>
      </c>
      <c r="F11" s="582"/>
      <c r="G11" s="583"/>
    </row>
    <row r="12" spans="1:7" ht="14.45" customHeight="1" x14ac:dyDescent="0.2">
      <c r="A12" s="586" t="s">
        <v>1056</v>
      </c>
      <c r="B12" s="553">
        <v>233</v>
      </c>
      <c r="C12" s="553"/>
      <c r="D12" s="553"/>
      <c r="E12" s="582">
        <v>364230</v>
      </c>
      <c r="F12" s="582"/>
      <c r="G12" s="583"/>
    </row>
    <row r="13" spans="1:7" ht="14.45" customHeight="1" x14ac:dyDescent="0.2">
      <c r="A13" s="586" t="s">
        <v>1057</v>
      </c>
      <c r="B13" s="553">
        <v>268</v>
      </c>
      <c r="C13" s="553"/>
      <c r="D13" s="553"/>
      <c r="E13" s="582">
        <v>85215</v>
      </c>
      <c r="F13" s="582"/>
      <c r="G13" s="583"/>
    </row>
    <row r="14" spans="1:7" ht="14.45" customHeight="1" x14ac:dyDescent="0.2">
      <c r="A14" s="586" t="s">
        <v>1058</v>
      </c>
      <c r="B14" s="553">
        <v>858</v>
      </c>
      <c r="C14" s="553">
        <v>27</v>
      </c>
      <c r="D14" s="553">
        <v>12</v>
      </c>
      <c r="E14" s="582">
        <v>251133</v>
      </c>
      <c r="F14" s="582">
        <v>115620</v>
      </c>
      <c r="G14" s="583">
        <v>57636</v>
      </c>
    </row>
    <row r="15" spans="1:7" ht="14.45" customHeight="1" x14ac:dyDescent="0.2">
      <c r="A15" s="586" t="s">
        <v>1059</v>
      </c>
      <c r="B15" s="553">
        <v>40</v>
      </c>
      <c r="C15" s="553"/>
      <c r="D15" s="553"/>
      <c r="E15" s="582">
        <v>52105</v>
      </c>
      <c r="F15" s="582"/>
      <c r="G15" s="583"/>
    </row>
    <row r="16" spans="1:7" ht="14.45" customHeight="1" x14ac:dyDescent="0.2">
      <c r="A16" s="586" t="s">
        <v>1060</v>
      </c>
      <c r="B16" s="553">
        <v>169</v>
      </c>
      <c r="C16" s="553"/>
      <c r="D16" s="553"/>
      <c r="E16" s="582">
        <v>53118</v>
      </c>
      <c r="F16" s="582"/>
      <c r="G16" s="583"/>
    </row>
    <row r="17" spans="1:7" ht="14.45" customHeight="1" x14ac:dyDescent="0.2">
      <c r="A17" s="586" t="s">
        <v>1061</v>
      </c>
      <c r="B17" s="553">
        <v>121</v>
      </c>
      <c r="C17" s="553"/>
      <c r="D17" s="553"/>
      <c r="E17" s="582">
        <v>45473</v>
      </c>
      <c r="F17" s="582"/>
      <c r="G17" s="583"/>
    </row>
    <row r="18" spans="1:7" ht="14.45" customHeight="1" x14ac:dyDescent="0.2">
      <c r="A18" s="586" t="s">
        <v>1062</v>
      </c>
      <c r="B18" s="553">
        <v>50</v>
      </c>
      <c r="C18" s="553">
        <v>16</v>
      </c>
      <c r="D18" s="553">
        <v>12</v>
      </c>
      <c r="E18" s="582">
        <v>50873</v>
      </c>
      <c r="F18" s="582">
        <v>45247</v>
      </c>
      <c r="G18" s="583">
        <v>57636</v>
      </c>
    </row>
    <row r="19" spans="1:7" ht="14.45" customHeight="1" x14ac:dyDescent="0.2">
      <c r="A19" s="586" t="s">
        <v>1063</v>
      </c>
      <c r="B19" s="553">
        <v>112</v>
      </c>
      <c r="C19" s="553">
        <v>3</v>
      </c>
      <c r="D19" s="553">
        <v>8</v>
      </c>
      <c r="E19" s="582">
        <v>25086</v>
      </c>
      <c r="F19" s="582">
        <v>14337</v>
      </c>
      <c r="G19" s="583">
        <v>35082</v>
      </c>
    </row>
    <row r="20" spans="1:7" ht="14.45" customHeight="1" x14ac:dyDescent="0.2">
      <c r="A20" s="586" t="s">
        <v>1064</v>
      </c>
      <c r="B20" s="553">
        <v>1</v>
      </c>
      <c r="C20" s="553">
        <v>6</v>
      </c>
      <c r="D20" s="553">
        <v>27</v>
      </c>
      <c r="E20" s="582">
        <v>1012</v>
      </c>
      <c r="F20" s="582">
        <v>28674</v>
      </c>
      <c r="G20" s="583">
        <v>116206</v>
      </c>
    </row>
    <row r="21" spans="1:7" ht="14.45" customHeight="1" x14ac:dyDescent="0.2">
      <c r="A21" s="586" t="s">
        <v>1065</v>
      </c>
      <c r="B21" s="553"/>
      <c r="C21" s="553"/>
      <c r="D21" s="553">
        <v>11</v>
      </c>
      <c r="E21" s="582"/>
      <c r="F21" s="582"/>
      <c r="G21" s="583">
        <v>48042</v>
      </c>
    </row>
    <row r="22" spans="1:7" ht="14.45" customHeight="1" x14ac:dyDescent="0.2">
      <c r="A22" s="586" t="s">
        <v>1066</v>
      </c>
      <c r="B22" s="553">
        <v>586</v>
      </c>
      <c r="C22" s="553"/>
      <c r="D22" s="553"/>
      <c r="E22" s="582">
        <v>272550</v>
      </c>
      <c r="F22" s="582"/>
      <c r="G22" s="583"/>
    </row>
    <row r="23" spans="1:7" ht="14.45" customHeight="1" x14ac:dyDescent="0.2">
      <c r="A23" s="586" t="s">
        <v>1067</v>
      </c>
      <c r="B23" s="553">
        <v>46</v>
      </c>
      <c r="C23" s="553"/>
      <c r="D23" s="553"/>
      <c r="E23" s="582">
        <v>8144</v>
      </c>
      <c r="F23" s="582"/>
      <c r="G23" s="583"/>
    </row>
    <row r="24" spans="1:7" ht="14.45" customHeight="1" x14ac:dyDescent="0.2">
      <c r="A24" s="586" t="s">
        <v>1068</v>
      </c>
      <c r="B24" s="553">
        <v>352</v>
      </c>
      <c r="C24" s="553">
        <v>44</v>
      </c>
      <c r="D24" s="553">
        <v>23</v>
      </c>
      <c r="E24" s="582">
        <v>259702</v>
      </c>
      <c r="F24" s="582">
        <v>177393</v>
      </c>
      <c r="G24" s="583">
        <v>110469</v>
      </c>
    </row>
    <row r="25" spans="1:7" ht="14.45" customHeight="1" x14ac:dyDescent="0.2">
      <c r="A25" s="586" t="s">
        <v>1069</v>
      </c>
      <c r="B25" s="553">
        <v>545</v>
      </c>
      <c r="C25" s="553">
        <v>20</v>
      </c>
      <c r="D25" s="553">
        <v>15</v>
      </c>
      <c r="E25" s="582">
        <v>250942</v>
      </c>
      <c r="F25" s="582">
        <v>59921</v>
      </c>
      <c r="G25" s="583">
        <v>31977</v>
      </c>
    </row>
    <row r="26" spans="1:7" ht="14.45" customHeight="1" x14ac:dyDescent="0.2">
      <c r="A26" s="586" t="s">
        <v>1070</v>
      </c>
      <c r="B26" s="553">
        <v>643</v>
      </c>
      <c r="C26" s="553">
        <v>3</v>
      </c>
      <c r="D26" s="553">
        <v>16</v>
      </c>
      <c r="E26" s="582">
        <v>168876</v>
      </c>
      <c r="F26" s="582">
        <v>14337</v>
      </c>
      <c r="G26" s="583">
        <v>75177</v>
      </c>
    </row>
    <row r="27" spans="1:7" ht="14.45" customHeight="1" thickBot="1" x14ac:dyDescent="0.25">
      <c r="A27" s="587" t="s">
        <v>1071</v>
      </c>
      <c r="B27" s="556">
        <v>64</v>
      </c>
      <c r="C27" s="556">
        <v>3</v>
      </c>
      <c r="D27" s="556"/>
      <c r="E27" s="584">
        <v>26227</v>
      </c>
      <c r="F27" s="584">
        <v>14337</v>
      </c>
      <c r="G27" s="585"/>
    </row>
    <row r="28" spans="1:7" ht="14.45" customHeight="1" x14ac:dyDescent="0.2">
      <c r="A28" s="518" t="s">
        <v>233</v>
      </c>
    </row>
    <row r="29" spans="1:7" ht="14.45" customHeight="1" x14ac:dyDescent="0.2">
      <c r="A29" s="519" t="s">
        <v>543</v>
      </c>
    </row>
    <row r="30" spans="1:7" ht="14.45" customHeight="1" x14ac:dyDescent="0.2">
      <c r="A30" s="518" t="s">
        <v>1049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B172B2E-DC01-447C-8BB7-3D3F7151212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8" customWidth="1"/>
    <col min="2" max="2" width="8.7109375" style="118" bestFit="1" customWidth="1"/>
    <col min="3" max="3" width="6.140625" style="118" customWidth="1"/>
    <col min="4" max="4" width="2.140625" style="118" bestFit="1" customWidth="1"/>
    <col min="5" max="5" width="8" style="118" customWidth="1"/>
    <col min="6" max="6" width="50.85546875" style="118" bestFit="1" customWidth="1" collapsed="1"/>
    <col min="7" max="8" width="11.140625" style="196" hidden="1" customWidth="1" outlineLevel="1"/>
    <col min="9" max="10" width="9.28515625" style="118" hidden="1" customWidth="1"/>
    <col min="11" max="12" width="11.140625" style="196" customWidth="1"/>
    <col min="13" max="14" width="9.28515625" style="118" hidden="1" customWidth="1"/>
    <col min="15" max="16" width="11.140625" style="196" customWidth="1"/>
    <col min="17" max="17" width="11.140625" style="199" customWidth="1"/>
    <col min="18" max="18" width="11.140625" style="196" customWidth="1"/>
    <col min="19" max="16384" width="8.85546875" style="118"/>
  </cols>
  <sheetData>
    <row r="1" spans="1:18" ht="18.600000000000001" customHeight="1" thickBot="1" x14ac:dyDescent="0.35">
      <c r="A1" s="318" t="s">
        <v>1210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</row>
    <row r="2" spans="1:18" ht="14.45" customHeight="1" thickBot="1" x14ac:dyDescent="0.25">
      <c r="A2" s="221" t="s">
        <v>256</v>
      </c>
      <c r="B2" s="186"/>
      <c r="C2" s="186"/>
      <c r="D2" s="100"/>
      <c r="E2" s="100"/>
      <c r="F2" s="100"/>
      <c r="G2" s="219"/>
      <c r="H2" s="219"/>
      <c r="I2" s="100"/>
      <c r="J2" s="100"/>
      <c r="K2" s="219"/>
      <c r="L2" s="219"/>
      <c r="M2" s="100"/>
      <c r="N2" s="100"/>
      <c r="O2" s="219"/>
      <c r="P2" s="219"/>
      <c r="Q2" s="216"/>
      <c r="R2" s="219"/>
    </row>
    <row r="3" spans="1:18" ht="14.45" customHeight="1" thickBot="1" x14ac:dyDescent="0.25">
      <c r="F3" s="77" t="s">
        <v>127</v>
      </c>
      <c r="G3" s="91">
        <f t="shared" ref="G3:P3" si="0">SUBTOTAL(9,G6:G1048576)</f>
        <v>85998</v>
      </c>
      <c r="H3" s="92">
        <f t="shared" si="0"/>
        <v>32205759</v>
      </c>
      <c r="I3" s="66"/>
      <c r="J3" s="66"/>
      <c r="K3" s="92">
        <f t="shared" si="0"/>
        <v>83110</v>
      </c>
      <c r="L3" s="92">
        <f t="shared" si="0"/>
        <v>30679937</v>
      </c>
      <c r="M3" s="66"/>
      <c r="N3" s="66"/>
      <c r="O3" s="92">
        <f t="shared" si="0"/>
        <v>83275</v>
      </c>
      <c r="P3" s="92">
        <f t="shared" si="0"/>
        <v>32432913</v>
      </c>
      <c r="Q3" s="67">
        <f>IF(L3=0,0,P3/L3)</f>
        <v>1.0571375358430495</v>
      </c>
      <c r="R3" s="93">
        <f>IF(O3=0,0,P3/O3)</f>
        <v>389.4675833083158</v>
      </c>
    </row>
    <row r="4" spans="1:18" ht="14.45" customHeight="1" x14ac:dyDescent="0.2">
      <c r="A4" s="425" t="s">
        <v>198</v>
      </c>
      <c r="B4" s="425" t="s">
        <v>94</v>
      </c>
      <c r="C4" s="433" t="s">
        <v>0</v>
      </c>
      <c r="D4" s="427" t="s">
        <v>95</v>
      </c>
      <c r="E4" s="432" t="s">
        <v>70</v>
      </c>
      <c r="F4" s="428" t="s">
        <v>69</v>
      </c>
      <c r="G4" s="429">
        <v>2015</v>
      </c>
      <c r="H4" s="430"/>
      <c r="I4" s="90"/>
      <c r="J4" s="90"/>
      <c r="K4" s="429">
        <v>2018</v>
      </c>
      <c r="L4" s="430"/>
      <c r="M4" s="90"/>
      <c r="N4" s="90"/>
      <c r="O4" s="429">
        <v>2019</v>
      </c>
      <c r="P4" s="430"/>
      <c r="Q4" s="431" t="s">
        <v>2</v>
      </c>
      <c r="R4" s="426" t="s">
        <v>97</v>
      </c>
    </row>
    <row r="5" spans="1:18" ht="14.45" customHeight="1" thickBot="1" x14ac:dyDescent="0.25">
      <c r="A5" s="588"/>
      <c r="B5" s="588"/>
      <c r="C5" s="589"/>
      <c r="D5" s="590"/>
      <c r="E5" s="591"/>
      <c r="F5" s="592"/>
      <c r="G5" s="593" t="s">
        <v>71</v>
      </c>
      <c r="H5" s="594" t="s">
        <v>14</v>
      </c>
      <c r="I5" s="595"/>
      <c r="J5" s="595"/>
      <c r="K5" s="593" t="s">
        <v>71</v>
      </c>
      <c r="L5" s="594" t="s">
        <v>14</v>
      </c>
      <c r="M5" s="595"/>
      <c r="N5" s="595"/>
      <c r="O5" s="593" t="s">
        <v>71</v>
      </c>
      <c r="P5" s="594" t="s">
        <v>14</v>
      </c>
      <c r="Q5" s="596"/>
      <c r="R5" s="597"/>
    </row>
    <row r="6" spans="1:18" ht="14.45" customHeight="1" x14ac:dyDescent="0.2">
      <c r="A6" s="477" t="s">
        <v>1073</v>
      </c>
      <c r="B6" s="478" t="s">
        <v>1074</v>
      </c>
      <c r="C6" s="478" t="s">
        <v>481</v>
      </c>
      <c r="D6" s="478" t="s">
        <v>1075</v>
      </c>
      <c r="E6" s="478" t="s">
        <v>1076</v>
      </c>
      <c r="F6" s="478" t="s">
        <v>1077</v>
      </c>
      <c r="G6" s="482"/>
      <c r="H6" s="482"/>
      <c r="I6" s="478"/>
      <c r="J6" s="478"/>
      <c r="K6" s="482">
        <v>1</v>
      </c>
      <c r="L6" s="482">
        <v>2235</v>
      </c>
      <c r="M6" s="478">
        <v>1</v>
      </c>
      <c r="N6" s="478">
        <v>2235</v>
      </c>
      <c r="O6" s="482">
        <v>5</v>
      </c>
      <c r="P6" s="482">
        <v>11295</v>
      </c>
      <c r="Q6" s="505">
        <v>5.0536912751677852</v>
      </c>
      <c r="R6" s="483">
        <v>2259</v>
      </c>
    </row>
    <row r="7" spans="1:18" ht="14.45" customHeight="1" x14ac:dyDescent="0.2">
      <c r="A7" s="536" t="s">
        <v>1073</v>
      </c>
      <c r="B7" s="537" t="s">
        <v>1074</v>
      </c>
      <c r="C7" s="537" t="s">
        <v>481</v>
      </c>
      <c r="D7" s="537" t="s">
        <v>1075</v>
      </c>
      <c r="E7" s="537" t="s">
        <v>1078</v>
      </c>
      <c r="F7" s="537" t="s">
        <v>1079</v>
      </c>
      <c r="G7" s="553">
        <v>9485</v>
      </c>
      <c r="H7" s="553">
        <v>550130</v>
      </c>
      <c r="I7" s="537">
        <v>1.0747875354107648</v>
      </c>
      <c r="J7" s="537">
        <v>58</v>
      </c>
      <c r="K7" s="553">
        <v>8825</v>
      </c>
      <c r="L7" s="553">
        <v>511850</v>
      </c>
      <c r="M7" s="537">
        <v>1</v>
      </c>
      <c r="N7" s="537">
        <v>58</v>
      </c>
      <c r="O7" s="553">
        <v>7296</v>
      </c>
      <c r="P7" s="553">
        <v>430464</v>
      </c>
      <c r="Q7" s="542">
        <v>0.84099638565986123</v>
      </c>
      <c r="R7" s="554">
        <v>59</v>
      </c>
    </row>
    <row r="8" spans="1:18" ht="14.45" customHeight="1" x14ac:dyDescent="0.2">
      <c r="A8" s="536" t="s">
        <v>1073</v>
      </c>
      <c r="B8" s="537" t="s">
        <v>1074</v>
      </c>
      <c r="C8" s="537" t="s">
        <v>481</v>
      </c>
      <c r="D8" s="537" t="s">
        <v>1075</v>
      </c>
      <c r="E8" s="537" t="s">
        <v>1080</v>
      </c>
      <c r="F8" s="537" t="s">
        <v>1081</v>
      </c>
      <c r="G8" s="553">
        <v>459</v>
      </c>
      <c r="H8" s="553">
        <v>60129</v>
      </c>
      <c r="I8" s="537">
        <v>1.0001164299258174</v>
      </c>
      <c r="J8" s="537">
        <v>131</v>
      </c>
      <c r="K8" s="553">
        <v>456</v>
      </c>
      <c r="L8" s="553">
        <v>60122</v>
      </c>
      <c r="M8" s="537">
        <v>1</v>
      </c>
      <c r="N8" s="537">
        <v>131.84649122807016</v>
      </c>
      <c r="O8" s="553">
        <v>305</v>
      </c>
      <c r="P8" s="553">
        <v>40260</v>
      </c>
      <c r="Q8" s="542">
        <v>0.66963840191610391</v>
      </c>
      <c r="R8" s="554">
        <v>132</v>
      </c>
    </row>
    <row r="9" spans="1:18" ht="14.45" customHeight="1" x14ac:dyDescent="0.2">
      <c r="A9" s="536" t="s">
        <v>1073</v>
      </c>
      <c r="B9" s="537" t="s">
        <v>1074</v>
      </c>
      <c r="C9" s="537" t="s">
        <v>481</v>
      </c>
      <c r="D9" s="537" t="s">
        <v>1075</v>
      </c>
      <c r="E9" s="537" t="s">
        <v>1082</v>
      </c>
      <c r="F9" s="537" t="s">
        <v>1083</v>
      </c>
      <c r="G9" s="553">
        <v>39</v>
      </c>
      <c r="H9" s="553">
        <v>7371</v>
      </c>
      <c r="I9" s="537">
        <v>1.021480044345898</v>
      </c>
      <c r="J9" s="537">
        <v>189</v>
      </c>
      <c r="K9" s="553">
        <v>38</v>
      </c>
      <c r="L9" s="553">
        <v>7216</v>
      </c>
      <c r="M9" s="537">
        <v>1</v>
      </c>
      <c r="N9" s="537">
        <v>189.89473684210526</v>
      </c>
      <c r="O9" s="553">
        <v>30</v>
      </c>
      <c r="P9" s="553">
        <v>5700</v>
      </c>
      <c r="Q9" s="542">
        <v>0.78991130820399114</v>
      </c>
      <c r="R9" s="554">
        <v>190</v>
      </c>
    </row>
    <row r="10" spans="1:18" ht="14.45" customHeight="1" x14ac:dyDescent="0.2">
      <c r="A10" s="536" t="s">
        <v>1073</v>
      </c>
      <c r="B10" s="537" t="s">
        <v>1074</v>
      </c>
      <c r="C10" s="537" t="s">
        <v>481</v>
      </c>
      <c r="D10" s="537" t="s">
        <v>1075</v>
      </c>
      <c r="E10" s="537" t="s">
        <v>1084</v>
      </c>
      <c r="F10" s="537" t="s">
        <v>1085</v>
      </c>
      <c r="G10" s="553">
        <v>4</v>
      </c>
      <c r="H10" s="553">
        <v>1632</v>
      </c>
      <c r="I10" s="537">
        <v>0.5714285714285714</v>
      </c>
      <c r="J10" s="537">
        <v>408</v>
      </c>
      <c r="K10" s="553">
        <v>7</v>
      </c>
      <c r="L10" s="553">
        <v>2856</v>
      </c>
      <c r="M10" s="537">
        <v>1</v>
      </c>
      <c r="N10" s="537">
        <v>408</v>
      </c>
      <c r="O10" s="553">
        <v>4</v>
      </c>
      <c r="P10" s="553">
        <v>1644</v>
      </c>
      <c r="Q10" s="542">
        <v>0.57563025210084029</v>
      </c>
      <c r="R10" s="554">
        <v>411</v>
      </c>
    </row>
    <row r="11" spans="1:18" ht="14.45" customHeight="1" x14ac:dyDescent="0.2">
      <c r="A11" s="536" t="s">
        <v>1073</v>
      </c>
      <c r="B11" s="537" t="s">
        <v>1074</v>
      </c>
      <c r="C11" s="537" t="s">
        <v>481</v>
      </c>
      <c r="D11" s="537" t="s">
        <v>1075</v>
      </c>
      <c r="E11" s="537" t="s">
        <v>1086</v>
      </c>
      <c r="F11" s="537" t="s">
        <v>1087</v>
      </c>
      <c r="G11" s="553">
        <v>3354</v>
      </c>
      <c r="H11" s="553">
        <v>603720</v>
      </c>
      <c r="I11" s="537">
        <v>1.0425862604911409</v>
      </c>
      <c r="J11" s="537">
        <v>180</v>
      </c>
      <c r="K11" s="553">
        <v>3217</v>
      </c>
      <c r="L11" s="553">
        <v>579060</v>
      </c>
      <c r="M11" s="537">
        <v>1</v>
      </c>
      <c r="N11" s="537">
        <v>180</v>
      </c>
      <c r="O11" s="553">
        <v>3559</v>
      </c>
      <c r="P11" s="553">
        <v>651297</v>
      </c>
      <c r="Q11" s="542">
        <v>1.1247487307014816</v>
      </c>
      <c r="R11" s="554">
        <v>183</v>
      </c>
    </row>
    <row r="12" spans="1:18" ht="14.45" customHeight="1" x14ac:dyDescent="0.2">
      <c r="A12" s="536" t="s">
        <v>1073</v>
      </c>
      <c r="B12" s="537" t="s">
        <v>1074</v>
      </c>
      <c r="C12" s="537" t="s">
        <v>481</v>
      </c>
      <c r="D12" s="537" t="s">
        <v>1075</v>
      </c>
      <c r="E12" s="537" t="s">
        <v>1088</v>
      </c>
      <c r="F12" s="537" t="s">
        <v>1089</v>
      </c>
      <c r="G12" s="553">
        <v>7</v>
      </c>
      <c r="H12" s="553">
        <v>3983</v>
      </c>
      <c r="I12" s="537">
        <v>3.4938596491228071</v>
      </c>
      <c r="J12" s="537">
        <v>569</v>
      </c>
      <c r="K12" s="553">
        <v>2</v>
      </c>
      <c r="L12" s="553">
        <v>1140</v>
      </c>
      <c r="M12" s="537">
        <v>1</v>
      </c>
      <c r="N12" s="537">
        <v>570</v>
      </c>
      <c r="O12" s="553"/>
      <c r="P12" s="553"/>
      <c r="Q12" s="542"/>
      <c r="R12" s="554"/>
    </row>
    <row r="13" spans="1:18" ht="14.45" customHeight="1" x14ac:dyDescent="0.2">
      <c r="A13" s="536" t="s">
        <v>1073</v>
      </c>
      <c r="B13" s="537" t="s">
        <v>1074</v>
      </c>
      <c r="C13" s="537" t="s">
        <v>481</v>
      </c>
      <c r="D13" s="537" t="s">
        <v>1075</v>
      </c>
      <c r="E13" s="537" t="s">
        <v>1090</v>
      </c>
      <c r="F13" s="537" t="s">
        <v>1091</v>
      </c>
      <c r="G13" s="553">
        <v>1957</v>
      </c>
      <c r="H13" s="553">
        <v>657552</v>
      </c>
      <c r="I13" s="537">
        <v>1.2104174183239944</v>
      </c>
      <c r="J13" s="537">
        <v>336</v>
      </c>
      <c r="K13" s="553">
        <v>1612</v>
      </c>
      <c r="L13" s="553">
        <v>543244</v>
      </c>
      <c r="M13" s="537">
        <v>1</v>
      </c>
      <c r="N13" s="537">
        <v>337</v>
      </c>
      <c r="O13" s="553">
        <v>1749</v>
      </c>
      <c r="P13" s="553">
        <v>596409</v>
      </c>
      <c r="Q13" s="542">
        <v>1.0978657840675645</v>
      </c>
      <c r="R13" s="554">
        <v>341</v>
      </c>
    </row>
    <row r="14" spans="1:18" ht="14.45" customHeight="1" x14ac:dyDescent="0.2">
      <c r="A14" s="536" t="s">
        <v>1073</v>
      </c>
      <c r="B14" s="537" t="s">
        <v>1074</v>
      </c>
      <c r="C14" s="537" t="s">
        <v>481</v>
      </c>
      <c r="D14" s="537" t="s">
        <v>1075</v>
      </c>
      <c r="E14" s="537" t="s">
        <v>1092</v>
      </c>
      <c r="F14" s="537" t="s">
        <v>1093</v>
      </c>
      <c r="G14" s="553">
        <v>314</v>
      </c>
      <c r="H14" s="553">
        <v>144126</v>
      </c>
      <c r="I14" s="537">
        <v>1.1893939393939394</v>
      </c>
      <c r="J14" s="537">
        <v>459</v>
      </c>
      <c r="K14" s="553">
        <v>264</v>
      </c>
      <c r="L14" s="553">
        <v>121176</v>
      </c>
      <c r="M14" s="537">
        <v>1</v>
      </c>
      <c r="N14" s="537">
        <v>459</v>
      </c>
      <c r="O14" s="553">
        <v>243</v>
      </c>
      <c r="P14" s="553">
        <v>112266</v>
      </c>
      <c r="Q14" s="542">
        <v>0.92647058823529416</v>
      </c>
      <c r="R14" s="554">
        <v>462</v>
      </c>
    </row>
    <row r="15" spans="1:18" ht="14.45" customHeight="1" x14ac:dyDescent="0.2">
      <c r="A15" s="536" t="s">
        <v>1073</v>
      </c>
      <c r="B15" s="537" t="s">
        <v>1074</v>
      </c>
      <c r="C15" s="537" t="s">
        <v>481</v>
      </c>
      <c r="D15" s="537" t="s">
        <v>1075</v>
      </c>
      <c r="E15" s="537" t="s">
        <v>1094</v>
      </c>
      <c r="F15" s="537" t="s">
        <v>1095</v>
      </c>
      <c r="G15" s="553">
        <v>11941</v>
      </c>
      <c r="H15" s="553">
        <v>4167409</v>
      </c>
      <c r="I15" s="537">
        <v>1.1108203057321446</v>
      </c>
      <c r="J15" s="537">
        <v>349</v>
      </c>
      <c r="K15" s="553">
        <v>10719</v>
      </c>
      <c r="L15" s="553">
        <v>3751650</v>
      </c>
      <c r="M15" s="537">
        <v>1</v>
      </c>
      <c r="N15" s="537">
        <v>350</v>
      </c>
      <c r="O15" s="553">
        <v>12532</v>
      </c>
      <c r="P15" s="553">
        <v>4398732</v>
      </c>
      <c r="Q15" s="542">
        <v>1.1724793091039942</v>
      </c>
      <c r="R15" s="554">
        <v>351</v>
      </c>
    </row>
    <row r="16" spans="1:18" ht="14.45" customHeight="1" x14ac:dyDescent="0.2">
      <c r="A16" s="536" t="s">
        <v>1073</v>
      </c>
      <c r="B16" s="537" t="s">
        <v>1074</v>
      </c>
      <c r="C16" s="537" t="s">
        <v>481</v>
      </c>
      <c r="D16" s="537" t="s">
        <v>1075</v>
      </c>
      <c r="E16" s="537" t="s">
        <v>1096</v>
      </c>
      <c r="F16" s="537" t="s">
        <v>1097</v>
      </c>
      <c r="G16" s="553">
        <v>3</v>
      </c>
      <c r="H16" s="553">
        <v>4959</v>
      </c>
      <c r="I16" s="537">
        <v>2.9963746223564955</v>
      </c>
      <c r="J16" s="537">
        <v>1653</v>
      </c>
      <c r="K16" s="553">
        <v>1</v>
      </c>
      <c r="L16" s="553">
        <v>1655</v>
      </c>
      <c r="M16" s="537">
        <v>1</v>
      </c>
      <c r="N16" s="537">
        <v>1655</v>
      </c>
      <c r="O16" s="553">
        <v>4</v>
      </c>
      <c r="P16" s="553">
        <v>6640</v>
      </c>
      <c r="Q16" s="542">
        <v>4.0120845921450154</v>
      </c>
      <c r="R16" s="554">
        <v>1660</v>
      </c>
    </row>
    <row r="17" spans="1:18" ht="14.45" customHeight="1" x14ac:dyDescent="0.2">
      <c r="A17" s="536" t="s">
        <v>1073</v>
      </c>
      <c r="B17" s="537" t="s">
        <v>1074</v>
      </c>
      <c r="C17" s="537" t="s">
        <v>481</v>
      </c>
      <c r="D17" s="537" t="s">
        <v>1075</v>
      </c>
      <c r="E17" s="537" t="s">
        <v>1098</v>
      </c>
      <c r="F17" s="537" t="s">
        <v>1099</v>
      </c>
      <c r="G17" s="553">
        <v>10</v>
      </c>
      <c r="H17" s="553">
        <v>62310</v>
      </c>
      <c r="I17" s="537">
        <v>1.6637295738545339</v>
      </c>
      <c r="J17" s="537">
        <v>6231</v>
      </c>
      <c r="K17" s="553">
        <v>6</v>
      </c>
      <c r="L17" s="553">
        <v>37452</v>
      </c>
      <c r="M17" s="537">
        <v>1</v>
      </c>
      <c r="N17" s="537">
        <v>6242</v>
      </c>
      <c r="O17" s="553">
        <v>8</v>
      </c>
      <c r="P17" s="553">
        <v>50296</v>
      </c>
      <c r="Q17" s="542">
        <v>1.3429456370821318</v>
      </c>
      <c r="R17" s="554">
        <v>6287</v>
      </c>
    </row>
    <row r="18" spans="1:18" ht="14.45" customHeight="1" x14ac:dyDescent="0.2">
      <c r="A18" s="536" t="s">
        <v>1073</v>
      </c>
      <c r="B18" s="537" t="s">
        <v>1074</v>
      </c>
      <c r="C18" s="537" t="s">
        <v>481</v>
      </c>
      <c r="D18" s="537" t="s">
        <v>1075</v>
      </c>
      <c r="E18" s="537" t="s">
        <v>1100</v>
      </c>
      <c r="F18" s="537" t="s">
        <v>1101</v>
      </c>
      <c r="G18" s="553">
        <v>3</v>
      </c>
      <c r="H18" s="553">
        <v>351</v>
      </c>
      <c r="I18" s="537">
        <v>0.375</v>
      </c>
      <c r="J18" s="537">
        <v>117</v>
      </c>
      <c r="K18" s="553">
        <v>8</v>
      </c>
      <c r="L18" s="553">
        <v>936</v>
      </c>
      <c r="M18" s="537">
        <v>1</v>
      </c>
      <c r="N18" s="537">
        <v>117</v>
      </c>
      <c r="O18" s="553">
        <v>3</v>
      </c>
      <c r="P18" s="553">
        <v>354</v>
      </c>
      <c r="Q18" s="542">
        <v>0.37820512820512819</v>
      </c>
      <c r="R18" s="554">
        <v>118</v>
      </c>
    </row>
    <row r="19" spans="1:18" ht="14.45" customHeight="1" x14ac:dyDescent="0.2">
      <c r="A19" s="536" t="s">
        <v>1073</v>
      </c>
      <c r="B19" s="537" t="s">
        <v>1074</v>
      </c>
      <c r="C19" s="537" t="s">
        <v>481</v>
      </c>
      <c r="D19" s="537" t="s">
        <v>1075</v>
      </c>
      <c r="E19" s="537" t="s">
        <v>1102</v>
      </c>
      <c r="F19" s="537" t="s">
        <v>1103</v>
      </c>
      <c r="G19" s="553">
        <v>1</v>
      </c>
      <c r="H19" s="553">
        <v>136</v>
      </c>
      <c r="I19" s="537"/>
      <c r="J19" s="537">
        <v>136</v>
      </c>
      <c r="K19" s="553"/>
      <c r="L19" s="553"/>
      <c r="M19" s="537"/>
      <c r="N19" s="537"/>
      <c r="O19" s="553"/>
      <c r="P19" s="553"/>
      <c r="Q19" s="542"/>
      <c r="R19" s="554"/>
    </row>
    <row r="20" spans="1:18" ht="14.45" customHeight="1" x14ac:dyDescent="0.2">
      <c r="A20" s="536" t="s">
        <v>1073</v>
      </c>
      <c r="B20" s="537" t="s">
        <v>1074</v>
      </c>
      <c r="C20" s="537" t="s">
        <v>481</v>
      </c>
      <c r="D20" s="537" t="s">
        <v>1075</v>
      </c>
      <c r="E20" s="537" t="s">
        <v>1104</v>
      </c>
      <c r="F20" s="537" t="s">
        <v>1105</v>
      </c>
      <c r="G20" s="553">
        <v>227</v>
      </c>
      <c r="H20" s="553">
        <v>11123</v>
      </c>
      <c r="I20" s="537">
        <v>0.81071428571428572</v>
      </c>
      <c r="J20" s="537">
        <v>49</v>
      </c>
      <c r="K20" s="553">
        <v>280</v>
      </c>
      <c r="L20" s="553">
        <v>13720</v>
      </c>
      <c r="M20" s="537">
        <v>1</v>
      </c>
      <c r="N20" s="537">
        <v>49</v>
      </c>
      <c r="O20" s="553">
        <v>373</v>
      </c>
      <c r="P20" s="553">
        <v>18650</v>
      </c>
      <c r="Q20" s="542">
        <v>1.3593294460641399</v>
      </c>
      <c r="R20" s="554">
        <v>50</v>
      </c>
    </row>
    <row r="21" spans="1:18" ht="14.45" customHeight="1" x14ac:dyDescent="0.2">
      <c r="A21" s="536" t="s">
        <v>1073</v>
      </c>
      <c r="B21" s="537" t="s">
        <v>1074</v>
      </c>
      <c r="C21" s="537" t="s">
        <v>481</v>
      </c>
      <c r="D21" s="537" t="s">
        <v>1075</v>
      </c>
      <c r="E21" s="537" t="s">
        <v>1106</v>
      </c>
      <c r="F21" s="537" t="s">
        <v>1107</v>
      </c>
      <c r="G21" s="553">
        <v>107</v>
      </c>
      <c r="H21" s="553">
        <v>41837</v>
      </c>
      <c r="I21" s="537">
        <v>0.52317176870748294</v>
      </c>
      <c r="J21" s="537">
        <v>391</v>
      </c>
      <c r="K21" s="553">
        <v>204</v>
      </c>
      <c r="L21" s="553">
        <v>79968</v>
      </c>
      <c r="M21" s="537">
        <v>1</v>
      </c>
      <c r="N21" s="537">
        <v>392</v>
      </c>
      <c r="O21" s="553">
        <v>343</v>
      </c>
      <c r="P21" s="553">
        <v>136857</v>
      </c>
      <c r="Q21" s="542">
        <v>1.7113970588235294</v>
      </c>
      <c r="R21" s="554">
        <v>399</v>
      </c>
    </row>
    <row r="22" spans="1:18" ht="14.45" customHeight="1" x14ac:dyDescent="0.2">
      <c r="A22" s="536" t="s">
        <v>1073</v>
      </c>
      <c r="B22" s="537" t="s">
        <v>1074</v>
      </c>
      <c r="C22" s="537" t="s">
        <v>481</v>
      </c>
      <c r="D22" s="537" t="s">
        <v>1075</v>
      </c>
      <c r="E22" s="537" t="s">
        <v>1108</v>
      </c>
      <c r="F22" s="537" t="s">
        <v>1109</v>
      </c>
      <c r="G22" s="553">
        <v>122</v>
      </c>
      <c r="H22" s="553">
        <v>4636</v>
      </c>
      <c r="I22" s="537">
        <v>0.75776397515527949</v>
      </c>
      <c r="J22" s="537">
        <v>38</v>
      </c>
      <c r="K22" s="553">
        <v>161</v>
      </c>
      <c r="L22" s="553">
        <v>6118</v>
      </c>
      <c r="M22" s="537">
        <v>1</v>
      </c>
      <c r="N22" s="537">
        <v>38</v>
      </c>
      <c r="O22" s="553">
        <v>212</v>
      </c>
      <c r="P22" s="553">
        <v>8056</v>
      </c>
      <c r="Q22" s="542">
        <v>1.3167701863354038</v>
      </c>
      <c r="R22" s="554">
        <v>38</v>
      </c>
    </row>
    <row r="23" spans="1:18" ht="14.45" customHeight="1" x14ac:dyDescent="0.2">
      <c r="A23" s="536" t="s">
        <v>1073</v>
      </c>
      <c r="B23" s="537" t="s">
        <v>1074</v>
      </c>
      <c r="C23" s="537" t="s">
        <v>481</v>
      </c>
      <c r="D23" s="537" t="s">
        <v>1075</v>
      </c>
      <c r="E23" s="537" t="s">
        <v>1110</v>
      </c>
      <c r="F23" s="537" t="s">
        <v>1111</v>
      </c>
      <c r="G23" s="553">
        <v>39</v>
      </c>
      <c r="H23" s="553">
        <v>10335</v>
      </c>
      <c r="I23" s="537">
        <v>1.3448275862068966</v>
      </c>
      <c r="J23" s="537">
        <v>265</v>
      </c>
      <c r="K23" s="553">
        <v>29</v>
      </c>
      <c r="L23" s="553">
        <v>7685</v>
      </c>
      <c r="M23" s="537">
        <v>1</v>
      </c>
      <c r="N23" s="537">
        <v>265</v>
      </c>
      <c r="O23" s="553">
        <v>32</v>
      </c>
      <c r="P23" s="553">
        <v>8576</v>
      </c>
      <c r="Q23" s="542">
        <v>1.1159401431359792</v>
      </c>
      <c r="R23" s="554">
        <v>268</v>
      </c>
    </row>
    <row r="24" spans="1:18" ht="14.45" customHeight="1" x14ac:dyDescent="0.2">
      <c r="A24" s="536" t="s">
        <v>1073</v>
      </c>
      <c r="B24" s="537" t="s">
        <v>1074</v>
      </c>
      <c r="C24" s="537" t="s">
        <v>481</v>
      </c>
      <c r="D24" s="537" t="s">
        <v>1075</v>
      </c>
      <c r="E24" s="537" t="s">
        <v>1112</v>
      </c>
      <c r="F24" s="537" t="s">
        <v>1113</v>
      </c>
      <c r="G24" s="553">
        <v>658</v>
      </c>
      <c r="H24" s="553">
        <v>463890</v>
      </c>
      <c r="I24" s="537">
        <v>0.73168077273716647</v>
      </c>
      <c r="J24" s="537">
        <v>705</v>
      </c>
      <c r="K24" s="553">
        <v>897</v>
      </c>
      <c r="L24" s="553">
        <v>634006</v>
      </c>
      <c r="M24" s="537">
        <v>1</v>
      </c>
      <c r="N24" s="537">
        <v>706.8071348940914</v>
      </c>
      <c r="O24" s="553">
        <v>781</v>
      </c>
      <c r="P24" s="553">
        <v>556853</v>
      </c>
      <c r="Q24" s="542">
        <v>0.87830872263038517</v>
      </c>
      <c r="R24" s="554">
        <v>713</v>
      </c>
    </row>
    <row r="25" spans="1:18" ht="14.45" customHeight="1" x14ac:dyDescent="0.2">
      <c r="A25" s="536" t="s">
        <v>1073</v>
      </c>
      <c r="B25" s="537" t="s">
        <v>1074</v>
      </c>
      <c r="C25" s="537" t="s">
        <v>481</v>
      </c>
      <c r="D25" s="537" t="s">
        <v>1075</v>
      </c>
      <c r="E25" s="537" t="s">
        <v>1114</v>
      </c>
      <c r="F25" s="537" t="s">
        <v>1115</v>
      </c>
      <c r="G25" s="553">
        <v>34</v>
      </c>
      <c r="H25" s="553">
        <v>4998</v>
      </c>
      <c r="I25" s="537">
        <v>0.99186346497320899</v>
      </c>
      <c r="J25" s="537">
        <v>147</v>
      </c>
      <c r="K25" s="553">
        <v>34</v>
      </c>
      <c r="L25" s="553">
        <v>5039</v>
      </c>
      <c r="M25" s="537">
        <v>1</v>
      </c>
      <c r="N25" s="537">
        <v>148.20588235294119</v>
      </c>
      <c r="O25" s="553">
        <v>66</v>
      </c>
      <c r="P25" s="553">
        <v>9900</v>
      </c>
      <c r="Q25" s="542">
        <v>1.9646755308592976</v>
      </c>
      <c r="R25" s="554">
        <v>150</v>
      </c>
    </row>
    <row r="26" spans="1:18" ht="14.45" customHeight="1" x14ac:dyDescent="0.2">
      <c r="A26" s="536" t="s">
        <v>1073</v>
      </c>
      <c r="B26" s="537" t="s">
        <v>1074</v>
      </c>
      <c r="C26" s="537" t="s">
        <v>481</v>
      </c>
      <c r="D26" s="537" t="s">
        <v>1075</v>
      </c>
      <c r="E26" s="537" t="s">
        <v>1116</v>
      </c>
      <c r="F26" s="537" t="s">
        <v>1117</v>
      </c>
      <c r="G26" s="553">
        <v>3628</v>
      </c>
      <c r="H26" s="553">
        <v>1106540</v>
      </c>
      <c r="I26" s="537">
        <v>1.1748704663212435</v>
      </c>
      <c r="J26" s="537">
        <v>305</v>
      </c>
      <c r="K26" s="553">
        <v>3088</v>
      </c>
      <c r="L26" s="553">
        <v>941840</v>
      </c>
      <c r="M26" s="537">
        <v>1</v>
      </c>
      <c r="N26" s="537">
        <v>305</v>
      </c>
      <c r="O26" s="553">
        <v>2945</v>
      </c>
      <c r="P26" s="553">
        <v>907060</v>
      </c>
      <c r="Q26" s="542">
        <v>0.96307228403975198</v>
      </c>
      <c r="R26" s="554">
        <v>308</v>
      </c>
    </row>
    <row r="27" spans="1:18" ht="14.45" customHeight="1" x14ac:dyDescent="0.2">
      <c r="A27" s="536" t="s">
        <v>1073</v>
      </c>
      <c r="B27" s="537" t="s">
        <v>1074</v>
      </c>
      <c r="C27" s="537" t="s">
        <v>481</v>
      </c>
      <c r="D27" s="537" t="s">
        <v>1075</v>
      </c>
      <c r="E27" s="537" t="s">
        <v>1118</v>
      </c>
      <c r="F27" s="537" t="s">
        <v>1119</v>
      </c>
      <c r="G27" s="553">
        <v>14</v>
      </c>
      <c r="H27" s="553">
        <v>51968</v>
      </c>
      <c r="I27" s="537">
        <v>2.7924771628156906</v>
      </c>
      <c r="J27" s="537">
        <v>3712</v>
      </c>
      <c r="K27" s="553">
        <v>5</v>
      </c>
      <c r="L27" s="553">
        <v>18610</v>
      </c>
      <c r="M27" s="537">
        <v>1</v>
      </c>
      <c r="N27" s="537">
        <v>3722</v>
      </c>
      <c r="O27" s="553">
        <v>6</v>
      </c>
      <c r="P27" s="553">
        <v>22578</v>
      </c>
      <c r="Q27" s="542">
        <v>1.2132186996238581</v>
      </c>
      <c r="R27" s="554">
        <v>3763</v>
      </c>
    </row>
    <row r="28" spans="1:18" ht="14.45" customHeight="1" x14ac:dyDescent="0.2">
      <c r="A28" s="536" t="s">
        <v>1073</v>
      </c>
      <c r="B28" s="537" t="s">
        <v>1074</v>
      </c>
      <c r="C28" s="537" t="s">
        <v>481</v>
      </c>
      <c r="D28" s="537" t="s">
        <v>1075</v>
      </c>
      <c r="E28" s="537" t="s">
        <v>1120</v>
      </c>
      <c r="F28" s="537" t="s">
        <v>1121</v>
      </c>
      <c r="G28" s="553">
        <v>8246</v>
      </c>
      <c r="H28" s="553">
        <v>4073524</v>
      </c>
      <c r="I28" s="537">
        <v>0.96952655680271138</v>
      </c>
      <c r="J28" s="537">
        <v>494</v>
      </c>
      <c r="K28" s="553">
        <v>8488</v>
      </c>
      <c r="L28" s="553">
        <v>4201560</v>
      </c>
      <c r="M28" s="537">
        <v>1</v>
      </c>
      <c r="N28" s="537">
        <v>495</v>
      </c>
      <c r="O28" s="553">
        <v>8934</v>
      </c>
      <c r="P28" s="553">
        <v>4458066</v>
      </c>
      <c r="Q28" s="542">
        <v>1.0610501813612088</v>
      </c>
      <c r="R28" s="554">
        <v>499</v>
      </c>
    </row>
    <row r="29" spans="1:18" ht="14.45" customHeight="1" x14ac:dyDescent="0.2">
      <c r="A29" s="536" t="s">
        <v>1073</v>
      </c>
      <c r="B29" s="537" t="s">
        <v>1074</v>
      </c>
      <c r="C29" s="537" t="s">
        <v>481</v>
      </c>
      <c r="D29" s="537" t="s">
        <v>1075</v>
      </c>
      <c r="E29" s="537" t="s">
        <v>1122</v>
      </c>
      <c r="F29" s="537" t="s">
        <v>1123</v>
      </c>
      <c r="G29" s="553">
        <v>2</v>
      </c>
      <c r="H29" s="553">
        <v>13160</v>
      </c>
      <c r="I29" s="537"/>
      <c r="J29" s="537">
        <v>6580</v>
      </c>
      <c r="K29" s="553"/>
      <c r="L29" s="553"/>
      <c r="M29" s="537"/>
      <c r="N29" s="537"/>
      <c r="O29" s="553">
        <v>4</v>
      </c>
      <c r="P29" s="553">
        <v>26676</v>
      </c>
      <c r="Q29" s="542"/>
      <c r="R29" s="554">
        <v>6669</v>
      </c>
    </row>
    <row r="30" spans="1:18" ht="14.45" customHeight="1" x14ac:dyDescent="0.2">
      <c r="A30" s="536" t="s">
        <v>1073</v>
      </c>
      <c r="B30" s="537" t="s">
        <v>1074</v>
      </c>
      <c r="C30" s="537" t="s">
        <v>481</v>
      </c>
      <c r="D30" s="537" t="s">
        <v>1075</v>
      </c>
      <c r="E30" s="537" t="s">
        <v>1124</v>
      </c>
      <c r="F30" s="537" t="s">
        <v>1125</v>
      </c>
      <c r="G30" s="553">
        <v>9350</v>
      </c>
      <c r="H30" s="553">
        <v>3459500</v>
      </c>
      <c r="I30" s="537">
        <v>1.0800090159446107</v>
      </c>
      <c r="J30" s="537">
        <v>370</v>
      </c>
      <c r="K30" s="553">
        <v>8634</v>
      </c>
      <c r="L30" s="553">
        <v>3203214</v>
      </c>
      <c r="M30" s="537">
        <v>1</v>
      </c>
      <c r="N30" s="537">
        <v>371</v>
      </c>
      <c r="O30" s="553">
        <v>8741</v>
      </c>
      <c r="P30" s="553">
        <v>3286616</v>
      </c>
      <c r="Q30" s="542">
        <v>1.0260369741141242</v>
      </c>
      <c r="R30" s="554">
        <v>376</v>
      </c>
    </row>
    <row r="31" spans="1:18" ht="14.45" customHeight="1" x14ac:dyDescent="0.2">
      <c r="A31" s="536" t="s">
        <v>1073</v>
      </c>
      <c r="B31" s="537" t="s">
        <v>1074</v>
      </c>
      <c r="C31" s="537" t="s">
        <v>481</v>
      </c>
      <c r="D31" s="537" t="s">
        <v>1075</v>
      </c>
      <c r="E31" s="537" t="s">
        <v>1126</v>
      </c>
      <c r="F31" s="537" t="s">
        <v>1127</v>
      </c>
      <c r="G31" s="553">
        <v>823</v>
      </c>
      <c r="H31" s="553">
        <v>2557884</v>
      </c>
      <c r="I31" s="537">
        <v>1.092657079782108</v>
      </c>
      <c r="J31" s="537">
        <v>3108</v>
      </c>
      <c r="K31" s="553">
        <v>752</v>
      </c>
      <c r="L31" s="553">
        <v>2340976</v>
      </c>
      <c r="M31" s="537">
        <v>1</v>
      </c>
      <c r="N31" s="537">
        <v>3113</v>
      </c>
      <c r="O31" s="553">
        <v>760</v>
      </c>
      <c r="P31" s="553">
        <v>2380320</v>
      </c>
      <c r="Q31" s="542">
        <v>1.0168066652541503</v>
      </c>
      <c r="R31" s="554">
        <v>3132</v>
      </c>
    </row>
    <row r="32" spans="1:18" ht="14.45" customHeight="1" x14ac:dyDescent="0.2">
      <c r="A32" s="536" t="s">
        <v>1073</v>
      </c>
      <c r="B32" s="537" t="s">
        <v>1074</v>
      </c>
      <c r="C32" s="537" t="s">
        <v>481</v>
      </c>
      <c r="D32" s="537" t="s">
        <v>1075</v>
      </c>
      <c r="E32" s="537" t="s">
        <v>1128</v>
      </c>
      <c r="F32" s="537" t="s">
        <v>1129</v>
      </c>
      <c r="G32" s="553"/>
      <c r="H32" s="553"/>
      <c r="I32" s="537"/>
      <c r="J32" s="537"/>
      <c r="K32" s="553">
        <v>93</v>
      </c>
      <c r="L32" s="553">
        <v>1116</v>
      </c>
      <c r="M32" s="537">
        <v>1</v>
      </c>
      <c r="N32" s="537">
        <v>12</v>
      </c>
      <c r="O32" s="553">
        <v>97</v>
      </c>
      <c r="P32" s="553">
        <v>1164</v>
      </c>
      <c r="Q32" s="542">
        <v>1.043010752688172</v>
      </c>
      <c r="R32" s="554">
        <v>12</v>
      </c>
    </row>
    <row r="33" spans="1:18" ht="14.45" customHeight="1" x14ac:dyDescent="0.2">
      <c r="A33" s="536" t="s">
        <v>1073</v>
      </c>
      <c r="B33" s="537" t="s">
        <v>1074</v>
      </c>
      <c r="C33" s="537" t="s">
        <v>481</v>
      </c>
      <c r="D33" s="537" t="s">
        <v>1075</v>
      </c>
      <c r="E33" s="537" t="s">
        <v>1130</v>
      </c>
      <c r="F33" s="537" t="s">
        <v>1131</v>
      </c>
      <c r="G33" s="553">
        <v>7</v>
      </c>
      <c r="H33" s="553">
        <v>89558</v>
      </c>
      <c r="I33" s="537">
        <v>2.3329686360320934</v>
      </c>
      <c r="J33" s="537">
        <v>12794</v>
      </c>
      <c r="K33" s="553">
        <v>3</v>
      </c>
      <c r="L33" s="553">
        <v>38388</v>
      </c>
      <c r="M33" s="537">
        <v>1</v>
      </c>
      <c r="N33" s="537">
        <v>12796</v>
      </c>
      <c r="O33" s="553">
        <v>1</v>
      </c>
      <c r="P33" s="553">
        <v>12804</v>
      </c>
      <c r="Q33" s="542">
        <v>0.33354173179118474</v>
      </c>
      <c r="R33" s="554">
        <v>12804</v>
      </c>
    </row>
    <row r="34" spans="1:18" ht="14.45" customHeight="1" x14ac:dyDescent="0.2">
      <c r="A34" s="536" t="s">
        <v>1073</v>
      </c>
      <c r="B34" s="537" t="s">
        <v>1074</v>
      </c>
      <c r="C34" s="537" t="s">
        <v>481</v>
      </c>
      <c r="D34" s="537" t="s">
        <v>1075</v>
      </c>
      <c r="E34" s="537" t="s">
        <v>1132</v>
      </c>
      <c r="F34" s="537" t="s">
        <v>1133</v>
      </c>
      <c r="G34" s="553">
        <v>1696</v>
      </c>
      <c r="H34" s="553">
        <v>188256</v>
      </c>
      <c r="I34" s="537">
        <v>0.87408067751281482</v>
      </c>
      <c r="J34" s="537">
        <v>111</v>
      </c>
      <c r="K34" s="553">
        <v>1923</v>
      </c>
      <c r="L34" s="553">
        <v>215376</v>
      </c>
      <c r="M34" s="537">
        <v>1</v>
      </c>
      <c r="N34" s="537">
        <v>112</v>
      </c>
      <c r="O34" s="553">
        <v>2039</v>
      </c>
      <c r="P34" s="553">
        <v>230407</v>
      </c>
      <c r="Q34" s="542">
        <v>1.0697895772973776</v>
      </c>
      <c r="R34" s="554">
        <v>113</v>
      </c>
    </row>
    <row r="35" spans="1:18" ht="14.45" customHeight="1" x14ac:dyDescent="0.2">
      <c r="A35" s="536" t="s">
        <v>1073</v>
      </c>
      <c r="B35" s="537" t="s">
        <v>1074</v>
      </c>
      <c r="C35" s="537" t="s">
        <v>481</v>
      </c>
      <c r="D35" s="537" t="s">
        <v>1075</v>
      </c>
      <c r="E35" s="537" t="s">
        <v>1134</v>
      </c>
      <c r="F35" s="537" t="s">
        <v>1135</v>
      </c>
      <c r="G35" s="553">
        <v>83</v>
      </c>
      <c r="H35" s="553">
        <v>10375</v>
      </c>
      <c r="I35" s="537">
        <v>0.77045893361057483</v>
      </c>
      <c r="J35" s="537">
        <v>125</v>
      </c>
      <c r="K35" s="553">
        <v>107</v>
      </c>
      <c r="L35" s="553">
        <v>13466</v>
      </c>
      <c r="M35" s="537">
        <v>1</v>
      </c>
      <c r="N35" s="537">
        <v>125.85046728971963</v>
      </c>
      <c r="O35" s="553">
        <v>74</v>
      </c>
      <c r="P35" s="553">
        <v>9324</v>
      </c>
      <c r="Q35" s="542">
        <v>0.69241051537204812</v>
      </c>
      <c r="R35" s="554">
        <v>126</v>
      </c>
    </row>
    <row r="36" spans="1:18" ht="14.45" customHeight="1" x14ac:dyDescent="0.2">
      <c r="A36" s="536" t="s">
        <v>1073</v>
      </c>
      <c r="B36" s="537" t="s">
        <v>1074</v>
      </c>
      <c r="C36" s="537" t="s">
        <v>481</v>
      </c>
      <c r="D36" s="537" t="s">
        <v>1075</v>
      </c>
      <c r="E36" s="537" t="s">
        <v>1136</v>
      </c>
      <c r="F36" s="537" t="s">
        <v>1137</v>
      </c>
      <c r="G36" s="553">
        <v>124</v>
      </c>
      <c r="H36" s="553">
        <v>61380</v>
      </c>
      <c r="I36" s="537">
        <v>0.51995798319327735</v>
      </c>
      <c r="J36" s="537">
        <v>495</v>
      </c>
      <c r="K36" s="553">
        <v>238</v>
      </c>
      <c r="L36" s="553">
        <v>118048</v>
      </c>
      <c r="M36" s="537">
        <v>1</v>
      </c>
      <c r="N36" s="537">
        <v>496</v>
      </c>
      <c r="O36" s="553">
        <v>324</v>
      </c>
      <c r="P36" s="553">
        <v>162000</v>
      </c>
      <c r="Q36" s="542">
        <v>1.3723231227975061</v>
      </c>
      <c r="R36" s="554">
        <v>500</v>
      </c>
    </row>
    <row r="37" spans="1:18" ht="14.45" customHeight="1" x14ac:dyDescent="0.2">
      <c r="A37" s="536" t="s">
        <v>1073</v>
      </c>
      <c r="B37" s="537" t="s">
        <v>1074</v>
      </c>
      <c r="C37" s="537" t="s">
        <v>481</v>
      </c>
      <c r="D37" s="537" t="s">
        <v>1075</v>
      </c>
      <c r="E37" s="537" t="s">
        <v>1138</v>
      </c>
      <c r="F37" s="537"/>
      <c r="G37" s="553">
        <v>139</v>
      </c>
      <c r="H37" s="553">
        <v>178615</v>
      </c>
      <c r="I37" s="537"/>
      <c r="J37" s="537">
        <v>1285</v>
      </c>
      <c r="K37" s="553"/>
      <c r="L37" s="553"/>
      <c r="M37" s="537"/>
      <c r="N37" s="537"/>
      <c r="O37" s="553"/>
      <c r="P37" s="553"/>
      <c r="Q37" s="542"/>
      <c r="R37" s="554"/>
    </row>
    <row r="38" spans="1:18" ht="14.45" customHeight="1" x14ac:dyDescent="0.2">
      <c r="A38" s="536" t="s">
        <v>1073</v>
      </c>
      <c r="B38" s="537" t="s">
        <v>1074</v>
      </c>
      <c r="C38" s="537" t="s">
        <v>481</v>
      </c>
      <c r="D38" s="537" t="s">
        <v>1075</v>
      </c>
      <c r="E38" s="537" t="s">
        <v>1139</v>
      </c>
      <c r="F38" s="537" t="s">
        <v>1140</v>
      </c>
      <c r="G38" s="553">
        <v>3184</v>
      </c>
      <c r="H38" s="553">
        <v>1451904</v>
      </c>
      <c r="I38" s="537">
        <v>1.1061046998845065</v>
      </c>
      <c r="J38" s="537">
        <v>456</v>
      </c>
      <c r="K38" s="553">
        <v>2866</v>
      </c>
      <c r="L38" s="553">
        <v>1312628</v>
      </c>
      <c r="M38" s="537">
        <v>1</v>
      </c>
      <c r="N38" s="537">
        <v>458</v>
      </c>
      <c r="O38" s="553">
        <v>2786</v>
      </c>
      <c r="P38" s="553">
        <v>1289918</v>
      </c>
      <c r="Q38" s="542">
        <v>0.98269883013313752</v>
      </c>
      <c r="R38" s="554">
        <v>463</v>
      </c>
    </row>
    <row r="39" spans="1:18" ht="14.45" customHeight="1" x14ac:dyDescent="0.2">
      <c r="A39" s="536" t="s">
        <v>1073</v>
      </c>
      <c r="B39" s="537" t="s">
        <v>1074</v>
      </c>
      <c r="C39" s="537" t="s">
        <v>481</v>
      </c>
      <c r="D39" s="537" t="s">
        <v>1075</v>
      </c>
      <c r="E39" s="537" t="s">
        <v>1141</v>
      </c>
      <c r="F39" s="537" t="s">
        <v>1142</v>
      </c>
      <c r="G39" s="553">
        <v>8489</v>
      </c>
      <c r="H39" s="553">
        <v>492362</v>
      </c>
      <c r="I39" s="537">
        <v>1.0268537558969397</v>
      </c>
      <c r="J39" s="537">
        <v>58</v>
      </c>
      <c r="K39" s="553">
        <v>8267</v>
      </c>
      <c r="L39" s="553">
        <v>479486</v>
      </c>
      <c r="M39" s="537">
        <v>1</v>
      </c>
      <c r="N39" s="537">
        <v>58</v>
      </c>
      <c r="O39" s="553">
        <v>8895</v>
      </c>
      <c r="P39" s="553">
        <v>524805</v>
      </c>
      <c r="Q39" s="542">
        <v>1.0945157939960708</v>
      </c>
      <c r="R39" s="554">
        <v>59</v>
      </c>
    </row>
    <row r="40" spans="1:18" ht="14.45" customHeight="1" x14ac:dyDescent="0.2">
      <c r="A40" s="536" t="s">
        <v>1073</v>
      </c>
      <c r="B40" s="537" t="s">
        <v>1074</v>
      </c>
      <c r="C40" s="537" t="s">
        <v>481</v>
      </c>
      <c r="D40" s="537" t="s">
        <v>1075</v>
      </c>
      <c r="E40" s="537" t="s">
        <v>1143</v>
      </c>
      <c r="F40" s="537" t="s">
        <v>1144</v>
      </c>
      <c r="G40" s="553">
        <v>347</v>
      </c>
      <c r="H40" s="553">
        <v>754031</v>
      </c>
      <c r="I40" s="537">
        <v>3.0693839503057045</v>
      </c>
      <c r="J40" s="537">
        <v>2173</v>
      </c>
      <c r="K40" s="553">
        <v>113</v>
      </c>
      <c r="L40" s="553">
        <v>245662</v>
      </c>
      <c r="M40" s="537">
        <v>1</v>
      </c>
      <c r="N40" s="537">
        <v>2174</v>
      </c>
      <c r="O40" s="553">
        <v>194</v>
      </c>
      <c r="P40" s="553">
        <v>422726</v>
      </c>
      <c r="Q40" s="542">
        <v>1.7207626739178221</v>
      </c>
      <c r="R40" s="554">
        <v>2179</v>
      </c>
    </row>
    <row r="41" spans="1:18" ht="14.45" customHeight="1" x14ac:dyDescent="0.2">
      <c r="A41" s="536" t="s">
        <v>1073</v>
      </c>
      <c r="B41" s="537" t="s">
        <v>1074</v>
      </c>
      <c r="C41" s="537" t="s">
        <v>481</v>
      </c>
      <c r="D41" s="537" t="s">
        <v>1075</v>
      </c>
      <c r="E41" s="537" t="s">
        <v>1145</v>
      </c>
      <c r="F41" s="537" t="s">
        <v>1146</v>
      </c>
      <c r="G41" s="553">
        <v>88</v>
      </c>
      <c r="H41" s="553">
        <v>859056</v>
      </c>
      <c r="I41" s="537">
        <v>5.1295500143307535</v>
      </c>
      <c r="J41" s="537">
        <v>9762</v>
      </c>
      <c r="K41" s="553">
        <v>16</v>
      </c>
      <c r="L41" s="553">
        <v>167472</v>
      </c>
      <c r="M41" s="537">
        <v>1</v>
      </c>
      <c r="N41" s="537">
        <v>10467</v>
      </c>
      <c r="O41" s="553">
        <v>75</v>
      </c>
      <c r="P41" s="553">
        <v>787500</v>
      </c>
      <c r="Q41" s="542">
        <v>4.702278589853826</v>
      </c>
      <c r="R41" s="554">
        <v>10500</v>
      </c>
    </row>
    <row r="42" spans="1:18" ht="14.45" customHeight="1" x14ac:dyDescent="0.2">
      <c r="A42" s="536" t="s">
        <v>1073</v>
      </c>
      <c r="B42" s="537" t="s">
        <v>1074</v>
      </c>
      <c r="C42" s="537" t="s">
        <v>481</v>
      </c>
      <c r="D42" s="537" t="s">
        <v>1075</v>
      </c>
      <c r="E42" s="537" t="s">
        <v>1147</v>
      </c>
      <c r="F42" s="537" t="s">
        <v>1148</v>
      </c>
      <c r="G42" s="553">
        <v>14</v>
      </c>
      <c r="H42" s="553">
        <v>3542</v>
      </c>
      <c r="I42" s="537">
        <v>0.73394115209283051</v>
      </c>
      <c r="J42" s="537">
        <v>253</v>
      </c>
      <c r="K42" s="553">
        <v>19</v>
      </c>
      <c r="L42" s="553">
        <v>4826</v>
      </c>
      <c r="M42" s="537">
        <v>1</v>
      </c>
      <c r="N42" s="537">
        <v>254</v>
      </c>
      <c r="O42" s="553">
        <v>18</v>
      </c>
      <c r="P42" s="553">
        <v>4626</v>
      </c>
      <c r="Q42" s="542">
        <v>0.9585578118524658</v>
      </c>
      <c r="R42" s="554">
        <v>257</v>
      </c>
    </row>
    <row r="43" spans="1:18" ht="14.45" customHeight="1" x14ac:dyDescent="0.2">
      <c r="A43" s="536" t="s">
        <v>1073</v>
      </c>
      <c r="B43" s="537" t="s">
        <v>1074</v>
      </c>
      <c r="C43" s="537" t="s">
        <v>481</v>
      </c>
      <c r="D43" s="537" t="s">
        <v>1075</v>
      </c>
      <c r="E43" s="537" t="s">
        <v>1149</v>
      </c>
      <c r="F43" s="537" t="s">
        <v>1150</v>
      </c>
      <c r="G43" s="553">
        <v>11874</v>
      </c>
      <c r="H43" s="553">
        <v>2089824</v>
      </c>
      <c r="I43" s="537">
        <v>0.98221523699230706</v>
      </c>
      <c r="J43" s="537">
        <v>176</v>
      </c>
      <c r="K43" s="553">
        <v>12089</v>
      </c>
      <c r="L43" s="553">
        <v>2127664</v>
      </c>
      <c r="M43" s="537">
        <v>1</v>
      </c>
      <c r="N43" s="537">
        <v>176</v>
      </c>
      <c r="O43" s="553">
        <v>10426</v>
      </c>
      <c r="P43" s="553">
        <v>1866254</v>
      </c>
      <c r="Q43" s="542">
        <v>0.8771375555538844</v>
      </c>
      <c r="R43" s="554">
        <v>179</v>
      </c>
    </row>
    <row r="44" spans="1:18" ht="14.45" customHeight="1" x14ac:dyDescent="0.2">
      <c r="A44" s="536" t="s">
        <v>1073</v>
      </c>
      <c r="B44" s="537" t="s">
        <v>1074</v>
      </c>
      <c r="C44" s="537" t="s">
        <v>481</v>
      </c>
      <c r="D44" s="537" t="s">
        <v>1075</v>
      </c>
      <c r="E44" s="537" t="s">
        <v>1151</v>
      </c>
      <c r="F44" s="537" t="s">
        <v>1152</v>
      </c>
      <c r="G44" s="553">
        <v>2792</v>
      </c>
      <c r="H44" s="553">
        <v>237320</v>
      </c>
      <c r="I44" s="537">
        <v>0.67552873530500124</v>
      </c>
      <c r="J44" s="537">
        <v>85</v>
      </c>
      <c r="K44" s="553">
        <v>4085</v>
      </c>
      <c r="L44" s="553">
        <v>351310</v>
      </c>
      <c r="M44" s="537">
        <v>1</v>
      </c>
      <c r="N44" s="537">
        <v>86</v>
      </c>
      <c r="O44" s="553">
        <v>3948</v>
      </c>
      <c r="P44" s="553">
        <v>343476</v>
      </c>
      <c r="Q44" s="542">
        <v>0.9777006063021263</v>
      </c>
      <c r="R44" s="554">
        <v>87</v>
      </c>
    </row>
    <row r="45" spans="1:18" ht="14.45" customHeight="1" x14ac:dyDescent="0.2">
      <c r="A45" s="536" t="s">
        <v>1073</v>
      </c>
      <c r="B45" s="537" t="s">
        <v>1074</v>
      </c>
      <c r="C45" s="537" t="s">
        <v>481</v>
      </c>
      <c r="D45" s="537" t="s">
        <v>1075</v>
      </c>
      <c r="E45" s="537" t="s">
        <v>1153</v>
      </c>
      <c r="F45" s="537" t="s">
        <v>1154</v>
      </c>
      <c r="G45" s="553">
        <v>2</v>
      </c>
      <c r="H45" s="553">
        <v>356</v>
      </c>
      <c r="I45" s="537">
        <v>1.988826815642458</v>
      </c>
      <c r="J45" s="537">
        <v>178</v>
      </c>
      <c r="K45" s="553">
        <v>1</v>
      </c>
      <c r="L45" s="553">
        <v>179</v>
      </c>
      <c r="M45" s="537">
        <v>1</v>
      </c>
      <c r="N45" s="537">
        <v>179</v>
      </c>
      <c r="O45" s="553"/>
      <c r="P45" s="553"/>
      <c r="Q45" s="542"/>
      <c r="R45" s="554"/>
    </row>
    <row r="46" spans="1:18" ht="14.45" customHeight="1" x14ac:dyDescent="0.2">
      <c r="A46" s="536" t="s">
        <v>1073</v>
      </c>
      <c r="B46" s="537" t="s">
        <v>1074</v>
      </c>
      <c r="C46" s="537" t="s">
        <v>481</v>
      </c>
      <c r="D46" s="537" t="s">
        <v>1075</v>
      </c>
      <c r="E46" s="537" t="s">
        <v>1155</v>
      </c>
      <c r="F46" s="537" t="s">
        <v>1156</v>
      </c>
      <c r="G46" s="553">
        <v>283</v>
      </c>
      <c r="H46" s="553">
        <v>48110</v>
      </c>
      <c r="I46" s="537">
        <v>1.1694214876033058</v>
      </c>
      <c r="J46" s="537">
        <v>170</v>
      </c>
      <c r="K46" s="553">
        <v>242</v>
      </c>
      <c r="L46" s="553">
        <v>41140</v>
      </c>
      <c r="M46" s="537">
        <v>1</v>
      </c>
      <c r="N46" s="537">
        <v>170</v>
      </c>
      <c r="O46" s="553">
        <v>252</v>
      </c>
      <c r="P46" s="553">
        <v>43344</v>
      </c>
      <c r="Q46" s="542">
        <v>1.0535731648031113</v>
      </c>
      <c r="R46" s="554">
        <v>172</v>
      </c>
    </row>
    <row r="47" spans="1:18" ht="14.45" customHeight="1" x14ac:dyDescent="0.2">
      <c r="A47" s="536" t="s">
        <v>1073</v>
      </c>
      <c r="B47" s="537" t="s">
        <v>1074</v>
      </c>
      <c r="C47" s="537" t="s">
        <v>481</v>
      </c>
      <c r="D47" s="537" t="s">
        <v>1075</v>
      </c>
      <c r="E47" s="537" t="s">
        <v>1157</v>
      </c>
      <c r="F47" s="537" t="s">
        <v>1158</v>
      </c>
      <c r="G47" s="553">
        <v>138</v>
      </c>
      <c r="H47" s="553">
        <v>4002</v>
      </c>
      <c r="I47" s="537">
        <v>0.95764536970567127</v>
      </c>
      <c r="J47" s="537">
        <v>29</v>
      </c>
      <c r="K47" s="553">
        <v>143</v>
      </c>
      <c r="L47" s="553">
        <v>4179</v>
      </c>
      <c r="M47" s="537">
        <v>1</v>
      </c>
      <c r="N47" s="537">
        <v>29.223776223776223</v>
      </c>
      <c r="O47" s="553">
        <v>175</v>
      </c>
      <c r="P47" s="553">
        <v>5425</v>
      </c>
      <c r="Q47" s="542">
        <v>1.2981574539363485</v>
      </c>
      <c r="R47" s="554">
        <v>31</v>
      </c>
    </row>
    <row r="48" spans="1:18" ht="14.45" customHeight="1" x14ac:dyDescent="0.2">
      <c r="A48" s="536" t="s">
        <v>1073</v>
      </c>
      <c r="B48" s="537" t="s">
        <v>1074</v>
      </c>
      <c r="C48" s="537" t="s">
        <v>481</v>
      </c>
      <c r="D48" s="537" t="s">
        <v>1075</v>
      </c>
      <c r="E48" s="537" t="s">
        <v>1159</v>
      </c>
      <c r="F48" s="537"/>
      <c r="G48" s="553">
        <v>561</v>
      </c>
      <c r="H48" s="553">
        <v>567732</v>
      </c>
      <c r="I48" s="537"/>
      <c r="J48" s="537">
        <v>1012</v>
      </c>
      <c r="K48" s="553"/>
      <c r="L48" s="553"/>
      <c r="M48" s="537"/>
      <c r="N48" s="537"/>
      <c r="O48" s="553"/>
      <c r="P48" s="553"/>
      <c r="Q48" s="542"/>
      <c r="R48" s="554"/>
    </row>
    <row r="49" spans="1:18" ht="14.45" customHeight="1" x14ac:dyDescent="0.2">
      <c r="A49" s="536" t="s">
        <v>1073</v>
      </c>
      <c r="B49" s="537" t="s">
        <v>1074</v>
      </c>
      <c r="C49" s="537" t="s">
        <v>481</v>
      </c>
      <c r="D49" s="537" t="s">
        <v>1075</v>
      </c>
      <c r="E49" s="537" t="s">
        <v>1160</v>
      </c>
      <c r="F49" s="537" t="s">
        <v>1161</v>
      </c>
      <c r="G49" s="553">
        <v>233</v>
      </c>
      <c r="H49" s="553">
        <v>41008</v>
      </c>
      <c r="I49" s="537">
        <v>0.69159288304241506</v>
      </c>
      <c r="J49" s="537">
        <v>176</v>
      </c>
      <c r="K49" s="553">
        <v>335</v>
      </c>
      <c r="L49" s="553">
        <v>59295</v>
      </c>
      <c r="M49" s="537">
        <v>1</v>
      </c>
      <c r="N49" s="537">
        <v>177</v>
      </c>
      <c r="O49" s="553">
        <v>388</v>
      </c>
      <c r="P49" s="553">
        <v>69064</v>
      </c>
      <c r="Q49" s="542">
        <v>1.1647525086432247</v>
      </c>
      <c r="R49" s="554">
        <v>178</v>
      </c>
    </row>
    <row r="50" spans="1:18" ht="14.45" customHeight="1" x14ac:dyDescent="0.2">
      <c r="A50" s="536" t="s">
        <v>1073</v>
      </c>
      <c r="B50" s="537" t="s">
        <v>1074</v>
      </c>
      <c r="C50" s="537" t="s">
        <v>481</v>
      </c>
      <c r="D50" s="537" t="s">
        <v>1075</v>
      </c>
      <c r="E50" s="537" t="s">
        <v>1162</v>
      </c>
      <c r="F50" s="537"/>
      <c r="G50" s="553">
        <v>775</v>
      </c>
      <c r="H50" s="553">
        <v>1780175</v>
      </c>
      <c r="I50" s="537"/>
      <c r="J50" s="537">
        <v>2297</v>
      </c>
      <c r="K50" s="553"/>
      <c r="L50" s="553"/>
      <c r="M50" s="537"/>
      <c r="N50" s="537"/>
      <c r="O50" s="553"/>
      <c r="P50" s="553"/>
      <c r="Q50" s="542"/>
      <c r="R50" s="554"/>
    </row>
    <row r="51" spans="1:18" ht="14.45" customHeight="1" x14ac:dyDescent="0.2">
      <c r="A51" s="536" t="s">
        <v>1073</v>
      </c>
      <c r="B51" s="537" t="s">
        <v>1074</v>
      </c>
      <c r="C51" s="537" t="s">
        <v>481</v>
      </c>
      <c r="D51" s="537" t="s">
        <v>1075</v>
      </c>
      <c r="E51" s="537" t="s">
        <v>1163</v>
      </c>
      <c r="F51" s="537" t="s">
        <v>1164</v>
      </c>
      <c r="G51" s="553"/>
      <c r="H51" s="553"/>
      <c r="I51" s="537"/>
      <c r="J51" s="537"/>
      <c r="K51" s="553">
        <v>3</v>
      </c>
      <c r="L51" s="553">
        <v>1077</v>
      </c>
      <c r="M51" s="537">
        <v>1</v>
      </c>
      <c r="N51" s="537">
        <v>359</v>
      </c>
      <c r="O51" s="553"/>
      <c r="P51" s="553"/>
      <c r="Q51" s="542"/>
      <c r="R51" s="554"/>
    </row>
    <row r="52" spans="1:18" ht="14.45" customHeight="1" x14ac:dyDescent="0.2">
      <c r="A52" s="536" t="s">
        <v>1073</v>
      </c>
      <c r="B52" s="537" t="s">
        <v>1074</v>
      </c>
      <c r="C52" s="537" t="s">
        <v>481</v>
      </c>
      <c r="D52" s="537" t="s">
        <v>1075</v>
      </c>
      <c r="E52" s="537" t="s">
        <v>1165</v>
      </c>
      <c r="F52" s="537" t="s">
        <v>1166</v>
      </c>
      <c r="G52" s="553">
        <v>985</v>
      </c>
      <c r="H52" s="553">
        <v>260040</v>
      </c>
      <c r="I52" s="537">
        <v>0.83262890955198643</v>
      </c>
      <c r="J52" s="537">
        <v>264</v>
      </c>
      <c r="K52" s="553">
        <v>1183</v>
      </c>
      <c r="L52" s="553">
        <v>312312</v>
      </c>
      <c r="M52" s="537">
        <v>1</v>
      </c>
      <c r="N52" s="537">
        <v>264</v>
      </c>
      <c r="O52" s="553">
        <v>1025</v>
      </c>
      <c r="P52" s="553">
        <v>273675</v>
      </c>
      <c r="Q52" s="542">
        <v>0.87628717436409742</v>
      </c>
      <c r="R52" s="554">
        <v>267</v>
      </c>
    </row>
    <row r="53" spans="1:18" ht="14.45" customHeight="1" x14ac:dyDescent="0.2">
      <c r="A53" s="536" t="s">
        <v>1073</v>
      </c>
      <c r="B53" s="537" t="s">
        <v>1074</v>
      </c>
      <c r="C53" s="537" t="s">
        <v>481</v>
      </c>
      <c r="D53" s="537" t="s">
        <v>1075</v>
      </c>
      <c r="E53" s="537" t="s">
        <v>1167</v>
      </c>
      <c r="F53" s="537" t="s">
        <v>1168</v>
      </c>
      <c r="G53" s="553">
        <v>1398</v>
      </c>
      <c r="H53" s="553">
        <v>2979138</v>
      </c>
      <c r="I53" s="537">
        <v>1.0108868042458672</v>
      </c>
      <c r="J53" s="537">
        <v>2131</v>
      </c>
      <c r="K53" s="553">
        <v>1381</v>
      </c>
      <c r="L53" s="553">
        <v>2947054</v>
      </c>
      <c r="M53" s="537">
        <v>1</v>
      </c>
      <c r="N53" s="537">
        <v>2134</v>
      </c>
      <c r="O53" s="553">
        <v>1197</v>
      </c>
      <c r="P53" s="553">
        <v>2568762</v>
      </c>
      <c r="Q53" s="542">
        <v>0.87163723501503532</v>
      </c>
      <c r="R53" s="554">
        <v>2146</v>
      </c>
    </row>
    <row r="54" spans="1:18" ht="14.45" customHeight="1" x14ac:dyDescent="0.2">
      <c r="A54" s="536" t="s">
        <v>1073</v>
      </c>
      <c r="B54" s="537" t="s">
        <v>1074</v>
      </c>
      <c r="C54" s="537" t="s">
        <v>481</v>
      </c>
      <c r="D54" s="537" t="s">
        <v>1075</v>
      </c>
      <c r="E54" s="537" t="s">
        <v>1169</v>
      </c>
      <c r="F54" s="537" t="s">
        <v>1170</v>
      </c>
      <c r="G54" s="553">
        <v>4</v>
      </c>
      <c r="H54" s="553">
        <v>968</v>
      </c>
      <c r="I54" s="537">
        <v>0.26556927297668037</v>
      </c>
      <c r="J54" s="537">
        <v>242</v>
      </c>
      <c r="K54" s="553">
        <v>15</v>
      </c>
      <c r="L54" s="553">
        <v>3645</v>
      </c>
      <c r="M54" s="537">
        <v>1</v>
      </c>
      <c r="N54" s="537">
        <v>243</v>
      </c>
      <c r="O54" s="553">
        <v>6</v>
      </c>
      <c r="P54" s="553">
        <v>1464</v>
      </c>
      <c r="Q54" s="542">
        <v>0.40164609053497941</v>
      </c>
      <c r="R54" s="554">
        <v>244</v>
      </c>
    </row>
    <row r="55" spans="1:18" ht="14.45" customHeight="1" x14ac:dyDescent="0.2">
      <c r="A55" s="536" t="s">
        <v>1073</v>
      </c>
      <c r="B55" s="537" t="s">
        <v>1074</v>
      </c>
      <c r="C55" s="537" t="s">
        <v>481</v>
      </c>
      <c r="D55" s="537" t="s">
        <v>1075</v>
      </c>
      <c r="E55" s="537" t="s">
        <v>1171</v>
      </c>
      <c r="F55" s="537" t="s">
        <v>1172</v>
      </c>
      <c r="G55" s="553">
        <v>16</v>
      </c>
      <c r="H55" s="553">
        <v>6784</v>
      </c>
      <c r="I55" s="537">
        <v>3.1849765258215963</v>
      </c>
      <c r="J55" s="537">
        <v>424</v>
      </c>
      <c r="K55" s="553">
        <v>5</v>
      </c>
      <c r="L55" s="553">
        <v>2130</v>
      </c>
      <c r="M55" s="537">
        <v>1</v>
      </c>
      <c r="N55" s="537">
        <v>426</v>
      </c>
      <c r="O55" s="553">
        <v>11</v>
      </c>
      <c r="P55" s="553">
        <v>4785</v>
      </c>
      <c r="Q55" s="542">
        <v>2.2464788732394365</v>
      </c>
      <c r="R55" s="554">
        <v>435</v>
      </c>
    </row>
    <row r="56" spans="1:18" ht="14.45" customHeight="1" x14ac:dyDescent="0.2">
      <c r="A56" s="536" t="s">
        <v>1073</v>
      </c>
      <c r="B56" s="537" t="s">
        <v>1074</v>
      </c>
      <c r="C56" s="537" t="s">
        <v>481</v>
      </c>
      <c r="D56" s="537" t="s">
        <v>1075</v>
      </c>
      <c r="E56" s="537" t="s">
        <v>1173</v>
      </c>
      <c r="F56" s="537" t="s">
        <v>1174</v>
      </c>
      <c r="G56" s="553"/>
      <c r="H56" s="553"/>
      <c r="I56" s="537"/>
      <c r="J56" s="537"/>
      <c r="K56" s="553"/>
      <c r="L56" s="553"/>
      <c r="M56" s="537"/>
      <c r="N56" s="537"/>
      <c r="O56" s="553">
        <v>1</v>
      </c>
      <c r="P56" s="553">
        <v>865</v>
      </c>
      <c r="Q56" s="542"/>
      <c r="R56" s="554">
        <v>865</v>
      </c>
    </row>
    <row r="57" spans="1:18" ht="14.45" customHeight="1" x14ac:dyDescent="0.2">
      <c r="A57" s="536" t="s">
        <v>1073</v>
      </c>
      <c r="B57" s="537" t="s">
        <v>1074</v>
      </c>
      <c r="C57" s="537" t="s">
        <v>481</v>
      </c>
      <c r="D57" s="537" t="s">
        <v>1075</v>
      </c>
      <c r="E57" s="537" t="s">
        <v>1175</v>
      </c>
      <c r="F57" s="537" t="s">
        <v>1079</v>
      </c>
      <c r="G57" s="553">
        <v>72</v>
      </c>
      <c r="H57" s="553">
        <v>2664</v>
      </c>
      <c r="I57" s="537"/>
      <c r="J57" s="537">
        <v>37</v>
      </c>
      <c r="K57" s="553"/>
      <c r="L57" s="553"/>
      <c r="M57" s="537"/>
      <c r="N57" s="537"/>
      <c r="O57" s="553">
        <v>3</v>
      </c>
      <c r="P57" s="553">
        <v>114</v>
      </c>
      <c r="Q57" s="542"/>
      <c r="R57" s="554">
        <v>38</v>
      </c>
    </row>
    <row r="58" spans="1:18" ht="14.45" customHeight="1" x14ac:dyDescent="0.2">
      <c r="A58" s="536" t="s">
        <v>1073</v>
      </c>
      <c r="B58" s="537" t="s">
        <v>1074</v>
      </c>
      <c r="C58" s="537" t="s">
        <v>481</v>
      </c>
      <c r="D58" s="537" t="s">
        <v>1075</v>
      </c>
      <c r="E58" s="537" t="s">
        <v>1176</v>
      </c>
      <c r="F58" s="537" t="s">
        <v>1177</v>
      </c>
      <c r="G58" s="553">
        <v>12</v>
      </c>
      <c r="H58" s="553">
        <v>62640</v>
      </c>
      <c r="I58" s="537">
        <v>1.3310384394721744</v>
      </c>
      <c r="J58" s="537">
        <v>5220</v>
      </c>
      <c r="K58" s="553">
        <v>9</v>
      </c>
      <c r="L58" s="553">
        <v>47061</v>
      </c>
      <c r="M58" s="537">
        <v>1</v>
      </c>
      <c r="N58" s="537">
        <v>5229</v>
      </c>
      <c r="O58" s="553">
        <v>9</v>
      </c>
      <c r="P58" s="553">
        <v>47358</v>
      </c>
      <c r="Q58" s="542">
        <v>1.006310958118187</v>
      </c>
      <c r="R58" s="554">
        <v>5262</v>
      </c>
    </row>
    <row r="59" spans="1:18" ht="14.45" customHeight="1" x14ac:dyDescent="0.2">
      <c r="A59" s="536" t="s">
        <v>1073</v>
      </c>
      <c r="B59" s="537" t="s">
        <v>1074</v>
      </c>
      <c r="C59" s="537" t="s">
        <v>481</v>
      </c>
      <c r="D59" s="537" t="s">
        <v>1075</v>
      </c>
      <c r="E59" s="537" t="s">
        <v>1178</v>
      </c>
      <c r="F59" s="537" t="s">
        <v>1179</v>
      </c>
      <c r="G59" s="553">
        <v>6</v>
      </c>
      <c r="H59" s="553">
        <v>6342</v>
      </c>
      <c r="I59" s="537"/>
      <c r="J59" s="537">
        <v>1057</v>
      </c>
      <c r="K59" s="553"/>
      <c r="L59" s="553"/>
      <c r="M59" s="537"/>
      <c r="N59" s="537"/>
      <c r="O59" s="553"/>
      <c r="P59" s="553"/>
      <c r="Q59" s="542"/>
      <c r="R59" s="554"/>
    </row>
    <row r="60" spans="1:18" ht="14.45" customHeight="1" x14ac:dyDescent="0.2">
      <c r="A60" s="536" t="s">
        <v>1073</v>
      </c>
      <c r="B60" s="537" t="s">
        <v>1074</v>
      </c>
      <c r="C60" s="537" t="s">
        <v>481</v>
      </c>
      <c r="D60" s="537" t="s">
        <v>1075</v>
      </c>
      <c r="E60" s="537" t="s">
        <v>1180</v>
      </c>
      <c r="F60" s="537" t="s">
        <v>1181</v>
      </c>
      <c r="G60" s="553">
        <v>209</v>
      </c>
      <c r="H60" s="553">
        <v>60401</v>
      </c>
      <c r="I60" s="537">
        <v>0.86363636363636365</v>
      </c>
      <c r="J60" s="537">
        <v>289</v>
      </c>
      <c r="K60" s="553">
        <v>242</v>
      </c>
      <c r="L60" s="553">
        <v>69938</v>
      </c>
      <c r="M60" s="537">
        <v>1</v>
      </c>
      <c r="N60" s="537">
        <v>289</v>
      </c>
      <c r="O60" s="553">
        <v>254</v>
      </c>
      <c r="P60" s="553">
        <v>73914</v>
      </c>
      <c r="Q60" s="542">
        <v>1.0568503531699505</v>
      </c>
      <c r="R60" s="554">
        <v>291</v>
      </c>
    </row>
    <row r="61" spans="1:18" ht="14.45" customHeight="1" x14ac:dyDescent="0.2">
      <c r="A61" s="536" t="s">
        <v>1073</v>
      </c>
      <c r="B61" s="537" t="s">
        <v>1074</v>
      </c>
      <c r="C61" s="537" t="s">
        <v>481</v>
      </c>
      <c r="D61" s="537" t="s">
        <v>1075</v>
      </c>
      <c r="E61" s="537" t="s">
        <v>1182</v>
      </c>
      <c r="F61" s="537" t="s">
        <v>1183</v>
      </c>
      <c r="G61" s="553">
        <v>16</v>
      </c>
      <c r="H61" s="553">
        <v>17568</v>
      </c>
      <c r="I61" s="537">
        <v>3.9854809437386569</v>
      </c>
      <c r="J61" s="537">
        <v>1098</v>
      </c>
      <c r="K61" s="553">
        <v>4</v>
      </c>
      <c r="L61" s="553">
        <v>4408</v>
      </c>
      <c r="M61" s="537">
        <v>1</v>
      </c>
      <c r="N61" s="537">
        <v>1102</v>
      </c>
      <c r="O61" s="553">
        <v>6</v>
      </c>
      <c r="P61" s="553">
        <v>6708</v>
      </c>
      <c r="Q61" s="542">
        <v>1.5217785843920144</v>
      </c>
      <c r="R61" s="554">
        <v>1118</v>
      </c>
    </row>
    <row r="62" spans="1:18" ht="14.45" customHeight="1" x14ac:dyDescent="0.2">
      <c r="A62" s="536" t="s">
        <v>1073</v>
      </c>
      <c r="B62" s="537" t="s">
        <v>1074</v>
      </c>
      <c r="C62" s="537" t="s">
        <v>481</v>
      </c>
      <c r="D62" s="537" t="s">
        <v>1075</v>
      </c>
      <c r="E62" s="537" t="s">
        <v>1184</v>
      </c>
      <c r="F62" s="537" t="s">
        <v>1185</v>
      </c>
      <c r="G62" s="553">
        <v>70</v>
      </c>
      <c r="H62" s="553">
        <v>7490</v>
      </c>
      <c r="I62" s="537">
        <v>0.47828863346104727</v>
      </c>
      <c r="J62" s="537">
        <v>107</v>
      </c>
      <c r="K62" s="553">
        <v>145</v>
      </c>
      <c r="L62" s="553">
        <v>15660</v>
      </c>
      <c r="M62" s="537">
        <v>1</v>
      </c>
      <c r="N62" s="537">
        <v>108</v>
      </c>
      <c r="O62" s="553">
        <v>122</v>
      </c>
      <c r="P62" s="553">
        <v>13298</v>
      </c>
      <c r="Q62" s="542">
        <v>0.84916985951468715</v>
      </c>
      <c r="R62" s="554">
        <v>109</v>
      </c>
    </row>
    <row r="63" spans="1:18" ht="14.45" customHeight="1" x14ac:dyDescent="0.2">
      <c r="A63" s="536" t="s">
        <v>1073</v>
      </c>
      <c r="B63" s="537" t="s">
        <v>1074</v>
      </c>
      <c r="C63" s="537" t="s">
        <v>481</v>
      </c>
      <c r="D63" s="537" t="s">
        <v>1075</v>
      </c>
      <c r="E63" s="537" t="s">
        <v>1186</v>
      </c>
      <c r="F63" s="537" t="s">
        <v>1187</v>
      </c>
      <c r="G63" s="553">
        <v>11</v>
      </c>
      <c r="H63" s="553">
        <v>3454</v>
      </c>
      <c r="I63" s="537">
        <v>1.2183421516754851</v>
      </c>
      <c r="J63" s="537">
        <v>314</v>
      </c>
      <c r="K63" s="553">
        <v>9</v>
      </c>
      <c r="L63" s="553">
        <v>2835</v>
      </c>
      <c r="M63" s="537">
        <v>1</v>
      </c>
      <c r="N63" s="537">
        <v>315</v>
      </c>
      <c r="O63" s="553">
        <v>14</v>
      </c>
      <c r="P63" s="553">
        <v>4424</v>
      </c>
      <c r="Q63" s="542">
        <v>1.5604938271604938</v>
      </c>
      <c r="R63" s="554">
        <v>316</v>
      </c>
    </row>
    <row r="64" spans="1:18" ht="14.45" customHeight="1" x14ac:dyDescent="0.2">
      <c r="A64" s="536" t="s">
        <v>1073</v>
      </c>
      <c r="B64" s="537" t="s">
        <v>1074</v>
      </c>
      <c r="C64" s="537" t="s">
        <v>481</v>
      </c>
      <c r="D64" s="537" t="s">
        <v>1075</v>
      </c>
      <c r="E64" s="537" t="s">
        <v>1188</v>
      </c>
      <c r="F64" s="537" t="s">
        <v>1189</v>
      </c>
      <c r="G64" s="553">
        <v>174</v>
      </c>
      <c r="H64" s="553">
        <v>0</v>
      </c>
      <c r="I64" s="537"/>
      <c r="J64" s="537">
        <v>0</v>
      </c>
      <c r="K64" s="553">
        <v>265</v>
      </c>
      <c r="L64" s="553">
        <v>0</v>
      </c>
      <c r="M64" s="537"/>
      <c r="N64" s="537">
        <v>0</v>
      </c>
      <c r="O64" s="553">
        <v>128</v>
      </c>
      <c r="P64" s="553">
        <v>0</v>
      </c>
      <c r="Q64" s="542"/>
      <c r="R64" s="554">
        <v>0</v>
      </c>
    </row>
    <row r="65" spans="1:18" ht="14.45" customHeight="1" x14ac:dyDescent="0.2">
      <c r="A65" s="536" t="s">
        <v>1073</v>
      </c>
      <c r="B65" s="537" t="s">
        <v>1074</v>
      </c>
      <c r="C65" s="537" t="s">
        <v>481</v>
      </c>
      <c r="D65" s="537" t="s">
        <v>1075</v>
      </c>
      <c r="E65" s="537" t="s">
        <v>1190</v>
      </c>
      <c r="F65" s="537" t="s">
        <v>1191</v>
      </c>
      <c r="G65" s="553">
        <v>79</v>
      </c>
      <c r="H65" s="553">
        <v>0</v>
      </c>
      <c r="I65" s="537"/>
      <c r="J65" s="537">
        <v>0</v>
      </c>
      <c r="K65" s="553">
        <v>87</v>
      </c>
      <c r="L65" s="553">
        <v>0</v>
      </c>
      <c r="M65" s="537"/>
      <c r="N65" s="537">
        <v>0</v>
      </c>
      <c r="O65" s="553">
        <v>66</v>
      </c>
      <c r="P65" s="553">
        <v>0</v>
      </c>
      <c r="Q65" s="542"/>
      <c r="R65" s="554">
        <v>0</v>
      </c>
    </row>
    <row r="66" spans="1:18" ht="14.45" customHeight="1" x14ac:dyDescent="0.2">
      <c r="A66" s="536" t="s">
        <v>1073</v>
      </c>
      <c r="B66" s="537" t="s">
        <v>1074</v>
      </c>
      <c r="C66" s="537" t="s">
        <v>481</v>
      </c>
      <c r="D66" s="537" t="s">
        <v>1075</v>
      </c>
      <c r="E66" s="537" t="s">
        <v>1192</v>
      </c>
      <c r="F66" s="537" t="s">
        <v>1193</v>
      </c>
      <c r="G66" s="553"/>
      <c r="H66" s="553"/>
      <c r="I66" s="537"/>
      <c r="J66" s="537"/>
      <c r="K66" s="553">
        <v>529</v>
      </c>
      <c r="L66" s="553">
        <v>2528091</v>
      </c>
      <c r="M66" s="537">
        <v>1</v>
      </c>
      <c r="N66" s="537">
        <v>4779</v>
      </c>
      <c r="O66" s="553">
        <v>549</v>
      </c>
      <c r="P66" s="553">
        <v>2636847</v>
      </c>
      <c r="Q66" s="542">
        <v>1.0430190210716308</v>
      </c>
      <c r="R66" s="554">
        <v>4803</v>
      </c>
    </row>
    <row r="67" spans="1:18" ht="14.45" customHeight="1" x14ac:dyDescent="0.2">
      <c r="A67" s="536" t="s">
        <v>1073</v>
      </c>
      <c r="B67" s="537" t="s">
        <v>1074</v>
      </c>
      <c r="C67" s="537" t="s">
        <v>481</v>
      </c>
      <c r="D67" s="537" t="s">
        <v>1075</v>
      </c>
      <c r="E67" s="537" t="s">
        <v>1194</v>
      </c>
      <c r="F67" s="537" t="s">
        <v>1195</v>
      </c>
      <c r="G67" s="553"/>
      <c r="H67" s="553"/>
      <c r="I67" s="537"/>
      <c r="J67" s="537"/>
      <c r="K67" s="553">
        <v>139</v>
      </c>
      <c r="L67" s="553">
        <v>84651</v>
      </c>
      <c r="M67" s="537">
        <v>1</v>
      </c>
      <c r="N67" s="537">
        <v>609</v>
      </c>
      <c r="O67" s="553">
        <v>208</v>
      </c>
      <c r="P67" s="553">
        <v>127296</v>
      </c>
      <c r="Q67" s="542">
        <v>1.5037743204451217</v>
      </c>
      <c r="R67" s="554">
        <v>612</v>
      </c>
    </row>
    <row r="68" spans="1:18" ht="14.45" customHeight="1" x14ac:dyDescent="0.2">
      <c r="A68" s="536" t="s">
        <v>1073</v>
      </c>
      <c r="B68" s="537" t="s">
        <v>1074</v>
      </c>
      <c r="C68" s="537" t="s">
        <v>481</v>
      </c>
      <c r="D68" s="537" t="s">
        <v>1075</v>
      </c>
      <c r="E68" s="537" t="s">
        <v>1196</v>
      </c>
      <c r="F68" s="537" t="s">
        <v>1197</v>
      </c>
      <c r="G68" s="553"/>
      <c r="H68" s="553"/>
      <c r="I68" s="537"/>
      <c r="J68" s="537"/>
      <c r="K68" s="553">
        <v>153</v>
      </c>
      <c r="L68" s="553">
        <v>434520</v>
      </c>
      <c r="M68" s="537">
        <v>1</v>
      </c>
      <c r="N68" s="537">
        <v>2840</v>
      </c>
      <c r="O68" s="553">
        <v>107</v>
      </c>
      <c r="P68" s="553">
        <v>304415</v>
      </c>
      <c r="Q68" s="542">
        <v>0.70057764889993557</v>
      </c>
      <c r="R68" s="554">
        <v>2845</v>
      </c>
    </row>
    <row r="69" spans="1:18" ht="14.45" customHeight="1" x14ac:dyDescent="0.2">
      <c r="A69" s="536" t="s">
        <v>1073</v>
      </c>
      <c r="B69" s="537" t="s">
        <v>1074</v>
      </c>
      <c r="C69" s="537" t="s">
        <v>481</v>
      </c>
      <c r="D69" s="537" t="s">
        <v>1075</v>
      </c>
      <c r="E69" s="537" t="s">
        <v>1198</v>
      </c>
      <c r="F69" s="537" t="s">
        <v>1199</v>
      </c>
      <c r="G69" s="553"/>
      <c r="H69" s="553"/>
      <c r="I69" s="537"/>
      <c r="J69" s="537"/>
      <c r="K69" s="553">
        <v>50</v>
      </c>
      <c r="L69" s="553">
        <v>378746</v>
      </c>
      <c r="M69" s="537">
        <v>1</v>
      </c>
      <c r="N69" s="537">
        <v>7574.92</v>
      </c>
      <c r="O69" s="553">
        <v>77</v>
      </c>
      <c r="P69" s="553">
        <v>584122</v>
      </c>
      <c r="Q69" s="542">
        <v>1.5422525914465104</v>
      </c>
      <c r="R69" s="554">
        <v>7586</v>
      </c>
    </row>
    <row r="70" spans="1:18" ht="14.45" customHeight="1" x14ac:dyDescent="0.2">
      <c r="A70" s="536" t="s">
        <v>1073</v>
      </c>
      <c r="B70" s="537" t="s">
        <v>1074</v>
      </c>
      <c r="C70" s="537" t="s">
        <v>481</v>
      </c>
      <c r="D70" s="537" t="s">
        <v>1075</v>
      </c>
      <c r="E70" s="537" t="s">
        <v>1200</v>
      </c>
      <c r="F70" s="537" t="s">
        <v>1201</v>
      </c>
      <c r="G70" s="553"/>
      <c r="H70" s="553"/>
      <c r="I70" s="537"/>
      <c r="J70" s="537"/>
      <c r="K70" s="553">
        <v>23</v>
      </c>
      <c r="L70" s="553">
        <v>368161</v>
      </c>
      <c r="M70" s="537">
        <v>1</v>
      </c>
      <c r="N70" s="537">
        <v>16007</v>
      </c>
      <c r="O70" s="553">
        <v>6</v>
      </c>
      <c r="P70" s="553">
        <v>96072</v>
      </c>
      <c r="Q70" s="542">
        <v>0.26095105130635782</v>
      </c>
      <c r="R70" s="554">
        <v>16012</v>
      </c>
    </row>
    <row r="71" spans="1:18" ht="14.45" customHeight="1" x14ac:dyDescent="0.2">
      <c r="A71" s="536" t="s">
        <v>1073</v>
      </c>
      <c r="B71" s="537" t="s">
        <v>1074</v>
      </c>
      <c r="C71" s="537" t="s">
        <v>481</v>
      </c>
      <c r="D71" s="537" t="s">
        <v>1075</v>
      </c>
      <c r="E71" s="537" t="s">
        <v>1202</v>
      </c>
      <c r="F71" s="537" t="s">
        <v>1203</v>
      </c>
      <c r="G71" s="553"/>
      <c r="H71" s="553"/>
      <c r="I71" s="537"/>
      <c r="J71" s="537"/>
      <c r="K71" s="553"/>
      <c r="L71" s="553"/>
      <c r="M71" s="537"/>
      <c r="N71" s="537"/>
      <c r="O71" s="553">
        <v>76</v>
      </c>
      <c r="P71" s="553">
        <v>291764</v>
      </c>
      <c r="Q71" s="542"/>
      <c r="R71" s="554">
        <v>3839</v>
      </c>
    </row>
    <row r="72" spans="1:18" ht="14.45" customHeight="1" x14ac:dyDescent="0.2">
      <c r="A72" s="536" t="s">
        <v>1073</v>
      </c>
      <c r="B72" s="537" t="s">
        <v>1074</v>
      </c>
      <c r="C72" s="537" t="s">
        <v>481</v>
      </c>
      <c r="D72" s="537" t="s">
        <v>1075</v>
      </c>
      <c r="E72" s="537" t="s">
        <v>1204</v>
      </c>
      <c r="F72" s="537" t="s">
        <v>1205</v>
      </c>
      <c r="G72" s="553"/>
      <c r="H72" s="553"/>
      <c r="I72" s="537"/>
      <c r="J72" s="537"/>
      <c r="K72" s="553">
        <v>17</v>
      </c>
      <c r="L72" s="553">
        <v>169762</v>
      </c>
      <c r="M72" s="537">
        <v>1</v>
      </c>
      <c r="N72" s="537">
        <v>9986</v>
      </c>
      <c r="O72" s="553">
        <v>11</v>
      </c>
      <c r="P72" s="553">
        <v>109945</v>
      </c>
      <c r="Q72" s="542">
        <v>0.64764199290771785</v>
      </c>
      <c r="R72" s="554">
        <v>9995</v>
      </c>
    </row>
    <row r="73" spans="1:18" ht="14.45" customHeight="1" x14ac:dyDescent="0.2">
      <c r="A73" s="536" t="s">
        <v>1073</v>
      </c>
      <c r="B73" s="537" t="s">
        <v>1074</v>
      </c>
      <c r="C73" s="537" t="s">
        <v>481</v>
      </c>
      <c r="D73" s="537" t="s">
        <v>1075</v>
      </c>
      <c r="E73" s="537" t="s">
        <v>1206</v>
      </c>
      <c r="F73" s="537" t="s">
        <v>1207</v>
      </c>
      <c r="G73" s="553"/>
      <c r="H73" s="553"/>
      <c r="I73" s="537"/>
      <c r="J73" s="537"/>
      <c r="K73" s="553"/>
      <c r="L73" s="553"/>
      <c r="M73" s="537"/>
      <c r="N73" s="537"/>
      <c r="O73" s="553">
        <v>1</v>
      </c>
      <c r="P73" s="553">
        <v>1142</v>
      </c>
      <c r="Q73" s="542"/>
      <c r="R73" s="554">
        <v>1142</v>
      </c>
    </row>
    <row r="74" spans="1:18" ht="14.45" customHeight="1" x14ac:dyDescent="0.2">
      <c r="A74" s="536" t="s">
        <v>1073</v>
      </c>
      <c r="B74" s="537" t="s">
        <v>1074</v>
      </c>
      <c r="C74" s="537" t="s">
        <v>481</v>
      </c>
      <c r="D74" s="537" t="s">
        <v>1075</v>
      </c>
      <c r="E74" s="537" t="s">
        <v>1208</v>
      </c>
      <c r="F74" s="537" t="s">
        <v>1209</v>
      </c>
      <c r="G74" s="553"/>
      <c r="H74" s="553"/>
      <c r="I74" s="537"/>
      <c r="J74" s="537"/>
      <c r="K74" s="553">
        <v>1</v>
      </c>
      <c r="L74" s="553">
        <v>517</v>
      </c>
      <c r="M74" s="537">
        <v>1</v>
      </c>
      <c r="N74" s="537">
        <v>517</v>
      </c>
      <c r="O74" s="553"/>
      <c r="P74" s="553"/>
      <c r="Q74" s="542"/>
      <c r="R74" s="554"/>
    </row>
    <row r="75" spans="1:18" ht="14.45" customHeight="1" x14ac:dyDescent="0.2">
      <c r="A75" s="536" t="s">
        <v>1073</v>
      </c>
      <c r="B75" s="537" t="s">
        <v>1074</v>
      </c>
      <c r="C75" s="537" t="s">
        <v>566</v>
      </c>
      <c r="D75" s="537" t="s">
        <v>1075</v>
      </c>
      <c r="E75" s="537" t="s">
        <v>1078</v>
      </c>
      <c r="F75" s="537" t="s">
        <v>1079</v>
      </c>
      <c r="G75" s="553"/>
      <c r="H75" s="553"/>
      <c r="I75" s="537"/>
      <c r="J75" s="537"/>
      <c r="K75" s="553">
        <v>2</v>
      </c>
      <c r="L75" s="553">
        <v>116</v>
      </c>
      <c r="M75" s="537">
        <v>1</v>
      </c>
      <c r="N75" s="537">
        <v>58</v>
      </c>
      <c r="O75" s="553">
        <v>2</v>
      </c>
      <c r="P75" s="553">
        <v>118</v>
      </c>
      <c r="Q75" s="542">
        <v>1.0172413793103448</v>
      </c>
      <c r="R75" s="554">
        <v>59</v>
      </c>
    </row>
    <row r="76" spans="1:18" ht="14.45" customHeight="1" x14ac:dyDescent="0.2">
      <c r="A76" s="536" t="s">
        <v>1073</v>
      </c>
      <c r="B76" s="537" t="s">
        <v>1074</v>
      </c>
      <c r="C76" s="537" t="s">
        <v>566</v>
      </c>
      <c r="D76" s="537" t="s">
        <v>1075</v>
      </c>
      <c r="E76" s="537" t="s">
        <v>1080</v>
      </c>
      <c r="F76" s="537" t="s">
        <v>1081</v>
      </c>
      <c r="G76" s="553"/>
      <c r="H76" s="553"/>
      <c r="I76" s="537"/>
      <c r="J76" s="537"/>
      <c r="K76" s="553"/>
      <c r="L76" s="553"/>
      <c r="M76" s="537"/>
      <c r="N76" s="537"/>
      <c r="O76" s="553">
        <v>1</v>
      </c>
      <c r="P76" s="553">
        <v>132</v>
      </c>
      <c r="Q76" s="542"/>
      <c r="R76" s="554">
        <v>132</v>
      </c>
    </row>
    <row r="77" spans="1:18" ht="14.45" customHeight="1" x14ac:dyDescent="0.2">
      <c r="A77" s="536" t="s">
        <v>1073</v>
      </c>
      <c r="B77" s="537" t="s">
        <v>1074</v>
      </c>
      <c r="C77" s="537" t="s">
        <v>566</v>
      </c>
      <c r="D77" s="537" t="s">
        <v>1075</v>
      </c>
      <c r="E77" s="537" t="s">
        <v>1086</v>
      </c>
      <c r="F77" s="537" t="s">
        <v>1087</v>
      </c>
      <c r="G77" s="553">
        <v>163</v>
      </c>
      <c r="H77" s="553">
        <v>29340</v>
      </c>
      <c r="I77" s="537">
        <v>1.5377358490566038</v>
      </c>
      <c r="J77" s="537">
        <v>180</v>
      </c>
      <c r="K77" s="553">
        <v>106</v>
      </c>
      <c r="L77" s="553">
        <v>19080</v>
      </c>
      <c r="M77" s="537">
        <v>1</v>
      </c>
      <c r="N77" s="537">
        <v>180</v>
      </c>
      <c r="O77" s="553">
        <v>136</v>
      </c>
      <c r="P77" s="553">
        <v>24888</v>
      </c>
      <c r="Q77" s="542">
        <v>1.3044025157232704</v>
      </c>
      <c r="R77" s="554">
        <v>183</v>
      </c>
    </row>
    <row r="78" spans="1:18" ht="14.45" customHeight="1" x14ac:dyDescent="0.2">
      <c r="A78" s="536" t="s">
        <v>1073</v>
      </c>
      <c r="B78" s="537" t="s">
        <v>1074</v>
      </c>
      <c r="C78" s="537" t="s">
        <v>566</v>
      </c>
      <c r="D78" s="537" t="s">
        <v>1075</v>
      </c>
      <c r="E78" s="537" t="s">
        <v>1090</v>
      </c>
      <c r="F78" s="537" t="s">
        <v>1091</v>
      </c>
      <c r="G78" s="553"/>
      <c r="H78" s="553"/>
      <c r="I78" s="537"/>
      <c r="J78" s="537"/>
      <c r="K78" s="553">
        <v>5</v>
      </c>
      <c r="L78" s="553">
        <v>1685</v>
      </c>
      <c r="M78" s="537">
        <v>1</v>
      </c>
      <c r="N78" s="537">
        <v>337</v>
      </c>
      <c r="O78" s="553">
        <v>2</v>
      </c>
      <c r="P78" s="553">
        <v>682</v>
      </c>
      <c r="Q78" s="542">
        <v>0.40474777448071214</v>
      </c>
      <c r="R78" s="554">
        <v>341</v>
      </c>
    </row>
    <row r="79" spans="1:18" ht="14.45" customHeight="1" x14ac:dyDescent="0.2">
      <c r="A79" s="536" t="s">
        <v>1073</v>
      </c>
      <c r="B79" s="537" t="s">
        <v>1074</v>
      </c>
      <c r="C79" s="537" t="s">
        <v>566</v>
      </c>
      <c r="D79" s="537" t="s">
        <v>1075</v>
      </c>
      <c r="E79" s="537" t="s">
        <v>1094</v>
      </c>
      <c r="F79" s="537" t="s">
        <v>1095</v>
      </c>
      <c r="G79" s="553">
        <v>313</v>
      </c>
      <c r="H79" s="553">
        <v>109237</v>
      </c>
      <c r="I79" s="537">
        <v>52.01761904761905</v>
      </c>
      <c r="J79" s="537">
        <v>349</v>
      </c>
      <c r="K79" s="553">
        <v>6</v>
      </c>
      <c r="L79" s="553">
        <v>2100</v>
      </c>
      <c r="M79" s="537">
        <v>1</v>
      </c>
      <c r="N79" s="537">
        <v>350</v>
      </c>
      <c r="O79" s="553">
        <v>37</v>
      </c>
      <c r="P79" s="553">
        <v>12987</v>
      </c>
      <c r="Q79" s="542">
        <v>6.1842857142857142</v>
      </c>
      <c r="R79" s="554">
        <v>351</v>
      </c>
    </row>
    <row r="80" spans="1:18" ht="14.45" customHeight="1" x14ac:dyDescent="0.2">
      <c r="A80" s="536" t="s">
        <v>1073</v>
      </c>
      <c r="B80" s="537" t="s">
        <v>1074</v>
      </c>
      <c r="C80" s="537" t="s">
        <v>566</v>
      </c>
      <c r="D80" s="537" t="s">
        <v>1075</v>
      </c>
      <c r="E80" s="537" t="s">
        <v>1120</v>
      </c>
      <c r="F80" s="537" t="s">
        <v>1121</v>
      </c>
      <c r="G80" s="553">
        <v>2</v>
      </c>
      <c r="H80" s="553">
        <v>988</v>
      </c>
      <c r="I80" s="537">
        <v>0.66531986531986531</v>
      </c>
      <c r="J80" s="537">
        <v>494</v>
      </c>
      <c r="K80" s="553">
        <v>3</v>
      </c>
      <c r="L80" s="553">
        <v>1485</v>
      </c>
      <c r="M80" s="537">
        <v>1</v>
      </c>
      <c r="N80" s="537">
        <v>495</v>
      </c>
      <c r="O80" s="553">
        <v>9</v>
      </c>
      <c r="P80" s="553">
        <v>4491</v>
      </c>
      <c r="Q80" s="542">
        <v>3.0242424242424244</v>
      </c>
      <c r="R80" s="554">
        <v>499</v>
      </c>
    </row>
    <row r="81" spans="1:18" ht="14.45" customHeight="1" x14ac:dyDescent="0.2">
      <c r="A81" s="536" t="s">
        <v>1073</v>
      </c>
      <c r="B81" s="537" t="s">
        <v>1074</v>
      </c>
      <c r="C81" s="537" t="s">
        <v>566</v>
      </c>
      <c r="D81" s="537" t="s">
        <v>1075</v>
      </c>
      <c r="E81" s="537" t="s">
        <v>1124</v>
      </c>
      <c r="F81" s="537" t="s">
        <v>1125</v>
      </c>
      <c r="G81" s="553">
        <v>2</v>
      </c>
      <c r="H81" s="553">
        <v>740</v>
      </c>
      <c r="I81" s="537">
        <v>0.6648697214734951</v>
      </c>
      <c r="J81" s="537">
        <v>370</v>
      </c>
      <c r="K81" s="553">
        <v>3</v>
      </c>
      <c r="L81" s="553">
        <v>1113</v>
      </c>
      <c r="M81" s="537">
        <v>1</v>
      </c>
      <c r="N81" s="537">
        <v>371</v>
      </c>
      <c r="O81" s="553">
        <v>7</v>
      </c>
      <c r="P81" s="553">
        <v>2632</v>
      </c>
      <c r="Q81" s="542">
        <v>2.3647798742138364</v>
      </c>
      <c r="R81" s="554">
        <v>376</v>
      </c>
    </row>
    <row r="82" spans="1:18" ht="14.45" customHeight="1" x14ac:dyDescent="0.2">
      <c r="A82" s="536" t="s">
        <v>1073</v>
      </c>
      <c r="B82" s="537" t="s">
        <v>1074</v>
      </c>
      <c r="C82" s="537" t="s">
        <v>566</v>
      </c>
      <c r="D82" s="537" t="s">
        <v>1075</v>
      </c>
      <c r="E82" s="537" t="s">
        <v>1126</v>
      </c>
      <c r="F82" s="537" t="s">
        <v>1127</v>
      </c>
      <c r="G82" s="553">
        <v>149</v>
      </c>
      <c r="H82" s="553">
        <v>463092</v>
      </c>
      <c r="I82" s="537">
        <v>1.549590427240604</v>
      </c>
      <c r="J82" s="537">
        <v>3108</v>
      </c>
      <c r="K82" s="553">
        <v>96</v>
      </c>
      <c r="L82" s="553">
        <v>298848</v>
      </c>
      <c r="M82" s="537">
        <v>1</v>
      </c>
      <c r="N82" s="537">
        <v>3113</v>
      </c>
      <c r="O82" s="553">
        <v>115</v>
      </c>
      <c r="P82" s="553">
        <v>360180</v>
      </c>
      <c r="Q82" s="542">
        <v>1.2052280758111147</v>
      </c>
      <c r="R82" s="554">
        <v>3132</v>
      </c>
    </row>
    <row r="83" spans="1:18" ht="14.45" customHeight="1" x14ac:dyDescent="0.2">
      <c r="A83" s="536" t="s">
        <v>1073</v>
      </c>
      <c r="B83" s="537" t="s">
        <v>1074</v>
      </c>
      <c r="C83" s="537" t="s">
        <v>566</v>
      </c>
      <c r="D83" s="537" t="s">
        <v>1075</v>
      </c>
      <c r="E83" s="537" t="s">
        <v>1130</v>
      </c>
      <c r="F83" s="537" t="s">
        <v>1131</v>
      </c>
      <c r="G83" s="553">
        <v>18</v>
      </c>
      <c r="H83" s="553">
        <v>230292</v>
      </c>
      <c r="I83" s="537">
        <v>1.6361078746199096</v>
      </c>
      <c r="J83" s="537">
        <v>12794</v>
      </c>
      <c r="K83" s="553">
        <v>11</v>
      </c>
      <c r="L83" s="553">
        <v>140756</v>
      </c>
      <c r="M83" s="537">
        <v>1</v>
      </c>
      <c r="N83" s="537">
        <v>12796</v>
      </c>
      <c r="O83" s="553">
        <v>26</v>
      </c>
      <c r="P83" s="553">
        <v>332904</v>
      </c>
      <c r="Q83" s="542">
        <v>2.3651140981556735</v>
      </c>
      <c r="R83" s="554">
        <v>12804</v>
      </c>
    </row>
    <row r="84" spans="1:18" ht="14.45" customHeight="1" x14ac:dyDescent="0.2">
      <c r="A84" s="536" t="s">
        <v>1073</v>
      </c>
      <c r="B84" s="537" t="s">
        <v>1074</v>
      </c>
      <c r="C84" s="537" t="s">
        <v>566</v>
      </c>
      <c r="D84" s="537" t="s">
        <v>1075</v>
      </c>
      <c r="E84" s="537" t="s">
        <v>1132</v>
      </c>
      <c r="F84" s="537" t="s">
        <v>1133</v>
      </c>
      <c r="G84" s="553"/>
      <c r="H84" s="553"/>
      <c r="I84" s="537"/>
      <c r="J84" s="537"/>
      <c r="K84" s="553">
        <v>3</v>
      </c>
      <c r="L84" s="553">
        <v>336</v>
      </c>
      <c r="M84" s="537">
        <v>1</v>
      </c>
      <c r="N84" s="537">
        <v>112</v>
      </c>
      <c r="O84" s="553">
        <v>4</v>
      </c>
      <c r="P84" s="553">
        <v>452</v>
      </c>
      <c r="Q84" s="542">
        <v>1.3452380952380953</v>
      </c>
      <c r="R84" s="554">
        <v>113</v>
      </c>
    </row>
    <row r="85" spans="1:18" ht="14.45" customHeight="1" x14ac:dyDescent="0.2">
      <c r="A85" s="536" t="s">
        <v>1073</v>
      </c>
      <c r="B85" s="537" t="s">
        <v>1074</v>
      </c>
      <c r="C85" s="537" t="s">
        <v>566</v>
      </c>
      <c r="D85" s="537" t="s">
        <v>1075</v>
      </c>
      <c r="E85" s="537" t="s">
        <v>1134</v>
      </c>
      <c r="F85" s="537" t="s">
        <v>1135</v>
      </c>
      <c r="G85" s="553">
        <v>1</v>
      </c>
      <c r="H85" s="553">
        <v>125</v>
      </c>
      <c r="I85" s="537"/>
      <c r="J85" s="537">
        <v>125</v>
      </c>
      <c r="K85" s="553"/>
      <c r="L85" s="553"/>
      <c r="M85" s="537"/>
      <c r="N85" s="537"/>
      <c r="O85" s="553"/>
      <c r="P85" s="553"/>
      <c r="Q85" s="542"/>
      <c r="R85" s="554"/>
    </row>
    <row r="86" spans="1:18" ht="14.45" customHeight="1" x14ac:dyDescent="0.2">
      <c r="A86" s="536" t="s">
        <v>1073</v>
      </c>
      <c r="B86" s="537" t="s">
        <v>1074</v>
      </c>
      <c r="C86" s="537" t="s">
        <v>566</v>
      </c>
      <c r="D86" s="537" t="s">
        <v>1075</v>
      </c>
      <c r="E86" s="537" t="s">
        <v>1138</v>
      </c>
      <c r="F86" s="537"/>
      <c r="G86" s="553">
        <v>1</v>
      </c>
      <c r="H86" s="553">
        <v>1285</v>
      </c>
      <c r="I86" s="537"/>
      <c r="J86" s="537">
        <v>1285</v>
      </c>
      <c r="K86" s="553"/>
      <c r="L86" s="553"/>
      <c r="M86" s="537"/>
      <c r="N86" s="537"/>
      <c r="O86" s="553"/>
      <c r="P86" s="553"/>
      <c r="Q86" s="542"/>
      <c r="R86" s="554"/>
    </row>
    <row r="87" spans="1:18" ht="14.45" customHeight="1" x14ac:dyDescent="0.2">
      <c r="A87" s="536" t="s">
        <v>1073</v>
      </c>
      <c r="B87" s="537" t="s">
        <v>1074</v>
      </c>
      <c r="C87" s="537" t="s">
        <v>566</v>
      </c>
      <c r="D87" s="537" t="s">
        <v>1075</v>
      </c>
      <c r="E87" s="537" t="s">
        <v>1139</v>
      </c>
      <c r="F87" s="537" t="s">
        <v>1140</v>
      </c>
      <c r="G87" s="553"/>
      <c r="H87" s="553"/>
      <c r="I87" s="537"/>
      <c r="J87" s="537"/>
      <c r="K87" s="553">
        <v>5</v>
      </c>
      <c r="L87" s="553">
        <v>2290</v>
      </c>
      <c r="M87" s="537">
        <v>1</v>
      </c>
      <c r="N87" s="537">
        <v>458</v>
      </c>
      <c r="O87" s="553">
        <v>4</v>
      </c>
      <c r="P87" s="553">
        <v>1852</v>
      </c>
      <c r="Q87" s="542">
        <v>0.80873362445414843</v>
      </c>
      <c r="R87" s="554">
        <v>463</v>
      </c>
    </row>
    <row r="88" spans="1:18" ht="14.45" customHeight="1" x14ac:dyDescent="0.2">
      <c r="A88" s="536" t="s">
        <v>1073</v>
      </c>
      <c r="B88" s="537" t="s">
        <v>1074</v>
      </c>
      <c r="C88" s="537" t="s">
        <v>566</v>
      </c>
      <c r="D88" s="537" t="s">
        <v>1075</v>
      </c>
      <c r="E88" s="537" t="s">
        <v>1141</v>
      </c>
      <c r="F88" s="537" t="s">
        <v>1142</v>
      </c>
      <c r="G88" s="553">
        <v>4</v>
      </c>
      <c r="H88" s="553">
        <v>232</v>
      </c>
      <c r="I88" s="537">
        <v>1.3333333333333333</v>
      </c>
      <c r="J88" s="537">
        <v>58</v>
      </c>
      <c r="K88" s="553">
        <v>3</v>
      </c>
      <c r="L88" s="553">
        <v>174</v>
      </c>
      <c r="M88" s="537">
        <v>1</v>
      </c>
      <c r="N88" s="537">
        <v>58</v>
      </c>
      <c r="O88" s="553">
        <v>4</v>
      </c>
      <c r="P88" s="553">
        <v>236</v>
      </c>
      <c r="Q88" s="542">
        <v>1.3563218390804597</v>
      </c>
      <c r="R88" s="554">
        <v>59</v>
      </c>
    </row>
    <row r="89" spans="1:18" ht="14.45" customHeight="1" x14ac:dyDescent="0.2">
      <c r="A89" s="536" t="s">
        <v>1073</v>
      </c>
      <c r="B89" s="537" t="s">
        <v>1074</v>
      </c>
      <c r="C89" s="537" t="s">
        <v>566</v>
      </c>
      <c r="D89" s="537" t="s">
        <v>1075</v>
      </c>
      <c r="E89" s="537" t="s">
        <v>1143</v>
      </c>
      <c r="F89" s="537" t="s">
        <v>1144</v>
      </c>
      <c r="G89" s="553">
        <v>158</v>
      </c>
      <c r="H89" s="553">
        <v>343334</v>
      </c>
      <c r="I89" s="537">
        <v>3.948183072677093</v>
      </c>
      <c r="J89" s="537">
        <v>2173</v>
      </c>
      <c r="K89" s="553">
        <v>40</v>
      </c>
      <c r="L89" s="553">
        <v>86960</v>
      </c>
      <c r="M89" s="537">
        <v>1</v>
      </c>
      <c r="N89" s="537">
        <v>2174</v>
      </c>
      <c r="O89" s="553">
        <v>79</v>
      </c>
      <c r="P89" s="553">
        <v>172141</v>
      </c>
      <c r="Q89" s="542">
        <v>1.9795423183072678</v>
      </c>
      <c r="R89" s="554">
        <v>2179</v>
      </c>
    </row>
    <row r="90" spans="1:18" ht="14.45" customHeight="1" x14ac:dyDescent="0.2">
      <c r="A90" s="536" t="s">
        <v>1073</v>
      </c>
      <c r="B90" s="537" t="s">
        <v>1074</v>
      </c>
      <c r="C90" s="537" t="s">
        <v>566</v>
      </c>
      <c r="D90" s="537" t="s">
        <v>1075</v>
      </c>
      <c r="E90" s="537" t="s">
        <v>1149</v>
      </c>
      <c r="F90" s="537" t="s">
        <v>1150</v>
      </c>
      <c r="G90" s="553">
        <v>1</v>
      </c>
      <c r="H90" s="553">
        <v>176</v>
      </c>
      <c r="I90" s="537">
        <v>1</v>
      </c>
      <c r="J90" s="537">
        <v>176</v>
      </c>
      <c r="K90" s="553">
        <v>1</v>
      </c>
      <c r="L90" s="553">
        <v>176</v>
      </c>
      <c r="M90" s="537">
        <v>1</v>
      </c>
      <c r="N90" s="537">
        <v>176</v>
      </c>
      <c r="O90" s="553">
        <v>5</v>
      </c>
      <c r="P90" s="553">
        <v>895</v>
      </c>
      <c r="Q90" s="542">
        <v>5.0852272727272725</v>
      </c>
      <c r="R90" s="554">
        <v>179</v>
      </c>
    </row>
    <row r="91" spans="1:18" ht="14.45" customHeight="1" x14ac:dyDescent="0.2">
      <c r="A91" s="536" t="s">
        <v>1073</v>
      </c>
      <c r="B91" s="537" t="s">
        <v>1074</v>
      </c>
      <c r="C91" s="537" t="s">
        <v>566</v>
      </c>
      <c r="D91" s="537" t="s">
        <v>1075</v>
      </c>
      <c r="E91" s="537" t="s">
        <v>1159</v>
      </c>
      <c r="F91" s="537"/>
      <c r="G91" s="553">
        <v>19</v>
      </c>
      <c r="H91" s="553">
        <v>19228</v>
      </c>
      <c r="I91" s="537"/>
      <c r="J91" s="537">
        <v>1012</v>
      </c>
      <c r="K91" s="553"/>
      <c r="L91" s="553"/>
      <c r="M91" s="537"/>
      <c r="N91" s="537"/>
      <c r="O91" s="553"/>
      <c r="P91" s="553"/>
      <c r="Q91" s="542"/>
      <c r="R91" s="554"/>
    </row>
    <row r="92" spans="1:18" ht="14.45" customHeight="1" x14ac:dyDescent="0.2">
      <c r="A92" s="536" t="s">
        <v>1073</v>
      </c>
      <c r="B92" s="537" t="s">
        <v>1074</v>
      </c>
      <c r="C92" s="537" t="s">
        <v>566</v>
      </c>
      <c r="D92" s="537" t="s">
        <v>1075</v>
      </c>
      <c r="E92" s="537" t="s">
        <v>1167</v>
      </c>
      <c r="F92" s="537" t="s">
        <v>1168</v>
      </c>
      <c r="G92" s="553">
        <v>318</v>
      </c>
      <c r="H92" s="553">
        <v>677658</v>
      </c>
      <c r="I92" s="537">
        <v>3.0533937711772765</v>
      </c>
      <c r="J92" s="537">
        <v>2131</v>
      </c>
      <c r="K92" s="553">
        <v>104</v>
      </c>
      <c r="L92" s="553">
        <v>221936</v>
      </c>
      <c r="M92" s="537">
        <v>1</v>
      </c>
      <c r="N92" s="537">
        <v>2134</v>
      </c>
      <c r="O92" s="553">
        <v>147</v>
      </c>
      <c r="P92" s="553">
        <v>315462</v>
      </c>
      <c r="Q92" s="542">
        <v>1.4214097757912192</v>
      </c>
      <c r="R92" s="554">
        <v>2146</v>
      </c>
    </row>
    <row r="93" spans="1:18" ht="14.45" customHeight="1" x14ac:dyDescent="0.2">
      <c r="A93" s="536" t="s">
        <v>1073</v>
      </c>
      <c r="B93" s="537" t="s">
        <v>1074</v>
      </c>
      <c r="C93" s="537" t="s">
        <v>566</v>
      </c>
      <c r="D93" s="537" t="s">
        <v>1075</v>
      </c>
      <c r="E93" s="537" t="s">
        <v>1180</v>
      </c>
      <c r="F93" s="537" t="s">
        <v>1181</v>
      </c>
      <c r="G93" s="553">
        <v>6</v>
      </c>
      <c r="H93" s="553">
        <v>1734</v>
      </c>
      <c r="I93" s="537">
        <v>0.75</v>
      </c>
      <c r="J93" s="537">
        <v>289</v>
      </c>
      <c r="K93" s="553">
        <v>8</v>
      </c>
      <c r="L93" s="553">
        <v>2312</v>
      </c>
      <c r="M93" s="537">
        <v>1</v>
      </c>
      <c r="N93" s="537">
        <v>289</v>
      </c>
      <c r="O93" s="553">
        <v>12</v>
      </c>
      <c r="P93" s="553">
        <v>3492</v>
      </c>
      <c r="Q93" s="542">
        <v>1.5103806228373702</v>
      </c>
      <c r="R93" s="554">
        <v>291</v>
      </c>
    </row>
    <row r="94" spans="1:18" ht="14.45" customHeight="1" x14ac:dyDescent="0.2">
      <c r="A94" s="536" t="s">
        <v>1073</v>
      </c>
      <c r="B94" s="537" t="s">
        <v>1074</v>
      </c>
      <c r="C94" s="537" t="s">
        <v>566</v>
      </c>
      <c r="D94" s="537" t="s">
        <v>1075</v>
      </c>
      <c r="E94" s="537" t="s">
        <v>1188</v>
      </c>
      <c r="F94" s="537" t="s">
        <v>1189</v>
      </c>
      <c r="G94" s="553">
        <v>135</v>
      </c>
      <c r="H94" s="553">
        <v>0</v>
      </c>
      <c r="I94" s="537"/>
      <c r="J94" s="537">
        <v>0</v>
      </c>
      <c r="K94" s="553">
        <v>103</v>
      </c>
      <c r="L94" s="553">
        <v>0</v>
      </c>
      <c r="M94" s="537"/>
      <c r="N94" s="537">
        <v>0</v>
      </c>
      <c r="O94" s="553">
        <v>126</v>
      </c>
      <c r="P94" s="553">
        <v>0</v>
      </c>
      <c r="Q94" s="542"/>
      <c r="R94" s="554">
        <v>0</v>
      </c>
    </row>
    <row r="95" spans="1:18" ht="14.45" customHeight="1" x14ac:dyDescent="0.2">
      <c r="A95" s="536" t="s">
        <v>1073</v>
      </c>
      <c r="B95" s="537" t="s">
        <v>1074</v>
      </c>
      <c r="C95" s="537" t="s">
        <v>566</v>
      </c>
      <c r="D95" s="537" t="s">
        <v>1075</v>
      </c>
      <c r="E95" s="537" t="s">
        <v>1192</v>
      </c>
      <c r="F95" s="537" t="s">
        <v>1193</v>
      </c>
      <c r="G95" s="553"/>
      <c r="H95" s="553"/>
      <c r="I95" s="537"/>
      <c r="J95" s="537"/>
      <c r="K95" s="553">
        <v>21</v>
      </c>
      <c r="L95" s="553">
        <v>100359</v>
      </c>
      <c r="M95" s="537">
        <v>1</v>
      </c>
      <c r="N95" s="537">
        <v>4779</v>
      </c>
      <c r="O95" s="553"/>
      <c r="P95" s="553"/>
      <c r="Q95" s="542"/>
      <c r="R95" s="554"/>
    </row>
    <row r="96" spans="1:18" ht="14.45" customHeight="1" x14ac:dyDescent="0.2">
      <c r="A96" s="536" t="s">
        <v>1073</v>
      </c>
      <c r="B96" s="537" t="s">
        <v>1074</v>
      </c>
      <c r="C96" s="537" t="s">
        <v>566</v>
      </c>
      <c r="D96" s="537" t="s">
        <v>1075</v>
      </c>
      <c r="E96" s="537" t="s">
        <v>1194</v>
      </c>
      <c r="F96" s="537" t="s">
        <v>1195</v>
      </c>
      <c r="G96" s="553"/>
      <c r="H96" s="553"/>
      <c r="I96" s="537"/>
      <c r="J96" s="537"/>
      <c r="K96" s="553"/>
      <c r="L96" s="553"/>
      <c r="M96" s="537"/>
      <c r="N96" s="537"/>
      <c r="O96" s="553">
        <v>2</v>
      </c>
      <c r="P96" s="553">
        <v>1224</v>
      </c>
      <c r="Q96" s="542"/>
      <c r="R96" s="554">
        <v>612</v>
      </c>
    </row>
    <row r="97" spans="1:18" ht="14.45" customHeight="1" x14ac:dyDescent="0.2">
      <c r="A97" s="536" t="s">
        <v>1073</v>
      </c>
      <c r="B97" s="537" t="s">
        <v>1074</v>
      </c>
      <c r="C97" s="537" t="s">
        <v>566</v>
      </c>
      <c r="D97" s="537" t="s">
        <v>1075</v>
      </c>
      <c r="E97" s="537" t="s">
        <v>1196</v>
      </c>
      <c r="F97" s="537" t="s">
        <v>1197</v>
      </c>
      <c r="G97" s="553"/>
      <c r="H97" s="553"/>
      <c r="I97" s="537"/>
      <c r="J97" s="537"/>
      <c r="K97" s="553">
        <v>62</v>
      </c>
      <c r="L97" s="553">
        <v>176080</v>
      </c>
      <c r="M97" s="537">
        <v>1</v>
      </c>
      <c r="N97" s="537">
        <v>2840</v>
      </c>
      <c r="O97" s="553">
        <v>51</v>
      </c>
      <c r="P97" s="553">
        <v>145095</v>
      </c>
      <c r="Q97" s="542">
        <v>0.82402885052248975</v>
      </c>
      <c r="R97" s="554">
        <v>2845</v>
      </c>
    </row>
    <row r="98" spans="1:18" ht="14.45" customHeight="1" thickBot="1" x14ac:dyDescent="0.25">
      <c r="A98" s="544" t="s">
        <v>1073</v>
      </c>
      <c r="B98" s="545" t="s">
        <v>1074</v>
      </c>
      <c r="C98" s="545" t="s">
        <v>566</v>
      </c>
      <c r="D98" s="545" t="s">
        <v>1075</v>
      </c>
      <c r="E98" s="545" t="s">
        <v>1202</v>
      </c>
      <c r="F98" s="545" t="s">
        <v>1203</v>
      </c>
      <c r="G98" s="556"/>
      <c r="H98" s="556"/>
      <c r="I98" s="545"/>
      <c r="J98" s="545"/>
      <c r="K98" s="556"/>
      <c r="L98" s="556"/>
      <c r="M98" s="545"/>
      <c r="N98" s="545"/>
      <c r="O98" s="556">
        <v>2</v>
      </c>
      <c r="P98" s="556">
        <v>7678</v>
      </c>
      <c r="Q98" s="550"/>
      <c r="R98" s="557">
        <v>3839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5619077-43F3-4164-B1B1-7456A8E18D98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3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8" customWidth="1"/>
    <col min="2" max="2" width="8.7109375" style="118" bestFit="1" customWidth="1"/>
    <col min="3" max="3" width="6.140625" style="118" customWidth="1"/>
    <col min="4" max="4" width="27.7109375" style="118" customWidth="1"/>
    <col min="5" max="5" width="2.140625" style="118" bestFit="1" customWidth="1"/>
    <col min="6" max="6" width="8" style="118" customWidth="1"/>
    <col min="7" max="7" width="50.85546875" style="118" bestFit="1" customWidth="1" collapsed="1"/>
    <col min="8" max="9" width="11.140625" style="196" hidden="1" customWidth="1" outlineLevel="1"/>
    <col min="10" max="11" width="9.28515625" style="118" hidden="1" customWidth="1"/>
    <col min="12" max="13" width="11.140625" style="196" customWidth="1"/>
    <col min="14" max="15" width="9.28515625" style="118" hidden="1" customWidth="1"/>
    <col min="16" max="17" width="11.140625" style="196" customWidth="1"/>
    <col min="18" max="18" width="11.140625" style="199" customWidth="1"/>
    <col min="19" max="19" width="11.140625" style="196" customWidth="1"/>
    <col min="20" max="16384" width="8.85546875" style="118"/>
  </cols>
  <sheetData>
    <row r="1" spans="1:19" ht="18.600000000000001" customHeight="1" thickBot="1" x14ac:dyDescent="0.35">
      <c r="A1" s="318" t="s">
        <v>1211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14.45" customHeight="1" thickBot="1" x14ac:dyDescent="0.25">
      <c r="A2" s="221" t="s">
        <v>256</v>
      </c>
      <c r="B2" s="186"/>
      <c r="C2" s="186"/>
      <c r="D2" s="186"/>
      <c r="E2" s="100"/>
      <c r="F2" s="100"/>
      <c r="G2" s="100"/>
      <c r="H2" s="219"/>
      <c r="I2" s="219"/>
      <c r="J2" s="100"/>
      <c r="K2" s="100"/>
      <c r="L2" s="219"/>
      <c r="M2" s="219"/>
      <c r="N2" s="100"/>
      <c r="O2" s="100"/>
      <c r="P2" s="219"/>
      <c r="Q2" s="219"/>
      <c r="R2" s="216"/>
      <c r="S2" s="219"/>
    </row>
    <row r="3" spans="1:19" ht="14.45" customHeight="1" thickBot="1" x14ac:dyDescent="0.25">
      <c r="G3" s="77" t="s">
        <v>127</v>
      </c>
      <c r="H3" s="91">
        <f t="shared" ref="H3:Q3" si="0">SUBTOTAL(9,H6:H1048576)</f>
        <v>85998</v>
      </c>
      <c r="I3" s="92">
        <f t="shared" si="0"/>
        <v>32205759</v>
      </c>
      <c r="J3" s="66"/>
      <c r="K3" s="66"/>
      <c r="L3" s="92">
        <f t="shared" si="0"/>
        <v>83110</v>
      </c>
      <c r="M3" s="92">
        <f t="shared" si="0"/>
        <v>30679937</v>
      </c>
      <c r="N3" s="66"/>
      <c r="O3" s="66"/>
      <c r="P3" s="92">
        <f t="shared" si="0"/>
        <v>83275</v>
      </c>
      <c r="Q3" s="92">
        <f t="shared" si="0"/>
        <v>32432913</v>
      </c>
      <c r="R3" s="67">
        <f>IF(M3=0,0,Q3/M3)</f>
        <v>1.0571375358430495</v>
      </c>
      <c r="S3" s="93">
        <f>IF(P3=0,0,Q3/P3)</f>
        <v>389.4675833083158</v>
      </c>
    </row>
    <row r="4" spans="1:19" ht="14.45" customHeight="1" x14ac:dyDescent="0.2">
      <c r="A4" s="425" t="s">
        <v>198</v>
      </c>
      <c r="B4" s="425" t="s">
        <v>94</v>
      </c>
      <c r="C4" s="433" t="s">
        <v>0</v>
      </c>
      <c r="D4" s="255" t="s">
        <v>128</v>
      </c>
      <c r="E4" s="427" t="s">
        <v>95</v>
      </c>
      <c r="F4" s="432" t="s">
        <v>70</v>
      </c>
      <c r="G4" s="428" t="s">
        <v>69</v>
      </c>
      <c r="H4" s="429">
        <v>2015</v>
      </c>
      <c r="I4" s="430"/>
      <c r="J4" s="90"/>
      <c r="K4" s="90"/>
      <c r="L4" s="429">
        <v>2018</v>
      </c>
      <c r="M4" s="430"/>
      <c r="N4" s="90"/>
      <c r="O4" s="90"/>
      <c r="P4" s="429">
        <v>2019</v>
      </c>
      <c r="Q4" s="430"/>
      <c r="R4" s="431" t="s">
        <v>2</v>
      </c>
      <c r="S4" s="426" t="s">
        <v>97</v>
      </c>
    </row>
    <row r="5" spans="1:19" ht="14.45" customHeight="1" thickBot="1" x14ac:dyDescent="0.25">
      <c r="A5" s="588"/>
      <c r="B5" s="588"/>
      <c r="C5" s="589"/>
      <c r="D5" s="598"/>
      <c r="E5" s="590"/>
      <c r="F5" s="591"/>
      <c r="G5" s="592"/>
      <c r="H5" s="593" t="s">
        <v>71</v>
      </c>
      <c r="I5" s="594" t="s">
        <v>14</v>
      </c>
      <c r="J5" s="595"/>
      <c r="K5" s="595"/>
      <c r="L5" s="593" t="s">
        <v>71</v>
      </c>
      <c r="M5" s="594" t="s">
        <v>14</v>
      </c>
      <c r="N5" s="595"/>
      <c r="O5" s="595"/>
      <c r="P5" s="593" t="s">
        <v>71</v>
      </c>
      <c r="Q5" s="594" t="s">
        <v>14</v>
      </c>
      <c r="R5" s="596"/>
      <c r="S5" s="597"/>
    </row>
    <row r="6" spans="1:19" ht="14.45" customHeight="1" x14ac:dyDescent="0.2">
      <c r="A6" s="477" t="s">
        <v>1073</v>
      </c>
      <c r="B6" s="478" t="s">
        <v>1074</v>
      </c>
      <c r="C6" s="478" t="s">
        <v>481</v>
      </c>
      <c r="D6" s="478" t="s">
        <v>1047</v>
      </c>
      <c r="E6" s="478" t="s">
        <v>1075</v>
      </c>
      <c r="F6" s="478" t="s">
        <v>1076</v>
      </c>
      <c r="G6" s="478" t="s">
        <v>1077</v>
      </c>
      <c r="H6" s="482"/>
      <c r="I6" s="482"/>
      <c r="J6" s="478"/>
      <c r="K6" s="478"/>
      <c r="L6" s="482">
        <v>1</v>
      </c>
      <c r="M6" s="482">
        <v>2235</v>
      </c>
      <c r="N6" s="478">
        <v>1</v>
      </c>
      <c r="O6" s="478">
        <v>2235</v>
      </c>
      <c r="P6" s="482">
        <v>5</v>
      </c>
      <c r="Q6" s="482">
        <v>11295</v>
      </c>
      <c r="R6" s="505">
        <v>5.0536912751677852</v>
      </c>
      <c r="S6" s="483">
        <v>2259</v>
      </c>
    </row>
    <row r="7" spans="1:19" ht="14.45" customHeight="1" x14ac:dyDescent="0.2">
      <c r="A7" s="536" t="s">
        <v>1073</v>
      </c>
      <c r="B7" s="537" t="s">
        <v>1074</v>
      </c>
      <c r="C7" s="537" t="s">
        <v>481</v>
      </c>
      <c r="D7" s="537" t="s">
        <v>1047</v>
      </c>
      <c r="E7" s="537" t="s">
        <v>1075</v>
      </c>
      <c r="F7" s="537" t="s">
        <v>1078</v>
      </c>
      <c r="G7" s="537" t="s">
        <v>1079</v>
      </c>
      <c r="H7" s="553">
        <v>8716</v>
      </c>
      <c r="I7" s="553">
        <v>505528</v>
      </c>
      <c r="J7" s="537">
        <v>0.98798458399455902</v>
      </c>
      <c r="K7" s="537">
        <v>58</v>
      </c>
      <c r="L7" s="553">
        <v>8822</v>
      </c>
      <c r="M7" s="553">
        <v>511676</v>
      </c>
      <c r="N7" s="537">
        <v>1</v>
      </c>
      <c r="O7" s="537">
        <v>58</v>
      </c>
      <c r="P7" s="553">
        <v>7294</v>
      </c>
      <c r="Q7" s="553">
        <v>430346</v>
      </c>
      <c r="R7" s="542">
        <v>0.84105175931644238</v>
      </c>
      <c r="S7" s="554">
        <v>59</v>
      </c>
    </row>
    <row r="8" spans="1:19" ht="14.45" customHeight="1" x14ac:dyDescent="0.2">
      <c r="A8" s="536" t="s">
        <v>1073</v>
      </c>
      <c r="B8" s="537" t="s">
        <v>1074</v>
      </c>
      <c r="C8" s="537" t="s">
        <v>481</v>
      </c>
      <c r="D8" s="537" t="s">
        <v>1047</v>
      </c>
      <c r="E8" s="537" t="s">
        <v>1075</v>
      </c>
      <c r="F8" s="537" t="s">
        <v>1080</v>
      </c>
      <c r="G8" s="537" t="s">
        <v>1081</v>
      </c>
      <c r="H8" s="553">
        <v>403</v>
      </c>
      <c r="I8" s="553">
        <v>52793</v>
      </c>
      <c r="J8" s="537">
        <v>0.87809786766907294</v>
      </c>
      <c r="K8" s="537">
        <v>131</v>
      </c>
      <c r="L8" s="553">
        <v>456</v>
      </c>
      <c r="M8" s="553">
        <v>60122</v>
      </c>
      <c r="N8" s="537">
        <v>1</v>
      </c>
      <c r="O8" s="537">
        <v>131.84649122807016</v>
      </c>
      <c r="P8" s="553">
        <v>305</v>
      </c>
      <c r="Q8" s="553">
        <v>40260</v>
      </c>
      <c r="R8" s="542">
        <v>0.66963840191610391</v>
      </c>
      <c r="S8" s="554">
        <v>132</v>
      </c>
    </row>
    <row r="9" spans="1:19" ht="14.45" customHeight="1" x14ac:dyDescent="0.2">
      <c r="A9" s="536" t="s">
        <v>1073</v>
      </c>
      <c r="B9" s="537" t="s">
        <v>1074</v>
      </c>
      <c r="C9" s="537" t="s">
        <v>481</v>
      </c>
      <c r="D9" s="537" t="s">
        <v>1047</v>
      </c>
      <c r="E9" s="537" t="s">
        <v>1075</v>
      </c>
      <c r="F9" s="537" t="s">
        <v>1082</v>
      </c>
      <c r="G9" s="537" t="s">
        <v>1083</v>
      </c>
      <c r="H9" s="553">
        <v>38</v>
      </c>
      <c r="I9" s="553">
        <v>7182</v>
      </c>
      <c r="J9" s="537">
        <v>0.99528824833702878</v>
      </c>
      <c r="K9" s="537">
        <v>189</v>
      </c>
      <c r="L9" s="553">
        <v>38</v>
      </c>
      <c r="M9" s="553">
        <v>7216</v>
      </c>
      <c r="N9" s="537">
        <v>1</v>
      </c>
      <c r="O9" s="537">
        <v>189.89473684210526</v>
      </c>
      <c r="P9" s="553">
        <v>30</v>
      </c>
      <c r="Q9" s="553">
        <v>5700</v>
      </c>
      <c r="R9" s="542">
        <v>0.78991130820399114</v>
      </c>
      <c r="S9" s="554">
        <v>190</v>
      </c>
    </row>
    <row r="10" spans="1:19" ht="14.45" customHeight="1" x14ac:dyDescent="0.2">
      <c r="A10" s="536" t="s">
        <v>1073</v>
      </c>
      <c r="B10" s="537" t="s">
        <v>1074</v>
      </c>
      <c r="C10" s="537" t="s">
        <v>481</v>
      </c>
      <c r="D10" s="537" t="s">
        <v>1047</v>
      </c>
      <c r="E10" s="537" t="s">
        <v>1075</v>
      </c>
      <c r="F10" s="537" t="s">
        <v>1084</v>
      </c>
      <c r="G10" s="537" t="s">
        <v>1085</v>
      </c>
      <c r="H10" s="553">
        <v>3</v>
      </c>
      <c r="I10" s="553">
        <v>1224</v>
      </c>
      <c r="J10" s="537">
        <v>0.42857142857142855</v>
      </c>
      <c r="K10" s="537">
        <v>408</v>
      </c>
      <c r="L10" s="553">
        <v>7</v>
      </c>
      <c r="M10" s="553">
        <v>2856</v>
      </c>
      <c r="N10" s="537">
        <v>1</v>
      </c>
      <c r="O10" s="537">
        <v>408</v>
      </c>
      <c r="P10" s="553">
        <v>4</v>
      </c>
      <c r="Q10" s="553">
        <v>1644</v>
      </c>
      <c r="R10" s="542">
        <v>0.57563025210084029</v>
      </c>
      <c r="S10" s="554">
        <v>411</v>
      </c>
    </row>
    <row r="11" spans="1:19" ht="14.45" customHeight="1" x14ac:dyDescent="0.2">
      <c r="A11" s="536" t="s">
        <v>1073</v>
      </c>
      <c r="B11" s="537" t="s">
        <v>1074</v>
      </c>
      <c r="C11" s="537" t="s">
        <v>481</v>
      </c>
      <c r="D11" s="537" t="s">
        <v>1047</v>
      </c>
      <c r="E11" s="537" t="s">
        <v>1075</v>
      </c>
      <c r="F11" s="537" t="s">
        <v>1086</v>
      </c>
      <c r="G11" s="537" t="s">
        <v>1087</v>
      </c>
      <c r="H11" s="553">
        <v>3151</v>
      </c>
      <c r="I11" s="553">
        <v>567180</v>
      </c>
      <c r="J11" s="537">
        <v>0.97978855721393032</v>
      </c>
      <c r="K11" s="537">
        <v>180</v>
      </c>
      <c r="L11" s="553">
        <v>3216</v>
      </c>
      <c r="M11" s="553">
        <v>578880</v>
      </c>
      <c r="N11" s="537">
        <v>1</v>
      </c>
      <c r="O11" s="537">
        <v>180</v>
      </c>
      <c r="P11" s="553">
        <v>3558</v>
      </c>
      <c r="Q11" s="553">
        <v>651114</v>
      </c>
      <c r="R11" s="542">
        <v>1.1247823383084576</v>
      </c>
      <c r="S11" s="554">
        <v>183</v>
      </c>
    </row>
    <row r="12" spans="1:19" ht="14.45" customHeight="1" x14ac:dyDescent="0.2">
      <c r="A12" s="536" t="s">
        <v>1073</v>
      </c>
      <c r="B12" s="537" t="s">
        <v>1074</v>
      </c>
      <c r="C12" s="537" t="s">
        <v>481</v>
      </c>
      <c r="D12" s="537" t="s">
        <v>1047</v>
      </c>
      <c r="E12" s="537" t="s">
        <v>1075</v>
      </c>
      <c r="F12" s="537" t="s">
        <v>1088</v>
      </c>
      <c r="G12" s="537" t="s">
        <v>1089</v>
      </c>
      <c r="H12" s="553">
        <v>3</v>
      </c>
      <c r="I12" s="553">
        <v>1707</v>
      </c>
      <c r="J12" s="537">
        <v>1.4973684210526317</v>
      </c>
      <c r="K12" s="537">
        <v>569</v>
      </c>
      <c r="L12" s="553">
        <v>2</v>
      </c>
      <c r="M12" s="553">
        <v>1140</v>
      </c>
      <c r="N12" s="537">
        <v>1</v>
      </c>
      <c r="O12" s="537">
        <v>570</v>
      </c>
      <c r="P12" s="553"/>
      <c r="Q12" s="553"/>
      <c r="R12" s="542"/>
      <c r="S12" s="554"/>
    </row>
    <row r="13" spans="1:19" ht="14.45" customHeight="1" x14ac:dyDescent="0.2">
      <c r="A13" s="536" t="s">
        <v>1073</v>
      </c>
      <c r="B13" s="537" t="s">
        <v>1074</v>
      </c>
      <c r="C13" s="537" t="s">
        <v>481</v>
      </c>
      <c r="D13" s="537" t="s">
        <v>1047</v>
      </c>
      <c r="E13" s="537" t="s">
        <v>1075</v>
      </c>
      <c r="F13" s="537" t="s">
        <v>1090</v>
      </c>
      <c r="G13" s="537" t="s">
        <v>1091</v>
      </c>
      <c r="H13" s="553">
        <v>1839</v>
      </c>
      <c r="I13" s="553">
        <v>617904</v>
      </c>
      <c r="J13" s="537">
        <v>1.1395543982015111</v>
      </c>
      <c r="K13" s="537">
        <v>336</v>
      </c>
      <c r="L13" s="553">
        <v>1609</v>
      </c>
      <c r="M13" s="553">
        <v>542233</v>
      </c>
      <c r="N13" s="537">
        <v>1</v>
      </c>
      <c r="O13" s="537">
        <v>337</v>
      </c>
      <c r="P13" s="553">
        <v>1746</v>
      </c>
      <c r="Q13" s="553">
        <v>595386</v>
      </c>
      <c r="R13" s="542">
        <v>1.0980261253003782</v>
      </c>
      <c r="S13" s="554">
        <v>341</v>
      </c>
    </row>
    <row r="14" spans="1:19" ht="14.45" customHeight="1" x14ac:dyDescent="0.2">
      <c r="A14" s="536" t="s">
        <v>1073</v>
      </c>
      <c r="B14" s="537" t="s">
        <v>1074</v>
      </c>
      <c r="C14" s="537" t="s">
        <v>481</v>
      </c>
      <c r="D14" s="537" t="s">
        <v>1047</v>
      </c>
      <c r="E14" s="537" t="s">
        <v>1075</v>
      </c>
      <c r="F14" s="537" t="s">
        <v>1092</v>
      </c>
      <c r="G14" s="537" t="s">
        <v>1093</v>
      </c>
      <c r="H14" s="553">
        <v>302</v>
      </c>
      <c r="I14" s="553">
        <v>138618</v>
      </c>
      <c r="J14" s="537">
        <v>1.143939393939394</v>
      </c>
      <c r="K14" s="537">
        <v>459</v>
      </c>
      <c r="L14" s="553">
        <v>264</v>
      </c>
      <c r="M14" s="553">
        <v>121176</v>
      </c>
      <c r="N14" s="537">
        <v>1</v>
      </c>
      <c r="O14" s="537">
        <v>459</v>
      </c>
      <c r="P14" s="553">
        <v>243</v>
      </c>
      <c r="Q14" s="553">
        <v>112266</v>
      </c>
      <c r="R14" s="542">
        <v>0.92647058823529416</v>
      </c>
      <c r="S14" s="554">
        <v>462</v>
      </c>
    </row>
    <row r="15" spans="1:19" ht="14.45" customHeight="1" x14ac:dyDescent="0.2">
      <c r="A15" s="536" t="s">
        <v>1073</v>
      </c>
      <c r="B15" s="537" t="s">
        <v>1074</v>
      </c>
      <c r="C15" s="537" t="s">
        <v>481</v>
      </c>
      <c r="D15" s="537" t="s">
        <v>1047</v>
      </c>
      <c r="E15" s="537" t="s">
        <v>1075</v>
      </c>
      <c r="F15" s="537" t="s">
        <v>1094</v>
      </c>
      <c r="G15" s="537" t="s">
        <v>1095</v>
      </c>
      <c r="H15" s="553">
        <v>11288</v>
      </c>
      <c r="I15" s="553">
        <v>3939512</v>
      </c>
      <c r="J15" s="537">
        <v>1.05007450055309</v>
      </c>
      <c r="K15" s="537">
        <v>349</v>
      </c>
      <c r="L15" s="553">
        <v>10719</v>
      </c>
      <c r="M15" s="553">
        <v>3751650</v>
      </c>
      <c r="N15" s="537">
        <v>1</v>
      </c>
      <c r="O15" s="537">
        <v>350</v>
      </c>
      <c r="P15" s="553">
        <v>12523</v>
      </c>
      <c r="Q15" s="553">
        <v>4395573</v>
      </c>
      <c r="R15" s="542">
        <v>1.1716372795969774</v>
      </c>
      <c r="S15" s="554">
        <v>351</v>
      </c>
    </row>
    <row r="16" spans="1:19" ht="14.45" customHeight="1" x14ac:dyDescent="0.2">
      <c r="A16" s="536" t="s">
        <v>1073</v>
      </c>
      <c r="B16" s="537" t="s">
        <v>1074</v>
      </c>
      <c r="C16" s="537" t="s">
        <v>481</v>
      </c>
      <c r="D16" s="537" t="s">
        <v>1047</v>
      </c>
      <c r="E16" s="537" t="s">
        <v>1075</v>
      </c>
      <c r="F16" s="537" t="s">
        <v>1096</v>
      </c>
      <c r="G16" s="537" t="s">
        <v>1097</v>
      </c>
      <c r="H16" s="553">
        <v>2</v>
      </c>
      <c r="I16" s="553">
        <v>3306</v>
      </c>
      <c r="J16" s="537">
        <v>1.997583081570997</v>
      </c>
      <c r="K16" s="537">
        <v>1653</v>
      </c>
      <c r="L16" s="553">
        <v>1</v>
      </c>
      <c r="M16" s="553">
        <v>1655</v>
      </c>
      <c r="N16" s="537">
        <v>1</v>
      </c>
      <c r="O16" s="537">
        <v>1655</v>
      </c>
      <c r="P16" s="553">
        <v>4</v>
      </c>
      <c r="Q16" s="553">
        <v>6640</v>
      </c>
      <c r="R16" s="542">
        <v>4.0120845921450154</v>
      </c>
      <c r="S16" s="554">
        <v>1660</v>
      </c>
    </row>
    <row r="17" spans="1:19" ht="14.45" customHeight="1" x14ac:dyDescent="0.2">
      <c r="A17" s="536" t="s">
        <v>1073</v>
      </c>
      <c r="B17" s="537" t="s">
        <v>1074</v>
      </c>
      <c r="C17" s="537" t="s">
        <v>481</v>
      </c>
      <c r="D17" s="537" t="s">
        <v>1047</v>
      </c>
      <c r="E17" s="537" t="s">
        <v>1075</v>
      </c>
      <c r="F17" s="537" t="s">
        <v>1098</v>
      </c>
      <c r="G17" s="537" t="s">
        <v>1099</v>
      </c>
      <c r="H17" s="553">
        <v>5</v>
      </c>
      <c r="I17" s="553">
        <v>31155</v>
      </c>
      <c r="J17" s="537">
        <v>0.83186478692726695</v>
      </c>
      <c r="K17" s="537">
        <v>6231</v>
      </c>
      <c r="L17" s="553">
        <v>6</v>
      </c>
      <c r="M17" s="553">
        <v>37452</v>
      </c>
      <c r="N17" s="537">
        <v>1</v>
      </c>
      <c r="O17" s="537">
        <v>6242</v>
      </c>
      <c r="P17" s="553">
        <v>8</v>
      </c>
      <c r="Q17" s="553">
        <v>50296</v>
      </c>
      <c r="R17" s="542">
        <v>1.3429456370821318</v>
      </c>
      <c r="S17" s="554">
        <v>6287</v>
      </c>
    </row>
    <row r="18" spans="1:19" ht="14.45" customHeight="1" x14ac:dyDescent="0.2">
      <c r="A18" s="536" t="s">
        <v>1073</v>
      </c>
      <c r="B18" s="537" t="s">
        <v>1074</v>
      </c>
      <c r="C18" s="537" t="s">
        <v>481</v>
      </c>
      <c r="D18" s="537" t="s">
        <v>1047</v>
      </c>
      <c r="E18" s="537" t="s">
        <v>1075</v>
      </c>
      <c r="F18" s="537" t="s">
        <v>1100</v>
      </c>
      <c r="G18" s="537" t="s">
        <v>1101</v>
      </c>
      <c r="H18" s="553">
        <v>3</v>
      </c>
      <c r="I18" s="553">
        <v>351</v>
      </c>
      <c r="J18" s="537">
        <v>0.375</v>
      </c>
      <c r="K18" s="537">
        <v>117</v>
      </c>
      <c r="L18" s="553">
        <v>8</v>
      </c>
      <c r="M18" s="553">
        <v>936</v>
      </c>
      <c r="N18" s="537">
        <v>1</v>
      </c>
      <c r="O18" s="537">
        <v>117</v>
      </c>
      <c r="P18" s="553">
        <v>3</v>
      </c>
      <c r="Q18" s="553">
        <v>354</v>
      </c>
      <c r="R18" s="542">
        <v>0.37820512820512819</v>
      </c>
      <c r="S18" s="554">
        <v>118</v>
      </c>
    </row>
    <row r="19" spans="1:19" ht="14.45" customHeight="1" x14ac:dyDescent="0.2">
      <c r="A19" s="536" t="s">
        <v>1073</v>
      </c>
      <c r="B19" s="537" t="s">
        <v>1074</v>
      </c>
      <c r="C19" s="537" t="s">
        <v>481</v>
      </c>
      <c r="D19" s="537" t="s">
        <v>1047</v>
      </c>
      <c r="E19" s="537" t="s">
        <v>1075</v>
      </c>
      <c r="F19" s="537" t="s">
        <v>1102</v>
      </c>
      <c r="G19" s="537" t="s">
        <v>1103</v>
      </c>
      <c r="H19" s="553">
        <v>1</v>
      </c>
      <c r="I19" s="553">
        <v>136</v>
      </c>
      <c r="J19" s="537"/>
      <c r="K19" s="537">
        <v>136</v>
      </c>
      <c r="L19" s="553"/>
      <c r="M19" s="553"/>
      <c r="N19" s="537"/>
      <c r="O19" s="537"/>
      <c r="P19" s="553"/>
      <c r="Q19" s="553"/>
      <c r="R19" s="542"/>
      <c r="S19" s="554"/>
    </row>
    <row r="20" spans="1:19" ht="14.45" customHeight="1" x14ac:dyDescent="0.2">
      <c r="A20" s="536" t="s">
        <v>1073</v>
      </c>
      <c r="B20" s="537" t="s">
        <v>1074</v>
      </c>
      <c r="C20" s="537" t="s">
        <v>481</v>
      </c>
      <c r="D20" s="537" t="s">
        <v>1047</v>
      </c>
      <c r="E20" s="537" t="s">
        <v>1075</v>
      </c>
      <c r="F20" s="537" t="s">
        <v>1104</v>
      </c>
      <c r="G20" s="537" t="s">
        <v>1105</v>
      </c>
      <c r="H20" s="553">
        <v>221</v>
      </c>
      <c r="I20" s="553">
        <v>10829</v>
      </c>
      <c r="J20" s="537">
        <v>0.78928571428571426</v>
      </c>
      <c r="K20" s="537">
        <v>49</v>
      </c>
      <c r="L20" s="553">
        <v>280</v>
      </c>
      <c r="M20" s="553">
        <v>13720</v>
      </c>
      <c r="N20" s="537">
        <v>1</v>
      </c>
      <c r="O20" s="537">
        <v>49</v>
      </c>
      <c r="P20" s="553">
        <v>373</v>
      </c>
      <c r="Q20" s="553">
        <v>18650</v>
      </c>
      <c r="R20" s="542">
        <v>1.3593294460641399</v>
      </c>
      <c r="S20" s="554">
        <v>50</v>
      </c>
    </row>
    <row r="21" spans="1:19" ht="14.45" customHeight="1" x14ac:dyDescent="0.2">
      <c r="A21" s="536" t="s">
        <v>1073</v>
      </c>
      <c r="B21" s="537" t="s">
        <v>1074</v>
      </c>
      <c r="C21" s="537" t="s">
        <v>481</v>
      </c>
      <c r="D21" s="537" t="s">
        <v>1047</v>
      </c>
      <c r="E21" s="537" t="s">
        <v>1075</v>
      </c>
      <c r="F21" s="537" t="s">
        <v>1106</v>
      </c>
      <c r="G21" s="537" t="s">
        <v>1107</v>
      </c>
      <c r="H21" s="553">
        <v>106</v>
      </c>
      <c r="I21" s="553">
        <v>41446</v>
      </c>
      <c r="J21" s="537">
        <v>0.51828231292517002</v>
      </c>
      <c r="K21" s="537">
        <v>391</v>
      </c>
      <c r="L21" s="553">
        <v>204</v>
      </c>
      <c r="M21" s="553">
        <v>79968</v>
      </c>
      <c r="N21" s="537">
        <v>1</v>
      </c>
      <c r="O21" s="537">
        <v>392</v>
      </c>
      <c r="P21" s="553">
        <v>343</v>
      </c>
      <c r="Q21" s="553">
        <v>136857</v>
      </c>
      <c r="R21" s="542">
        <v>1.7113970588235294</v>
      </c>
      <c r="S21" s="554">
        <v>399</v>
      </c>
    </row>
    <row r="22" spans="1:19" ht="14.45" customHeight="1" x14ac:dyDescent="0.2">
      <c r="A22" s="536" t="s">
        <v>1073</v>
      </c>
      <c r="B22" s="537" t="s">
        <v>1074</v>
      </c>
      <c r="C22" s="537" t="s">
        <v>481</v>
      </c>
      <c r="D22" s="537" t="s">
        <v>1047</v>
      </c>
      <c r="E22" s="537" t="s">
        <v>1075</v>
      </c>
      <c r="F22" s="537" t="s">
        <v>1108</v>
      </c>
      <c r="G22" s="537" t="s">
        <v>1109</v>
      </c>
      <c r="H22" s="553">
        <v>120</v>
      </c>
      <c r="I22" s="553">
        <v>4560</v>
      </c>
      <c r="J22" s="537">
        <v>0.74534161490683226</v>
      </c>
      <c r="K22" s="537">
        <v>38</v>
      </c>
      <c r="L22" s="553">
        <v>161</v>
      </c>
      <c r="M22" s="553">
        <v>6118</v>
      </c>
      <c r="N22" s="537">
        <v>1</v>
      </c>
      <c r="O22" s="537">
        <v>38</v>
      </c>
      <c r="P22" s="553">
        <v>212</v>
      </c>
      <c r="Q22" s="553">
        <v>8056</v>
      </c>
      <c r="R22" s="542">
        <v>1.3167701863354038</v>
      </c>
      <c r="S22" s="554">
        <v>38</v>
      </c>
    </row>
    <row r="23" spans="1:19" ht="14.45" customHeight="1" x14ac:dyDescent="0.2">
      <c r="A23" s="536" t="s">
        <v>1073</v>
      </c>
      <c r="B23" s="537" t="s">
        <v>1074</v>
      </c>
      <c r="C23" s="537" t="s">
        <v>481</v>
      </c>
      <c r="D23" s="537" t="s">
        <v>1047</v>
      </c>
      <c r="E23" s="537" t="s">
        <v>1075</v>
      </c>
      <c r="F23" s="537" t="s">
        <v>1110</v>
      </c>
      <c r="G23" s="537" t="s">
        <v>1111</v>
      </c>
      <c r="H23" s="553">
        <v>38</v>
      </c>
      <c r="I23" s="553">
        <v>10070</v>
      </c>
      <c r="J23" s="537">
        <v>1.3103448275862069</v>
      </c>
      <c r="K23" s="537">
        <v>265</v>
      </c>
      <c r="L23" s="553">
        <v>29</v>
      </c>
      <c r="M23" s="553">
        <v>7685</v>
      </c>
      <c r="N23" s="537">
        <v>1</v>
      </c>
      <c r="O23" s="537">
        <v>265</v>
      </c>
      <c r="P23" s="553">
        <v>32</v>
      </c>
      <c r="Q23" s="553">
        <v>8576</v>
      </c>
      <c r="R23" s="542">
        <v>1.1159401431359792</v>
      </c>
      <c r="S23" s="554">
        <v>268</v>
      </c>
    </row>
    <row r="24" spans="1:19" ht="14.45" customHeight="1" x14ac:dyDescent="0.2">
      <c r="A24" s="536" t="s">
        <v>1073</v>
      </c>
      <c r="B24" s="537" t="s">
        <v>1074</v>
      </c>
      <c r="C24" s="537" t="s">
        <v>481</v>
      </c>
      <c r="D24" s="537" t="s">
        <v>1047</v>
      </c>
      <c r="E24" s="537" t="s">
        <v>1075</v>
      </c>
      <c r="F24" s="537" t="s">
        <v>1112</v>
      </c>
      <c r="G24" s="537" t="s">
        <v>1113</v>
      </c>
      <c r="H24" s="553">
        <v>628</v>
      </c>
      <c r="I24" s="553">
        <v>442740</v>
      </c>
      <c r="J24" s="537">
        <v>0.69832146698927144</v>
      </c>
      <c r="K24" s="537">
        <v>705</v>
      </c>
      <c r="L24" s="553">
        <v>897</v>
      </c>
      <c r="M24" s="553">
        <v>634006</v>
      </c>
      <c r="N24" s="537">
        <v>1</v>
      </c>
      <c r="O24" s="537">
        <v>706.8071348940914</v>
      </c>
      <c r="P24" s="553">
        <v>781</v>
      </c>
      <c r="Q24" s="553">
        <v>556853</v>
      </c>
      <c r="R24" s="542">
        <v>0.87830872263038517</v>
      </c>
      <c r="S24" s="554">
        <v>713</v>
      </c>
    </row>
    <row r="25" spans="1:19" ht="14.45" customHeight="1" x14ac:dyDescent="0.2">
      <c r="A25" s="536" t="s">
        <v>1073</v>
      </c>
      <c r="B25" s="537" t="s">
        <v>1074</v>
      </c>
      <c r="C25" s="537" t="s">
        <v>481</v>
      </c>
      <c r="D25" s="537" t="s">
        <v>1047</v>
      </c>
      <c r="E25" s="537" t="s">
        <v>1075</v>
      </c>
      <c r="F25" s="537" t="s">
        <v>1114</v>
      </c>
      <c r="G25" s="537" t="s">
        <v>1115</v>
      </c>
      <c r="H25" s="553">
        <v>32</v>
      </c>
      <c r="I25" s="553">
        <v>4704</v>
      </c>
      <c r="J25" s="537">
        <v>0.93351855526890259</v>
      </c>
      <c r="K25" s="537">
        <v>147</v>
      </c>
      <c r="L25" s="553">
        <v>34</v>
      </c>
      <c r="M25" s="553">
        <v>5039</v>
      </c>
      <c r="N25" s="537">
        <v>1</v>
      </c>
      <c r="O25" s="537">
        <v>148.20588235294119</v>
      </c>
      <c r="P25" s="553">
        <v>66</v>
      </c>
      <c r="Q25" s="553">
        <v>9900</v>
      </c>
      <c r="R25" s="542">
        <v>1.9646755308592976</v>
      </c>
      <c r="S25" s="554">
        <v>150</v>
      </c>
    </row>
    <row r="26" spans="1:19" ht="14.45" customHeight="1" x14ac:dyDescent="0.2">
      <c r="A26" s="536" t="s">
        <v>1073</v>
      </c>
      <c r="B26" s="537" t="s">
        <v>1074</v>
      </c>
      <c r="C26" s="537" t="s">
        <v>481</v>
      </c>
      <c r="D26" s="537" t="s">
        <v>1047</v>
      </c>
      <c r="E26" s="537" t="s">
        <v>1075</v>
      </c>
      <c r="F26" s="537" t="s">
        <v>1116</v>
      </c>
      <c r="G26" s="537" t="s">
        <v>1117</v>
      </c>
      <c r="H26" s="553">
        <v>3386</v>
      </c>
      <c r="I26" s="553">
        <v>1032730</v>
      </c>
      <c r="J26" s="537">
        <v>1.096502590673575</v>
      </c>
      <c r="K26" s="537">
        <v>305</v>
      </c>
      <c r="L26" s="553">
        <v>3088</v>
      </c>
      <c r="M26" s="553">
        <v>941840</v>
      </c>
      <c r="N26" s="537">
        <v>1</v>
      </c>
      <c r="O26" s="537">
        <v>305</v>
      </c>
      <c r="P26" s="553">
        <v>2945</v>
      </c>
      <c r="Q26" s="553">
        <v>907060</v>
      </c>
      <c r="R26" s="542">
        <v>0.96307228403975198</v>
      </c>
      <c r="S26" s="554">
        <v>308</v>
      </c>
    </row>
    <row r="27" spans="1:19" ht="14.45" customHeight="1" x14ac:dyDescent="0.2">
      <c r="A27" s="536" t="s">
        <v>1073</v>
      </c>
      <c r="B27" s="537" t="s">
        <v>1074</v>
      </c>
      <c r="C27" s="537" t="s">
        <v>481</v>
      </c>
      <c r="D27" s="537" t="s">
        <v>1047</v>
      </c>
      <c r="E27" s="537" t="s">
        <v>1075</v>
      </c>
      <c r="F27" s="537" t="s">
        <v>1118</v>
      </c>
      <c r="G27" s="537" t="s">
        <v>1119</v>
      </c>
      <c r="H27" s="553">
        <v>10</v>
      </c>
      <c r="I27" s="553">
        <v>37120</v>
      </c>
      <c r="J27" s="537">
        <v>1.9946265448683504</v>
      </c>
      <c r="K27" s="537">
        <v>3712</v>
      </c>
      <c r="L27" s="553">
        <v>5</v>
      </c>
      <c r="M27" s="553">
        <v>18610</v>
      </c>
      <c r="N27" s="537">
        <v>1</v>
      </c>
      <c r="O27" s="537">
        <v>3722</v>
      </c>
      <c r="P27" s="553">
        <v>6</v>
      </c>
      <c r="Q27" s="553">
        <v>22578</v>
      </c>
      <c r="R27" s="542">
        <v>1.2132186996238581</v>
      </c>
      <c r="S27" s="554">
        <v>3763</v>
      </c>
    </row>
    <row r="28" spans="1:19" ht="14.45" customHeight="1" x14ac:dyDescent="0.2">
      <c r="A28" s="536" t="s">
        <v>1073</v>
      </c>
      <c r="B28" s="537" t="s">
        <v>1074</v>
      </c>
      <c r="C28" s="537" t="s">
        <v>481</v>
      </c>
      <c r="D28" s="537" t="s">
        <v>1047</v>
      </c>
      <c r="E28" s="537" t="s">
        <v>1075</v>
      </c>
      <c r="F28" s="537" t="s">
        <v>1120</v>
      </c>
      <c r="G28" s="537" t="s">
        <v>1121</v>
      </c>
      <c r="H28" s="553">
        <v>7687</v>
      </c>
      <c r="I28" s="553">
        <v>3797378</v>
      </c>
      <c r="J28" s="537">
        <v>0.90412147402129728</v>
      </c>
      <c r="K28" s="537">
        <v>494</v>
      </c>
      <c r="L28" s="553">
        <v>8485</v>
      </c>
      <c r="M28" s="553">
        <v>4200075</v>
      </c>
      <c r="N28" s="537">
        <v>1</v>
      </c>
      <c r="O28" s="537">
        <v>495</v>
      </c>
      <c r="P28" s="553">
        <v>8932</v>
      </c>
      <c r="Q28" s="553">
        <v>4457068</v>
      </c>
      <c r="R28" s="542">
        <v>1.061187716886008</v>
      </c>
      <c r="S28" s="554">
        <v>499</v>
      </c>
    </row>
    <row r="29" spans="1:19" ht="14.45" customHeight="1" x14ac:dyDescent="0.2">
      <c r="A29" s="536" t="s">
        <v>1073</v>
      </c>
      <c r="B29" s="537" t="s">
        <v>1074</v>
      </c>
      <c r="C29" s="537" t="s">
        <v>481</v>
      </c>
      <c r="D29" s="537" t="s">
        <v>1047</v>
      </c>
      <c r="E29" s="537" t="s">
        <v>1075</v>
      </c>
      <c r="F29" s="537" t="s">
        <v>1122</v>
      </c>
      <c r="G29" s="537" t="s">
        <v>1123</v>
      </c>
      <c r="H29" s="553">
        <v>1</v>
      </c>
      <c r="I29" s="553">
        <v>6580</v>
      </c>
      <c r="J29" s="537"/>
      <c r="K29" s="537">
        <v>6580</v>
      </c>
      <c r="L29" s="553"/>
      <c r="M29" s="553"/>
      <c r="N29" s="537"/>
      <c r="O29" s="537"/>
      <c r="P29" s="553">
        <v>4</v>
      </c>
      <c r="Q29" s="553">
        <v>26676</v>
      </c>
      <c r="R29" s="542"/>
      <c r="S29" s="554">
        <v>6669</v>
      </c>
    </row>
    <row r="30" spans="1:19" ht="14.45" customHeight="1" x14ac:dyDescent="0.2">
      <c r="A30" s="536" t="s">
        <v>1073</v>
      </c>
      <c r="B30" s="537" t="s">
        <v>1074</v>
      </c>
      <c r="C30" s="537" t="s">
        <v>481</v>
      </c>
      <c r="D30" s="537" t="s">
        <v>1047</v>
      </c>
      <c r="E30" s="537" t="s">
        <v>1075</v>
      </c>
      <c r="F30" s="537" t="s">
        <v>1124</v>
      </c>
      <c r="G30" s="537" t="s">
        <v>1125</v>
      </c>
      <c r="H30" s="553">
        <v>8722</v>
      </c>
      <c r="I30" s="553">
        <v>3227140</v>
      </c>
      <c r="J30" s="537">
        <v>1.0078195534744219</v>
      </c>
      <c r="K30" s="537">
        <v>370</v>
      </c>
      <c r="L30" s="553">
        <v>8631</v>
      </c>
      <c r="M30" s="553">
        <v>3202101</v>
      </c>
      <c r="N30" s="537">
        <v>1</v>
      </c>
      <c r="O30" s="537">
        <v>371</v>
      </c>
      <c r="P30" s="553">
        <v>8739</v>
      </c>
      <c r="Q30" s="553">
        <v>3285864</v>
      </c>
      <c r="R30" s="542">
        <v>1.0261587626374058</v>
      </c>
      <c r="S30" s="554">
        <v>376</v>
      </c>
    </row>
    <row r="31" spans="1:19" ht="14.45" customHeight="1" x14ac:dyDescent="0.2">
      <c r="A31" s="536" t="s">
        <v>1073</v>
      </c>
      <c r="B31" s="537" t="s">
        <v>1074</v>
      </c>
      <c r="C31" s="537" t="s">
        <v>481</v>
      </c>
      <c r="D31" s="537" t="s">
        <v>1047</v>
      </c>
      <c r="E31" s="537" t="s">
        <v>1075</v>
      </c>
      <c r="F31" s="537" t="s">
        <v>1126</v>
      </c>
      <c r="G31" s="537" t="s">
        <v>1127</v>
      </c>
      <c r="H31" s="553">
        <v>768</v>
      </c>
      <c r="I31" s="553">
        <v>2386944</v>
      </c>
      <c r="J31" s="537">
        <v>1.0209939590129962</v>
      </c>
      <c r="K31" s="537">
        <v>3108</v>
      </c>
      <c r="L31" s="553">
        <v>751</v>
      </c>
      <c r="M31" s="553">
        <v>2337863</v>
      </c>
      <c r="N31" s="537">
        <v>1</v>
      </c>
      <c r="O31" s="537">
        <v>3113</v>
      </c>
      <c r="P31" s="553">
        <v>757</v>
      </c>
      <c r="Q31" s="553">
        <v>2370924</v>
      </c>
      <c r="R31" s="542">
        <v>1.0141415472164108</v>
      </c>
      <c r="S31" s="554">
        <v>3132</v>
      </c>
    </row>
    <row r="32" spans="1:19" ht="14.45" customHeight="1" x14ac:dyDescent="0.2">
      <c r="A32" s="536" t="s">
        <v>1073</v>
      </c>
      <c r="B32" s="537" t="s">
        <v>1074</v>
      </c>
      <c r="C32" s="537" t="s">
        <v>481</v>
      </c>
      <c r="D32" s="537" t="s">
        <v>1047</v>
      </c>
      <c r="E32" s="537" t="s">
        <v>1075</v>
      </c>
      <c r="F32" s="537" t="s">
        <v>1128</v>
      </c>
      <c r="G32" s="537" t="s">
        <v>1129</v>
      </c>
      <c r="H32" s="553"/>
      <c r="I32" s="553"/>
      <c r="J32" s="537"/>
      <c r="K32" s="537"/>
      <c r="L32" s="553">
        <v>93</v>
      </c>
      <c r="M32" s="553">
        <v>1116</v>
      </c>
      <c r="N32" s="537">
        <v>1</v>
      </c>
      <c r="O32" s="537">
        <v>12</v>
      </c>
      <c r="P32" s="553">
        <v>95</v>
      </c>
      <c r="Q32" s="553">
        <v>1140</v>
      </c>
      <c r="R32" s="542">
        <v>1.021505376344086</v>
      </c>
      <c r="S32" s="554">
        <v>12</v>
      </c>
    </row>
    <row r="33" spans="1:19" ht="14.45" customHeight="1" x14ac:dyDescent="0.2">
      <c r="A33" s="536" t="s">
        <v>1073</v>
      </c>
      <c r="B33" s="537" t="s">
        <v>1074</v>
      </c>
      <c r="C33" s="537" t="s">
        <v>481</v>
      </c>
      <c r="D33" s="537" t="s">
        <v>1047</v>
      </c>
      <c r="E33" s="537" t="s">
        <v>1075</v>
      </c>
      <c r="F33" s="537" t="s">
        <v>1130</v>
      </c>
      <c r="G33" s="537" t="s">
        <v>1131</v>
      </c>
      <c r="H33" s="553">
        <v>7</v>
      </c>
      <c r="I33" s="553">
        <v>89558</v>
      </c>
      <c r="J33" s="537">
        <v>2.3329686360320934</v>
      </c>
      <c r="K33" s="537">
        <v>12794</v>
      </c>
      <c r="L33" s="553">
        <v>3</v>
      </c>
      <c r="M33" s="553">
        <v>38388</v>
      </c>
      <c r="N33" s="537">
        <v>1</v>
      </c>
      <c r="O33" s="537">
        <v>12796</v>
      </c>
      <c r="P33" s="553">
        <v>1</v>
      </c>
      <c r="Q33" s="553">
        <v>12804</v>
      </c>
      <c r="R33" s="542">
        <v>0.33354173179118474</v>
      </c>
      <c r="S33" s="554">
        <v>12804</v>
      </c>
    </row>
    <row r="34" spans="1:19" ht="14.45" customHeight="1" x14ac:dyDescent="0.2">
      <c r="A34" s="536" t="s">
        <v>1073</v>
      </c>
      <c r="B34" s="537" t="s">
        <v>1074</v>
      </c>
      <c r="C34" s="537" t="s">
        <v>481</v>
      </c>
      <c r="D34" s="537" t="s">
        <v>1047</v>
      </c>
      <c r="E34" s="537" t="s">
        <v>1075</v>
      </c>
      <c r="F34" s="537" t="s">
        <v>1132</v>
      </c>
      <c r="G34" s="537" t="s">
        <v>1133</v>
      </c>
      <c r="H34" s="553">
        <v>1578</v>
      </c>
      <c r="I34" s="553">
        <v>175158</v>
      </c>
      <c r="J34" s="537">
        <v>0.81326610207265437</v>
      </c>
      <c r="K34" s="537">
        <v>111</v>
      </c>
      <c r="L34" s="553">
        <v>1923</v>
      </c>
      <c r="M34" s="553">
        <v>215376</v>
      </c>
      <c r="N34" s="537">
        <v>1</v>
      </c>
      <c r="O34" s="537">
        <v>112</v>
      </c>
      <c r="P34" s="553">
        <v>2039</v>
      </c>
      <c r="Q34" s="553">
        <v>230407</v>
      </c>
      <c r="R34" s="542">
        <v>1.0697895772973776</v>
      </c>
      <c r="S34" s="554">
        <v>113</v>
      </c>
    </row>
    <row r="35" spans="1:19" ht="14.45" customHeight="1" x14ac:dyDescent="0.2">
      <c r="A35" s="536" t="s">
        <v>1073</v>
      </c>
      <c r="B35" s="537" t="s">
        <v>1074</v>
      </c>
      <c r="C35" s="537" t="s">
        <v>481</v>
      </c>
      <c r="D35" s="537" t="s">
        <v>1047</v>
      </c>
      <c r="E35" s="537" t="s">
        <v>1075</v>
      </c>
      <c r="F35" s="537" t="s">
        <v>1134</v>
      </c>
      <c r="G35" s="537" t="s">
        <v>1135</v>
      </c>
      <c r="H35" s="553">
        <v>73</v>
      </c>
      <c r="I35" s="553">
        <v>9125</v>
      </c>
      <c r="J35" s="537">
        <v>0.67763255606713202</v>
      </c>
      <c r="K35" s="537">
        <v>125</v>
      </c>
      <c r="L35" s="553">
        <v>107</v>
      </c>
      <c r="M35" s="553">
        <v>13466</v>
      </c>
      <c r="N35" s="537">
        <v>1</v>
      </c>
      <c r="O35" s="537">
        <v>125.85046728971963</v>
      </c>
      <c r="P35" s="553">
        <v>74</v>
      </c>
      <c r="Q35" s="553">
        <v>9324</v>
      </c>
      <c r="R35" s="542">
        <v>0.69241051537204812</v>
      </c>
      <c r="S35" s="554">
        <v>126</v>
      </c>
    </row>
    <row r="36" spans="1:19" ht="14.45" customHeight="1" x14ac:dyDescent="0.2">
      <c r="A36" s="536" t="s">
        <v>1073</v>
      </c>
      <c r="B36" s="537" t="s">
        <v>1074</v>
      </c>
      <c r="C36" s="537" t="s">
        <v>481</v>
      </c>
      <c r="D36" s="537" t="s">
        <v>1047</v>
      </c>
      <c r="E36" s="537" t="s">
        <v>1075</v>
      </c>
      <c r="F36" s="537" t="s">
        <v>1136</v>
      </c>
      <c r="G36" s="537" t="s">
        <v>1137</v>
      </c>
      <c r="H36" s="553">
        <v>124</v>
      </c>
      <c r="I36" s="553">
        <v>61380</v>
      </c>
      <c r="J36" s="537">
        <v>0.51995798319327735</v>
      </c>
      <c r="K36" s="537">
        <v>495</v>
      </c>
      <c r="L36" s="553">
        <v>238</v>
      </c>
      <c r="M36" s="553">
        <v>118048</v>
      </c>
      <c r="N36" s="537">
        <v>1</v>
      </c>
      <c r="O36" s="537">
        <v>496</v>
      </c>
      <c r="P36" s="553">
        <v>324</v>
      </c>
      <c r="Q36" s="553">
        <v>162000</v>
      </c>
      <c r="R36" s="542">
        <v>1.3723231227975061</v>
      </c>
      <c r="S36" s="554">
        <v>500</v>
      </c>
    </row>
    <row r="37" spans="1:19" ht="14.45" customHeight="1" x14ac:dyDescent="0.2">
      <c r="A37" s="536" t="s">
        <v>1073</v>
      </c>
      <c r="B37" s="537" t="s">
        <v>1074</v>
      </c>
      <c r="C37" s="537" t="s">
        <v>481</v>
      </c>
      <c r="D37" s="537" t="s">
        <v>1047</v>
      </c>
      <c r="E37" s="537" t="s">
        <v>1075</v>
      </c>
      <c r="F37" s="537" t="s">
        <v>1138</v>
      </c>
      <c r="G37" s="537"/>
      <c r="H37" s="553">
        <v>127</v>
      </c>
      <c r="I37" s="553">
        <v>163195</v>
      </c>
      <c r="J37" s="537"/>
      <c r="K37" s="537">
        <v>1285</v>
      </c>
      <c r="L37" s="553"/>
      <c r="M37" s="553"/>
      <c r="N37" s="537"/>
      <c r="O37" s="537"/>
      <c r="P37" s="553"/>
      <c r="Q37" s="553"/>
      <c r="R37" s="542"/>
      <c r="S37" s="554"/>
    </row>
    <row r="38" spans="1:19" ht="14.45" customHeight="1" x14ac:dyDescent="0.2">
      <c r="A38" s="536" t="s">
        <v>1073</v>
      </c>
      <c r="B38" s="537" t="s">
        <v>1074</v>
      </c>
      <c r="C38" s="537" t="s">
        <v>481</v>
      </c>
      <c r="D38" s="537" t="s">
        <v>1047</v>
      </c>
      <c r="E38" s="537" t="s">
        <v>1075</v>
      </c>
      <c r="F38" s="537" t="s">
        <v>1139</v>
      </c>
      <c r="G38" s="537" t="s">
        <v>1140</v>
      </c>
      <c r="H38" s="553">
        <v>2953</v>
      </c>
      <c r="I38" s="553">
        <v>1346568</v>
      </c>
      <c r="J38" s="537">
        <v>1.0265729062477129</v>
      </c>
      <c r="K38" s="537">
        <v>456</v>
      </c>
      <c r="L38" s="553">
        <v>2864</v>
      </c>
      <c r="M38" s="553">
        <v>1311712</v>
      </c>
      <c r="N38" s="537">
        <v>1</v>
      </c>
      <c r="O38" s="537">
        <v>458</v>
      </c>
      <c r="P38" s="553">
        <v>2785</v>
      </c>
      <c r="Q38" s="553">
        <v>1289455</v>
      </c>
      <c r="R38" s="542">
        <v>0.98303209850942885</v>
      </c>
      <c r="S38" s="554">
        <v>463</v>
      </c>
    </row>
    <row r="39" spans="1:19" ht="14.45" customHeight="1" x14ac:dyDescent="0.2">
      <c r="A39" s="536" t="s">
        <v>1073</v>
      </c>
      <c r="B39" s="537" t="s">
        <v>1074</v>
      </c>
      <c r="C39" s="537" t="s">
        <v>481</v>
      </c>
      <c r="D39" s="537" t="s">
        <v>1047</v>
      </c>
      <c r="E39" s="537" t="s">
        <v>1075</v>
      </c>
      <c r="F39" s="537" t="s">
        <v>1141</v>
      </c>
      <c r="G39" s="537" t="s">
        <v>1142</v>
      </c>
      <c r="H39" s="553">
        <v>7344</v>
      </c>
      <c r="I39" s="553">
        <v>425952</v>
      </c>
      <c r="J39" s="537">
        <v>0.88835127615821941</v>
      </c>
      <c r="K39" s="537">
        <v>58</v>
      </c>
      <c r="L39" s="553">
        <v>8267</v>
      </c>
      <c r="M39" s="553">
        <v>479486</v>
      </c>
      <c r="N39" s="537">
        <v>1</v>
      </c>
      <c r="O39" s="537">
        <v>58</v>
      </c>
      <c r="P39" s="553">
        <v>8895</v>
      </c>
      <c r="Q39" s="553">
        <v>524805</v>
      </c>
      <c r="R39" s="542">
        <v>1.0945157939960708</v>
      </c>
      <c r="S39" s="554">
        <v>59</v>
      </c>
    </row>
    <row r="40" spans="1:19" ht="14.45" customHeight="1" x14ac:dyDescent="0.2">
      <c r="A40" s="536" t="s">
        <v>1073</v>
      </c>
      <c r="B40" s="537" t="s">
        <v>1074</v>
      </c>
      <c r="C40" s="537" t="s">
        <v>481</v>
      </c>
      <c r="D40" s="537" t="s">
        <v>1047</v>
      </c>
      <c r="E40" s="537" t="s">
        <v>1075</v>
      </c>
      <c r="F40" s="537" t="s">
        <v>1143</v>
      </c>
      <c r="G40" s="537" t="s">
        <v>1144</v>
      </c>
      <c r="H40" s="553">
        <v>315</v>
      </c>
      <c r="I40" s="553">
        <v>684495</v>
      </c>
      <c r="J40" s="537">
        <v>2.7863283698740546</v>
      </c>
      <c r="K40" s="537">
        <v>2173</v>
      </c>
      <c r="L40" s="553">
        <v>113</v>
      </c>
      <c r="M40" s="553">
        <v>245662</v>
      </c>
      <c r="N40" s="537">
        <v>1</v>
      </c>
      <c r="O40" s="537">
        <v>2174</v>
      </c>
      <c r="P40" s="553">
        <v>194</v>
      </c>
      <c r="Q40" s="553">
        <v>422726</v>
      </c>
      <c r="R40" s="542">
        <v>1.7207626739178221</v>
      </c>
      <c r="S40" s="554">
        <v>2179</v>
      </c>
    </row>
    <row r="41" spans="1:19" ht="14.45" customHeight="1" x14ac:dyDescent="0.2">
      <c r="A41" s="536" t="s">
        <v>1073</v>
      </c>
      <c r="B41" s="537" t="s">
        <v>1074</v>
      </c>
      <c r="C41" s="537" t="s">
        <v>481</v>
      </c>
      <c r="D41" s="537" t="s">
        <v>1047</v>
      </c>
      <c r="E41" s="537" t="s">
        <v>1075</v>
      </c>
      <c r="F41" s="537" t="s">
        <v>1145</v>
      </c>
      <c r="G41" s="537" t="s">
        <v>1146</v>
      </c>
      <c r="H41" s="553">
        <v>88</v>
      </c>
      <c r="I41" s="553">
        <v>859056</v>
      </c>
      <c r="J41" s="537">
        <v>5.1295500143307535</v>
      </c>
      <c r="K41" s="537">
        <v>9762</v>
      </c>
      <c r="L41" s="553">
        <v>16</v>
      </c>
      <c r="M41" s="553">
        <v>167472</v>
      </c>
      <c r="N41" s="537">
        <v>1</v>
      </c>
      <c r="O41" s="537">
        <v>10467</v>
      </c>
      <c r="P41" s="553">
        <v>75</v>
      </c>
      <c r="Q41" s="553">
        <v>787500</v>
      </c>
      <c r="R41" s="542">
        <v>4.702278589853826</v>
      </c>
      <c r="S41" s="554">
        <v>10500</v>
      </c>
    </row>
    <row r="42" spans="1:19" ht="14.45" customHeight="1" x14ac:dyDescent="0.2">
      <c r="A42" s="536" t="s">
        <v>1073</v>
      </c>
      <c r="B42" s="537" t="s">
        <v>1074</v>
      </c>
      <c r="C42" s="537" t="s">
        <v>481</v>
      </c>
      <c r="D42" s="537" t="s">
        <v>1047</v>
      </c>
      <c r="E42" s="537" t="s">
        <v>1075</v>
      </c>
      <c r="F42" s="537" t="s">
        <v>1147</v>
      </c>
      <c r="G42" s="537" t="s">
        <v>1148</v>
      </c>
      <c r="H42" s="553">
        <v>14</v>
      </c>
      <c r="I42" s="553">
        <v>3542</v>
      </c>
      <c r="J42" s="537">
        <v>0.73394115209283051</v>
      </c>
      <c r="K42" s="537">
        <v>253</v>
      </c>
      <c r="L42" s="553">
        <v>19</v>
      </c>
      <c r="M42" s="553">
        <v>4826</v>
      </c>
      <c r="N42" s="537">
        <v>1</v>
      </c>
      <c r="O42" s="537">
        <v>254</v>
      </c>
      <c r="P42" s="553">
        <v>18</v>
      </c>
      <c r="Q42" s="553">
        <v>4626</v>
      </c>
      <c r="R42" s="542">
        <v>0.9585578118524658</v>
      </c>
      <c r="S42" s="554">
        <v>257</v>
      </c>
    </row>
    <row r="43" spans="1:19" ht="14.45" customHeight="1" x14ac:dyDescent="0.2">
      <c r="A43" s="536" t="s">
        <v>1073</v>
      </c>
      <c r="B43" s="537" t="s">
        <v>1074</v>
      </c>
      <c r="C43" s="537" t="s">
        <v>481</v>
      </c>
      <c r="D43" s="537" t="s">
        <v>1047</v>
      </c>
      <c r="E43" s="537" t="s">
        <v>1075</v>
      </c>
      <c r="F43" s="537" t="s">
        <v>1149</v>
      </c>
      <c r="G43" s="537" t="s">
        <v>1150</v>
      </c>
      <c r="H43" s="553">
        <v>11034</v>
      </c>
      <c r="I43" s="553">
        <v>1941984</v>
      </c>
      <c r="J43" s="537">
        <v>0.91273058152039044</v>
      </c>
      <c r="K43" s="537">
        <v>176</v>
      </c>
      <c r="L43" s="553">
        <v>12089</v>
      </c>
      <c r="M43" s="553">
        <v>2127664</v>
      </c>
      <c r="N43" s="537">
        <v>1</v>
      </c>
      <c r="O43" s="537">
        <v>176</v>
      </c>
      <c r="P43" s="553">
        <v>10426</v>
      </c>
      <c r="Q43" s="553">
        <v>1866254</v>
      </c>
      <c r="R43" s="542">
        <v>0.8771375555538844</v>
      </c>
      <c r="S43" s="554">
        <v>179</v>
      </c>
    </row>
    <row r="44" spans="1:19" ht="14.45" customHeight="1" x14ac:dyDescent="0.2">
      <c r="A44" s="536" t="s">
        <v>1073</v>
      </c>
      <c r="B44" s="537" t="s">
        <v>1074</v>
      </c>
      <c r="C44" s="537" t="s">
        <v>481</v>
      </c>
      <c r="D44" s="537" t="s">
        <v>1047</v>
      </c>
      <c r="E44" s="537" t="s">
        <v>1075</v>
      </c>
      <c r="F44" s="537" t="s">
        <v>1151</v>
      </c>
      <c r="G44" s="537" t="s">
        <v>1152</v>
      </c>
      <c r="H44" s="553">
        <v>2676</v>
      </c>
      <c r="I44" s="553">
        <v>227460</v>
      </c>
      <c r="J44" s="537">
        <v>0.64746235518487949</v>
      </c>
      <c r="K44" s="537">
        <v>85</v>
      </c>
      <c r="L44" s="553">
        <v>4085</v>
      </c>
      <c r="M44" s="553">
        <v>351310</v>
      </c>
      <c r="N44" s="537">
        <v>1</v>
      </c>
      <c r="O44" s="537">
        <v>86</v>
      </c>
      <c r="P44" s="553">
        <v>3948</v>
      </c>
      <c r="Q44" s="553">
        <v>343476</v>
      </c>
      <c r="R44" s="542">
        <v>0.9777006063021263</v>
      </c>
      <c r="S44" s="554">
        <v>87</v>
      </c>
    </row>
    <row r="45" spans="1:19" ht="14.45" customHeight="1" x14ac:dyDescent="0.2">
      <c r="A45" s="536" t="s">
        <v>1073</v>
      </c>
      <c r="B45" s="537" t="s">
        <v>1074</v>
      </c>
      <c r="C45" s="537" t="s">
        <v>481</v>
      </c>
      <c r="D45" s="537" t="s">
        <v>1047</v>
      </c>
      <c r="E45" s="537" t="s">
        <v>1075</v>
      </c>
      <c r="F45" s="537" t="s">
        <v>1153</v>
      </c>
      <c r="G45" s="537" t="s">
        <v>1154</v>
      </c>
      <c r="H45" s="553">
        <v>2</v>
      </c>
      <c r="I45" s="553">
        <v>356</v>
      </c>
      <c r="J45" s="537">
        <v>1.988826815642458</v>
      </c>
      <c r="K45" s="537">
        <v>178</v>
      </c>
      <c r="L45" s="553">
        <v>1</v>
      </c>
      <c r="M45" s="553">
        <v>179</v>
      </c>
      <c r="N45" s="537">
        <v>1</v>
      </c>
      <c r="O45" s="537">
        <v>179</v>
      </c>
      <c r="P45" s="553"/>
      <c r="Q45" s="553"/>
      <c r="R45" s="542"/>
      <c r="S45" s="554"/>
    </row>
    <row r="46" spans="1:19" ht="14.45" customHeight="1" x14ac:dyDescent="0.2">
      <c r="A46" s="536" t="s">
        <v>1073</v>
      </c>
      <c r="B46" s="537" t="s">
        <v>1074</v>
      </c>
      <c r="C46" s="537" t="s">
        <v>481</v>
      </c>
      <c r="D46" s="537" t="s">
        <v>1047</v>
      </c>
      <c r="E46" s="537" t="s">
        <v>1075</v>
      </c>
      <c r="F46" s="537" t="s">
        <v>1155</v>
      </c>
      <c r="G46" s="537" t="s">
        <v>1156</v>
      </c>
      <c r="H46" s="553">
        <v>270</v>
      </c>
      <c r="I46" s="553">
        <v>45900</v>
      </c>
      <c r="J46" s="537">
        <v>1.115702479338843</v>
      </c>
      <c r="K46" s="537">
        <v>170</v>
      </c>
      <c r="L46" s="553">
        <v>242</v>
      </c>
      <c r="M46" s="553">
        <v>41140</v>
      </c>
      <c r="N46" s="537">
        <v>1</v>
      </c>
      <c r="O46" s="537">
        <v>170</v>
      </c>
      <c r="P46" s="553">
        <v>252</v>
      </c>
      <c r="Q46" s="553">
        <v>43344</v>
      </c>
      <c r="R46" s="542">
        <v>1.0535731648031113</v>
      </c>
      <c r="S46" s="554">
        <v>172</v>
      </c>
    </row>
    <row r="47" spans="1:19" ht="14.45" customHeight="1" x14ac:dyDescent="0.2">
      <c r="A47" s="536" t="s">
        <v>1073</v>
      </c>
      <c r="B47" s="537" t="s">
        <v>1074</v>
      </c>
      <c r="C47" s="537" t="s">
        <v>481</v>
      </c>
      <c r="D47" s="537" t="s">
        <v>1047</v>
      </c>
      <c r="E47" s="537" t="s">
        <v>1075</v>
      </c>
      <c r="F47" s="537" t="s">
        <v>1157</v>
      </c>
      <c r="G47" s="537" t="s">
        <v>1158</v>
      </c>
      <c r="H47" s="553">
        <v>135</v>
      </c>
      <c r="I47" s="553">
        <v>3915</v>
      </c>
      <c r="J47" s="537">
        <v>0.93682699210337406</v>
      </c>
      <c r="K47" s="537">
        <v>29</v>
      </c>
      <c r="L47" s="553">
        <v>143</v>
      </c>
      <c r="M47" s="553">
        <v>4179</v>
      </c>
      <c r="N47" s="537">
        <v>1</v>
      </c>
      <c r="O47" s="537">
        <v>29.223776223776223</v>
      </c>
      <c r="P47" s="553">
        <v>175</v>
      </c>
      <c r="Q47" s="553">
        <v>5425</v>
      </c>
      <c r="R47" s="542">
        <v>1.2981574539363485</v>
      </c>
      <c r="S47" s="554">
        <v>31</v>
      </c>
    </row>
    <row r="48" spans="1:19" ht="14.45" customHeight="1" x14ac:dyDescent="0.2">
      <c r="A48" s="536" t="s">
        <v>1073</v>
      </c>
      <c r="B48" s="537" t="s">
        <v>1074</v>
      </c>
      <c r="C48" s="537" t="s">
        <v>481</v>
      </c>
      <c r="D48" s="537" t="s">
        <v>1047</v>
      </c>
      <c r="E48" s="537" t="s">
        <v>1075</v>
      </c>
      <c r="F48" s="537" t="s">
        <v>1159</v>
      </c>
      <c r="G48" s="537"/>
      <c r="H48" s="553">
        <v>126</v>
      </c>
      <c r="I48" s="553">
        <v>127512</v>
      </c>
      <c r="J48" s="537"/>
      <c r="K48" s="537">
        <v>1012</v>
      </c>
      <c r="L48" s="553"/>
      <c r="M48" s="553"/>
      <c r="N48" s="537"/>
      <c r="O48" s="537"/>
      <c r="P48" s="553"/>
      <c r="Q48" s="553"/>
      <c r="R48" s="542"/>
      <c r="S48" s="554"/>
    </row>
    <row r="49" spans="1:19" ht="14.45" customHeight="1" x14ac:dyDescent="0.2">
      <c r="A49" s="536" t="s">
        <v>1073</v>
      </c>
      <c r="B49" s="537" t="s">
        <v>1074</v>
      </c>
      <c r="C49" s="537" t="s">
        <v>481</v>
      </c>
      <c r="D49" s="537" t="s">
        <v>1047</v>
      </c>
      <c r="E49" s="537" t="s">
        <v>1075</v>
      </c>
      <c r="F49" s="537" t="s">
        <v>1160</v>
      </c>
      <c r="G49" s="537" t="s">
        <v>1161</v>
      </c>
      <c r="H49" s="553">
        <v>225</v>
      </c>
      <c r="I49" s="553">
        <v>39600</v>
      </c>
      <c r="J49" s="537">
        <v>0.66784720465469261</v>
      </c>
      <c r="K49" s="537">
        <v>176</v>
      </c>
      <c r="L49" s="553">
        <v>335</v>
      </c>
      <c r="M49" s="553">
        <v>59295</v>
      </c>
      <c r="N49" s="537">
        <v>1</v>
      </c>
      <c r="O49" s="537">
        <v>177</v>
      </c>
      <c r="P49" s="553">
        <v>388</v>
      </c>
      <c r="Q49" s="553">
        <v>69064</v>
      </c>
      <c r="R49" s="542">
        <v>1.1647525086432247</v>
      </c>
      <c r="S49" s="554">
        <v>178</v>
      </c>
    </row>
    <row r="50" spans="1:19" ht="14.45" customHeight="1" x14ac:dyDescent="0.2">
      <c r="A50" s="536" t="s">
        <v>1073</v>
      </c>
      <c r="B50" s="537" t="s">
        <v>1074</v>
      </c>
      <c r="C50" s="537" t="s">
        <v>481</v>
      </c>
      <c r="D50" s="537" t="s">
        <v>1047</v>
      </c>
      <c r="E50" s="537" t="s">
        <v>1075</v>
      </c>
      <c r="F50" s="537" t="s">
        <v>1162</v>
      </c>
      <c r="G50" s="537"/>
      <c r="H50" s="553">
        <v>701</v>
      </c>
      <c r="I50" s="553">
        <v>1610197</v>
      </c>
      <c r="J50" s="537"/>
      <c r="K50" s="537">
        <v>2297</v>
      </c>
      <c r="L50" s="553"/>
      <c r="M50" s="553"/>
      <c r="N50" s="537"/>
      <c r="O50" s="537"/>
      <c r="P50" s="553"/>
      <c r="Q50" s="553"/>
      <c r="R50" s="542"/>
      <c r="S50" s="554"/>
    </row>
    <row r="51" spans="1:19" ht="14.45" customHeight="1" x14ac:dyDescent="0.2">
      <c r="A51" s="536" t="s">
        <v>1073</v>
      </c>
      <c r="B51" s="537" t="s">
        <v>1074</v>
      </c>
      <c r="C51" s="537" t="s">
        <v>481</v>
      </c>
      <c r="D51" s="537" t="s">
        <v>1047</v>
      </c>
      <c r="E51" s="537" t="s">
        <v>1075</v>
      </c>
      <c r="F51" s="537" t="s">
        <v>1163</v>
      </c>
      <c r="G51" s="537" t="s">
        <v>1164</v>
      </c>
      <c r="H51" s="553"/>
      <c r="I51" s="553"/>
      <c r="J51" s="537"/>
      <c r="K51" s="537"/>
      <c r="L51" s="553">
        <v>3</v>
      </c>
      <c r="M51" s="553">
        <v>1077</v>
      </c>
      <c r="N51" s="537">
        <v>1</v>
      </c>
      <c r="O51" s="537">
        <v>359</v>
      </c>
      <c r="P51" s="553"/>
      <c r="Q51" s="553"/>
      <c r="R51" s="542"/>
      <c r="S51" s="554"/>
    </row>
    <row r="52" spans="1:19" ht="14.45" customHeight="1" x14ac:dyDescent="0.2">
      <c r="A52" s="536" t="s">
        <v>1073</v>
      </c>
      <c r="B52" s="537" t="s">
        <v>1074</v>
      </c>
      <c r="C52" s="537" t="s">
        <v>481</v>
      </c>
      <c r="D52" s="537" t="s">
        <v>1047</v>
      </c>
      <c r="E52" s="537" t="s">
        <v>1075</v>
      </c>
      <c r="F52" s="537" t="s">
        <v>1165</v>
      </c>
      <c r="G52" s="537" t="s">
        <v>1166</v>
      </c>
      <c r="H52" s="553">
        <v>943</v>
      </c>
      <c r="I52" s="553">
        <v>248952</v>
      </c>
      <c r="J52" s="537">
        <v>0.79712595097210481</v>
      </c>
      <c r="K52" s="537">
        <v>264</v>
      </c>
      <c r="L52" s="553">
        <v>1183</v>
      </c>
      <c r="M52" s="553">
        <v>312312</v>
      </c>
      <c r="N52" s="537">
        <v>1</v>
      </c>
      <c r="O52" s="537">
        <v>264</v>
      </c>
      <c r="P52" s="553">
        <v>1025</v>
      </c>
      <c r="Q52" s="553">
        <v>273675</v>
      </c>
      <c r="R52" s="542">
        <v>0.87628717436409742</v>
      </c>
      <c r="S52" s="554">
        <v>267</v>
      </c>
    </row>
    <row r="53" spans="1:19" ht="14.45" customHeight="1" x14ac:dyDescent="0.2">
      <c r="A53" s="536" t="s">
        <v>1073</v>
      </c>
      <c r="B53" s="537" t="s">
        <v>1074</v>
      </c>
      <c r="C53" s="537" t="s">
        <v>481</v>
      </c>
      <c r="D53" s="537" t="s">
        <v>1047</v>
      </c>
      <c r="E53" s="537" t="s">
        <v>1075</v>
      </c>
      <c r="F53" s="537" t="s">
        <v>1167</v>
      </c>
      <c r="G53" s="537" t="s">
        <v>1168</v>
      </c>
      <c r="H53" s="553">
        <v>1292</v>
      </c>
      <c r="I53" s="553">
        <v>2753252</v>
      </c>
      <c r="J53" s="537">
        <v>0.93423873468216057</v>
      </c>
      <c r="K53" s="537">
        <v>2131</v>
      </c>
      <c r="L53" s="553">
        <v>1381</v>
      </c>
      <c r="M53" s="553">
        <v>2947054</v>
      </c>
      <c r="N53" s="537">
        <v>1</v>
      </c>
      <c r="O53" s="537">
        <v>2134</v>
      </c>
      <c r="P53" s="553">
        <v>1197</v>
      </c>
      <c r="Q53" s="553">
        <v>2568762</v>
      </c>
      <c r="R53" s="542">
        <v>0.87163723501503532</v>
      </c>
      <c r="S53" s="554">
        <v>2146</v>
      </c>
    </row>
    <row r="54" spans="1:19" ht="14.45" customHeight="1" x14ac:dyDescent="0.2">
      <c r="A54" s="536" t="s">
        <v>1073</v>
      </c>
      <c r="B54" s="537" t="s">
        <v>1074</v>
      </c>
      <c r="C54" s="537" t="s">
        <v>481</v>
      </c>
      <c r="D54" s="537" t="s">
        <v>1047</v>
      </c>
      <c r="E54" s="537" t="s">
        <v>1075</v>
      </c>
      <c r="F54" s="537" t="s">
        <v>1169</v>
      </c>
      <c r="G54" s="537" t="s">
        <v>1170</v>
      </c>
      <c r="H54" s="553">
        <v>4</v>
      </c>
      <c r="I54" s="553">
        <v>968</v>
      </c>
      <c r="J54" s="537">
        <v>0.26556927297668037</v>
      </c>
      <c r="K54" s="537">
        <v>242</v>
      </c>
      <c r="L54" s="553">
        <v>15</v>
      </c>
      <c r="M54" s="553">
        <v>3645</v>
      </c>
      <c r="N54" s="537">
        <v>1</v>
      </c>
      <c r="O54" s="537">
        <v>243</v>
      </c>
      <c r="P54" s="553">
        <v>6</v>
      </c>
      <c r="Q54" s="553">
        <v>1464</v>
      </c>
      <c r="R54" s="542">
        <v>0.40164609053497941</v>
      </c>
      <c r="S54" s="554">
        <v>244</v>
      </c>
    </row>
    <row r="55" spans="1:19" ht="14.45" customHeight="1" x14ac:dyDescent="0.2">
      <c r="A55" s="536" t="s">
        <v>1073</v>
      </c>
      <c r="B55" s="537" t="s">
        <v>1074</v>
      </c>
      <c r="C55" s="537" t="s">
        <v>481</v>
      </c>
      <c r="D55" s="537" t="s">
        <v>1047</v>
      </c>
      <c r="E55" s="537" t="s">
        <v>1075</v>
      </c>
      <c r="F55" s="537" t="s">
        <v>1171</v>
      </c>
      <c r="G55" s="537" t="s">
        <v>1172</v>
      </c>
      <c r="H55" s="553">
        <v>11</v>
      </c>
      <c r="I55" s="553">
        <v>4664</v>
      </c>
      <c r="J55" s="537">
        <v>2.1896713615023473</v>
      </c>
      <c r="K55" s="537">
        <v>424</v>
      </c>
      <c r="L55" s="553">
        <v>5</v>
      </c>
      <c r="M55" s="553">
        <v>2130</v>
      </c>
      <c r="N55" s="537">
        <v>1</v>
      </c>
      <c r="O55" s="537">
        <v>426</v>
      </c>
      <c r="P55" s="553">
        <v>11</v>
      </c>
      <c r="Q55" s="553">
        <v>4785</v>
      </c>
      <c r="R55" s="542">
        <v>2.2464788732394365</v>
      </c>
      <c r="S55" s="554">
        <v>435</v>
      </c>
    </row>
    <row r="56" spans="1:19" ht="14.45" customHeight="1" x14ac:dyDescent="0.2">
      <c r="A56" s="536" t="s">
        <v>1073</v>
      </c>
      <c r="B56" s="537" t="s">
        <v>1074</v>
      </c>
      <c r="C56" s="537" t="s">
        <v>481</v>
      </c>
      <c r="D56" s="537" t="s">
        <v>1047</v>
      </c>
      <c r="E56" s="537" t="s">
        <v>1075</v>
      </c>
      <c r="F56" s="537" t="s">
        <v>1173</v>
      </c>
      <c r="G56" s="537" t="s">
        <v>1174</v>
      </c>
      <c r="H56" s="553"/>
      <c r="I56" s="553"/>
      <c r="J56" s="537"/>
      <c r="K56" s="537"/>
      <c r="L56" s="553"/>
      <c r="M56" s="553"/>
      <c r="N56" s="537"/>
      <c r="O56" s="537"/>
      <c r="P56" s="553">
        <v>1</v>
      </c>
      <c r="Q56" s="553">
        <v>865</v>
      </c>
      <c r="R56" s="542"/>
      <c r="S56" s="554">
        <v>865</v>
      </c>
    </row>
    <row r="57" spans="1:19" ht="14.45" customHeight="1" x14ac:dyDescent="0.2">
      <c r="A57" s="536" t="s">
        <v>1073</v>
      </c>
      <c r="B57" s="537" t="s">
        <v>1074</v>
      </c>
      <c r="C57" s="537" t="s">
        <v>481</v>
      </c>
      <c r="D57" s="537" t="s">
        <v>1047</v>
      </c>
      <c r="E57" s="537" t="s">
        <v>1075</v>
      </c>
      <c r="F57" s="537" t="s">
        <v>1175</v>
      </c>
      <c r="G57" s="537" t="s">
        <v>1079</v>
      </c>
      <c r="H57" s="553">
        <v>52</v>
      </c>
      <c r="I57" s="553">
        <v>1924</v>
      </c>
      <c r="J57" s="537"/>
      <c r="K57" s="537">
        <v>37</v>
      </c>
      <c r="L57" s="553"/>
      <c r="M57" s="553"/>
      <c r="N57" s="537"/>
      <c r="O57" s="537"/>
      <c r="P57" s="553">
        <v>3</v>
      </c>
      <c r="Q57" s="553">
        <v>114</v>
      </c>
      <c r="R57" s="542"/>
      <c r="S57" s="554">
        <v>38</v>
      </c>
    </row>
    <row r="58" spans="1:19" ht="14.45" customHeight="1" x14ac:dyDescent="0.2">
      <c r="A58" s="536" t="s">
        <v>1073</v>
      </c>
      <c r="B58" s="537" t="s">
        <v>1074</v>
      </c>
      <c r="C58" s="537" t="s">
        <v>481</v>
      </c>
      <c r="D58" s="537" t="s">
        <v>1047</v>
      </c>
      <c r="E58" s="537" t="s">
        <v>1075</v>
      </c>
      <c r="F58" s="537" t="s">
        <v>1176</v>
      </c>
      <c r="G58" s="537" t="s">
        <v>1177</v>
      </c>
      <c r="H58" s="553">
        <v>7</v>
      </c>
      <c r="I58" s="553">
        <v>36540</v>
      </c>
      <c r="J58" s="537">
        <v>0.77643908969210174</v>
      </c>
      <c r="K58" s="537">
        <v>5220</v>
      </c>
      <c r="L58" s="553">
        <v>9</v>
      </c>
      <c r="M58" s="553">
        <v>47061</v>
      </c>
      <c r="N58" s="537">
        <v>1</v>
      </c>
      <c r="O58" s="537">
        <v>5229</v>
      </c>
      <c r="P58" s="553">
        <v>9</v>
      </c>
      <c r="Q58" s="553">
        <v>47358</v>
      </c>
      <c r="R58" s="542">
        <v>1.006310958118187</v>
      </c>
      <c r="S58" s="554">
        <v>5262</v>
      </c>
    </row>
    <row r="59" spans="1:19" ht="14.45" customHeight="1" x14ac:dyDescent="0.2">
      <c r="A59" s="536" t="s">
        <v>1073</v>
      </c>
      <c r="B59" s="537" t="s">
        <v>1074</v>
      </c>
      <c r="C59" s="537" t="s">
        <v>481</v>
      </c>
      <c r="D59" s="537" t="s">
        <v>1047</v>
      </c>
      <c r="E59" s="537" t="s">
        <v>1075</v>
      </c>
      <c r="F59" s="537" t="s">
        <v>1178</v>
      </c>
      <c r="G59" s="537" t="s">
        <v>1179</v>
      </c>
      <c r="H59" s="553">
        <v>1</v>
      </c>
      <c r="I59" s="553">
        <v>1057</v>
      </c>
      <c r="J59" s="537"/>
      <c r="K59" s="537">
        <v>1057</v>
      </c>
      <c r="L59" s="553"/>
      <c r="M59" s="553"/>
      <c r="N59" s="537"/>
      <c r="O59" s="537"/>
      <c r="P59" s="553"/>
      <c r="Q59" s="553"/>
      <c r="R59" s="542"/>
      <c r="S59" s="554"/>
    </row>
    <row r="60" spans="1:19" ht="14.45" customHeight="1" x14ac:dyDescent="0.2">
      <c r="A60" s="536" t="s">
        <v>1073</v>
      </c>
      <c r="B60" s="537" t="s">
        <v>1074</v>
      </c>
      <c r="C60" s="537" t="s">
        <v>481</v>
      </c>
      <c r="D60" s="537" t="s">
        <v>1047</v>
      </c>
      <c r="E60" s="537" t="s">
        <v>1075</v>
      </c>
      <c r="F60" s="537" t="s">
        <v>1180</v>
      </c>
      <c r="G60" s="537" t="s">
        <v>1181</v>
      </c>
      <c r="H60" s="553">
        <v>193</v>
      </c>
      <c r="I60" s="553">
        <v>55777</v>
      </c>
      <c r="J60" s="537">
        <v>0.7975206611570248</v>
      </c>
      <c r="K60" s="537">
        <v>289</v>
      </c>
      <c r="L60" s="553">
        <v>242</v>
      </c>
      <c r="M60" s="553">
        <v>69938</v>
      </c>
      <c r="N60" s="537">
        <v>1</v>
      </c>
      <c r="O60" s="537">
        <v>289</v>
      </c>
      <c r="P60" s="553">
        <v>254</v>
      </c>
      <c r="Q60" s="553">
        <v>73914</v>
      </c>
      <c r="R60" s="542">
        <v>1.0568503531699505</v>
      </c>
      <c r="S60" s="554">
        <v>291</v>
      </c>
    </row>
    <row r="61" spans="1:19" ht="14.45" customHeight="1" x14ac:dyDescent="0.2">
      <c r="A61" s="536" t="s">
        <v>1073</v>
      </c>
      <c r="B61" s="537" t="s">
        <v>1074</v>
      </c>
      <c r="C61" s="537" t="s">
        <v>481</v>
      </c>
      <c r="D61" s="537" t="s">
        <v>1047</v>
      </c>
      <c r="E61" s="537" t="s">
        <v>1075</v>
      </c>
      <c r="F61" s="537" t="s">
        <v>1182</v>
      </c>
      <c r="G61" s="537" t="s">
        <v>1183</v>
      </c>
      <c r="H61" s="553">
        <v>11</v>
      </c>
      <c r="I61" s="553">
        <v>12078</v>
      </c>
      <c r="J61" s="537">
        <v>2.7400181488203268</v>
      </c>
      <c r="K61" s="537">
        <v>1098</v>
      </c>
      <c r="L61" s="553">
        <v>4</v>
      </c>
      <c r="M61" s="553">
        <v>4408</v>
      </c>
      <c r="N61" s="537">
        <v>1</v>
      </c>
      <c r="O61" s="537">
        <v>1102</v>
      </c>
      <c r="P61" s="553">
        <v>6</v>
      </c>
      <c r="Q61" s="553">
        <v>6708</v>
      </c>
      <c r="R61" s="542">
        <v>1.5217785843920144</v>
      </c>
      <c r="S61" s="554">
        <v>1118</v>
      </c>
    </row>
    <row r="62" spans="1:19" ht="14.45" customHeight="1" x14ac:dyDescent="0.2">
      <c r="A62" s="536" t="s">
        <v>1073</v>
      </c>
      <c r="B62" s="537" t="s">
        <v>1074</v>
      </c>
      <c r="C62" s="537" t="s">
        <v>481</v>
      </c>
      <c r="D62" s="537" t="s">
        <v>1047</v>
      </c>
      <c r="E62" s="537" t="s">
        <v>1075</v>
      </c>
      <c r="F62" s="537" t="s">
        <v>1184</v>
      </c>
      <c r="G62" s="537" t="s">
        <v>1185</v>
      </c>
      <c r="H62" s="553">
        <v>67</v>
      </c>
      <c r="I62" s="553">
        <v>7169</v>
      </c>
      <c r="J62" s="537">
        <v>0.45779054916985951</v>
      </c>
      <c r="K62" s="537">
        <v>107</v>
      </c>
      <c r="L62" s="553">
        <v>145</v>
      </c>
      <c r="M62" s="553">
        <v>15660</v>
      </c>
      <c r="N62" s="537">
        <v>1</v>
      </c>
      <c r="O62" s="537">
        <v>108</v>
      </c>
      <c r="P62" s="553">
        <v>122</v>
      </c>
      <c r="Q62" s="553">
        <v>13298</v>
      </c>
      <c r="R62" s="542">
        <v>0.84916985951468715</v>
      </c>
      <c r="S62" s="554">
        <v>109</v>
      </c>
    </row>
    <row r="63" spans="1:19" ht="14.45" customHeight="1" x14ac:dyDescent="0.2">
      <c r="A63" s="536" t="s">
        <v>1073</v>
      </c>
      <c r="B63" s="537" t="s">
        <v>1074</v>
      </c>
      <c r="C63" s="537" t="s">
        <v>481</v>
      </c>
      <c r="D63" s="537" t="s">
        <v>1047</v>
      </c>
      <c r="E63" s="537" t="s">
        <v>1075</v>
      </c>
      <c r="F63" s="537" t="s">
        <v>1186</v>
      </c>
      <c r="G63" s="537" t="s">
        <v>1187</v>
      </c>
      <c r="H63" s="553">
        <v>11</v>
      </c>
      <c r="I63" s="553">
        <v>3454</v>
      </c>
      <c r="J63" s="537">
        <v>1.2183421516754851</v>
      </c>
      <c r="K63" s="537">
        <v>314</v>
      </c>
      <c r="L63" s="553">
        <v>9</v>
      </c>
      <c r="M63" s="553">
        <v>2835</v>
      </c>
      <c r="N63" s="537">
        <v>1</v>
      </c>
      <c r="O63" s="537">
        <v>315</v>
      </c>
      <c r="P63" s="553">
        <v>14</v>
      </c>
      <c r="Q63" s="553">
        <v>4424</v>
      </c>
      <c r="R63" s="542">
        <v>1.5604938271604938</v>
      </c>
      <c r="S63" s="554">
        <v>316</v>
      </c>
    </row>
    <row r="64" spans="1:19" ht="14.45" customHeight="1" x14ac:dyDescent="0.2">
      <c r="A64" s="536" t="s">
        <v>1073</v>
      </c>
      <c r="B64" s="537" t="s">
        <v>1074</v>
      </c>
      <c r="C64" s="537" t="s">
        <v>481</v>
      </c>
      <c r="D64" s="537" t="s">
        <v>1047</v>
      </c>
      <c r="E64" s="537" t="s">
        <v>1075</v>
      </c>
      <c r="F64" s="537" t="s">
        <v>1188</v>
      </c>
      <c r="G64" s="537" t="s">
        <v>1189</v>
      </c>
      <c r="H64" s="553">
        <v>162</v>
      </c>
      <c r="I64" s="553">
        <v>0</v>
      </c>
      <c r="J64" s="537"/>
      <c r="K64" s="537">
        <v>0</v>
      </c>
      <c r="L64" s="553">
        <v>265</v>
      </c>
      <c r="M64" s="553">
        <v>0</v>
      </c>
      <c r="N64" s="537"/>
      <c r="O64" s="537">
        <v>0</v>
      </c>
      <c r="P64" s="553">
        <v>128</v>
      </c>
      <c r="Q64" s="553">
        <v>0</v>
      </c>
      <c r="R64" s="542"/>
      <c r="S64" s="554">
        <v>0</v>
      </c>
    </row>
    <row r="65" spans="1:19" ht="14.45" customHeight="1" x14ac:dyDescent="0.2">
      <c r="A65" s="536" t="s">
        <v>1073</v>
      </c>
      <c r="B65" s="537" t="s">
        <v>1074</v>
      </c>
      <c r="C65" s="537" t="s">
        <v>481</v>
      </c>
      <c r="D65" s="537" t="s">
        <v>1047</v>
      </c>
      <c r="E65" s="537" t="s">
        <v>1075</v>
      </c>
      <c r="F65" s="537" t="s">
        <v>1190</v>
      </c>
      <c r="G65" s="537" t="s">
        <v>1191</v>
      </c>
      <c r="H65" s="553">
        <v>72</v>
      </c>
      <c r="I65" s="553">
        <v>0</v>
      </c>
      <c r="J65" s="537"/>
      <c r="K65" s="537">
        <v>0</v>
      </c>
      <c r="L65" s="553">
        <v>87</v>
      </c>
      <c r="M65" s="553">
        <v>0</v>
      </c>
      <c r="N65" s="537"/>
      <c r="O65" s="537">
        <v>0</v>
      </c>
      <c r="P65" s="553">
        <v>66</v>
      </c>
      <c r="Q65" s="553">
        <v>0</v>
      </c>
      <c r="R65" s="542"/>
      <c r="S65" s="554">
        <v>0</v>
      </c>
    </row>
    <row r="66" spans="1:19" ht="14.45" customHeight="1" x14ac:dyDescent="0.2">
      <c r="A66" s="536" t="s">
        <v>1073</v>
      </c>
      <c r="B66" s="537" t="s">
        <v>1074</v>
      </c>
      <c r="C66" s="537" t="s">
        <v>481</v>
      </c>
      <c r="D66" s="537" t="s">
        <v>1047</v>
      </c>
      <c r="E66" s="537" t="s">
        <v>1075</v>
      </c>
      <c r="F66" s="537" t="s">
        <v>1192</v>
      </c>
      <c r="G66" s="537" t="s">
        <v>1193</v>
      </c>
      <c r="H66" s="553"/>
      <c r="I66" s="553"/>
      <c r="J66" s="537"/>
      <c r="K66" s="537"/>
      <c r="L66" s="553">
        <v>394</v>
      </c>
      <c r="M66" s="553">
        <v>1882926</v>
      </c>
      <c r="N66" s="537">
        <v>1</v>
      </c>
      <c r="O66" s="537">
        <v>4779</v>
      </c>
      <c r="P66" s="553">
        <v>417</v>
      </c>
      <c r="Q66" s="553">
        <v>2002851</v>
      </c>
      <c r="R66" s="542">
        <v>1.0636907663923065</v>
      </c>
      <c r="S66" s="554">
        <v>4803</v>
      </c>
    </row>
    <row r="67" spans="1:19" ht="14.45" customHeight="1" x14ac:dyDescent="0.2">
      <c r="A67" s="536" t="s">
        <v>1073</v>
      </c>
      <c r="B67" s="537" t="s">
        <v>1074</v>
      </c>
      <c r="C67" s="537" t="s">
        <v>481</v>
      </c>
      <c r="D67" s="537" t="s">
        <v>1047</v>
      </c>
      <c r="E67" s="537" t="s">
        <v>1075</v>
      </c>
      <c r="F67" s="537" t="s">
        <v>1194</v>
      </c>
      <c r="G67" s="537" t="s">
        <v>1195</v>
      </c>
      <c r="H67" s="553"/>
      <c r="I67" s="553"/>
      <c r="J67" s="537"/>
      <c r="K67" s="537"/>
      <c r="L67" s="553">
        <v>139</v>
      </c>
      <c r="M67" s="553">
        <v>84651</v>
      </c>
      <c r="N67" s="537">
        <v>1</v>
      </c>
      <c r="O67" s="537">
        <v>609</v>
      </c>
      <c r="P67" s="553">
        <v>208</v>
      </c>
      <c r="Q67" s="553">
        <v>127296</v>
      </c>
      <c r="R67" s="542">
        <v>1.5037743204451217</v>
      </c>
      <c r="S67" s="554">
        <v>612</v>
      </c>
    </row>
    <row r="68" spans="1:19" ht="14.45" customHeight="1" x14ac:dyDescent="0.2">
      <c r="A68" s="536" t="s">
        <v>1073</v>
      </c>
      <c r="B68" s="537" t="s">
        <v>1074</v>
      </c>
      <c r="C68" s="537" t="s">
        <v>481</v>
      </c>
      <c r="D68" s="537" t="s">
        <v>1047</v>
      </c>
      <c r="E68" s="537" t="s">
        <v>1075</v>
      </c>
      <c r="F68" s="537" t="s">
        <v>1196</v>
      </c>
      <c r="G68" s="537" t="s">
        <v>1197</v>
      </c>
      <c r="H68" s="553"/>
      <c r="I68" s="553"/>
      <c r="J68" s="537"/>
      <c r="K68" s="537"/>
      <c r="L68" s="553">
        <v>153</v>
      </c>
      <c r="M68" s="553">
        <v>434520</v>
      </c>
      <c r="N68" s="537">
        <v>1</v>
      </c>
      <c r="O68" s="537">
        <v>2840</v>
      </c>
      <c r="P68" s="553">
        <v>107</v>
      </c>
      <c r="Q68" s="553">
        <v>304415</v>
      </c>
      <c r="R68" s="542">
        <v>0.70057764889993557</v>
      </c>
      <c r="S68" s="554">
        <v>2845</v>
      </c>
    </row>
    <row r="69" spans="1:19" ht="14.45" customHeight="1" x14ac:dyDescent="0.2">
      <c r="A69" s="536" t="s">
        <v>1073</v>
      </c>
      <c r="B69" s="537" t="s">
        <v>1074</v>
      </c>
      <c r="C69" s="537" t="s">
        <v>481</v>
      </c>
      <c r="D69" s="537" t="s">
        <v>1047</v>
      </c>
      <c r="E69" s="537" t="s">
        <v>1075</v>
      </c>
      <c r="F69" s="537" t="s">
        <v>1198</v>
      </c>
      <c r="G69" s="537" t="s">
        <v>1199</v>
      </c>
      <c r="H69" s="553"/>
      <c r="I69" s="553"/>
      <c r="J69" s="537"/>
      <c r="K69" s="537"/>
      <c r="L69" s="553">
        <v>50</v>
      </c>
      <c r="M69" s="553">
        <v>378746</v>
      </c>
      <c r="N69" s="537">
        <v>1</v>
      </c>
      <c r="O69" s="537">
        <v>7574.92</v>
      </c>
      <c r="P69" s="553">
        <v>77</v>
      </c>
      <c r="Q69" s="553">
        <v>584122</v>
      </c>
      <c r="R69" s="542">
        <v>1.5422525914465104</v>
      </c>
      <c r="S69" s="554">
        <v>7586</v>
      </c>
    </row>
    <row r="70" spans="1:19" ht="14.45" customHeight="1" x14ac:dyDescent="0.2">
      <c r="A70" s="536" t="s">
        <v>1073</v>
      </c>
      <c r="B70" s="537" t="s">
        <v>1074</v>
      </c>
      <c r="C70" s="537" t="s">
        <v>481</v>
      </c>
      <c r="D70" s="537" t="s">
        <v>1047</v>
      </c>
      <c r="E70" s="537" t="s">
        <v>1075</v>
      </c>
      <c r="F70" s="537" t="s">
        <v>1200</v>
      </c>
      <c r="G70" s="537" t="s">
        <v>1201</v>
      </c>
      <c r="H70" s="553"/>
      <c r="I70" s="553"/>
      <c r="J70" s="537"/>
      <c r="K70" s="537"/>
      <c r="L70" s="553">
        <v>23</v>
      </c>
      <c r="M70" s="553">
        <v>368161</v>
      </c>
      <c r="N70" s="537">
        <v>1</v>
      </c>
      <c r="O70" s="537">
        <v>16007</v>
      </c>
      <c r="P70" s="553">
        <v>6</v>
      </c>
      <c r="Q70" s="553">
        <v>96072</v>
      </c>
      <c r="R70" s="542">
        <v>0.26095105130635782</v>
      </c>
      <c r="S70" s="554">
        <v>16012</v>
      </c>
    </row>
    <row r="71" spans="1:19" ht="14.45" customHeight="1" x14ac:dyDescent="0.2">
      <c r="A71" s="536" t="s">
        <v>1073</v>
      </c>
      <c r="B71" s="537" t="s">
        <v>1074</v>
      </c>
      <c r="C71" s="537" t="s">
        <v>481</v>
      </c>
      <c r="D71" s="537" t="s">
        <v>1047</v>
      </c>
      <c r="E71" s="537" t="s">
        <v>1075</v>
      </c>
      <c r="F71" s="537" t="s">
        <v>1202</v>
      </c>
      <c r="G71" s="537" t="s">
        <v>1203</v>
      </c>
      <c r="H71" s="553"/>
      <c r="I71" s="553"/>
      <c r="J71" s="537"/>
      <c r="K71" s="537"/>
      <c r="L71" s="553"/>
      <c r="M71" s="553"/>
      <c r="N71" s="537"/>
      <c r="O71" s="537"/>
      <c r="P71" s="553">
        <v>76</v>
      </c>
      <c r="Q71" s="553">
        <v>291764</v>
      </c>
      <c r="R71" s="542"/>
      <c r="S71" s="554">
        <v>3839</v>
      </c>
    </row>
    <row r="72" spans="1:19" ht="14.45" customHeight="1" x14ac:dyDescent="0.2">
      <c r="A72" s="536" t="s">
        <v>1073</v>
      </c>
      <c r="B72" s="537" t="s">
        <v>1074</v>
      </c>
      <c r="C72" s="537" t="s">
        <v>481</v>
      </c>
      <c r="D72" s="537" t="s">
        <v>1047</v>
      </c>
      <c r="E72" s="537" t="s">
        <v>1075</v>
      </c>
      <c r="F72" s="537" t="s">
        <v>1204</v>
      </c>
      <c r="G72" s="537" t="s">
        <v>1205</v>
      </c>
      <c r="H72" s="553"/>
      <c r="I72" s="553"/>
      <c r="J72" s="537"/>
      <c r="K72" s="537"/>
      <c r="L72" s="553">
        <v>17</v>
      </c>
      <c r="M72" s="553">
        <v>169762</v>
      </c>
      <c r="N72" s="537">
        <v>1</v>
      </c>
      <c r="O72" s="537">
        <v>9986</v>
      </c>
      <c r="P72" s="553">
        <v>11</v>
      </c>
      <c r="Q72" s="553">
        <v>109945</v>
      </c>
      <c r="R72" s="542">
        <v>0.64764199290771785</v>
      </c>
      <c r="S72" s="554">
        <v>9995</v>
      </c>
    </row>
    <row r="73" spans="1:19" ht="14.45" customHeight="1" x14ac:dyDescent="0.2">
      <c r="A73" s="536" t="s">
        <v>1073</v>
      </c>
      <c r="B73" s="537" t="s">
        <v>1074</v>
      </c>
      <c r="C73" s="537" t="s">
        <v>481</v>
      </c>
      <c r="D73" s="537" t="s">
        <v>1047</v>
      </c>
      <c r="E73" s="537" t="s">
        <v>1075</v>
      </c>
      <c r="F73" s="537" t="s">
        <v>1206</v>
      </c>
      <c r="G73" s="537" t="s">
        <v>1207</v>
      </c>
      <c r="H73" s="553"/>
      <c r="I73" s="553"/>
      <c r="J73" s="537"/>
      <c r="K73" s="537"/>
      <c r="L73" s="553"/>
      <c r="M73" s="553"/>
      <c r="N73" s="537"/>
      <c r="O73" s="537"/>
      <c r="P73" s="553">
        <v>1</v>
      </c>
      <c r="Q73" s="553">
        <v>1142</v>
      </c>
      <c r="R73" s="542"/>
      <c r="S73" s="554">
        <v>1142</v>
      </c>
    </row>
    <row r="74" spans="1:19" ht="14.45" customHeight="1" x14ac:dyDescent="0.2">
      <c r="A74" s="536" t="s">
        <v>1073</v>
      </c>
      <c r="B74" s="537" t="s">
        <v>1074</v>
      </c>
      <c r="C74" s="537" t="s">
        <v>481</v>
      </c>
      <c r="D74" s="537" t="s">
        <v>1047</v>
      </c>
      <c r="E74" s="537" t="s">
        <v>1075</v>
      </c>
      <c r="F74" s="537" t="s">
        <v>1208</v>
      </c>
      <c r="G74" s="537" t="s">
        <v>1209</v>
      </c>
      <c r="H74" s="553"/>
      <c r="I74" s="553"/>
      <c r="J74" s="537"/>
      <c r="K74" s="537"/>
      <c r="L74" s="553">
        <v>1</v>
      </c>
      <c r="M74" s="553">
        <v>517</v>
      </c>
      <c r="N74" s="537">
        <v>1</v>
      </c>
      <c r="O74" s="537">
        <v>517</v>
      </c>
      <c r="P74" s="553"/>
      <c r="Q74" s="553"/>
      <c r="R74" s="542"/>
      <c r="S74" s="554"/>
    </row>
    <row r="75" spans="1:19" ht="14.45" customHeight="1" x14ac:dyDescent="0.2">
      <c r="A75" s="536" t="s">
        <v>1073</v>
      </c>
      <c r="B75" s="537" t="s">
        <v>1074</v>
      </c>
      <c r="C75" s="537" t="s">
        <v>481</v>
      </c>
      <c r="D75" s="537" t="s">
        <v>1051</v>
      </c>
      <c r="E75" s="537" t="s">
        <v>1075</v>
      </c>
      <c r="F75" s="537" t="s">
        <v>1078</v>
      </c>
      <c r="G75" s="537" t="s">
        <v>1079</v>
      </c>
      <c r="H75" s="553">
        <v>9</v>
      </c>
      <c r="I75" s="553">
        <v>522</v>
      </c>
      <c r="J75" s="537">
        <v>9</v>
      </c>
      <c r="K75" s="537">
        <v>58</v>
      </c>
      <c r="L75" s="553">
        <v>1</v>
      </c>
      <c r="M75" s="553">
        <v>58</v>
      </c>
      <c r="N75" s="537">
        <v>1</v>
      </c>
      <c r="O75" s="537">
        <v>58</v>
      </c>
      <c r="P75" s="553"/>
      <c r="Q75" s="553"/>
      <c r="R75" s="542"/>
      <c r="S75" s="554"/>
    </row>
    <row r="76" spans="1:19" ht="14.45" customHeight="1" x14ac:dyDescent="0.2">
      <c r="A76" s="536" t="s">
        <v>1073</v>
      </c>
      <c r="B76" s="537" t="s">
        <v>1074</v>
      </c>
      <c r="C76" s="537" t="s">
        <v>481</v>
      </c>
      <c r="D76" s="537" t="s">
        <v>1051</v>
      </c>
      <c r="E76" s="537" t="s">
        <v>1075</v>
      </c>
      <c r="F76" s="537" t="s">
        <v>1080</v>
      </c>
      <c r="G76" s="537" t="s">
        <v>1081</v>
      </c>
      <c r="H76" s="553">
        <v>4</v>
      </c>
      <c r="I76" s="553">
        <v>524</v>
      </c>
      <c r="J76" s="537"/>
      <c r="K76" s="537">
        <v>131</v>
      </c>
      <c r="L76" s="553"/>
      <c r="M76" s="553"/>
      <c r="N76" s="537"/>
      <c r="O76" s="537"/>
      <c r="P76" s="553"/>
      <c r="Q76" s="553"/>
      <c r="R76" s="542"/>
      <c r="S76" s="554"/>
    </row>
    <row r="77" spans="1:19" ht="14.45" customHeight="1" x14ac:dyDescent="0.2">
      <c r="A77" s="536" t="s">
        <v>1073</v>
      </c>
      <c r="B77" s="537" t="s">
        <v>1074</v>
      </c>
      <c r="C77" s="537" t="s">
        <v>481</v>
      </c>
      <c r="D77" s="537" t="s">
        <v>1051</v>
      </c>
      <c r="E77" s="537" t="s">
        <v>1075</v>
      </c>
      <c r="F77" s="537" t="s">
        <v>1086</v>
      </c>
      <c r="G77" s="537" t="s">
        <v>1087</v>
      </c>
      <c r="H77" s="553">
        <v>5</v>
      </c>
      <c r="I77" s="553">
        <v>900</v>
      </c>
      <c r="J77" s="537"/>
      <c r="K77" s="537">
        <v>180</v>
      </c>
      <c r="L77" s="553"/>
      <c r="M77" s="553"/>
      <c r="N77" s="537"/>
      <c r="O77" s="537"/>
      <c r="P77" s="553"/>
      <c r="Q77" s="553"/>
      <c r="R77" s="542"/>
      <c r="S77" s="554"/>
    </row>
    <row r="78" spans="1:19" ht="14.45" customHeight="1" x14ac:dyDescent="0.2">
      <c r="A78" s="536" t="s">
        <v>1073</v>
      </c>
      <c r="B78" s="537" t="s">
        <v>1074</v>
      </c>
      <c r="C78" s="537" t="s">
        <v>481</v>
      </c>
      <c r="D78" s="537" t="s">
        <v>1051</v>
      </c>
      <c r="E78" s="537" t="s">
        <v>1075</v>
      </c>
      <c r="F78" s="537" t="s">
        <v>1090</v>
      </c>
      <c r="G78" s="537" t="s">
        <v>1091</v>
      </c>
      <c r="H78" s="553">
        <v>5</v>
      </c>
      <c r="I78" s="553">
        <v>1680</v>
      </c>
      <c r="J78" s="537">
        <v>4.9851632047477743</v>
      </c>
      <c r="K78" s="537">
        <v>336</v>
      </c>
      <c r="L78" s="553">
        <v>1</v>
      </c>
      <c r="M78" s="553">
        <v>337</v>
      </c>
      <c r="N78" s="537">
        <v>1</v>
      </c>
      <c r="O78" s="537">
        <v>337</v>
      </c>
      <c r="P78" s="553"/>
      <c r="Q78" s="553"/>
      <c r="R78" s="542"/>
      <c r="S78" s="554"/>
    </row>
    <row r="79" spans="1:19" ht="14.45" customHeight="1" x14ac:dyDescent="0.2">
      <c r="A79" s="536" t="s">
        <v>1073</v>
      </c>
      <c r="B79" s="537" t="s">
        <v>1074</v>
      </c>
      <c r="C79" s="537" t="s">
        <v>481</v>
      </c>
      <c r="D79" s="537" t="s">
        <v>1051</v>
      </c>
      <c r="E79" s="537" t="s">
        <v>1075</v>
      </c>
      <c r="F79" s="537" t="s">
        <v>1094</v>
      </c>
      <c r="G79" s="537" t="s">
        <v>1095</v>
      </c>
      <c r="H79" s="553">
        <v>18</v>
      </c>
      <c r="I79" s="553">
        <v>6282</v>
      </c>
      <c r="J79" s="537"/>
      <c r="K79" s="537">
        <v>349</v>
      </c>
      <c r="L79" s="553"/>
      <c r="M79" s="553"/>
      <c r="N79" s="537"/>
      <c r="O79" s="537"/>
      <c r="P79" s="553"/>
      <c r="Q79" s="553"/>
      <c r="R79" s="542"/>
      <c r="S79" s="554"/>
    </row>
    <row r="80" spans="1:19" ht="14.45" customHeight="1" x14ac:dyDescent="0.2">
      <c r="A80" s="536" t="s">
        <v>1073</v>
      </c>
      <c r="B80" s="537" t="s">
        <v>1074</v>
      </c>
      <c r="C80" s="537" t="s">
        <v>481</v>
      </c>
      <c r="D80" s="537" t="s">
        <v>1051</v>
      </c>
      <c r="E80" s="537" t="s">
        <v>1075</v>
      </c>
      <c r="F80" s="537" t="s">
        <v>1116</v>
      </c>
      <c r="G80" s="537" t="s">
        <v>1117</v>
      </c>
      <c r="H80" s="553">
        <v>4</v>
      </c>
      <c r="I80" s="553">
        <v>1220</v>
      </c>
      <c r="J80" s="537"/>
      <c r="K80" s="537">
        <v>305</v>
      </c>
      <c r="L80" s="553"/>
      <c r="M80" s="553"/>
      <c r="N80" s="537"/>
      <c r="O80" s="537"/>
      <c r="P80" s="553"/>
      <c r="Q80" s="553"/>
      <c r="R80" s="542"/>
      <c r="S80" s="554"/>
    </row>
    <row r="81" spans="1:19" ht="14.45" customHeight="1" x14ac:dyDescent="0.2">
      <c r="A81" s="536" t="s">
        <v>1073</v>
      </c>
      <c r="B81" s="537" t="s">
        <v>1074</v>
      </c>
      <c r="C81" s="537" t="s">
        <v>481</v>
      </c>
      <c r="D81" s="537" t="s">
        <v>1051</v>
      </c>
      <c r="E81" s="537" t="s">
        <v>1075</v>
      </c>
      <c r="F81" s="537" t="s">
        <v>1120</v>
      </c>
      <c r="G81" s="537" t="s">
        <v>1121</v>
      </c>
      <c r="H81" s="553">
        <v>28</v>
      </c>
      <c r="I81" s="553">
        <v>13832</v>
      </c>
      <c r="J81" s="537">
        <v>27.943434343434344</v>
      </c>
      <c r="K81" s="537">
        <v>494</v>
      </c>
      <c r="L81" s="553">
        <v>1</v>
      </c>
      <c r="M81" s="553">
        <v>495</v>
      </c>
      <c r="N81" s="537">
        <v>1</v>
      </c>
      <c r="O81" s="537">
        <v>495</v>
      </c>
      <c r="P81" s="553"/>
      <c r="Q81" s="553"/>
      <c r="R81" s="542"/>
      <c r="S81" s="554"/>
    </row>
    <row r="82" spans="1:19" ht="14.45" customHeight="1" x14ac:dyDescent="0.2">
      <c r="A82" s="536" t="s">
        <v>1073</v>
      </c>
      <c r="B82" s="537" t="s">
        <v>1074</v>
      </c>
      <c r="C82" s="537" t="s">
        <v>481</v>
      </c>
      <c r="D82" s="537" t="s">
        <v>1051</v>
      </c>
      <c r="E82" s="537" t="s">
        <v>1075</v>
      </c>
      <c r="F82" s="537" t="s">
        <v>1124</v>
      </c>
      <c r="G82" s="537" t="s">
        <v>1125</v>
      </c>
      <c r="H82" s="553">
        <v>27</v>
      </c>
      <c r="I82" s="553">
        <v>9990</v>
      </c>
      <c r="J82" s="537">
        <v>26.927223719676551</v>
      </c>
      <c r="K82" s="537">
        <v>370</v>
      </c>
      <c r="L82" s="553">
        <v>1</v>
      </c>
      <c r="M82" s="553">
        <v>371</v>
      </c>
      <c r="N82" s="537">
        <v>1</v>
      </c>
      <c r="O82" s="537">
        <v>371</v>
      </c>
      <c r="P82" s="553"/>
      <c r="Q82" s="553"/>
      <c r="R82" s="542"/>
      <c r="S82" s="554"/>
    </row>
    <row r="83" spans="1:19" ht="14.45" customHeight="1" x14ac:dyDescent="0.2">
      <c r="A83" s="536" t="s">
        <v>1073</v>
      </c>
      <c r="B83" s="537" t="s">
        <v>1074</v>
      </c>
      <c r="C83" s="537" t="s">
        <v>481</v>
      </c>
      <c r="D83" s="537" t="s">
        <v>1051</v>
      </c>
      <c r="E83" s="537" t="s">
        <v>1075</v>
      </c>
      <c r="F83" s="537" t="s">
        <v>1126</v>
      </c>
      <c r="G83" s="537" t="s">
        <v>1127</v>
      </c>
      <c r="H83" s="553">
        <v>2</v>
      </c>
      <c r="I83" s="553">
        <v>6216</v>
      </c>
      <c r="J83" s="537"/>
      <c r="K83" s="537">
        <v>3108</v>
      </c>
      <c r="L83" s="553"/>
      <c r="M83" s="553"/>
      <c r="N83" s="537"/>
      <c r="O83" s="537"/>
      <c r="P83" s="553"/>
      <c r="Q83" s="553"/>
      <c r="R83" s="542"/>
      <c r="S83" s="554"/>
    </row>
    <row r="84" spans="1:19" ht="14.45" customHeight="1" x14ac:dyDescent="0.2">
      <c r="A84" s="536" t="s">
        <v>1073</v>
      </c>
      <c r="B84" s="537" t="s">
        <v>1074</v>
      </c>
      <c r="C84" s="537" t="s">
        <v>481</v>
      </c>
      <c r="D84" s="537" t="s">
        <v>1051</v>
      </c>
      <c r="E84" s="537" t="s">
        <v>1075</v>
      </c>
      <c r="F84" s="537" t="s">
        <v>1132</v>
      </c>
      <c r="G84" s="537" t="s">
        <v>1133</v>
      </c>
      <c r="H84" s="553">
        <v>5</v>
      </c>
      <c r="I84" s="553">
        <v>555</v>
      </c>
      <c r="J84" s="537"/>
      <c r="K84" s="537">
        <v>111</v>
      </c>
      <c r="L84" s="553"/>
      <c r="M84" s="553"/>
      <c r="N84" s="537"/>
      <c r="O84" s="537"/>
      <c r="P84" s="553"/>
      <c r="Q84" s="553"/>
      <c r="R84" s="542"/>
      <c r="S84" s="554"/>
    </row>
    <row r="85" spans="1:19" ht="14.45" customHeight="1" x14ac:dyDescent="0.2">
      <c r="A85" s="536" t="s">
        <v>1073</v>
      </c>
      <c r="B85" s="537" t="s">
        <v>1074</v>
      </c>
      <c r="C85" s="537" t="s">
        <v>481</v>
      </c>
      <c r="D85" s="537" t="s">
        <v>1051</v>
      </c>
      <c r="E85" s="537" t="s">
        <v>1075</v>
      </c>
      <c r="F85" s="537" t="s">
        <v>1138</v>
      </c>
      <c r="G85" s="537"/>
      <c r="H85" s="553">
        <v>2</v>
      </c>
      <c r="I85" s="553">
        <v>2570</v>
      </c>
      <c r="J85" s="537"/>
      <c r="K85" s="537">
        <v>1285</v>
      </c>
      <c r="L85" s="553"/>
      <c r="M85" s="553"/>
      <c r="N85" s="537"/>
      <c r="O85" s="537"/>
      <c r="P85" s="553"/>
      <c r="Q85" s="553"/>
      <c r="R85" s="542"/>
      <c r="S85" s="554"/>
    </row>
    <row r="86" spans="1:19" ht="14.45" customHeight="1" x14ac:dyDescent="0.2">
      <c r="A86" s="536" t="s">
        <v>1073</v>
      </c>
      <c r="B86" s="537" t="s">
        <v>1074</v>
      </c>
      <c r="C86" s="537" t="s">
        <v>481</v>
      </c>
      <c r="D86" s="537" t="s">
        <v>1051</v>
      </c>
      <c r="E86" s="537" t="s">
        <v>1075</v>
      </c>
      <c r="F86" s="537" t="s">
        <v>1139</v>
      </c>
      <c r="G86" s="537" t="s">
        <v>1140</v>
      </c>
      <c r="H86" s="553">
        <v>6</v>
      </c>
      <c r="I86" s="553">
        <v>2736</v>
      </c>
      <c r="J86" s="537">
        <v>5.9737991266375543</v>
      </c>
      <c r="K86" s="537">
        <v>456</v>
      </c>
      <c r="L86" s="553">
        <v>1</v>
      </c>
      <c r="M86" s="553">
        <v>458</v>
      </c>
      <c r="N86" s="537">
        <v>1</v>
      </c>
      <c r="O86" s="537">
        <v>458</v>
      </c>
      <c r="P86" s="553"/>
      <c r="Q86" s="553"/>
      <c r="R86" s="542"/>
      <c r="S86" s="554"/>
    </row>
    <row r="87" spans="1:19" ht="14.45" customHeight="1" x14ac:dyDescent="0.2">
      <c r="A87" s="536" t="s">
        <v>1073</v>
      </c>
      <c r="B87" s="537" t="s">
        <v>1074</v>
      </c>
      <c r="C87" s="537" t="s">
        <v>481</v>
      </c>
      <c r="D87" s="537" t="s">
        <v>1051</v>
      </c>
      <c r="E87" s="537" t="s">
        <v>1075</v>
      </c>
      <c r="F87" s="537" t="s">
        <v>1141</v>
      </c>
      <c r="G87" s="537" t="s">
        <v>1142</v>
      </c>
      <c r="H87" s="553">
        <v>62</v>
      </c>
      <c r="I87" s="553">
        <v>3596</v>
      </c>
      <c r="J87" s="537"/>
      <c r="K87" s="537">
        <v>58</v>
      </c>
      <c r="L87" s="553"/>
      <c r="M87" s="553"/>
      <c r="N87" s="537"/>
      <c r="O87" s="537"/>
      <c r="P87" s="553"/>
      <c r="Q87" s="553"/>
      <c r="R87" s="542"/>
      <c r="S87" s="554"/>
    </row>
    <row r="88" spans="1:19" ht="14.45" customHeight="1" x14ac:dyDescent="0.2">
      <c r="A88" s="536" t="s">
        <v>1073</v>
      </c>
      <c r="B88" s="537" t="s">
        <v>1074</v>
      </c>
      <c r="C88" s="537" t="s">
        <v>481</v>
      </c>
      <c r="D88" s="537" t="s">
        <v>1051</v>
      </c>
      <c r="E88" s="537" t="s">
        <v>1075</v>
      </c>
      <c r="F88" s="537" t="s">
        <v>1149</v>
      </c>
      <c r="G88" s="537" t="s">
        <v>1150</v>
      </c>
      <c r="H88" s="553">
        <v>33</v>
      </c>
      <c r="I88" s="553">
        <v>5808</v>
      </c>
      <c r="J88" s="537"/>
      <c r="K88" s="537">
        <v>176</v>
      </c>
      <c r="L88" s="553"/>
      <c r="M88" s="553"/>
      <c r="N88" s="537"/>
      <c r="O88" s="537"/>
      <c r="P88" s="553"/>
      <c r="Q88" s="553"/>
      <c r="R88" s="542"/>
      <c r="S88" s="554"/>
    </row>
    <row r="89" spans="1:19" ht="14.45" customHeight="1" x14ac:dyDescent="0.2">
      <c r="A89" s="536" t="s">
        <v>1073</v>
      </c>
      <c r="B89" s="537" t="s">
        <v>1074</v>
      </c>
      <c r="C89" s="537" t="s">
        <v>481</v>
      </c>
      <c r="D89" s="537" t="s">
        <v>1051</v>
      </c>
      <c r="E89" s="537" t="s">
        <v>1075</v>
      </c>
      <c r="F89" s="537" t="s">
        <v>1159</v>
      </c>
      <c r="G89" s="537"/>
      <c r="H89" s="553">
        <v>16</v>
      </c>
      <c r="I89" s="553">
        <v>16192</v>
      </c>
      <c r="J89" s="537"/>
      <c r="K89" s="537">
        <v>1012</v>
      </c>
      <c r="L89" s="553"/>
      <c r="M89" s="553"/>
      <c r="N89" s="537"/>
      <c r="O89" s="537"/>
      <c r="P89" s="553"/>
      <c r="Q89" s="553"/>
      <c r="R89" s="542"/>
      <c r="S89" s="554"/>
    </row>
    <row r="90" spans="1:19" ht="14.45" customHeight="1" x14ac:dyDescent="0.2">
      <c r="A90" s="536" t="s">
        <v>1073</v>
      </c>
      <c r="B90" s="537" t="s">
        <v>1074</v>
      </c>
      <c r="C90" s="537" t="s">
        <v>481</v>
      </c>
      <c r="D90" s="537" t="s">
        <v>1051</v>
      </c>
      <c r="E90" s="537" t="s">
        <v>1075</v>
      </c>
      <c r="F90" s="537" t="s">
        <v>1162</v>
      </c>
      <c r="G90" s="537"/>
      <c r="H90" s="553">
        <v>6</v>
      </c>
      <c r="I90" s="553">
        <v>13782</v>
      </c>
      <c r="J90" s="537"/>
      <c r="K90" s="537">
        <v>2297</v>
      </c>
      <c r="L90" s="553"/>
      <c r="M90" s="553"/>
      <c r="N90" s="537"/>
      <c r="O90" s="537"/>
      <c r="P90" s="553"/>
      <c r="Q90" s="553"/>
      <c r="R90" s="542"/>
      <c r="S90" s="554"/>
    </row>
    <row r="91" spans="1:19" ht="14.45" customHeight="1" x14ac:dyDescent="0.2">
      <c r="A91" s="536" t="s">
        <v>1073</v>
      </c>
      <c r="B91" s="537" t="s">
        <v>1074</v>
      </c>
      <c r="C91" s="537" t="s">
        <v>481</v>
      </c>
      <c r="D91" s="537" t="s">
        <v>1051</v>
      </c>
      <c r="E91" s="537" t="s">
        <v>1075</v>
      </c>
      <c r="F91" s="537" t="s">
        <v>1192</v>
      </c>
      <c r="G91" s="537" t="s">
        <v>1193</v>
      </c>
      <c r="H91" s="553"/>
      <c r="I91" s="553"/>
      <c r="J91" s="537"/>
      <c r="K91" s="537"/>
      <c r="L91" s="553">
        <v>15</v>
      </c>
      <c r="M91" s="553">
        <v>71685</v>
      </c>
      <c r="N91" s="537">
        <v>1</v>
      </c>
      <c r="O91" s="537">
        <v>4779</v>
      </c>
      <c r="P91" s="553">
        <v>3</v>
      </c>
      <c r="Q91" s="553">
        <v>14409</v>
      </c>
      <c r="R91" s="542">
        <v>0.20100439422473321</v>
      </c>
      <c r="S91" s="554">
        <v>4803</v>
      </c>
    </row>
    <row r="92" spans="1:19" ht="14.45" customHeight="1" x14ac:dyDescent="0.2">
      <c r="A92" s="536" t="s">
        <v>1073</v>
      </c>
      <c r="B92" s="537" t="s">
        <v>1074</v>
      </c>
      <c r="C92" s="537" t="s">
        <v>481</v>
      </c>
      <c r="D92" s="537" t="s">
        <v>1052</v>
      </c>
      <c r="E92" s="537" t="s">
        <v>1075</v>
      </c>
      <c r="F92" s="537" t="s">
        <v>1078</v>
      </c>
      <c r="G92" s="537" t="s">
        <v>1079</v>
      </c>
      <c r="H92" s="553">
        <v>146</v>
      </c>
      <c r="I92" s="553">
        <v>8468</v>
      </c>
      <c r="J92" s="537"/>
      <c r="K92" s="537">
        <v>58</v>
      </c>
      <c r="L92" s="553"/>
      <c r="M92" s="553"/>
      <c r="N92" s="537"/>
      <c r="O92" s="537"/>
      <c r="P92" s="553">
        <v>1</v>
      </c>
      <c r="Q92" s="553">
        <v>59</v>
      </c>
      <c r="R92" s="542"/>
      <c r="S92" s="554">
        <v>59</v>
      </c>
    </row>
    <row r="93" spans="1:19" ht="14.45" customHeight="1" x14ac:dyDescent="0.2">
      <c r="A93" s="536" t="s">
        <v>1073</v>
      </c>
      <c r="B93" s="537" t="s">
        <v>1074</v>
      </c>
      <c r="C93" s="537" t="s">
        <v>481</v>
      </c>
      <c r="D93" s="537" t="s">
        <v>1052</v>
      </c>
      <c r="E93" s="537" t="s">
        <v>1075</v>
      </c>
      <c r="F93" s="537" t="s">
        <v>1080</v>
      </c>
      <c r="G93" s="537" t="s">
        <v>1081</v>
      </c>
      <c r="H93" s="553">
        <v>8</v>
      </c>
      <c r="I93" s="553">
        <v>1048</v>
      </c>
      <c r="J93" s="537"/>
      <c r="K93" s="537">
        <v>131</v>
      </c>
      <c r="L93" s="553"/>
      <c r="M93" s="553"/>
      <c r="N93" s="537"/>
      <c r="O93" s="537"/>
      <c r="P93" s="553"/>
      <c r="Q93" s="553"/>
      <c r="R93" s="542"/>
      <c r="S93" s="554"/>
    </row>
    <row r="94" spans="1:19" ht="14.45" customHeight="1" x14ac:dyDescent="0.2">
      <c r="A94" s="536" t="s">
        <v>1073</v>
      </c>
      <c r="B94" s="537" t="s">
        <v>1074</v>
      </c>
      <c r="C94" s="537" t="s">
        <v>481</v>
      </c>
      <c r="D94" s="537" t="s">
        <v>1052</v>
      </c>
      <c r="E94" s="537" t="s">
        <v>1075</v>
      </c>
      <c r="F94" s="537" t="s">
        <v>1086</v>
      </c>
      <c r="G94" s="537" t="s">
        <v>1087</v>
      </c>
      <c r="H94" s="553">
        <v>14</v>
      </c>
      <c r="I94" s="553">
        <v>2520</v>
      </c>
      <c r="J94" s="537"/>
      <c r="K94" s="537">
        <v>180</v>
      </c>
      <c r="L94" s="553"/>
      <c r="M94" s="553"/>
      <c r="N94" s="537"/>
      <c r="O94" s="537"/>
      <c r="P94" s="553">
        <v>1</v>
      </c>
      <c r="Q94" s="553">
        <v>183</v>
      </c>
      <c r="R94" s="542"/>
      <c r="S94" s="554">
        <v>183</v>
      </c>
    </row>
    <row r="95" spans="1:19" ht="14.45" customHeight="1" x14ac:dyDescent="0.2">
      <c r="A95" s="536" t="s">
        <v>1073</v>
      </c>
      <c r="B95" s="537" t="s">
        <v>1074</v>
      </c>
      <c r="C95" s="537" t="s">
        <v>481</v>
      </c>
      <c r="D95" s="537" t="s">
        <v>1052</v>
      </c>
      <c r="E95" s="537" t="s">
        <v>1075</v>
      </c>
      <c r="F95" s="537" t="s">
        <v>1090</v>
      </c>
      <c r="G95" s="537" t="s">
        <v>1091</v>
      </c>
      <c r="H95" s="553">
        <v>3</v>
      </c>
      <c r="I95" s="553">
        <v>1008</v>
      </c>
      <c r="J95" s="537"/>
      <c r="K95" s="537">
        <v>336</v>
      </c>
      <c r="L95" s="553"/>
      <c r="M95" s="553"/>
      <c r="N95" s="537"/>
      <c r="O95" s="537"/>
      <c r="P95" s="553">
        <v>3</v>
      </c>
      <c r="Q95" s="553">
        <v>1023</v>
      </c>
      <c r="R95" s="542"/>
      <c r="S95" s="554">
        <v>341</v>
      </c>
    </row>
    <row r="96" spans="1:19" ht="14.45" customHeight="1" x14ac:dyDescent="0.2">
      <c r="A96" s="536" t="s">
        <v>1073</v>
      </c>
      <c r="B96" s="537" t="s">
        <v>1074</v>
      </c>
      <c r="C96" s="537" t="s">
        <v>481</v>
      </c>
      <c r="D96" s="537" t="s">
        <v>1052</v>
      </c>
      <c r="E96" s="537" t="s">
        <v>1075</v>
      </c>
      <c r="F96" s="537" t="s">
        <v>1094</v>
      </c>
      <c r="G96" s="537" t="s">
        <v>1095</v>
      </c>
      <c r="H96" s="553">
        <v>14</v>
      </c>
      <c r="I96" s="553">
        <v>4886</v>
      </c>
      <c r="J96" s="537"/>
      <c r="K96" s="537">
        <v>349</v>
      </c>
      <c r="L96" s="553"/>
      <c r="M96" s="553"/>
      <c r="N96" s="537"/>
      <c r="O96" s="537"/>
      <c r="P96" s="553"/>
      <c r="Q96" s="553"/>
      <c r="R96" s="542"/>
      <c r="S96" s="554"/>
    </row>
    <row r="97" spans="1:19" ht="14.45" customHeight="1" x14ac:dyDescent="0.2">
      <c r="A97" s="536" t="s">
        <v>1073</v>
      </c>
      <c r="B97" s="537" t="s">
        <v>1074</v>
      </c>
      <c r="C97" s="537" t="s">
        <v>481</v>
      </c>
      <c r="D97" s="537" t="s">
        <v>1052</v>
      </c>
      <c r="E97" s="537" t="s">
        <v>1075</v>
      </c>
      <c r="F97" s="537" t="s">
        <v>1116</v>
      </c>
      <c r="G97" s="537" t="s">
        <v>1117</v>
      </c>
      <c r="H97" s="553">
        <v>64</v>
      </c>
      <c r="I97" s="553">
        <v>19520</v>
      </c>
      <c r="J97" s="537"/>
      <c r="K97" s="537">
        <v>305</v>
      </c>
      <c r="L97" s="553"/>
      <c r="M97" s="553"/>
      <c r="N97" s="537"/>
      <c r="O97" s="537"/>
      <c r="P97" s="553"/>
      <c r="Q97" s="553"/>
      <c r="R97" s="542"/>
      <c r="S97" s="554"/>
    </row>
    <row r="98" spans="1:19" ht="14.45" customHeight="1" x14ac:dyDescent="0.2">
      <c r="A98" s="536" t="s">
        <v>1073</v>
      </c>
      <c r="B98" s="537" t="s">
        <v>1074</v>
      </c>
      <c r="C98" s="537" t="s">
        <v>481</v>
      </c>
      <c r="D98" s="537" t="s">
        <v>1052</v>
      </c>
      <c r="E98" s="537" t="s">
        <v>1075</v>
      </c>
      <c r="F98" s="537" t="s">
        <v>1120</v>
      </c>
      <c r="G98" s="537" t="s">
        <v>1121</v>
      </c>
      <c r="H98" s="553">
        <v>62</v>
      </c>
      <c r="I98" s="553">
        <v>30628</v>
      </c>
      <c r="J98" s="537"/>
      <c r="K98" s="537">
        <v>494</v>
      </c>
      <c r="L98" s="553"/>
      <c r="M98" s="553"/>
      <c r="N98" s="537"/>
      <c r="O98" s="537"/>
      <c r="P98" s="553">
        <v>1</v>
      </c>
      <c r="Q98" s="553">
        <v>499</v>
      </c>
      <c r="R98" s="542"/>
      <c r="S98" s="554">
        <v>499</v>
      </c>
    </row>
    <row r="99" spans="1:19" ht="14.45" customHeight="1" x14ac:dyDescent="0.2">
      <c r="A99" s="536" t="s">
        <v>1073</v>
      </c>
      <c r="B99" s="537" t="s">
        <v>1074</v>
      </c>
      <c r="C99" s="537" t="s">
        <v>481</v>
      </c>
      <c r="D99" s="537" t="s">
        <v>1052</v>
      </c>
      <c r="E99" s="537" t="s">
        <v>1075</v>
      </c>
      <c r="F99" s="537" t="s">
        <v>1124</v>
      </c>
      <c r="G99" s="537" t="s">
        <v>1125</v>
      </c>
      <c r="H99" s="553">
        <v>97</v>
      </c>
      <c r="I99" s="553">
        <v>35890</v>
      </c>
      <c r="J99" s="537"/>
      <c r="K99" s="537">
        <v>370</v>
      </c>
      <c r="L99" s="553"/>
      <c r="M99" s="553"/>
      <c r="N99" s="537"/>
      <c r="O99" s="537"/>
      <c r="P99" s="553">
        <v>1</v>
      </c>
      <c r="Q99" s="553">
        <v>376</v>
      </c>
      <c r="R99" s="542"/>
      <c r="S99" s="554">
        <v>376</v>
      </c>
    </row>
    <row r="100" spans="1:19" ht="14.45" customHeight="1" x14ac:dyDescent="0.2">
      <c r="A100" s="536" t="s">
        <v>1073</v>
      </c>
      <c r="B100" s="537" t="s">
        <v>1074</v>
      </c>
      <c r="C100" s="537" t="s">
        <v>481</v>
      </c>
      <c r="D100" s="537" t="s">
        <v>1052</v>
      </c>
      <c r="E100" s="537" t="s">
        <v>1075</v>
      </c>
      <c r="F100" s="537" t="s">
        <v>1132</v>
      </c>
      <c r="G100" s="537" t="s">
        <v>1133</v>
      </c>
      <c r="H100" s="553">
        <v>15</v>
      </c>
      <c r="I100" s="553">
        <v>1665</v>
      </c>
      <c r="J100" s="537"/>
      <c r="K100" s="537">
        <v>111</v>
      </c>
      <c r="L100" s="553"/>
      <c r="M100" s="553"/>
      <c r="N100" s="537"/>
      <c r="O100" s="537"/>
      <c r="P100" s="553"/>
      <c r="Q100" s="553"/>
      <c r="R100" s="542"/>
      <c r="S100" s="554"/>
    </row>
    <row r="101" spans="1:19" ht="14.45" customHeight="1" x14ac:dyDescent="0.2">
      <c r="A101" s="536" t="s">
        <v>1073</v>
      </c>
      <c r="B101" s="537" t="s">
        <v>1074</v>
      </c>
      <c r="C101" s="537" t="s">
        <v>481</v>
      </c>
      <c r="D101" s="537" t="s">
        <v>1052</v>
      </c>
      <c r="E101" s="537" t="s">
        <v>1075</v>
      </c>
      <c r="F101" s="537" t="s">
        <v>1139</v>
      </c>
      <c r="G101" s="537" t="s">
        <v>1140</v>
      </c>
      <c r="H101" s="553">
        <v>15</v>
      </c>
      <c r="I101" s="553">
        <v>6840</v>
      </c>
      <c r="J101" s="537"/>
      <c r="K101" s="537">
        <v>456</v>
      </c>
      <c r="L101" s="553"/>
      <c r="M101" s="553"/>
      <c r="N101" s="537"/>
      <c r="O101" s="537"/>
      <c r="P101" s="553">
        <v>1</v>
      </c>
      <c r="Q101" s="553">
        <v>463</v>
      </c>
      <c r="R101" s="542"/>
      <c r="S101" s="554">
        <v>463</v>
      </c>
    </row>
    <row r="102" spans="1:19" ht="14.45" customHeight="1" x14ac:dyDescent="0.2">
      <c r="A102" s="536" t="s">
        <v>1073</v>
      </c>
      <c r="B102" s="537" t="s">
        <v>1074</v>
      </c>
      <c r="C102" s="537" t="s">
        <v>481</v>
      </c>
      <c r="D102" s="537" t="s">
        <v>1052</v>
      </c>
      <c r="E102" s="537" t="s">
        <v>1075</v>
      </c>
      <c r="F102" s="537" t="s">
        <v>1141</v>
      </c>
      <c r="G102" s="537" t="s">
        <v>1142</v>
      </c>
      <c r="H102" s="553">
        <v>134</v>
      </c>
      <c r="I102" s="553">
        <v>7772</v>
      </c>
      <c r="J102" s="537"/>
      <c r="K102" s="537">
        <v>58</v>
      </c>
      <c r="L102" s="553"/>
      <c r="M102" s="553"/>
      <c r="N102" s="537"/>
      <c r="O102" s="537"/>
      <c r="P102" s="553"/>
      <c r="Q102" s="553"/>
      <c r="R102" s="542"/>
      <c r="S102" s="554"/>
    </row>
    <row r="103" spans="1:19" ht="14.45" customHeight="1" x14ac:dyDescent="0.2">
      <c r="A103" s="536" t="s">
        <v>1073</v>
      </c>
      <c r="B103" s="537" t="s">
        <v>1074</v>
      </c>
      <c r="C103" s="537" t="s">
        <v>481</v>
      </c>
      <c r="D103" s="537" t="s">
        <v>1052</v>
      </c>
      <c r="E103" s="537" t="s">
        <v>1075</v>
      </c>
      <c r="F103" s="537" t="s">
        <v>1149</v>
      </c>
      <c r="G103" s="537" t="s">
        <v>1150</v>
      </c>
      <c r="H103" s="553">
        <v>82</v>
      </c>
      <c r="I103" s="553">
        <v>14432</v>
      </c>
      <c r="J103" s="537"/>
      <c r="K103" s="537">
        <v>176</v>
      </c>
      <c r="L103" s="553"/>
      <c r="M103" s="553"/>
      <c r="N103" s="537"/>
      <c r="O103" s="537"/>
      <c r="P103" s="553"/>
      <c r="Q103" s="553"/>
      <c r="R103" s="542"/>
      <c r="S103" s="554"/>
    </row>
    <row r="104" spans="1:19" ht="14.45" customHeight="1" x14ac:dyDescent="0.2">
      <c r="A104" s="536" t="s">
        <v>1073</v>
      </c>
      <c r="B104" s="537" t="s">
        <v>1074</v>
      </c>
      <c r="C104" s="537" t="s">
        <v>481</v>
      </c>
      <c r="D104" s="537" t="s">
        <v>1052</v>
      </c>
      <c r="E104" s="537" t="s">
        <v>1075</v>
      </c>
      <c r="F104" s="537" t="s">
        <v>1167</v>
      </c>
      <c r="G104" s="537" t="s">
        <v>1168</v>
      </c>
      <c r="H104" s="553">
        <v>3</v>
      </c>
      <c r="I104" s="553">
        <v>6393</v>
      </c>
      <c r="J104" s="537"/>
      <c r="K104" s="537">
        <v>2131</v>
      </c>
      <c r="L104" s="553"/>
      <c r="M104" s="553"/>
      <c r="N104" s="537"/>
      <c r="O104" s="537"/>
      <c r="P104" s="553"/>
      <c r="Q104" s="553"/>
      <c r="R104" s="542"/>
      <c r="S104" s="554"/>
    </row>
    <row r="105" spans="1:19" ht="14.45" customHeight="1" x14ac:dyDescent="0.2">
      <c r="A105" s="536" t="s">
        <v>1073</v>
      </c>
      <c r="B105" s="537" t="s">
        <v>1074</v>
      </c>
      <c r="C105" s="537" t="s">
        <v>481</v>
      </c>
      <c r="D105" s="537" t="s">
        <v>1053</v>
      </c>
      <c r="E105" s="537" t="s">
        <v>1075</v>
      </c>
      <c r="F105" s="537" t="s">
        <v>1078</v>
      </c>
      <c r="G105" s="537" t="s">
        <v>1079</v>
      </c>
      <c r="H105" s="553">
        <v>94</v>
      </c>
      <c r="I105" s="553">
        <v>5452</v>
      </c>
      <c r="J105" s="537"/>
      <c r="K105" s="537">
        <v>58</v>
      </c>
      <c r="L105" s="553"/>
      <c r="M105" s="553"/>
      <c r="N105" s="537"/>
      <c r="O105" s="537"/>
      <c r="P105" s="553"/>
      <c r="Q105" s="553"/>
      <c r="R105" s="542"/>
      <c r="S105" s="554"/>
    </row>
    <row r="106" spans="1:19" ht="14.45" customHeight="1" x14ac:dyDescent="0.2">
      <c r="A106" s="536" t="s">
        <v>1073</v>
      </c>
      <c r="B106" s="537" t="s">
        <v>1074</v>
      </c>
      <c r="C106" s="537" t="s">
        <v>481</v>
      </c>
      <c r="D106" s="537" t="s">
        <v>1053</v>
      </c>
      <c r="E106" s="537" t="s">
        <v>1075</v>
      </c>
      <c r="F106" s="537" t="s">
        <v>1080</v>
      </c>
      <c r="G106" s="537" t="s">
        <v>1081</v>
      </c>
      <c r="H106" s="553">
        <v>10</v>
      </c>
      <c r="I106" s="553">
        <v>1310</v>
      </c>
      <c r="J106" s="537"/>
      <c r="K106" s="537">
        <v>131</v>
      </c>
      <c r="L106" s="553"/>
      <c r="M106" s="553"/>
      <c r="N106" s="537"/>
      <c r="O106" s="537"/>
      <c r="P106" s="553"/>
      <c r="Q106" s="553"/>
      <c r="R106" s="542"/>
      <c r="S106" s="554"/>
    </row>
    <row r="107" spans="1:19" ht="14.45" customHeight="1" x14ac:dyDescent="0.2">
      <c r="A107" s="536" t="s">
        <v>1073</v>
      </c>
      <c r="B107" s="537" t="s">
        <v>1074</v>
      </c>
      <c r="C107" s="537" t="s">
        <v>481</v>
      </c>
      <c r="D107" s="537" t="s">
        <v>1053</v>
      </c>
      <c r="E107" s="537" t="s">
        <v>1075</v>
      </c>
      <c r="F107" s="537" t="s">
        <v>1086</v>
      </c>
      <c r="G107" s="537" t="s">
        <v>1087</v>
      </c>
      <c r="H107" s="553">
        <v>16</v>
      </c>
      <c r="I107" s="553">
        <v>2880</v>
      </c>
      <c r="J107" s="537"/>
      <c r="K107" s="537">
        <v>180</v>
      </c>
      <c r="L107" s="553"/>
      <c r="M107" s="553"/>
      <c r="N107" s="537"/>
      <c r="O107" s="537"/>
      <c r="P107" s="553"/>
      <c r="Q107" s="553"/>
      <c r="R107" s="542"/>
      <c r="S107" s="554"/>
    </row>
    <row r="108" spans="1:19" ht="14.45" customHeight="1" x14ac:dyDescent="0.2">
      <c r="A108" s="536" t="s">
        <v>1073</v>
      </c>
      <c r="B108" s="537" t="s">
        <v>1074</v>
      </c>
      <c r="C108" s="537" t="s">
        <v>481</v>
      </c>
      <c r="D108" s="537" t="s">
        <v>1053</v>
      </c>
      <c r="E108" s="537" t="s">
        <v>1075</v>
      </c>
      <c r="F108" s="537" t="s">
        <v>1090</v>
      </c>
      <c r="G108" s="537" t="s">
        <v>1091</v>
      </c>
      <c r="H108" s="553">
        <v>8</v>
      </c>
      <c r="I108" s="553">
        <v>2688</v>
      </c>
      <c r="J108" s="537"/>
      <c r="K108" s="537">
        <v>336</v>
      </c>
      <c r="L108" s="553"/>
      <c r="M108" s="553"/>
      <c r="N108" s="537"/>
      <c r="O108" s="537"/>
      <c r="P108" s="553"/>
      <c r="Q108" s="553"/>
      <c r="R108" s="542"/>
      <c r="S108" s="554"/>
    </row>
    <row r="109" spans="1:19" ht="14.45" customHeight="1" x14ac:dyDescent="0.2">
      <c r="A109" s="536" t="s">
        <v>1073</v>
      </c>
      <c r="B109" s="537" t="s">
        <v>1074</v>
      </c>
      <c r="C109" s="537" t="s">
        <v>481</v>
      </c>
      <c r="D109" s="537" t="s">
        <v>1053</v>
      </c>
      <c r="E109" s="537" t="s">
        <v>1075</v>
      </c>
      <c r="F109" s="537" t="s">
        <v>1092</v>
      </c>
      <c r="G109" s="537" t="s">
        <v>1093</v>
      </c>
      <c r="H109" s="553">
        <v>1</v>
      </c>
      <c r="I109" s="553">
        <v>459</v>
      </c>
      <c r="J109" s="537"/>
      <c r="K109" s="537">
        <v>459</v>
      </c>
      <c r="L109" s="553"/>
      <c r="M109" s="553"/>
      <c r="N109" s="537"/>
      <c r="O109" s="537"/>
      <c r="P109" s="553"/>
      <c r="Q109" s="553"/>
      <c r="R109" s="542"/>
      <c r="S109" s="554"/>
    </row>
    <row r="110" spans="1:19" ht="14.45" customHeight="1" x14ac:dyDescent="0.2">
      <c r="A110" s="536" t="s">
        <v>1073</v>
      </c>
      <c r="B110" s="537" t="s">
        <v>1074</v>
      </c>
      <c r="C110" s="537" t="s">
        <v>481</v>
      </c>
      <c r="D110" s="537" t="s">
        <v>1053</v>
      </c>
      <c r="E110" s="537" t="s">
        <v>1075</v>
      </c>
      <c r="F110" s="537" t="s">
        <v>1094</v>
      </c>
      <c r="G110" s="537" t="s">
        <v>1095</v>
      </c>
      <c r="H110" s="553">
        <v>144</v>
      </c>
      <c r="I110" s="553">
        <v>50256</v>
      </c>
      <c r="J110" s="537"/>
      <c r="K110" s="537">
        <v>349</v>
      </c>
      <c r="L110" s="553"/>
      <c r="M110" s="553"/>
      <c r="N110" s="537"/>
      <c r="O110" s="537"/>
      <c r="P110" s="553"/>
      <c r="Q110" s="553"/>
      <c r="R110" s="542"/>
      <c r="S110" s="554"/>
    </row>
    <row r="111" spans="1:19" ht="14.45" customHeight="1" x14ac:dyDescent="0.2">
      <c r="A111" s="536" t="s">
        <v>1073</v>
      </c>
      <c r="B111" s="537" t="s">
        <v>1074</v>
      </c>
      <c r="C111" s="537" t="s">
        <v>481</v>
      </c>
      <c r="D111" s="537" t="s">
        <v>1053</v>
      </c>
      <c r="E111" s="537" t="s">
        <v>1075</v>
      </c>
      <c r="F111" s="537" t="s">
        <v>1116</v>
      </c>
      <c r="G111" s="537" t="s">
        <v>1117</v>
      </c>
      <c r="H111" s="553">
        <v>14</v>
      </c>
      <c r="I111" s="553">
        <v>4270</v>
      </c>
      <c r="J111" s="537"/>
      <c r="K111" s="537">
        <v>305</v>
      </c>
      <c r="L111" s="553"/>
      <c r="M111" s="553"/>
      <c r="N111" s="537"/>
      <c r="O111" s="537"/>
      <c r="P111" s="553"/>
      <c r="Q111" s="553"/>
      <c r="R111" s="542"/>
      <c r="S111" s="554"/>
    </row>
    <row r="112" spans="1:19" ht="14.45" customHeight="1" x14ac:dyDescent="0.2">
      <c r="A112" s="536" t="s">
        <v>1073</v>
      </c>
      <c r="B112" s="537" t="s">
        <v>1074</v>
      </c>
      <c r="C112" s="537" t="s">
        <v>481</v>
      </c>
      <c r="D112" s="537" t="s">
        <v>1053</v>
      </c>
      <c r="E112" s="537" t="s">
        <v>1075</v>
      </c>
      <c r="F112" s="537" t="s">
        <v>1120</v>
      </c>
      <c r="G112" s="537" t="s">
        <v>1121</v>
      </c>
      <c r="H112" s="553">
        <v>54</v>
      </c>
      <c r="I112" s="553">
        <v>26676</v>
      </c>
      <c r="J112" s="537"/>
      <c r="K112" s="537">
        <v>494</v>
      </c>
      <c r="L112" s="553"/>
      <c r="M112" s="553"/>
      <c r="N112" s="537"/>
      <c r="O112" s="537"/>
      <c r="P112" s="553"/>
      <c r="Q112" s="553"/>
      <c r="R112" s="542"/>
      <c r="S112" s="554"/>
    </row>
    <row r="113" spans="1:19" ht="14.45" customHeight="1" x14ac:dyDescent="0.2">
      <c r="A113" s="536" t="s">
        <v>1073</v>
      </c>
      <c r="B113" s="537" t="s">
        <v>1074</v>
      </c>
      <c r="C113" s="537" t="s">
        <v>481</v>
      </c>
      <c r="D113" s="537" t="s">
        <v>1053</v>
      </c>
      <c r="E113" s="537" t="s">
        <v>1075</v>
      </c>
      <c r="F113" s="537" t="s">
        <v>1124</v>
      </c>
      <c r="G113" s="537" t="s">
        <v>1125</v>
      </c>
      <c r="H113" s="553">
        <v>58</v>
      </c>
      <c r="I113" s="553">
        <v>21460</v>
      </c>
      <c r="J113" s="537"/>
      <c r="K113" s="537">
        <v>370</v>
      </c>
      <c r="L113" s="553"/>
      <c r="M113" s="553"/>
      <c r="N113" s="537"/>
      <c r="O113" s="537"/>
      <c r="P113" s="553"/>
      <c r="Q113" s="553"/>
      <c r="R113" s="542"/>
      <c r="S113" s="554"/>
    </row>
    <row r="114" spans="1:19" ht="14.45" customHeight="1" x14ac:dyDescent="0.2">
      <c r="A114" s="536" t="s">
        <v>1073</v>
      </c>
      <c r="B114" s="537" t="s">
        <v>1074</v>
      </c>
      <c r="C114" s="537" t="s">
        <v>481</v>
      </c>
      <c r="D114" s="537" t="s">
        <v>1053</v>
      </c>
      <c r="E114" s="537" t="s">
        <v>1075</v>
      </c>
      <c r="F114" s="537" t="s">
        <v>1126</v>
      </c>
      <c r="G114" s="537" t="s">
        <v>1127</v>
      </c>
      <c r="H114" s="553">
        <v>10</v>
      </c>
      <c r="I114" s="553">
        <v>31080</v>
      </c>
      <c r="J114" s="537"/>
      <c r="K114" s="537">
        <v>3108</v>
      </c>
      <c r="L114" s="553"/>
      <c r="M114" s="553"/>
      <c r="N114" s="537"/>
      <c r="O114" s="537"/>
      <c r="P114" s="553"/>
      <c r="Q114" s="553"/>
      <c r="R114" s="542"/>
      <c r="S114" s="554"/>
    </row>
    <row r="115" spans="1:19" ht="14.45" customHeight="1" x14ac:dyDescent="0.2">
      <c r="A115" s="536" t="s">
        <v>1073</v>
      </c>
      <c r="B115" s="537" t="s">
        <v>1074</v>
      </c>
      <c r="C115" s="537" t="s">
        <v>481</v>
      </c>
      <c r="D115" s="537" t="s">
        <v>1053</v>
      </c>
      <c r="E115" s="537" t="s">
        <v>1075</v>
      </c>
      <c r="F115" s="537" t="s">
        <v>1132</v>
      </c>
      <c r="G115" s="537" t="s">
        <v>1133</v>
      </c>
      <c r="H115" s="553">
        <v>10</v>
      </c>
      <c r="I115" s="553">
        <v>1110</v>
      </c>
      <c r="J115" s="537"/>
      <c r="K115" s="537">
        <v>111</v>
      </c>
      <c r="L115" s="553"/>
      <c r="M115" s="553"/>
      <c r="N115" s="537"/>
      <c r="O115" s="537"/>
      <c r="P115" s="553"/>
      <c r="Q115" s="553"/>
      <c r="R115" s="542"/>
      <c r="S115" s="554"/>
    </row>
    <row r="116" spans="1:19" ht="14.45" customHeight="1" x14ac:dyDescent="0.2">
      <c r="A116" s="536" t="s">
        <v>1073</v>
      </c>
      <c r="B116" s="537" t="s">
        <v>1074</v>
      </c>
      <c r="C116" s="537" t="s">
        <v>481</v>
      </c>
      <c r="D116" s="537" t="s">
        <v>1053</v>
      </c>
      <c r="E116" s="537" t="s">
        <v>1075</v>
      </c>
      <c r="F116" s="537" t="s">
        <v>1134</v>
      </c>
      <c r="G116" s="537" t="s">
        <v>1135</v>
      </c>
      <c r="H116" s="553">
        <v>8</v>
      </c>
      <c r="I116" s="553">
        <v>1000</v>
      </c>
      <c r="J116" s="537"/>
      <c r="K116" s="537">
        <v>125</v>
      </c>
      <c r="L116" s="553"/>
      <c r="M116" s="553"/>
      <c r="N116" s="537"/>
      <c r="O116" s="537"/>
      <c r="P116" s="553"/>
      <c r="Q116" s="553"/>
      <c r="R116" s="542"/>
      <c r="S116" s="554"/>
    </row>
    <row r="117" spans="1:19" ht="14.45" customHeight="1" x14ac:dyDescent="0.2">
      <c r="A117" s="536" t="s">
        <v>1073</v>
      </c>
      <c r="B117" s="537" t="s">
        <v>1074</v>
      </c>
      <c r="C117" s="537" t="s">
        <v>481</v>
      </c>
      <c r="D117" s="537" t="s">
        <v>1053</v>
      </c>
      <c r="E117" s="537" t="s">
        <v>1075</v>
      </c>
      <c r="F117" s="537" t="s">
        <v>1138</v>
      </c>
      <c r="G117" s="537"/>
      <c r="H117" s="553">
        <v>6</v>
      </c>
      <c r="I117" s="553">
        <v>7710</v>
      </c>
      <c r="J117" s="537"/>
      <c r="K117" s="537">
        <v>1285</v>
      </c>
      <c r="L117" s="553"/>
      <c r="M117" s="553"/>
      <c r="N117" s="537"/>
      <c r="O117" s="537"/>
      <c r="P117" s="553"/>
      <c r="Q117" s="553"/>
      <c r="R117" s="542"/>
      <c r="S117" s="554"/>
    </row>
    <row r="118" spans="1:19" ht="14.45" customHeight="1" x14ac:dyDescent="0.2">
      <c r="A118" s="536" t="s">
        <v>1073</v>
      </c>
      <c r="B118" s="537" t="s">
        <v>1074</v>
      </c>
      <c r="C118" s="537" t="s">
        <v>481</v>
      </c>
      <c r="D118" s="537" t="s">
        <v>1053</v>
      </c>
      <c r="E118" s="537" t="s">
        <v>1075</v>
      </c>
      <c r="F118" s="537" t="s">
        <v>1139</v>
      </c>
      <c r="G118" s="537" t="s">
        <v>1140</v>
      </c>
      <c r="H118" s="553">
        <v>15</v>
      </c>
      <c r="I118" s="553">
        <v>6840</v>
      </c>
      <c r="J118" s="537"/>
      <c r="K118" s="537">
        <v>456</v>
      </c>
      <c r="L118" s="553"/>
      <c r="M118" s="553"/>
      <c r="N118" s="537"/>
      <c r="O118" s="537"/>
      <c r="P118" s="553"/>
      <c r="Q118" s="553"/>
      <c r="R118" s="542"/>
      <c r="S118" s="554"/>
    </row>
    <row r="119" spans="1:19" ht="14.45" customHeight="1" x14ac:dyDescent="0.2">
      <c r="A119" s="536" t="s">
        <v>1073</v>
      </c>
      <c r="B119" s="537" t="s">
        <v>1074</v>
      </c>
      <c r="C119" s="537" t="s">
        <v>481</v>
      </c>
      <c r="D119" s="537" t="s">
        <v>1053</v>
      </c>
      <c r="E119" s="537" t="s">
        <v>1075</v>
      </c>
      <c r="F119" s="537" t="s">
        <v>1141</v>
      </c>
      <c r="G119" s="537" t="s">
        <v>1142</v>
      </c>
      <c r="H119" s="553">
        <v>56</v>
      </c>
      <c r="I119" s="553">
        <v>3248</v>
      </c>
      <c r="J119" s="537"/>
      <c r="K119" s="537">
        <v>58</v>
      </c>
      <c r="L119" s="553"/>
      <c r="M119" s="553"/>
      <c r="N119" s="537"/>
      <c r="O119" s="537"/>
      <c r="P119" s="553"/>
      <c r="Q119" s="553"/>
      <c r="R119" s="542"/>
      <c r="S119" s="554"/>
    </row>
    <row r="120" spans="1:19" ht="14.45" customHeight="1" x14ac:dyDescent="0.2">
      <c r="A120" s="536" t="s">
        <v>1073</v>
      </c>
      <c r="B120" s="537" t="s">
        <v>1074</v>
      </c>
      <c r="C120" s="537" t="s">
        <v>481</v>
      </c>
      <c r="D120" s="537" t="s">
        <v>1053</v>
      </c>
      <c r="E120" s="537" t="s">
        <v>1075</v>
      </c>
      <c r="F120" s="537" t="s">
        <v>1143</v>
      </c>
      <c r="G120" s="537" t="s">
        <v>1144</v>
      </c>
      <c r="H120" s="553">
        <v>6</v>
      </c>
      <c r="I120" s="553">
        <v>13038</v>
      </c>
      <c r="J120" s="537"/>
      <c r="K120" s="537">
        <v>2173</v>
      </c>
      <c r="L120" s="553"/>
      <c r="M120" s="553"/>
      <c r="N120" s="537"/>
      <c r="O120" s="537"/>
      <c r="P120" s="553"/>
      <c r="Q120" s="553"/>
      <c r="R120" s="542"/>
      <c r="S120" s="554"/>
    </row>
    <row r="121" spans="1:19" ht="14.45" customHeight="1" x14ac:dyDescent="0.2">
      <c r="A121" s="536" t="s">
        <v>1073</v>
      </c>
      <c r="B121" s="537" t="s">
        <v>1074</v>
      </c>
      <c r="C121" s="537" t="s">
        <v>481</v>
      </c>
      <c r="D121" s="537" t="s">
        <v>1053</v>
      </c>
      <c r="E121" s="537" t="s">
        <v>1075</v>
      </c>
      <c r="F121" s="537" t="s">
        <v>1149</v>
      </c>
      <c r="G121" s="537" t="s">
        <v>1150</v>
      </c>
      <c r="H121" s="553">
        <v>158</v>
      </c>
      <c r="I121" s="553">
        <v>27808</v>
      </c>
      <c r="J121" s="537"/>
      <c r="K121" s="537">
        <v>176</v>
      </c>
      <c r="L121" s="553"/>
      <c r="M121" s="553"/>
      <c r="N121" s="537"/>
      <c r="O121" s="537"/>
      <c r="P121" s="553"/>
      <c r="Q121" s="553"/>
      <c r="R121" s="542"/>
      <c r="S121" s="554"/>
    </row>
    <row r="122" spans="1:19" ht="14.45" customHeight="1" x14ac:dyDescent="0.2">
      <c r="A122" s="536" t="s">
        <v>1073</v>
      </c>
      <c r="B122" s="537" t="s">
        <v>1074</v>
      </c>
      <c r="C122" s="537" t="s">
        <v>481</v>
      </c>
      <c r="D122" s="537" t="s">
        <v>1053</v>
      </c>
      <c r="E122" s="537" t="s">
        <v>1075</v>
      </c>
      <c r="F122" s="537" t="s">
        <v>1155</v>
      </c>
      <c r="G122" s="537" t="s">
        <v>1156</v>
      </c>
      <c r="H122" s="553">
        <v>2</v>
      </c>
      <c r="I122" s="553">
        <v>340</v>
      </c>
      <c r="J122" s="537"/>
      <c r="K122" s="537">
        <v>170</v>
      </c>
      <c r="L122" s="553"/>
      <c r="M122" s="553"/>
      <c r="N122" s="537"/>
      <c r="O122" s="537"/>
      <c r="P122" s="553"/>
      <c r="Q122" s="553"/>
      <c r="R122" s="542"/>
      <c r="S122" s="554"/>
    </row>
    <row r="123" spans="1:19" ht="14.45" customHeight="1" x14ac:dyDescent="0.2">
      <c r="A123" s="536" t="s">
        <v>1073</v>
      </c>
      <c r="B123" s="537" t="s">
        <v>1074</v>
      </c>
      <c r="C123" s="537" t="s">
        <v>481</v>
      </c>
      <c r="D123" s="537" t="s">
        <v>1053</v>
      </c>
      <c r="E123" s="537" t="s">
        <v>1075</v>
      </c>
      <c r="F123" s="537" t="s">
        <v>1159</v>
      </c>
      <c r="G123" s="537"/>
      <c r="H123" s="553">
        <v>84</v>
      </c>
      <c r="I123" s="553">
        <v>85008</v>
      </c>
      <c r="J123" s="537"/>
      <c r="K123" s="537">
        <v>1012</v>
      </c>
      <c r="L123" s="553"/>
      <c r="M123" s="553"/>
      <c r="N123" s="537"/>
      <c r="O123" s="537"/>
      <c r="P123" s="553"/>
      <c r="Q123" s="553"/>
      <c r="R123" s="542"/>
      <c r="S123" s="554"/>
    </row>
    <row r="124" spans="1:19" ht="14.45" customHeight="1" x14ac:dyDescent="0.2">
      <c r="A124" s="536" t="s">
        <v>1073</v>
      </c>
      <c r="B124" s="537" t="s">
        <v>1074</v>
      </c>
      <c r="C124" s="537" t="s">
        <v>481</v>
      </c>
      <c r="D124" s="537" t="s">
        <v>1053</v>
      </c>
      <c r="E124" s="537" t="s">
        <v>1075</v>
      </c>
      <c r="F124" s="537" t="s">
        <v>1162</v>
      </c>
      <c r="G124" s="537"/>
      <c r="H124" s="553">
        <v>47</v>
      </c>
      <c r="I124" s="553">
        <v>107959</v>
      </c>
      <c r="J124" s="537"/>
      <c r="K124" s="537">
        <v>2297</v>
      </c>
      <c r="L124" s="553"/>
      <c r="M124" s="553"/>
      <c r="N124" s="537"/>
      <c r="O124" s="537"/>
      <c r="P124" s="553"/>
      <c r="Q124" s="553"/>
      <c r="R124" s="542"/>
      <c r="S124" s="554"/>
    </row>
    <row r="125" spans="1:19" ht="14.45" customHeight="1" x14ac:dyDescent="0.2">
      <c r="A125" s="536" t="s">
        <v>1073</v>
      </c>
      <c r="B125" s="537" t="s">
        <v>1074</v>
      </c>
      <c r="C125" s="537" t="s">
        <v>481</v>
      </c>
      <c r="D125" s="537" t="s">
        <v>1053</v>
      </c>
      <c r="E125" s="537" t="s">
        <v>1075</v>
      </c>
      <c r="F125" s="537" t="s">
        <v>1167</v>
      </c>
      <c r="G125" s="537" t="s">
        <v>1168</v>
      </c>
      <c r="H125" s="553">
        <v>33</v>
      </c>
      <c r="I125" s="553">
        <v>70323</v>
      </c>
      <c r="J125" s="537"/>
      <c r="K125" s="537">
        <v>2131</v>
      </c>
      <c r="L125" s="553"/>
      <c r="M125" s="553"/>
      <c r="N125" s="537"/>
      <c r="O125" s="537"/>
      <c r="P125" s="553"/>
      <c r="Q125" s="553"/>
      <c r="R125" s="542"/>
      <c r="S125" s="554"/>
    </row>
    <row r="126" spans="1:19" ht="14.45" customHeight="1" x14ac:dyDescent="0.2">
      <c r="A126" s="536" t="s">
        <v>1073</v>
      </c>
      <c r="B126" s="537" t="s">
        <v>1074</v>
      </c>
      <c r="C126" s="537" t="s">
        <v>481</v>
      </c>
      <c r="D126" s="537" t="s">
        <v>1053</v>
      </c>
      <c r="E126" s="537" t="s">
        <v>1075</v>
      </c>
      <c r="F126" s="537" t="s">
        <v>1180</v>
      </c>
      <c r="G126" s="537" t="s">
        <v>1181</v>
      </c>
      <c r="H126" s="553">
        <v>6</v>
      </c>
      <c r="I126" s="553">
        <v>1734</v>
      </c>
      <c r="J126" s="537"/>
      <c r="K126" s="537">
        <v>289</v>
      </c>
      <c r="L126" s="553"/>
      <c r="M126" s="553"/>
      <c r="N126" s="537"/>
      <c r="O126" s="537"/>
      <c r="P126" s="553"/>
      <c r="Q126" s="553"/>
      <c r="R126" s="542"/>
      <c r="S126" s="554"/>
    </row>
    <row r="127" spans="1:19" ht="14.45" customHeight="1" x14ac:dyDescent="0.2">
      <c r="A127" s="536" t="s">
        <v>1073</v>
      </c>
      <c r="B127" s="537" t="s">
        <v>1074</v>
      </c>
      <c r="C127" s="537" t="s">
        <v>481</v>
      </c>
      <c r="D127" s="537" t="s">
        <v>1053</v>
      </c>
      <c r="E127" s="537" t="s">
        <v>1075</v>
      </c>
      <c r="F127" s="537" t="s">
        <v>1188</v>
      </c>
      <c r="G127" s="537" t="s">
        <v>1189</v>
      </c>
      <c r="H127" s="553">
        <v>6</v>
      </c>
      <c r="I127" s="553">
        <v>0</v>
      </c>
      <c r="J127" s="537"/>
      <c r="K127" s="537">
        <v>0</v>
      </c>
      <c r="L127" s="553"/>
      <c r="M127" s="553"/>
      <c r="N127" s="537"/>
      <c r="O127" s="537"/>
      <c r="P127" s="553"/>
      <c r="Q127" s="553"/>
      <c r="R127" s="542"/>
      <c r="S127" s="554"/>
    </row>
    <row r="128" spans="1:19" ht="14.45" customHeight="1" x14ac:dyDescent="0.2">
      <c r="A128" s="536" t="s">
        <v>1073</v>
      </c>
      <c r="B128" s="537" t="s">
        <v>1074</v>
      </c>
      <c r="C128" s="537" t="s">
        <v>481</v>
      </c>
      <c r="D128" s="537" t="s">
        <v>1053</v>
      </c>
      <c r="E128" s="537" t="s">
        <v>1075</v>
      </c>
      <c r="F128" s="537" t="s">
        <v>1192</v>
      </c>
      <c r="G128" s="537" t="s">
        <v>1193</v>
      </c>
      <c r="H128" s="553"/>
      <c r="I128" s="553"/>
      <c r="J128" s="537"/>
      <c r="K128" s="537"/>
      <c r="L128" s="553">
        <v>33</v>
      </c>
      <c r="M128" s="553">
        <v>157707</v>
      </c>
      <c r="N128" s="537">
        <v>1</v>
      </c>
      <c r="O128" s="537">
        <v>4779</v>
      </c>
      <c r="P128" s="553"/>
      <c r="Q128" s="553"/>
      <c r="R128" s="542"/>
      <c r="S128" s="554"/>
    </row>
    <row r="129" spans="1:19" ht="14.45" customHeight="1" x14ac:dyDescent="0.2">
      <c r="A129" s="536" t="s">
        <v>1073</v>
      </c>
      <c r="B129" s="537" t="s">
        <v>1074</v>
      </c>
      <c r="C129" s="537" t="s">
        <v>481</v>
      </c>
      <c r="D129" s="537" t="s">
        <v>1054</v>
      </c>
      <c r="E129" s="537" t="s">
        <v>1075</v>
      </c>
      <c r="F129" s="537" t="s">
        <v>1078</v>
      </c>
      <c r="G129" s="537" t="s">
        <v>1079</v>
      </c>
      <c r="H129" s="553">
        <v>72</v>
      </c>
      <c r="I129" s="553">
        <v>4176</v>
      </c>
      <c r="J129" s="537"/>
      <c r="K129" s="537">
        <v>58</v>
      </c>
      <c r="L129" s="553"/>
      <c r="M129" s="553"/>
      <c r="N129" s="537"/>
      <c r="O129" s="537"/>
      <c r="P129" s="553"/>
      <c r="Q129" s="553"/>
      <c r="R129" s="542"/>
      <c r="S129" s="554"/>
    </row>
    <row r="130" spans="1:19" ht="14.45" customHeight="1" x14ac:dyDescent="0.2">
      <c r="A130" s="536" t="s">
        <v>1073</v>
      </c>
      <c r="B130" s="537" t="s">
        <v>1074</v>
      </c>
      <c r="C130" s="537" t="s">
        <v>481</v>
      </c>
      <c r="D130" s="537" t="s">
        <v>1054</v>
      </c>
      <c r="E130" s="537" t="s">
        <v>1075</v>
      </c>
      <c r="F130" s="537" t="s">
        <v>1080</v>
      </c>
      <c r="G130" s="537" t="s">
        <v>1081</v>
      </c>
      <c r="H130" s="553">
        <v>4</v>
      </c>
      <c r="I130" s="553">
        <v>524</v>
      </c>
      <c r="J130" s="537"/>
      <c r="K130" s="537">
        <v>131</v>
      </c>
      <c r="L130" s="553"/>
      <c r="M130" s="553"/>
      <c r="N130" s="537"/>
      <c r="O130" s="537"/>
      <c r="P130" s="553"/>
      <c r="Q130" s="553"/>
      <c r="R130" s="542"/>
      <c r="S130" s="554"/>
    </row>
    <row r="131" spans="1:19" ht="14.45" customHeight="1" x14ac:dyDescent="0.2">
      <c r="A131" s="536" t="s">
        <v>1073</v>
      </c>
      <c r="B131" s="537" t="s">
        <v>1074</v>
      </c>
      <c r="C131" s="537" t="s">
        <v>481</v>
      </c>
      <c r="D131" s="537" t="s">
        <v>1054</v>
      </c>
      <c r="E131" s="537" t="s">
        <v>1075</v>
      </c>
      <c r="F131" s="537" t="s">
        <v>1086</v>
      </c>
      <c r="G131" s="537" t="s">
        <v>1087</v>
      </c>
      <c r="H131" s="553">
        <v>23</v>
      </c>
      <c r="I131" s="553">
        <v>4140</v>
      </c>
      <c r="J131" s="537"/>
      <c r="K131" s="537">
        <v>180</v>
      </c>
      <c r="L131" s="553"/>
      <c r="M131" s="553"/>
      <c r="N131" s="537"/>
      <c r="O131" s="537"/>
      <c r="P131" s="553"/>
      <c r="Q131" s="553"/>
      <c r="R131" s="542"/>
      <c r="S131" s="554"/>
    </row>
    <row r="132" spans="1:19" ht="14.45" customHeight="1" x14ac:dyDescent="0.2">
      <c r="A132" s="536" t="s">
        <v>1073</v>
      </c>
      <c r="B132" s="537" t="s">
        <v>1074</v>
      </c>
      <c r="C132" s="537" t="s">
        <v>481</v>
      </c>
      <c r="D132" s="537" t="s">
        <v>1054</v>
      </c>
      <c r="E132" s="537" t="s">
        <v>1075</v>
      </c>
      <c r="F132" s="537" t="s">
        <v>1090</v>
      </c>
      <c r="G132" s="537" t="s">
        <v>1091</v>
      </c>
      <c r="H132" s="553">
        <v>24</v>
      </c>
      <c r="I132" s="553">
        <v>8064</v>
      </c>
      <c r="J132" s="537"/>
      <c r="K132" s="537">
        <v>336</v>
      </c>
      <c r="L132" s="553"/>
      <c r="M132" s="553"/>
      <c r="N132" s="537"/>
      <c r="O132" s="537"/>
      <c r="P132" s="553"/>
      <c r="Q132" s="553"/>
      <c r="R132" s="542"/>
      <c r="S132" s="554"/>
    </row>
    <row r="133" spans="1:19" ht="14.45" customHeight="1" x14ac:dyDescent="0.2">
      <c r="A133" s="536" t="s">
        <v>1073</v>
      </c>
      <c r="B133" s="537" t="s">
        <v>1074</v>
      </c>
      <c r="C133" s="537" t="s">
        <v>481</v>
      </c>
      <c r="D133" s="537" t="s">
        <v>1054</v>
      </c>
      <c r="E133" s="537" t="s">
        <v>1075</v>
      </c>
      <c r="F133" s="537" t="s">
        <v>1092</v>
      </c>
      <c r="G133" s="537" t="s">
        <v>1093</v>
      </c>
      <c r="H133" s="553">
        <v>3</v>
      </c>
      <c r="I133" s="553">
        <v>1377</v>
      </c>
      <c r="J133" s="537"/>
      <c r="K133" s="537">
        <v>459</v>
      </c>
      <c r="L133" s="553"/>
      <c r="M133" s="553"/>
      <c r="N133" s="537"/>
      <c r="O133" s="537"/>
      <c r="P133" s="553"/>
      <c r="Q133" s="553"/>
      <c r="R133" s="542"/>
      <c r="S133" s="554"/>
    </row>
    <row r="134" spans="1:19" ht="14.45" customHeight="1" x14ac:dyDescent="0.2">
      <c r="A134" s="536" t="s">
        <v>1073</v>
      </c>
      <c r="B134" s="537" t="s">
        <v>1074</v>
      </c>
      <c r="C134" s="537" t="s">
        <v>481</v>
      </c>
      <c r="D134" s="537" t="s">
        <v>1054</v>
      </c>
      <c r="E134" s="537" t="s">
        <v>1075</v>
      </c>
      <c r="F134" s="537" t="s">
        <v>1094</v>
      </c>
      <c r="G134" s="537" t="s">
        <v>1095</v>
      </c>
      <c r="H134" s="553">
        <v>113</v>
      </c>
      <c r="I134" s="553">
        <v>39437</v>
      </c>
      <c r="J134" s="537"/>
      <c r="K134" s="537">
        <v>349</v>
      </c>
      <c r="L134" s="553"/>
      <c r="M134" s="553"/>
      <c r="N134" s="537"/>
      <c r="O134" s="537"/>
      <c r="P134" s="553"/>
      <c r="Q134" s="553"/>
      <c r="R134" s="542"/>
      <c r="S134" s="554"/>
    </row>
    <row r="135" spans="1:19" ht="14.45" customHeight="1" x14ac:dyDescent="0.2">
      <c r="A135" s="536" t="s">
        <v>1073</v>
      </c>
      <c r="B135" s="537" t="s">
        <v>1074</v>
      </c>
      <c r="C135" s="537" t="s">
        <v>481</v>
      </c>
      <c r="D135" s="537" t="s">
        <v>1054</v>
      </c>
      <c r="E135" s="537" t="s">
        <v>1075</v>
      </c>
      <c r="F135" s="537" t="s">
        <v>1116</v>
      </c>
      <c r="G135" s="537" t="s">
        <v>1117</v>
      </c>
      <c r="H135" s="553">
        <v>22</v>
      </c>
      <c r="I135" s="553">
        <v>6710</v>
      </c>
      <c r="J135" s="537"/>
      <c r="K135" s="537">
        <v>305</v>
      </c>
      <c r="L135" s="553"/>
      <c r="M135" s="553"/>
      <c r="N135" s="537"/>
      <c r="O135" s="537"/>
      <c r="P135" s="553"/>
      <c r="Q135" s="553"/>
      <c r="R135" s="542"/>
      <c r="S135" s="554"/>
    </row>
    <row r="136" spans="1:19" ht="14.45" customHeight="1" x14ac:dyDescent="0.2">
      <c r="A136" s="536" t="s">
        <v>1073</v>
      </c>
      <c r="B136" s="537" t="s">
        <v>1074</v>
      </c>
      <c r="C136" s="537" t="s">
        <v>481</v>
      </c>
      <c r="D136" s="537" t="s">
        <v>1054</v>
      </c>
      <c r="E136" s="537" t="s">
        <v>1075</v>
      </c>
      <c r="F136" s="537" t="s">
        <v>1120</v>
      </c>
      <c r="G136" s="537" t="s">
        <v>1121</v>
      </c>
      <c r="H136" s="553">
        <v>85</v>
      </c>
      <c r="I136" s="553">
        <v>41990</v>
      </c>
      <c r="J136" s="537"/>
      <c r="K136" s="537">
        <v>494</v>
      </c>
      <c r="L136" s="553"/>
      <c r="M136" s="553"/>
      <c r="N136" s="537"/>
      <c r="O136" s="537"/>
      <c r="P136" s="553"/>
      <c r="Q136" s="553"/>
      <c r="R136" s="542"/>
      <c r="S136" s="554"/>
    </row>
    <row r="137" spans="1:19" ht="14.45" customHeight="1" x14ac:dyDescent="0.2">
      <c r="A137" s="536" t="s">
        <v>1073</v>
      </c>
      <c r="B137" s="537" t="s">
        <v>1074</v>
      </c>
      <c r="C137" s="537" t="s">
        <v>481</v>
      </c>
      <c r="D137" s="537" t="s">
        <v>1054</v>
      </c>
      <c r="E137" s="537" t="s">
        <v>1075</v>
      </c>
      <c r="F137" s="537" t="s">
        <v>1124</v>
      </c>
      <c r="G137" s="537" t="s">
        <v>1125</v>
      </c>
      <c r="H137" s="553">
        <v>89</v>
      </c>
      <c r="I137" s="553">
        <v>32930</v>
      </c>
      <c r="J137" s="537"/>
      <c r="K137" s="537">
        <v>370</v>
      </c>
      <c r="L137" s="553"/>
      <c r="M137" s="553"/>
      <c r="N137" s="537"/>
      <c r="O137" s="537"/>
      <c r="P137" s="553"/>
      <c r="Q137" s="553"/>
      <c r="R137" s="542"/>
      <c r="S137" s="554"/>
    </row>
    <row r="138" spans="1:19" ht="14.45" customHeight="1" x14ac:dyDescent="0.2">
      <c r="A138" s="536" t="s">
        <v>1073</v>
      </c>
      <c r="B138" s="537" t="s">
        <v>1074</v>
      </c>
      <c r="C138" s="537" t="s">
        <v>481</v>
      </c>
      <c r="D138" s="537" t="s">
        <v>1054</v>
      </c>
      <c r="E138" s="537" t="s">
        <v>1075</v>
      </c>
      <c r="F138" s="537" t="s">
        <v>1126</v>
      </c>
      <c r="G138" s="537" t="s">
        <v>1127</v>
      </c>
      <c r="H138" s="553">
        <v>6</v>
      </c>
      <c r="I138" s="553">
        <v>18648</v>
      </c>
      <c r="J138" s="537"/>
      <c r="K138" s="537">
        <v>3108</v>
      </c>
      <c r="L138" s="553"/>
      <c r="M138" s="553"/>
      <c r="N138" s="537"/>
      <c r="O138" s="537"/>
      <c r="P138" s="553"/>
      <c r="Q138" s="553"/>
      <c r="R138" s="542"/>
      <c r="S138" s="554"/>
    </row>
    <row r="139" spans="1:19" ht="14.45" customHeight="1" x14ac:dyDescent="0.2">
      <c r="A139" s="536" t="s">
        <v>1073</v>
      </c>
      <c r="B139" s="537" t="s">
        <v>1074</v>
      </c>
      <c r="C139" s="537" t="s">
        <v>481</v>
      </c>
      <c r="D139" s="537" t="s">
        <v>1054</v>
      </c>
      <c r="E139" s="537" t="s">
        <v>1075</v>
      </c>
      <c r="F139" s="537" t="s">
        <v>1128</v>
      </c>
      <c r="G139" s="537" t="s">
        <v>1129</v>
      </c>
      <c r="H139" s="553"/>
      <c r="I139" s="553"/>
      <c r="J139" s="537"/>
      <c r="K139" s="537"/>
      <c r="L139" s="553"/>
      <c r="M139" s="553"/>
      <c r="N139" s="537"/>
      <c r="O139" s="537"/>
      <c r="P139" s="553">
        <v>1</v>
      </c>
      <c r="Q139" s="553">
        <v>12</v>
      </c>
      <c r="R139" s="542"/>
      <c r="S139" s="554">
        <v>12</v>
      </c>
    </row>
    <row r="140" spans="1:19" ht="14.45" customHeight="1" x14ac:dyDescent="0.2">
      <c r="A140" s="536" t="s">
        <v>1073</v>
      </c>
      <c r="B140" s="537" t="s">
        <v>1074</v>
      </c>
      <c r="C140" s="537" t="s">
        <v>481</v>
      </c>
      <c r="D140" s="537" t="s">
        <v>1054</v>
      </c>
      <c r="E140" s="537" t="s">
        <v>1075</v>
      </c>
      <c r="F140" s="537" t="s">
        <v>1132</v>
      </c>
      <c r="G140" s="537" t="s">
        <v>1133</v>
      </c>
      <c r="H140" s="553">
        <v>25</v>
      </c>
      <c r="I140" s="553">
        <v>2775</v>
      </c>
      <c r="J140" s="537"/>
      <c r="K140" s="537">
        <v>111</v>
      </c>
      <c r="L140" s="553"/>
      <c r="M140" s="553"/>
      <c r="N140" s="537"/>
      <c r="O140" s="537"/>
      <c r="P140" s="553"/>
      <c r="Q140" s="553"/>
      <c r="R140" s="542"/>
      <c r="S140" s="554"/>
    </row>
    <row r="141" spans="1:19" ht="14.45" customHeight="1" x14ac:dyDescent="0.2">
      <c r="A141" s="536" t="s">
        <v>1073</v>
      </c>
      <c r="B141" s="537" t="s">
        <v>1074</v>
      </c>
      <c r="C141" s="537" t="s">
        <v>481</v>
      </c>
      <c r="D141" s="537" t="s">
        <v>1054</v>
      </c>
      <c r="E141" s="537" t="s">
        <v>1075</v>
      </c>
      <c r="F141" s="537" t="s">
        <v>1134</v>
      </c>
      <c r="G141" s="537" t="s">
        <v>1135</v>
      </c>
      <c r="H141" s="553">
        <v>2</v>
      </c>
      <c r="I141" s="553">
        <v>250</v>
      </c>
      <c r="J141" s="537"/>
      <c r="K141" s="537">
        <v>125</v>
      </c>
      <c r="L141" s="553"/>
      <c r="M141" s="553"/>
      <c r="N141" s="537"/>
      <c r="O141" s="537"/>
      <c r="P141" s="553"/>
      <c r="Q141" s="553"/>
      <c r="R141" s="542"/>
      <c r="S141" s="554"/>
    </row>
    <row r="142" spans="1:19" ht="14.45" customHeight="1" x14ac:dyDescent="0.2">
      <c r="A142" s="536" t="s">
        <v>1073</v>
      </c>
      <c r="B142" s="537" t="s">
        <v>1074</v>
      </c>
      <c r="C142" s="537" t="s">
        <v>481</v>
      </c>
      <c r="D142" s="537" t="s">
        <v>1054</v>
      </c>
      <c r="E142" s="537" t="s">
        <v>1075</v>
      </c>
      <c r="F142" s="537" t="s">
        <v>1139</v>
      </c>
      <c r="G142" s="537" t="s">
        <v>1140</v>
      </c>
      <c r="H142" s="553">
        <v>44</v>
      </c>
      <c r="I142" s="553">
        <v>20064</v>
      </c>
      <c r="J142" s="537"/>
      <c r="K142" s="537">
        <v>456</v>
      </c>
      <c r="L142" s="553"/>
      <c r="M142" s="553"/>
      <c r="N142" s="537"/>
      <c r="O142" s="537"/>
      <c r="P142" s="553"/>
      <c r="Q142" s="553"/>
      <c r="R142" s="542"/>
      <c r="S142" s="554"/>
    </row>
    <row r="143" spans="1:19" ht="14.45" customHeight="1" x14ac:dyDescent="0.2">
      <c r="A143" s="536" t="s">
        <v>1073</v>
      </c>
      <c r="B143" s="537" t="s">
        <v>1074</v>
      </c>
      <c r="C143" s="537" t="s">
        <v>481</v>
      </c>
      <c r="D143" s="537" t="s">
        <v>1054</v>
      </c>
      <c r="E143" s="537" t="s">
        <v>1075</v>
      </c>
      <c r="F143" s="537" t="s">
        <v>1141</v>
      </c>
      <c r="G143" s="537" t="s">
        <v>1142</v>
      </c>
      <c r="H143" s="553">
        <v>250</v>
      </c>
      <c r="I143" s="553">
        <v>14500</v>
      </c>
      <c r="J143" s="537"/>
      <c r="K143" s="537">
        <v>58</v>
      </c>
      <c r="L143" s="553"/>
      <c r="M143" s="553"/>
      <c r="N143" s="537"/>
      <c r="O143" s="537"/>
      <c r="P143" s="553"/>
      <c r="Q143" s="553"/>
      <c r="R143" s="542"/>
      <c r="S143" s="554"/>
    </row>
    <row r="144" spans="1:19" ht="14.45" customHeight="1" x14ac:dyDescent="0.2">
      <c r="A144" s="536" t="s">
        <v>1073</v>
      </c>
      <c r="B144" s="537" t="s">
        <v>1074</v>
      </c>
      <c r="C144" s="537" t="s">
        <v>481</v>
      </c>
      <c r="D144" s="537" t="s">
        <v>1054</v>
      </c>
      <c r="E144" s="537" t="s">
        <v>1075</v>
      </c>
      <c r="F144" s="537" t="s">
        <v>1143</v>
      </c>
      <c r="G144" s="537" t="s">
        <v>1144</v>
      </c>
      <c r="H144" s="553">
        <v>3</v>
      </c>
      <c r="I144" s="553">
        <v>6519</v>
      </c>
      <c r="J144" s="537"/>
      <c r="K144" s="537">
        <v>2173</v>
      </c>
      <c r="L144" s="553"/>
      <c r="M144" s="553"/>
      <c r="N144" s="537"/>
      <c r="O144" s="537"/>
      <c r="P144" s="553"/>
      <c r="Q144" s="553"/>
      <c r="R144" s="542"/>
      <c r="S144" s="554"/>
    </row>
    <row r="145" spans="1:19" ht="14.45" customHeight="1" x14ac:dyDescent="0.2">
      <c r="A145" s="536" t="s">
        <v>1073</v>
      </c>
      <c r="B145" s="537" t="s">
        <v>1074</v>
      </c>
      <c r="C145" s="537" t="s">
        <v>481</v>
      </c>
      <c r="D145" s="537" t="s">
        <v>1054</v>
      </c>
      <c r="E145" s="537" t="s">
        <v>1075</v>
      </c>
      <c r="F145" s="537" t="s">
        <v>1149</v>
      </c>
      <c r="G145" s="537" t="s">
        <v>1150</v>
      </c>
      <c r="H145" s="553">
        <v>67</v>
      </c>
      <c r="I145" s="553">
        <v>11792</v>
      </c>
      <c r="J145" s="537"/>
      <c r="K145" s="537">
        <v>176</v>
      </c>
      <c r="L145" s="553"/>
      <c r="M145" s="553"/>
      <c r="N145" s="537"/>
      <c r="O145" s="537"/>
      <c r="P145" s="553"/>
      <c r="Q145" s="553"/>
      <c r="R145" s="542"/>
      <c r="S145" s="554"/>
    </row>
    <row r="146" spans="1:19" ht="14.45" customHeight="1" x14ac:dyDescent="0.2">
      <c r="A146" s="536" t="s">
        <v>1073</v>
      </c>
      <c r="B146" s="537" t="s">
        <v>1074</v>
      </c>
      <c r="C146" s="537" t="s">
        <v>481</v>
      </c>
      <c r="D146" s="537" t="s">
        <v>1054</v>
      </c>
      <c r="E146" s="537" t="s">
        <v>1075</v>
      </c>
      <c r="F146" s="537" t="s">
        <v>1155</v>
      </c>
      <c r="G146" s="537" t="s">
        <v>1156</v>
      </c>
      <c r="H146" s="553">
        <v>2</v>
      </c>
      <c r="I146" s="553">
        <v>340</v>
      </c>
      <c r="J146" s="537"/>
      <c r="K146" s="537">
        <v>170</v>
      </c>
      <c r="L146" s="553"/>
      <c r="M146" s="553"/>
      <c r="N146" s="537"/>
      <c r="O146" s="537"/>
      <c r="P146" s="553"/>
      <c r="Q146" s="553"/>
      <c r="R146" s="542"/>
      <c r="S146" s="554"/>
    </row>
    <row r="147" spans="1:19" ht="14.45" customHeight="1" x14ac:dyDescent="0.2">
      <c r="A147" s="536" t="s">
        <v>1073</v>
      </c>
      <c r="B147" s="537" t="s">
        <v>1074</v>
      </c>
      <c r="C147" s="537" t="s">
        <v>481</v>
      </c>
      <c r="D147" s="537" t="s">
        <v>1054</v>
      </c>
      <c r="E147" s="537" t="s">
        <v>1075</v>
      </c>
      <c r="F147" s="537" t="s">
        <v>1159</v>
      </c>
      <c r="G147" s="537"/>
      <c r="H147" s="553">
        <v>63</v>
      </c>
      <c r="I147" s="553">
        <v>63756</v>
      </c>
      <c r="J147" s="537"/>
      <c r="K147" s="537">
        <v>1012</v>
      </c>
      <c r="L147" s="553"/>
      <c r="M147" s="553"/>
      <c r="N147" s="537"/>
      <c r="O147" s="537"/>
      <c r="P147" s="553"/>
      <c r="Q147" s="553"/>
      <c r="R147" s="542"/>
      <c r="S147" s="554"/>
    </row>
    <row r="148" spans="1:19" ht="14.45" customHeight="1" x14ac:dyDescent="0.2">
      <c r="A148" s="536" t="s">
        <v>1073</v>
      </c>
      <c r="B148" s="537" t="s">
        <v>1074</v>
      </c>
      <c r="C148" s="537" t="s">
        <v>481</v>
      </c>
      <c r="D148" s="537" t="s">
        <v>1054</v>
      </c>
      <c r="E148" s="537" t="s">
        <v>1075</v>
      </c>
      <c r="F148" s="537" t="s">
        <v>1167</v>
      </c>
      <c r="G148" s="537" t="s">
        <v>1168</v>
      </c>
      <c r="H148" s="553">
        <v>9</v>
      </c>
      <c r="I148" s="553">
        <v>19179</v>
      </c>
      <c r="J148" s="537"/>
      <c r="K148" s="537">
        <v>2131</v>
      </c>
      <c r="L148" s="553"/>
      <c r="M148" s="553"/>
      <c r="N148" s="537"/>
      <c r="O148" s="537"/>
      <c r="P148" s="553"/>
      <c r="Q148" s="553"/>
      <c r="R148" s="542"/>
      <c r="S148" s="554"/>
    </row>
    <row r="149" spans="1:19" ht="14.45" customHeight="1" x14ac:dyDescent="0.2">
      <c r="A149" s="536" t="s">
        <v>1073</v>
      </c>
      <c r="B149" s="537" t="s">
        <v>1074</v>
      </c>
      <c r="C149" s="537" t="s">
        <v>481</v>
      </c>
      <c r="D149" s="537" t="s">
        <v>1054</v>
      </c>
      <c r="E149" s="537" t="s">
        <v>1075</v>
      </c>
      <c r="F149" s="537" t="s">
        <v>1180</v>
      </c>
      <c r="G149" s="537" t="s">
        <v>1181</v>
      </c>
      <c r="H149" s="553">
        <v>1</v>
      </c>
      <c r="I149" s="553">
        <v>289</v>
      </c>
      <c r="J149" s="537"/>
      <c r="K149" s="537">
        <v>289</v>
      </c>
      <c r="L149" s="553"/>
      <c r="M149" s="553"/>
      <c r="N149" s="537"/>
      <c r="O149" s="537"/>
      <c r="P149" s="553"/>
      <c r="Q149" s="553"/>
      <c r="R149" s="542"/>
      <c r="S149" s="554"/>
    </row>
    <row r="150" spans="1:19" ht="14.45" customHeight="1" x14ac:dyDescent="0.2">
      <c r="A150" s="536" t="s">
        <v>1073</v>
      </c>
      <c r="B150" s="537" t="s">
        <v>1074</v>
      </c>
      <c r="C150" s="537" t="s">
        <v>481</v>
      </c>
      <c r="D150" s="537" t="s">
        <v>1054</v>
      </c>
      <c r="E150" s="537" t="s">
        <v>1075</v>
      </c>
      <c r="F150" s="537" t="s">
        <v>1188</v>
      </c>
      <c r="G150" s="537" t="s">
        <v>1189</v>
      </c>
      <c r="H150" s="553">
        <v>1</v>
      </c>
      <c r="I150" s="553">
        <v>0</v>
      </c>
      <c r="J150" s="537"/>
      <c r="K150" s="537">
        <v>0</v>
      </c>
      <c r="L150" s="553"/>
      <c r="M150" s="553"/>
      <c r="N150" s="537"/>
      <c r="O150" s="537"/>
      <c r="P150" s="553"/>
      <c r="Q150" s="553"/>
      <c r="R150" s="542"/>
      <c r="S150" s="554"/>
    </row>
    <row r="151" spans="1:19" ht="14.45" customHeight="1" x14ac:dyDescent="0.2">
      <c r="A151" s="536" t="s">
        <v>1073</v>
      </c>
      <c r="B151" s="537" t="s">
        <v>1074</v>
      </c>
      <c r="C151" s="537" t="s">
        <v>481</v>
      </c>
      <c r="D151" s="537" t="s">
        <v>1054</v>
      </c>
      <c r="E151" s="537" t="s">
        <v>1075</v>
      </c>
      <c r="F151" s="537" t="s">
        <v>1192</v>
      </c>
      <c r="G151" s="537" t="s">
        <v>1193</v>
      </c>
      <c r="H151" s="553"/>
      <c r="I151" s="553"/>
      <c r="J151" s="537"/>
      <c r="K151" s="537"/>
      <c r="L151" s="553">
        <v>6</v>
      </c>
      <c r="M151" s="553">
        <v>28674</v>
      </c>
      <c r="N151" s="537">
        <v>1</v>
      </c>
      <c r="O151" s="537">
        <v>4779</v>
      </c>
      <c r="P151" s="553">
        <v>21</v>
      </c>
      <c r="Q151" s="553">
        <v>100863</v>
      </c>
      <c r="R151" s="542">
        <v>3.5175768989328313</v>
      </c>
      <c r="S151" s="554">
        <v>4803</v>
      </c>
    </row>
    <row r="152" spans="1:19" ht="14.45" customHeight="1" x14ac:dyDescent="0.2">
      <c r="A152" s="536" t="s">
        <v>1073</v>
      </c>
      <c r="B152" s="537" t="s">
        <v>1074</v>
      </c>
      <c r="C152" s="537" t="s">
        <v>481</v>
      </c>
      <c r="D152" s="537" t="s">
        <v>1055</v>
      </c>
      <c r="E152" s="537" t="s">
        <v>1075</v>
      </c>
      <c r="F152" s="537" t="s">
        <v>1078</v>
      </c>
      <c r="G152" s="537" t="s">
        <v>1079</v>
      </c>
      <c r="H152" s="553">
        <v>10</v>
      </c>
      <c r="I152" s="553">
        <v>580</v>
      </c>
      <c r="J152" s="537"/>
      <c r="K152" s="537">
        <v>58</v>
      </c>
      <c r="L152" s="553"/>
      <c r="M152" s="553"/>
      <c r="N152" s="537"/>
      <c r="O152" s="537"/>
      <c r="P152" s="553"/>
      <c r="Q152" s="553"/>
      <c r="R152" s="542"/>
      <c r="S152" s="554"/>
    </row>
    <row r="153" spans="1:19" ht="14.45" customHeight="1" x14ac:dyDescent="0.2">
      <c r="A153" s="536" t="s">
        <v>1073</v>
      </c>
      <c r="B153" s="537" t="s">
        <v>1074</v>
      </c>
      <c r="C153" s="537" t="s">
        <v>481</v>
      </c>
      <c r="D153" s="537" t="s">
        <v>1055</v>
      </c>
      <c r="E153" s="537" t="s">
        <v>1075</v>
      </c>
      <c r="F153" s="537" t="s">
        <v>1090</v>
      </c>
      <c r="G153" s="537" t="s">
        <v>1091</v>
      </c>
      <c r="H153" s="553">
        <v>5</v>
      </c>
      <c r="I153" s="553">
        <v>1680</v>
      </c>
      <c r="J153" s="537"/>
      <c r="K153" s="537">
        <v>336</v>
      </c>
      <c r="L153" s="553"/>
      <c r="M153" s="553"/>
      <c r="N153" s="537"/>
      <c r="O153" s="537"/>
      <c r="P153" s="553"/>
      <c r="Q153" s="553"/>
      <c r="R153" s="542"/>
      <c r="S153" s="554"/>
    </row>
    <row r="154" spans="1:19" ht="14.45" customHeight="1" x14ac:dyDescent="0.2">
      <c r="A154" s="536" t="s">
        <v>1073</v>
      </c>
      <c r="B154" s="537" t="s">
        <v>1074</v>
      </c>
      <c r="C154" s="537" t="s">
        <v>481</v>
      </c>
      <c r="D154" s="537" t="s">
        <v>1055</v>
      </c>
      <c r="E154" s="537" t="s">
        <v>1075</v>
      </c>
      <c r="F154" s="537" t="s">
        <v>1094</v>
      </c>
      <c r="G154" s="537" t="s">
        <v>1095</v>
      </c>
      <c r="H154" s="553">
        <v>4</v>
      </c>
      <c r="I154" s="553">
        <v>1396</v>
      </c>
      <c r="J154" s="537"/>
      <c r="K154" s="537">
        <v>349</v>
      </c>
      <c r="L154" s="553"/>
      <c r="M154" s="553"/>
      <c r="N154" s="537"/>
      <c r="O154" s="537"/>
      <c r="P154" s="553"/>
      <c r="Q154" s="553"/>
      <c r="R154" s="542"/>
      <c r="S154" s="554"/>
    </row>
    <row r="155" spans="1:19" ht="14.45" customHeight="1" x14ac:dyDescent="0.2">
      <c r="A155" s="536" t="s">
        <v>1073</v>
      </c>
      <c r="B155" s="537" t="s">
        <v>1074</v>
      </c>
      <c r="C155" s="537" t="s">
        <v>481</v>
      </c>
      <c r="D155" s="537" t="s">
        <v>1055</v>
      </c>
      <c r="E155" s="537" t="s">
        <v>1075</v>
      </c>
      <c r="F155" s="537" t="s">
        <v>1104</v>
      </c>
      <c r="G155" s="537" t="s">
        <v>1105</v>
      </c>
      <c r="H155" s="553">
        <v>1</v>
      </c>
      <c r="I155" s="553">
        <v>49</v>
      </c>
      <c r="J155" s="537"/>
      <c r="K155" s="537">
        <v>49</v>
      </c>
      <c r="L155" s="553"/>
      <c r="M155" s="553"/>
      <c r="N155" s="537"/>
      <c r="O155" s="537"/>
      <c r="P155" s="553"/>
      <c r="Q155" s="553"/>
      <c r="R155" s="542"/>
      <c r="S155" s="554"/>
    </row>
    <row r="156" spans="1:19" ht="14.45" customHeight="1" x14ac:dyDescent="0.2">
      <c r="A156" s="536" t="s">
        <v>1073</v>
      </c>
      <c r="B156" s="537" t="s">
        <v>1074</v>
      </c>
      <c r="C156" s="537" t="s">
        <v>481</v>
      </c>
      <c r="D156" s="537" t="s">
        <v>1055</v>
      </c>
      <c r="E156" s="537" t="s">
        <v>1075</v>
      </c>
      <c r="F156" s="537" t="s">
        <v>1106</v>
      </c>
      <c r="G156" s="537" t="s">
        <v>1107</v>
      </c>
      <c r="H156" s="553">
        <v>1</v>
      </c>
      <c r="I156" s="553">
        <v>391</v>
      </c>
      <c r="J156" s="537"/>
      <c r="K156" s="537">
        <v>391</v>
      </c>
      <c r="L156" s="553"/>
      <c r="M156" s="553"/>
      <c r="N156" s="537"/>
      <c r="O156" s="537"/>
      <c r="P156" s="553"/>
      <c r="Q156" s="553"/>
      <c r="R156" s="542"/>
      <c r="S156" s="554"/>
    </row>
    <row r="157" spans="1:19" ht="14.45" customHeight="1" x14ac:dyDescent="0.2">
      <c r="A157" s="536" t="s">
        <v>1073</v>
      </c>
      <c r="B157" s="537" t="s">
        <v>1074</v>
      </c>
      <c r="C157" s="537" t="s">
        <v>481</v>
      </c>
      <c r="D157" s="537" t="s">
        <v>1055</v>
      </c>
      <c r="E157" s="537" t="s">
        <v>1075</v>
      </c>
      <c r="F157" s="537" t="s">
        <v>1108</v>
      </c>
      <c r="G157" s="537" t="s">
        <v>1109</v>
      </c>
      <c r="H157" s="553">
        <v>2</v>
      </c>
      <c r="I157" s="553">
        <v>76</v>
      </c>
      <c r="J157" s="537"/>
      <c r="K157" s="537">
        <v>38</v>
      </c>
      <c r="L157" s="553"/>
      <c r="M157" s="553"/>
      <c r="N157" s="537"/>
      <c r="O157" s="537"/>
      <c r="P157" s="553"/>
      <c r="Q157" s="553"/>
      <c r="R157" s="542"/>
      <c r="S157" s="554"/>
    </row>
    <row r="158" spans="1:19" ht="14.45" customHeight="1" x14ac:dyDescent="0.2">
      <c r="A158" s="536" t="s">
        <v>1073</v>
      </c>
      <c r="B158" s="537" t="s">
        <v>1074</v>
      </c>
      <c r="C158" s="537" t="s">
        <v>481</v>
      </c>
      <c r="D158" s="537" t="s">
        <v>1055</v>
      </c>
      <c r="E158" s="537" t="s">
        <v>1075</v>
      </c>
      <c r="F158" s="537" t="s">
        <v>1110</v>
      </c>
      <c r="G158" s="537" t="s">
        <v>1111</v>
      </c>
      <c r="H158" s="553">
        <v>1</v>
      </c>
      <c r="I158" s="553">
        <v>265</v>
      </c>
      <c r="J158" s="537"/>
      <c r="K158" s="537">
        <v>265</v>
      </c>
      <c r="L158" s="553"/>
      <c r="M158" s="553"/>
      <c r="N158" s="537"/>
      <c r="O158" s="537"/>
      <c r="P158" s="553"/>
      <c r="Q158" s="553"/>
      <c r="R158" s="542"/>
      <c r="S158" s="554"/>
    </row>
    <row r="159" spans="1:19" ht="14.45" customHeight="1" x14ac:dyDescent="0.2">
      <c r="A159" s="536" t="s">
        <v>1073</v>
      </c>
      <c r="B159" s="537" t="s">
        <v>1074</v>
      </c>
      <c r="C159" s="537" t="s">
        <v>481</v>
      </c>
      <c r="D159" s="537" t="s">
        <v>1055</v>
      </c>
      <c r="E159" s="537" t="s">
        <v>1075</v>
      </c>
      <c r="F159" s="537" t="s">
        <v>1112</v>
      </c>
      <c r="G159" s="537" t="s">
        <v>1113</v>
      </c>
      <c r="H159" s="553">
        <v>7</v>
      </c>
      <c r="I159" s="553">
        <v>4935</v>
      </c>
      <c r="J159" s="537"/>
      <c r="K159" s="537">
        <v>705</v>
      </c>
      <c r="L159" s="553"/>
      <c r="M159" s="553"/>
      <c r="N159" s="537"/>
      <c r="O159" s="537"/>
      <c r="P159" s="553"/>
      <c r="Q159" s="553"/>
      <c r="R159" s="542"/>
      <c r="S159" s="554"/>
    </row>
    <row r="160" spans="1:19" ht="14.45" customHeight="1" x14ac:dyDescent="0.2">
      <c r="A160" s="536" t="s">
        <v>1073</v>
      </c>
      <c r="B160" s="537" t="s">
        <v>1074</v>
      </c>
      <c r="C160" s="537" t="s">
        <v>481</v>
      </c>
      <c r="D160" s="537" t="s">
        <v>1055</v>
      </c>
      <c r="E160" s="537" t="s">
        <v>1075</v>
      </c>
      <c r="F160" s="537" t="s">
        <v>1114</v>
      </c>
      <c r="G160" s="537" t="s">
        <v>1115</v>
      </c>
      <c r="H160" s="553">
        <v>2</v>
      </c>
      <c r="I160" s="553">
        <v>294</v>
      </c>
      <c r="J160" s="537"/>
      <c r="K160" s="537">
        <v>147</v>
      </c>
      <c r="L160" s="553"/>
      <c r="M160" s="553"/>
      <c r="N160" s="537"/>
      <c r="O160" s="537"/>
      <c r="P160" s="553"/>
      <c r="Q160" s="553"/>
      <c r="R160" s="542"/>
      <c r="S160" s="554"/>
    </row>
    <row r="161" spans="1:19" ht="14.45" customHeight="1" x14ac:dyDescent="0.2">
      <c r="A161" s="536" t="s">
        <v>1073</v>
      </c>
      <c r="B161" s="537" t="s">
        <v>1074</v>
      </c>
      <c r="C161" s="537" t="s">
        <v>481</v>
      </c>
      <c r="D161" s="537" t="s">
        <v>1055</v>
      </c>
      <c r="E161" s="537" t="s">
        <v>1075</v>
      </c>
      <c r="F161" s="537" t="s">
        <v>1116</v>
      </c>
      <c r="G161" s="537" t="s">
        <v>1117</v>
      </c>
      <c r="H161" s="553">
        <v>14</v>
      </c>
      <c r="I161" s="553">
        <v>4270</v>
      </c>
      <c r="J161" s="537"/>
      <c r="K161" s="537">
        <v>305</v>
      </c>
      <c r="L161" s="553"/>
      <c r="M161" s="553"/>
      <c r="N161" s="537"/>
      <c r="O161" s="537"/>
      <c r="P161" s="553"/>
      <c r="Q161" s="553"/>
      <c r="R161" s="542"/>
      <c r="S161" s="554"/>
    </row>
    <row r="162" spans="1:19" ht="14.45" customHeight="1" x14ac:dyDescent="0.2">
      <c r="A162" s="536" t="s">
        <v>1073</v>
      </c>
      <c r="B162" s="537" t="s">
        <v>1074</v>
      </c>
      <c r="C162" s="537" t="s">
        <v>481</v>
      </c>
      <c r="D162" s="537" t="s">
        <v>1055</v>
      </c>
      <c r="E162" s="537" t="s">
        <v>1075</v>
      </c>
      <c r="F162" s="537" t="s">
        <v>1120</v>
      </c>
      <c r="G162" s="537" t="s">
        <v>1121</v>
      </c>
      <c r="H162" s="553">
        <v>1</v>
      </c>
      <c r="I162" s="553">
        <v>494</v>
      </c>
      <c r="J162" s="537"/>
      <c r="K162" s="537">
        <v>494</v>
      </c>
      <c r="L162" s="553"/>
      <c r="M162" s="553"/>
      <c r="N162" s="537"/>
      <c r="O162" s="537"/>
      <c r="P162" s="553"/>
      <c r="Q162" s="553"/>
      <c r="R162" s="542"/>
      <c r="S162" s="554"/>
    </row>
    <row r="163" spans="1:19" ht="14.45" customHeight="1" x14ac:dyDescent="0.2">
      <c r="A163" s="536" t="s">
        <v>1073</v>
      </c>
      <c r="B163" s="537" t="s">
        <v>1074</v>
      </c>
      <c r="C163" s="537" t="s">
        <v>481</v>
      </c>
      <c r="D163" s="537" t="s">
        <v>1055</v>
      </c>
      <c r="E163" s="537" t="s">
        <v>1075</v>
      </c>
      <c r="F163" s="537" t="s">
        <v>1122</v>
      </c>
      <c r="G163" s="537" t="s">
        <v>1123</v>
      </c>
      <c r="H163" s="553">
        <v>1</v>
      </c>
      <c r="I163" s="553">
        <v>6580</v>
      </c>
      <c r="J163" s="537"/>
      <c r="K163" s="537">
        <v>6580</v>
      </c>
      <c r="L163" s="553"/>
      <c r="M163" s="553"/>
      <c r="N163" s="537"/>
      <c r="O163" s="537"/>
      <c r="P163" s="553"/>
      <c r="Q163" s="553"/>
      <c r="R163" s="542"/>
      <c r="S163" s="554"/>
    </row>
    <row r="164" spans="1:19" ht="14.45" customHeight="1" x14ac:dyDescent="0.2">
      <c r="A164" s="536" t="s">
        <v>1073</v>
      </c>
      <c r="B164" s="537" t="s">
        <v>1074</v>
      </c>
      <c r="C164" s="537" t="s">
        <v>481</v>
      </c>
      <c r="D164" s="537" t="s">
        <v>1055</v>
      </c>
      <c r="E164" s="537" t="s">
        <v>1075</v>
      </c>
      <c r="F164" s="537" t="s">
        <v>1124</v>
      </c>
      <c r="G164" s="537" t="s">
        <v>1125</v>
      </c>
      <c r="H164" s="553">
        <v>15</v>
      </c>
      <c r="I164" s="553">
        <v>5550</v>
      </c>
      <c r="J164" s="537"/>
      <c r="K164" s="537">
        <v>370</v>
      </c>
      <c r="L164" s="553"/>
      <c r="M164" s="553"/>
      <c r="N164" s="537"/>
      <c r="O164" s="537"/>
      <c r="P164" s="553"/>
      <c r="Q164" s="553"/>
      <c r="R164" s="542"/>
      <c r="S164" s="554"/>
    </row>
    <row r="165" spans="1:19" ht="14.45" customHeight="1" x14ac:dyDescent="0.2">
      <c r="A165" s="536" t="s">
        <v>1073</v>
      </c>
      <c r="B165" s="537" t="s">
        <v>1074</v>
      </c>
      <c r="C165" s="537" t="s">
        <v>481</v>
      </c>
      <c r="D165" s="537" t="s">
        <v>1055</v>
      </c>
      <c r="E165" s="537" t="s">
        <v>1075</v>
      </c>
      <c r="F165" s="537" t="s">
        <v>1139</v>
      </c>
      <c r="G165" s="537" t="s">
        <v>1140</v>
      </c>
      <c r="H165" s="553">
        <v>32</v>
      </c>
      <c r="I165" s="553">
        <v>14592</v>
      </c>
      <c r="J165" s="537"/>
      <c r="K165" s="537">
        <v>456</v>
      </c>
      <c r="L165" s="553"/>
      <c r="M165" s="553"/>
      <c r="N165" s="537"/>
      <c r="O165" s="537"/>
      <c r="P165" s="553"/>
      <c r="Q165" s="553"/>
      <c r="R165" s="542"/>
      <c r="S165" s="554"/>
    </row>
    <row r="166" spans="1:19" ht="14.45" customHeight="1" x14ac:dyDescent="0.2">
      <c r="A166" s="536" t="s">
        <v>1073</v>
      </c>
      <c r="B166" s="537" t="s">
        <v>1074</v>
      </c>
      <c r="C166" s="537" t="s">
        <v>481</v>
      </c>
      <c r="D166" s="537" t="s">
        <v>1055</v>
      </c>
      <c r="E166" s="537" t="s">
        <v>1075</v>
      </c>
      <c r="F166" s="537" t="s">
        <v>1149</v>
      </c>
      <c r="G166" s="537" t="s">
        <v>1150</v>
      </c>
      <c r="H166" s="553">
        <v>17</v>
      </c>
      <c r="I166" s="553">
        <v>2992</v>
      </c>
      <c r="J166" s="537"/>
      <c r="K166" s="537">
        <v>176</v>
      </c>
      <c r="L166" s="553"/>
      <c r="M166" s="553"/>
      <c r="N166" s="537"/>
      <c r="O166" s="537"/>
      <c r="P166" s="553"/>
      <c r="Q166" s="553"/>
      <c r="R166" s="542"/>
      <c r="S166" s="554"/>
    </row>
    <row r="167" spans="1:19" ht="14.45" customHeight="1" x14ac:dyDescent="0.2">
      <c r="A167" s="536" t="s">
        <v>1073</v>
      </c>
      <c r="B167" s="537" t="s">
        <v>1074</v>
      </c>
      <c r="C167" s="537" t="s">
        <v>481</v>
      </c>
      <c r="D167" s="537" t="s">
        <v>1055</v>
      </c>
      <c r="E167" s="537" t="s">
        <v>1075</v>
      </c>
      <c r="F167" s="537" t="s">
        <v>1151</v>
      </c>
      <c r="G167" s="537" t="s">
        <v>1152</v>
      </c>
      <c r="H167" s="553">
        <v>26</v>
      </c>
      <c r="I167" s="553">
        <v>2210</v>
      </c>
      <c r="J167" s="537"/>
      <c r="K167" s="537">
        <v>85</v>
      </c>
      <c r="L167" s="553"/>
      <c r="M167" s="553"/>
      <c r="N167" s="537"/>
      <c r="O167" s="537"/>
      <c r="P167" s="553"/>
      <c r="Q167" s="553"/>
      <c r="R167" s="542"/>
      <c r="S167" s="554"/>
    </row>
    <row r="168" spans="1:19" ht="14.45" customHeight="1" x14ac:dyDescent="0.2">
      <c r="A168" s="536" t="s">
        <v>1073</v>
      </c>
      <c r="B168" s="537" t="s">
        <v>1074</v>
      </c>
      <c r="C168" s="537" t="s">
        <v>481</v>
      </c>
      <c r="D168" s="537" t="s">
        <v>1055</v>
      </c>
      <c r="E168" s="537" t="s">
        <v>1075</v>
      </c>
      <c r="F168" s="537" t="s">
        <v>1155</v>
      </c>
      <c r="G168" s="537" t="s">
        <v>1156</v>
      </c>
      <c r="H168" s="553">
        <v>1</v>
      </c>
      <c r="I168" s="553">
        <v>170</v>
      </c>
      <c r="J168" s="537"/>
      <c r="K168" s="537">
        <v>170</v>
      </c>
      <c r="L168" s="553"/>
      <c r="M168" s="553"/>
      <c r="N168" s="537"/>
      <c r="O168" s="537"/>
      <c r="P168" s="553"/>
      <c r="Q168" s="553"/>
      <c r="R168" s="542"/>
      <c r="S168" s="554"/>
    </row>
    <row r="169" spans="1:19" ht="14.45" customHeight="1" x14ac:dyDescent="0.2">
      <c r="A169" s="536" t="s">
        <v>1073</v>
      </c>
      <c r="B169" s="537" t="s">
        <v>1074</v>
      </c>
      <c r="C169" s="537" t="s">
        <v>481</v>
      </c>
      <c r="D169" s="537" t="s">
        <v>1055</v>
      </c>
      <c r="E169" s="537" t="s">
        <v>1075</v>
      </c>
      <c r="F169" s="537" t="s">
        <v>1157</v>
      </c>
      <c r="G169" s="537" t="s">
        <v>1158</v>
      </c>
      <c r="H169" s="553">
        <v>2</v>
      </c>
      <c r="I169" s="553">
        <v>58</v>
      </c>
      <c r="J169" s="537"/>
      <c r="K169" s="537">
        <v>29</v>
      </c>
      <c r="L169" s="553"/>
      <c r="M169" s="553"/>
      <c r="N169" s="537"/>
      <c r="O169" s="537"/>
      <c r="P169" s="553"/>
      <c r="Q169" s="553"/>
      <c r="R169" s="542"/>
      <c r="S169" s="554"/>
    </row>
    <row r="170" spans="1:19" ht="14.45" customHeight="1" x14ac:dyDescent="0.2">
      <c r="A170" s="536" t="s">
        <v>1073</v>
      </c>
      <c r="B170" s="537" t="s">
        <v>1074</v>
      </c>
      <c r="C170" s="537" t="s">
        <v>481</v>
      </c>
      <c r="D170" s="537" t="s">
        <v>1055</v>
      </c>
      <c r="E170" s="537" t="s">
        <v>1075</v>
      </c>
      <c r="F170" s="537" t="s">
        <v>1160</v>
      </c>
      <c r="G170" s="537" t="s">
        <v>1161</v>
      </c>
      <c r="H170" s="553">
        <v>1</v>
      </c>
      <c r="I170" s="553">
        <v>176</v>
      </c>
      <c r="J170" s="537"/>
      <c r="K170" s="537">
        <v>176</v>
      </c>
      <c r="L170" s="553"/>
      <c r="M170" s="553"/>
      <c r="N170" s="537"/>
      <c r="O170" s="537"/>
      <c r="P170" s="553"/>
      <c r="Q170" s="553"/>
      <c r="R170" s="542"/>
      <c r="S170" s="554"/>
    </row>
    <row r="171" spans="1:19" ht="14.45" customHeight="1" x14ac:dyDescent="0.2">
      <c r="A171" s="536" t="s">
        <v>1073</v>
      </c>
      <c r="B171" s="537" t="s">
        <v>1074</v>
      </c>
      <c r="C171" s="537" t="s">
        <v>481</v>
      </c>
      <c r="D171" s="537" t="s">
        <v>1055</v>
      </c>
      <c r="E171" s="537" t="s">
        <v>1075</v>
      </c>
      <c r="F171" s="537" t="s">
        <v>1165</v>
      </c>
      <c r="G171" s="537" t="s">
        <v>1166</v>
      </c>
      <c r="H171" s="553">
        <v>9</v>
      </c>
      <c r="I171" s="553">
        <v>2376</v>
      </c>
      <c r="J171" s="537"/>
      <c r="K171" s="537">
        <v>264</v>
      </c>
      <c r="L171" s="553"/>
      <c r="M171" s="553"/>
      <c r="N171" s="537"/>
      <c r="O171" s="537"/>
      <c r="P171" s="553"/>
      <c r="Q171" s="553"/>
      <c r="R171" s="542"/>
      <c r="S171" s="554"/>
    </row>
    <row r="172" spans="1:19" ht="14.45" customHeight="1" x14ac:dyDescent="0.2">
      <c r="A172" s="536" t="s">
        <v>1073</v>
      </c>
      <c r="B172" s="537" t="s">
        <v>1074</v>
      </c>
      <c r="C172" s="537" t="s">
        <v>481</v>
      </c>
      <c r="D172" s="537" t="s">
        <v>1055</v>
      </c>
      <c r="E172" s="537" t="s">
        <v>1075</v>
      </c>
      <c r="F172" s="537" t="s">
        <v>1171</v>
      </c>
      <c r="G172" s="537" t="s">
        <v>1172</v>
      </c>
      <c r="H172" s="553">
        <v>1</v>
      </c>
      <c r="I172" s="553">
        <v>424</v>
      </c>
      <c r="J172" s="537"/>
      <c r="K172" s="537">
        <v>424</v>
      </c>
      <c r="L172" s="553"/>
      <c r="M172" s="553"/>
      <c r="N172" s="537"/>
      <c r="O172" s="537"/>
      <c r="P172" s="553"/>
      <c r="Q172" s="553"/>
      <c r="R172" s="542"/>
      <c r="S172" s="554"/>
    </row>
    <row r="173" spans="1:19" ht="14.45" customHeight="1" x14ac:dyDescent="0.2">
      <c r="A173" s="536" t="s">
        <v>1073</v>
      </c>
      <c r="B173" s="537" t="s">
        <v>1074</v>
      </c>
      <c r="C173" s="537" t="s">
        <v>481</v>
      </c>
      <c r="D173" s="537" t="s">
        <v>1055</v>
      </c>
      <c r="E173" s="537" t="s">
        <v>1075</v>
      </c>
      <c r="F173" s="537" t="s">
        <v>1175</v>
      </c>
      <c r="G173" s="537" t="s">
        <v>1079</v>
      </c>
      <c r="H173" s="553">
        <v>20</v>
      </c>
      <c r="I173" s="553">
        <v>740</v>
      </c>
      <c r="J173" s="537"/>
      <c r="K173" s="537">
        <v>37</v>
      </c>
      <c r="L173" s="553"/>
      <c r="M173" s="553"/>
      <c r="N173" s="537"/>
      <c r="O173" s="537"/>
      <c r="P173" s="553"/>
      <c r="Q173" s="553"/>
      <c r="R173" s="542"/>
      <c r="S173" s="554"/>
    </row>
    <row r="174" spans="1:19" ht="14.45" customHeight="1" x14ac:dyDescent="0.2">
      <c r="A174" s="536" t="s">
        <v>1073</v>
      </c>
      <c r="B174" s="537" t="s">
        <v>1074</v>
      </c>
      <c r="C174" s="537" t="s">
        <v>481</v>
      </c>
      <c r="D174" s="537" t="s">
        <v>1055</v>
      </c>
      <c r="E174" s="537" t="s">
        <v>1075</v>
      </c>
      <c r="F174" s="537" t="s">
        <v>1182</v>
      </c>
      <c r="G174" s="537" t="s">
        <v>1183</v>
      </c>
      <c r="H174" s="553">
        <v>1</v>
      </c>
      <c r="I174" s="553">
        <v>1098</v>
      </c>
      <c r="J174" s="537"/>
      <c r="K174" s="537">
        <v>1098</v>
      </c>
      <c r="L174" s="553"/>
      <c r="M174" s="553"/>
      <c r="N174" s="537"/>
      <c r="O174" s="537"/>
      <c r="P174" s="553"/>
      <c r="Q174" s="553"/>
      <c r="R174" s="542"/>
      <c r="S174" s="554"/>
    </row>
    <row r="175" spans="1:19" ht="14.45" customHeight="1" x14ac:dyDescent="0.2">
      <c r="A175" s="536" t="s">
        <v>1073</v>
      </c>
      <c r="B175" s="537" t="s">
        <v>1074</v>
      </c>
      <c r="C175" s="537" t="s">
        <v>481</v>
      </c>
      <c r="D175" s="537" t="s">
        <v>1055</v>
      </c>
      <c r="E175" s="537" t="s">
        <v>1075</v>
      </c>
      <c r="F175" s="537" t="s">
        <v>1184</v>
      </c>
      <c r="G175" s="537" t="s">
        <v>1185</v>
      </c>
      <c r="H175" s="553">
        <v>1</v>
      </c>
      <c r="I175" s="553">
        <v>107</v>
      </c>
      <c r="J175" s="537"/>
      <c r="K175" s="537">
        <v>107</v>
      </c>
      <c r="L175" s="553"/>
      <c r="M175" s="553"/>
      <c r="N175" s="537"/>
      <c r="O175" s="537"/>
      <c r="P175" s="553"/>
      <c r="Q175" s="553"/>
      <c r="R175" s="542"/>
      <c r="S175" s="554"/>
    </row>
    <row r="176" spans="1:19" ht="14.45" customHeight="1" x14ac:dyDescent="0.2">
      <c r="A176" s="536" t="s">
        <v>1073</v>
      </c>
      <c r="B176" s="537" t="s">
        <v>1074</v>
      </c>
      <c r="C176" s="537" t="s">
        <v>481</v>
      </c>
      <c r="D176" s="537" t="s">
        <v>1057</v>
      </c>
      <c r="E176" s="537" t="s">
        <v>1075</v>
      </c>
      <c r="F176" s="537" t="s">
        <v>1078</v>
      </c>
      <c r="G176" s="537" t="s">
        <v>1079</v>
      </c>
      <c r="H176" s="553">
        <v>70</v>
      </c>
      <c r="I176" s="553">
        <v>4060</v>
      </c>
      <c r="J176" s="537"/>
      <c r="K176" s="537">
        <v>58</v>
      </c>
      <c r="L176" s="553"/>
      <c r="M176" s="553"/>
      <c r="N176" s="537"/>
      <c r="O176" s="537"/>
      <c r="P176" s="553"/>
      <c r="Q176" s="553"/>
      <c r="R176" s="542"/>
      <c r="S176" s="554"/>
    </row>
    <row r="177" spans="1:19" ht="14.45" customHeight="1" x14ac:dyDescent="0.2">
      <c r="A177" s="536" t="s">
        <v>1073</v>
      </c>
      <c r="B177" s="537" t="s">
        <v>1074</v>
      </c>
      <c r="C177" s="537" t="s">
        <v>481</v>
      </c>
      <c r="D177" s="537" t="s">
        <v>1057</v>
      </c>
      <c r="E177" s="537" t="s">
        <v>1075</v>
      </c>
      <c r="F177" s="537" t="s">
        <v>1086</v>
      </c>
      <c r="G177" s="537" t="s">
        <v>1087</v>
      </c>
      <c r="H177" s="553">
        <v>7</v>
      </c>
      <c r="I177" s="553">
        <v>1260</v>
      </c>
      <c r="J177" s="537"/>
      <c r="K177" s="537">
        <v>180</v>
      </c>
      <c r="L177" s="553"/>
      <c r="M177" s="553"/>
      <c r="N177" s="537"/>
      <c r="O177" s="537"/>
      <c r="P177" s="553"/>
      <c r="Q177" s="553"/>
      <c r="R177" s="542"/>
      <c r="S177" s="554"/>
    </row>
    <row r="178" spans="1:19" ht="14.45" customHeight="1" x14ac:dyDescent="0.2">
      <c r="A178" s="536" t="s">
        <v>1073</v>
      </c>
      <c r="B178" s="537" t="s">
        <v>1074</v>
      </c>
      <c r="C178" s="537" t="s">
        <v>481</v>
      </c>
      <c r="D178" s="537" t="s">
        <v>1057</v>
      </c>
      <c r="E178" s="537" t="s">
        <v>1075</v>
      </c>
      <c r="F178" s="537" t="s">
        <v>1090</v>
      </c>
      <c r="G178" s="537" t="s">
        <v>1091</v>
      </c>
      <c r="H178" s="553">
        <v>2</v>
      </c>
      <c r="I178" s="553">
        <v>672</v>
      </c>
      <c r="J178" s="537"/>
      <c r="K178" s="537">
        <v>336</v>
      </c>
      <c r="L178" s="553"/>
      <c r="M178" s="553"/>
      <c r="N178" s="537"/>
      <c r="O178" s="537"/>
      <c r="P178" s="553"/>
      <c r="Q178" s="553"/>
      <c r="R178" s="542"/>
      <c r="S178" s="554"/>
    </row>
    <row r="179" spans="1:19" ht="14.45" customHeight="1" x14ac:dyDescent="0.2">
      <c r="A179" s="536" t="s">
        <v>1073</v>
      </c>
      <c r="B179" s="537" t="s">
        <v>1074</v>
      </c>
      <c r="C179" s="537" t="s">
        <v>481</v>
      </c>
      <c r="D179" s="537" t="s">
        <v>1057</v>
      </c>
      <c r="E179" s="537" t="s">
        <v>1075</v>
      </c>
      <c r="F179" s="537" t="s">
        <v>1094</v>
      </c>
      <c r="G179" s="537" t="s">
        <v>1095</v>
      </c>
      <c r="H179" s="553">
        <v>27</v>
      </c>
      <c r="I179" s="553">
        <v>9423</v>
      </c>
      <c r="J179" s="537"/>
      <c r="K179" s="537">
        <v>349</v>
      </c>
      <c r="L179" s="553"/>
      <c r="M179" s="553"/>
      <c r="N179" s="537"/>
      <c r="O179" s="537"/>
      <c r="P179" s="553"/>
      <c r="Q179" s="553"/>
      <c r="R179" s="542"/>
      <c r="S179" s="554"/>
    </row>
    <row r="180" spans="1:19" ht="14.45" customHeight="1" x14ac:dyDescent="0.2">
      <c r="A180" s="536" t="s">
        <v>1073</v>
      </c>
      <c r="B180" s="537" t="s">
        <v>1074</v>
      </c>
      <c r="C180" s="537" t="s">
        <v>481</v>
      </c>
      <c r="D180" s="537" t="s">
        <v>1057</v>
      </c>
      <c r="E180" s="537" t="s">
        <v>1075</v>
      </c>
      <c r="F180" s="537" t="s">
        <v>1116</v>
      </c>
      <c r="G180" s="537" t="s">
        <v>1117</v>
      </c>
      <c r="H180" s="553">
        <v>14</v>
      </c>
      <c r="I180" s="553">
        <v>4270</v>
      </c>
      <c r="J180" s="537"/>
      <c r="K180" s="537">
        <v>305</v>
      </c>
      <c r="L180" s="553"/>
      <c r="M180" s="553"/>
      <c r="N180" s="537"/>
      <c r="O180" s="537"/>
      <c r="P180" s="553"/>
      <c r="Q180" s="553"/>
      <c r="R180" s="542"/>
      <c r="S180" s="554"/>
    </row>
    <row r="181" spans="1:19" ht="14.45" customHeight="1" x14ac:dyDescent="0.2">
      <c r="A181" s="536" t="s">
        <v>1073</v>
      </c>
      <c r="B181" s="537" t="s">
        <v>1074</v>
      </c>
      <c r="C181" s="537" t="s">
        <v>481</v>
      </c>
      <c r="D181" s="537" t="s">
        <v>1057</v>
      </c>
      <c r="E181" s="537" t="s">
        <v>1075</v>
      </c>
      <c r="F181" s="537" t="s">
        <v>1120</v>
      </c>
      <c r="G181" s="537" t="s">
        <v>1121</v>
      </c>
      <c r="H181" s="553">
        <v>26</v>
      </c>
      <c r="I181" s="553">
        <v>12844</v>
      </c>
      <c r="J181" s="537"/>
      <c r="K181" s="537">
        <v>494</v>
      </c>
      <c r="L181" s="553"/>
      <c r="M181" s="553"/>
      <c r="N181" s="537"/>
      <c r="O181" s="537"/>
      <c r="P181" s="553"/>
      <c r="Q181" s="553"/>
      <c r="R181" s="542"/>
      <c r="S181" s="554"/>
    </row>
    <row r="182" spans="1:19" ht="14.45" customHeight="1" x14ac:dyDescent="0.2">
      <c r="A182" s="536" t="s">
        <v>1073</v>
      </c>
      <c r="B182" s="537" t="s">
        <v>1074</v>
      </c>
      <c r="C182" s="537" t="s">
        <v>481</v>
      </c>
      <c r="D182" s="537" t="s">
        <v>1057</v>
      </c>
      <c r="E182" s="537" t="s">
        <v>1075</v>
      </c>
      <c r="F182" s="537" t="s">
        <v>1124</v>
      </c>
      <c r="G182" s="537" t="s">
        <v>1125</v>
      </c>
      <c r="H182" s="553">
        <v>27</v>
      </c>
      <c r="I182" s="553">
        <v>9990</v>
      </c>
      <c r="J182" s="537"/>
      <c r="K182" s="537">
        <v>370</v>
      </c>
      <c r="L182" s="553"/>
      <c r="M182" s="553"/>
      <c r="N182" s="537"/>
      <c r="O182" s="537"/>
      <c r="P182" s="553"/>
      <c r="Q182" s="553"/>
      <c r="R182" s="542"/>
      <c r="S182" s="554"/>
    </row>
    <row r="183" spans="1:19" ht="14.45" customHeight="1" x14ac:dyDescent="0.2">
      <c r="A183" s="536" t="s">
        <v>1073</v>
      </c>
      <c r="B183" s="537" t="s">
        <v>1074</v>
      </c>
      <c r="C183" s="537" t="s">
        <v>481</v>
      </c>
      <c r="D183" s="537" t="s">
        <v>1057</v>
      </c>
      <c r="E183" s="537" t="s">
        <v>1075</v>
      </c>
      <c r="F183" s="537" t="s">
        <v>1132</v>
      </c>
      <c r="G183" s="537" t="s">
        <v>1133</v>
      </c>
      <c r="H183" s="553">
        <v>2</v>
      </c>
      <c r="I183" s="553">
        <v>222</v>
      </c>
      <c r="J183" s="537"/>
      <c r="K183" s="537">
        <v>111</v>
      </c>
      <c r="L183" s="553"/>
      <c r="M183" s="553"/>
      <c r="N183" s="537"/>
      <c r="O183" s="537"/>
      <c r="P183" s="553"/>
      <c r="Q183" s="553"/>
      <c r="R183" s="542"/>
      <c r="S183" s="554"/>
    </row>
    <row r="184" spans="1:19" ht="14.45" customHeight="1" x14ac:dyDescent="0.2">
      <c r="A184" s="536" t="s">
        <v>1073</v>
      </c>
      <c r="B184" s="537" t="s">
        <v>1074</v>
      </c>
      <c r="C184" s="537" t="s">
        <v>481</v>
      </c>
      <c r="D184" s="537" t="s">
        <v>1057</v>
      </c>
      <c r="E184" s="537" t="s">
        <v>1075</v>
      </c>
      <c r="F184" s="537" t="s">
        <v>1139</v>
      </c>
      <c r="G184" s="537" t="s">
        <v>1140</v>
      </c>
      <c r="H184" s="553">
        <v>2</v>
      </c>
      <c r="I184" s="553">
        <v>912</v>
      </c>
      <c r="J184" s="537"/>
      <c r="K184" s="537">
        <v>456</v>
      </c>
      <c r="L184" s="553"/>
      <c r="M184" s="553"/>
      <c r="N184" s="537"/>
      <c r="O184" s="537"/>
      <c r="P184" s="553"/>
      <c r="Q184" s="553"/>
      <c r="R184" s="542"/>
      <c r="S184" s="554"/>
    </row>
    <row r="185" spans="1:19" ht="14.45" customHeight="1" x14ac:dyDescent="0.2">
      <c r="A185" s="536" t="s">
        <v>1073</v>
      </c>
      <c r="B185" s="537" t="s">
        <v>1074</v>
      </c>
      <c r="C185" s="537" t="s">
        <v>481</v>
      </c>
      <c r="D185" s="537" t="s">
        <v>1057</v>
      </c>
      <c r="E185" s="537" t="s">
        <v>1075</v>
      </c>
      <c r="F185" s="537" t="s">
        <v>1141</v>
      </c>
      <c r="G185" s="537" t="s">
        <v>1142</v>
      </c>
      <c r="H185" s="553">
        <v>46</v>
      </c>
      <c r="I185" s="553">
        <v>2668</v>
      </c>
      <c r="J185" s="537"/>
      <c r="K185" s="537">
        <v>58</v>
      </c>
      <c r="L185" s="553"/>
      <c r="M185" s="553"/>
      <c r="N185" s="537"/>
      <c r="O185" s="537"/>
      <c r="P185" s="553"/>
      <c r="Q185" s="553"/>
      <c r="R185" s="542"/>
      <c r="S185" s="554"/>
    </row>
    <row r="186" spans="1:19" ht="14.45" customHeight="1" x14ac:dyDescent="0.2">
      <c r="A186" s="536" t="s">
        <v>1073</v>
      </c>
      <c r="B186" s="537" t="s">
        <v>1074</v>
      </c>
      <c r="C186" s="537" t="s">
        <v>481</v>
      </c>
      <c r="D186" s="537" t="s">
        <v>1057</v>
      </c>
      <c r="E186" s="537" t="s">
        <v>1075</v>
      </c>
      <c r="F186" s="537" t="s">
        <v>1143</v>
      </c>
      <c r="G186" s="537" t="s">
        <v>1144</v>
      </c>
      <c r="H186" s="553">
        <v>5</v>
      </c>
      <c r="I186" s="553">
        <v>10865</v>
      </c>
      <c r="J186" s="537"/>
      <c r="K186" s="537">
        <v>2173</v>
      </c>
      <c r="L186" s="553"/>
      <c r="M186" s="553"/>
      <c r="N186" s="537"/>
      <c r="O186" s="537"/>
      <c r="P186" s="553"/>
      <c r="Q186" s="553"/>
      <c r="R186" s="542"/>
      <c r="S186" s="554"/>
    </row>
    <row r="187" spans="1:19" ht="14.45" customHeight="1" x14ac:dyDescent="0.2">
      <c r="A187" s="536" t="s">
        <v>1073</v>
      </c>
      <c r="B187" s="537" t="s">
        <v>1074</v>
      </c>
      <c r="C187" s="537" t="s">
        <v>481</v>
      </c>
      <c r="D187" s="537" t="s">
        <v>1057</v>
      </c>
      <c r="E187" s="537" t="s">
        <v>1075</v>
      </c>
      <c r="F187" s="537" t="s">
        <v>1149</v>
      </c>
      <c r="G187" s="537" t="s">
        <v>1150</v>
      </c>
      <c r="H187" s="553">
        <v>24</v>
      </c>
      <c r="I187" s="553">
        <v>4224</v>
      </c>
      <c r="J187" s="537"/>
      <c r="K187" s="537">
        <v>176</v>
      </c>
      <c r="L187" s="553"/>
      <c r="M187" s="553"/>
      <c r="N187" s="537"/>
      <c r="O187" s="537"/>
      <c r="P187" s="553"/>
      <c r="Q187" s="553"/>
      <c r="R187" s="542"/>
      <c r="S187" s="554"/>
    </row>
    <row r="188" spans="1:19" ht="14.45" customHeight="1" x14ac:dyDescent="0.2">
      <c r="A188" s="536" t="s">
        <v>1073</v>
      </c>
      <c r="B188" s="537" t="s">
        <v>1074</v>
      </c>
      <c r="C188" s="537" t="s">
        <v>481</v>
      </c>
      <c r="D188" s="537" t="s">
        <v>1057</v>
      </c>
      <c r="E188" s="537" t="s">
        <v>1075</v>
      </c>
      <c r="F188" s="537" t="s">
        <v>1159</v>
      </c>
      <c r="G188" s="537"/>
      <c r="H188" s="553">
        <v>4</v>
      </c>
      <c r="I188" s="553">
        <v>4048</v>
      </c>
      <c r="J188" s="537"/>
      <c r="K188" s="537">
        <v>1012</v>
      </c>
      <c r="L188" s="553"/>
      <c r="M188" s="553"/>
      <c r="N188" s="537"/>
      <c r="O188" s="537"/>
      <c r="P188" s="553"/>
      <c r="Q188" s="553"/>
      <c r="R188" s="542"/>
      <c r="S188" s="554"/>
    </row>
    <row r="189" spans="1:19" ht="14.45" customHeight="1" x14ac:dyDescent="0.2">
      <c r="A189" s="536" t="s">
        <v>1073</v>
      </c>
      <c r="B189" s="537" t="s">
        <v>1074</v>
      </c>
      <c r="C189" s="537" t="s">
        <v>481</v>
      </c>
      <c r="D189" s="537" t="s">
        <v>1057</v>
      </c>
      <c r="E189" s="537" t="s">
        <v>1075</v>
      </c>
      <c r="F189" s="537" t="s">
        <v>1167</v>
      </c>
      <c r="G189" s="537" t="s">
        <v>1168</v>
      </c>
      <c r="H189" s="553">
        <v>9</v>
      </c>
      <c r="I189" s="553">
        <v>19179</v>
      </c>
      <c r="J189" s="537"/>
      <c r="K189" s="537">
        <v>2131</v>
      </c>
      <c r="L189" s="553"/>
      <c r="M189" s="553"/>
      <c r="N189" s="537"/>
      <c r="O189" s="537"/>
      <c r="P189" s="553"/>
      <c r="Q189" s="553"/>
      <c r="R189" s="542"/>
      <c r="S189" s="554"/>
    </row>
    <row r="190" spans="1:19" ht="14.45" customHeight="1" x14ac:dyDescent="0.2">
      <c r="A190" s="536" t="s">
        <v>1073</v>
      </c>
      <c r="B190" s="537" t="s">
        <v>1074</v>
      </c>
      <c r="C190" s="537" t="s">
        <v>481</v>
      </c>
      <c r="D190" s="537" t="s">
        <v>1057</v>
      </c>
      <c r="E190" s="537" t="s">
        <v>1075</v>
      </c>
      <c r="F190" s="537" t="s">
        <v>1180</v>
      </c>
      <c r="G190" s="537" t="s">
        <v>1181</v>
      </c>
      <c r="H190" s="553">
        <v>2</v>
      </c>
      <c r="I190" s="553">
        <v>578</v>
      </c>
      <c r="J190" s="537"/>
      <c r="K190" s="537">
        <v>289</v>
      </c>
      <c r="L190" s="553"/>
      <c r="M190" s="553"/>
      <c r="N190" s="537"/>
      <c r="O190" s="537"/>
      <c r="P190" s="553"/>
      <c r="Q190" s="553"/>
      <c r="R190" s="542"/>
      <c r="S190" s="554"/>
    </row>
    <row r="191" spans="1:19" ht="14.45" customHeight="1" x14ac:dyDescent="0.2">
      <c r="A191" s="536" t="s">
        <v>1073</v>
      </c>
      <c r="B191" s="537" t="s">
        <v>1074</v>
      </c>
      <c r="C191" s="537" t="s">
        <v>481</v>
      </c>
      <c r="D191" s="537" t="s">
        <v>1057</v>
      </c>
      <c r="E191" s="537" t="s">
        <v>1075</v>
      </c>
      <c r="F191" s="537" t="s">
        <v>1188</v>
      </c>
      <c r="G191" s="537" t="s">
        <v>1189</v>
      </c>
      <c r="H191" s="553">
        <v>1</v>
      </c>
      <c r="I191" s="553">
        <v>0</v>
      </c>
      <c r="J191" s="537"/>
      <c r="K191" s="537">
        <v>0</v>
      </c>
      <c r="L191" s="553"/>
      <c r="M191" s="553"/>
      <c r="N191" s="537"/>
      <c r="O191" s="537"/>
      <c r="P191" s="553"/>
      <c r="Q191" s="553"/>
      <c r="R191" s="542"/>
      <c r="S191" s="554"/>
    </row>
    <row r="192" spans="1:19" ht="14.45" customHeight="1" x14ac:dyDescent="0.2">
      <c r="A192" s="536" t="s">
        <v>1073</v>
      </c>
      <c r="B192" s="537" t="s">
        <v>1074</v>
      </c>
      <c r="C192" s="537" t="s">
        <v>481</v>
      </c>
      <c r="D192" s="537" t="s">
        <v>1058</v>
      </c>
      <c r="E192" s="537" t="s">
        <v>1075</v>
      </c>
      <c r="F192" s="537" t="s">
        <v>1078</v>
      </c>
      <c r="G192" s="537" t="s">
        <v>1079</v>
      </c>
      <c r="H192" s="553">
        <v>181</v>
      </c>
      <c r="I192" s="553">
        <v>10498</v>
      </c>
      <c r="J192" s="537">
        <v>181</v>
      </c>
      <c r="K192" s="537">
        <v>58</v>
      </c>
      <c r="L192" s="553">
        <v>1</v>
      </c>
      <c r="M192" s="553">
        <v>58</v>
      </c>
      <c r="N192" s="537">
        <v>1</v>
      </c>
      <c r="O192" s="537">
        <v>58</v>
      </c>
      <c r="P192" s="553"/>
      <c r="Q192" s="553"/>
      <c r="R192" s="542"/>
      <c r="S192" s="554"/>
    </row>
    <row r="193" spans="1:19" ht="14.45" customHeight="1" x14ac:dyDescent="0.2">
      <c r="A193" s="536" t="s">
        <v>1073</v>
      </c>
      <c r="B193" s="537" t="s">
        <v>1074</v>
      </c>
      <c r="C193" s="537" t="s">
        <v>481</v>
      </c>
      <c r="D193" s="537" t="s">
        <v>1058</v>
      </c>
      <c r="E193" s="537" t="s">
        <v>1075</v>
      </c>
      <c r="F193" s="537" t="s">
        <v>1080</v>
      </c>
      <c r="G193" s="537" t="s">
        <v>1081</v>
      </c>
      <c r="H193" s="553">
        <v>6</v>
      </c>
      <c r="I193" s="553">
        <v>786</v>
      </c>
      <c r="J193" s="537"/>
      <c r="K193" s="537">
        <v>131</v>
      </c>
      <c r="L193" s="553"/>
      <c r="M193" s="553"/>
      <c r="N193" s="537"/>
      <c r="O193" s="537"/>
      <c r="P193" s="553"/>
      <c r="Q193" s="553"/>
      <c r="R193" s="542"/>
      <c r="S193" s="554"/>
    </row>
    <row r="194" spans="1:19" ht="14.45" customHeight="1" x14ac:dyDescent="0.2">
      <c r="A194" s="536" t="s">
        <v>1073</v>
      </c>
      <c r="B194" s="537" t="s">
        <v>1074</v>
      </c>
      <c r="C194" s="537" t="s">
        <v>481</v>
      </c>
      <c r="D194" s="537" t="s">
        <v>1058</v>
      </c>
      <c r="E194" s="537" t="s">
        <v>1075</v>
      </c>
      <c r="F194" s="537" t="s">
        <v>1082</v>
      </c>
      <c r="G194" s="537" t="s">
        <v>1083</v>
      </c>
      <c r="H194" s="553">
        <v>1</v>
      </c>
      <c r="I194" s="553">
        <v>189</v>
      </c>
      <c r="J194" s="537"/>
      <c r="K194" s="537">
        <v>189</v>
      </c>
      <c r="L194" s="553"/>
      <c r="M194" s="553"/>
      <c r="N194" s="537"/>
      <c r="O194" s="537"/>
      <c r="P194" s="553"/>
      <c r="Q194" s="553"/>
      <c r="R194" s="542"/>
      <c r="S194" s="554"/>
    </row>
    <row r="195" spans="1:19" ht="14.45" customHeight="1" x14ac:dyDescent="0.2">
      <c r="A195" s="536" t="s">
        <v>1073</v>
      </c>
      <c r="B195" s="537" t="s">
        <v>1074</v>
      </c>
      <c r="C195" s="537" t="s">
        <v>481</v>
      </c>
      <c r="D195" s="537" t="s">
        <v>1058</v>
      </c>
      <c r="E195" s="537" t="s">
        <v>1075</v>
      </c>
      <c r="F195" s="537" t="s">
        <v>1084</v>
      </c>
      <c r="G195" s="537" t="s">
        <v>1085</v>
      </c>
      <c r="H195" s="553">
        <v>1</v>
      </c>
      <c r="I195" s="553">
        <v>408</v>
      </c>
      <c r="J195" s="537"/>
      <c r="K195" s="537">
        <v>408</v>
      </c>
      <c r="L195" s="553"/>
      <c r="M195" s="553"/>
      <c r="N195" s="537"/>
      <c r="O195" s="537"/>
      <c r="P195" s="553"/>
      <c r="Q195" s="553"/>
      <c r="R195" s="542"/>
      <c r="S195" s="554"/>
    </row>
    <row r="196" spans="1:19" ht="14.45" customHeight="1" x14ac:dyDescent="0.2">
      <c r="A196" s="536" t="s">
        <v>1073</v>
      </c>
      <c r="B196" s="537" t="s">
        <v>1074</v>
      </c>
      <c r="C196" s="537" t="s">
        <v>481</v>
      </c>
      <c r="D196" s="537" t="s">
        <v>1058</v>
      </c>
      <c r="E196" s="537" t="s">
        <v>1075</v>
      </c>
      <c r="F196" s="537" t="s">
        <v>1086</v>
      </c>
      <c r="G196" s="537" t="s">
        <v>1087</v>
      </c>
      <c r="H196" s="553">
        <v>42</v>
      </c>
      <c r="I196" s="553">
        <v>7560</v>
      </c>
      <c r="J196" s="537"/>
      <c r="K196" s="537">
        <v>180</v>
      </c>
      <c r="L196" s="553"/>
      <c r="M196" s="553"/>
      <c r="N196" s="537"/>
      <c r="O196" s="537"/>
      <c r="P196" s="553"/>
      <c r="Q196" s="553"/>
      <c r="R196" s="542"/>
      <c r="S196" s="554"/>
    </row>
    <row r="197" spans="1:19" ht="14.45" customHeight="1" x14ac:dyDescent="0.2">
      <c r="A197" s="536" t="s">
        <v>1073</v>
      </c>
      <c r="B197" s="537" t="s">
        <v>1074</v>
      </c>
      <c r="C197" s="537" t="s">
        <v>481</v>
      </c>
      <c r="D197" s="537" t="s">
        <v>1058</v>
      </c>
      <c r="E197" s="537" t="s">
        <v>1075</v>
      </c>
      <c r="F197" s="537" t="s">
        <v>1090</v>
      </c>
      <c r="G197" s="537" t="s">
        <v>1091</v>
      </c>
      <c r="H197" s="553">
        <v>18</v>
      </c>
      <c r="I197" s="553">
        <v>6048</v>
      </c>
      <c r="J197" s="537"/>
      <c r="K197" s="537">
        <v>336</v>
      </c>
      <c r="L197" s="553"/>
      <c r="M197" s="553"/>
      <c r="N197" s="537"/>
      <c r="O197" s="537"/>
      <c r="P197" s="553"/>
      <c r="Q197" s="553"/>
      <c r="R197" s="542"/>
      <c r="S197" s="554"/>
    </row>
    <row r="198" spans="1:19" ht="14.45" customHeight="1" x14ac:dyDescent="0.2">
      <c r="A198" s="536" t="s">
        <v>1073</v>
      </c>
      <c r="B198" s="537" t="s">
        <v>1074</v>
      </c>
      <c r="C198" s="537" t="s">
        <v>481</v>
      </c>
      <c r="D198" s="537" t="s">
        <v>1058</v>
      </c>
      <c r="E198" s="537" t="s">
        <v>1075</v>
      </c>
      <c r="F198" s="537" t="s">
        <v>1092</v>
      </c>
      <c r="G198" s="537" t="s">
        <v>1093</v>
      </c>
      <c r="H198" s="553">
        <v>4</v>
      </c>
      <c r="I198" s="553">
        <v>1836</v>
      </c>
      <c r="J198" s="537"/>
      <c r="K198" s="537">
        <v>459</v>
      </c>
      <c r="L198" s="553"/>
      <c r="M198" s="553"/>
      <c r="N198" s="537"/>
      <c r="O198" s="537"/>
      <c r="P198" s="553"/>
      <c r="Q198" s="553"/>
      <c r="R198" s="542"/>
      <c r="S198" s="554"/>
    </row>
    <row r="199" spans="1:19" ht="14.45" customHeight="1" x14ac:dyDescent="0.2">
      <c r="A199" s="536" t="s">
        <v>1073</v>
      </c>
      <c r="B199" s="537" t="s">
        <v>1074</v>
      </c>
      <c r="C199" s="537" t="s">
        <v>481</v>
      </c>
      <c r="D199" s="537" t="s">
        <v>1058</v>
      </c>
      <c r="E199" s="537" t="s">
        <v>1075</v>
      </c>
      <c r="F199" s="537" t="s">
        <v>1094</v>
      </c>
      <c r="G199" s="537" t="s">
        <v>1095</v>
      </c>
      <c r="H199" s="553">
        <v>63</v>
      </c>
      <c r="I199" s="553">
        <v>21987</v>
      </c>
      <c r="J199" s="537"/>
      <c r="K199" s="537">
        <v>349</v>
      </c>
      <c r="L199" s="553"/>
      <c r="M199" s="553"/>
      <c r="N199" s="537"/>
      <c r="O199" s="537"/>
      <c r="P199" s="553"/>
      <c r="Q199" s="553"/>
      <c r="R199" s="542"/>
      <c r="S199" s="554"/>
    </row>
    <row r="200" spans="1:19" ht="14.45" customHeight="1" x14ac:dyDescent="0.2">
      <c r="A200" s="536" t="s">
        <v>1073</v>
      </c>
      <c r="B200" s="537" t="s">
        <v>1074</v>
      </c>
      <c r="C200" s="537" t="s">
        <v>481</v>
      </c>
      <c r="D200" s="537" t="s">
        <v>1058</v>
      </c>
      <c r="E200" s="537" t="s">
        <v>1075</v>
      </c>
      <c r="F200" s="537" t="s">
        <v>1116</v>
      </c>
      <c r="G200" s="537" t="s">
        <v>1117</v>
      </c>
      <c r="H200" s="553">
        <v>47</v>
      </c>
      <c r="I200" s="553">
        <v>14335</v>
      </c>
      <c r="J200" s="537"/>
      <c r="K200" s="537">
        <v>305</v>
      </c>
      <c r="L200" s="553"/>
      <c r="M200" s="553"/>
      <c r="N200" s="537"/>
      <c r="O200" s="537"/>
      <c r="P200" s="553"/>
      <c r="Q200" s="553"/>
      <c r="R200" s="542"/>
      <c r="S200" s="554"/>
    </row>
    <row r="201" spans="1:19" ht="14.45" customHeight="1" x14ac:dyDescent="0.2">
      <c r="A201" s="536" t="s">
        <v>1073</v>
      </c>
      <c r="B201" s="537" t="s">
        <v>1074</v>
      </c>
      <c r="C201" s="537" t="s">
        <v>481</v>
      </c>
      <c r="D201" s="537" t="s">
        <v>1058</v>
      </c>
      <c r="E201" s="537" t="s">
        <v>1075</v>
      </c>
      <c r="F201" s="537" t="s">
        <v>1120</v>
      </c>
      <c r="G201" s="537" t="s">
        <v>1121</v>
      </c>
      <c r="H201" s="553">
        <v>68</v>
      </c>
      <c r="I201" s="553">
        <v>33592</v>
      </c>
      <c r="J201" s="537">
        <v>67.862626262626264</v>
      </c>
      <c r="K201" s="537">
        <v>494</v>
      </c>
      <c r="L201" s="553">
        <v>1</v>
      </c>
      <c r="M201" s="553">
        <v>495</v>
      </c>
      <c r="N201" s="537">
        <v>1</v>
      </c>
      <c r="O201" s="537">
        <v>495</v>
      </c>
      <c r="P201" s="553"/>
      <c r="Q201" s="553"/>
      <c r="R201" s="542"/>
      <c r="S201" s="554"/>
    </row>
    <row r="202" spans="1:19" ht="14.45" customHeight="1" x14ac:dyDescent="0.2">
      <c r="A202" s="536" t="s">
        <v>1073</v>
      </c>
      <c r="B202" s="537" t="s">
        <v>1074</v>
      </c>
      <c r="C202" s="537" t="s">
        <v>481</v>
      </c>
      <c r="D202" s="537" t="s">
        <v>1058</v>
      </c>
      <c r="E202" s="537" t="s">
        <v>1075</v>
      </c>
      <c r="F202" s="537" t="s">
        <v>1124</v>
      </c>
      <c r="G202" s="537" t="s">
        <v>1125</v>
      </c>
      <c r="H202" s="553">
        <v>84</v>
      </c>
      <c r="I202" s="553">
        <v>31080</v>
      </c>
      <c r="J202" s="537">
        <v>83.773584905660371</v>
      </c>
      <c r="K202" s="537">
        <v>370</v>
      </c>
      <c r="L202" s="553">
        <v>1</v>
      </c>
      <c r="M202" s="553">
        <v>371</v>
      </c>
      <c r="N202" s="537">
        <v>1</v>
      </c>
      <c r="O202" s="537">
        <v>371</v>
      </c>
      <c r="P202" s="553"/>
      <c r="Q202" s="553"/>
      <c r="R202" s="542"/>
      <c r="S202" s="554"/>
    </row>
    <row r="203" spans="1:19" ht="14.45" customHeight="1" x14ac:dyDescent="0.2">
      <c r="A203" s="536" t="s">
        <v>1073</v>
      </c>
      <c r="B203" s="537" t="s">
        <v>1074</v>
      </c>
      <c r="C203" s="537" t="s">
        <v>481</v>
      </c>
      <c r="D203" s="537" t="s">
        <v>1058</v>
      </c>
      <c r="E203" s="537" t="s">
        <v>1075</v>
      </c>
      <c r="F203" s="537" t="s">
        <v>1126</v>
      </c>
      <c r="G203" s="537" t="s">
        <v>1127</v>
      </c>
      <c r="H203" s="553">
        <v>7</v>
      </c>
      <c r="I203" s="553">
        <v>21756</v>
      </c>
      <c r="J203" s="537"/>
      <c r="K203" s="537">
        <v>3108</v>
      </c>
      <c r="L203" s="553"/>
      <c r="M203" s="553"/>
      <c r="N203" s="537"/>
      <c r="O203" s="537"/>
      <c r="P203" s="553"/>
      <c r="Q203" s="553"/>
      <c r="R203" s="542"/>
      <c r="S203" s="554"/>
    </row>
    <row r="204" spans="1:19" ht="14.45" customHeight="1" x14ac:dyDescent="0.2">
      <c r="A204" s="536" t="s">
        <v>1073</v>
      </c>
      <c r="B204" s="537" t="s">
        <v>1074</v>
      </c>
      <c r="C204" s="537" t="s">
        <v>481</v>
      </c>
      <c r="D204" s="537" t="s">
        <v>1058</v>
      </c>
      <c r="E204" s="537" t="s">
        <v>1075</v>
      </c>
      <c r="F204" s="537" t="s">
        <v>1132</v>
      </c>
      <c r="G204" s="537" t="s">
        <v>1133</v>
      </c>
      <c r="H204" s="553">
        <v>13</v>
      </c>
      <c r="I204" s="553">
        <v>1443</v>
      </c>
      <c r="J204" s="537"/>
      <c r="K204" s="537">
        <v>111</v>
      </c>
      <c r="L204" s="553"/>
      <c r="M204" s="553"/>
      <c r="N204" s="537"/>
      <c r="O204" s="537"/>
      <c r="P204" s="553"/>
      <c r="Q204" s="553"/>
      <c r="R204" s="542"/>
      <c r="S204" s="554"/>
    </row>
    <row r="205" spans="1:19" ht="14.45" customHeight="1" x14ac:dyDescent="0.2">
      <c r="A205" s="536" t="s">
        <v>1073</v>
      </c>
      <c r="B205" s="537" t="s">
        <v>1074</v>
      </c>
      <c r="C205" s="537" t="s">
        <v>481</v>
      </c>
      <c r="D205" s="537" t="s">
        <v>1058</v>
      </c>
      <c r="E205" s="537" t="s">
        <v>1075</v>
      </c>
      <c r="F205" s="537" t="s">
        <v>1138</v>
      </c>
      <c r="G205" s="537"/>
      <c r="H205" s="553">
        <v>1</v>
      </c>
      <c r="I205" s="553">
        <v>1285</v>
      </c>
      <c r="J205" s="537"/>
      <c r="K205" s="537">
        <v>1285</v>
      </c>
      <c r="L205" s="553"/>
      <c r="M205" s="553"/>
      <c r="N205" s="537"/>
      <c r="O205" s="537"/>
      <c r="P205" s="553"/>
      <c r="Q205" s="553"/>
      <c r="R205" s="542"/>
      <c r="S205" s="554"/>
    </row>
    <row r="206" spans="1:19" ht="14.45" customHeight="1" x14ac:dyDescent="0.2">
      <c r="A206" s="536" t="s">
        <v>1073</v>
      </c>
      <c r="B206" s="537" t="s">
        <v>1074</v>
      </c>
      <c r="C206" s="537" t="s">
        <v>481</v>
      </c>
      <c r="D206" s="537" t="s">
        <v>1058</v>
      </c>
      <c r="E206" s="537" t="s">
        <v>1075</v>
      </c>
      <c r="F206" s="537" t="s">
        <v>1139</v>
      </c>
      <c r="G206" s="537" t="s">
        <v>1140</v>
      </c>
      <c r="H206" s="553">
        <v>20</v>
      </c>
      <c r="I206" s="553">
        <v>9120</v>
      </c>
      <c r="J206" s="537"/>
      <c r="K206" s="537">
        <v>456</v>
      </c>
      <c r="L206" s="553"/>
      <c r="M206" s="553"/>
      <c r="N206" s="537"/>
      <c r="O206" s="537"/>
      <c r="P206" s="553"/>
      <c r="Q206" s="553"/>
      <c r="R206" s="542"/>
      <c r="S206" s="554"/>
    </row>
    <row r="207" spans="1:19" ht="14.45" customHeight="1" x14ac:dyDescent="0.2">
      <c r="A207" s="536" t="s">
        <v>1073</v>
      </c>
      <c r="B207" s="537" t="s">
        <v>1074</v>
      </c>
      <c r="C207" s="537" t="s">
        <v>481</v>
      </c>
      <c r="D207" s="537" t="s">
        <v>1058</v>
      </c>
      <c r="E207" s="537" t="s">
        <v>1075</v>
      </c>
      <c r="F207" s="537" t="s">
        <v>1141</v>
      </c>
      <c r="G207" s="537" t="s">
        <v>1142</v>
      </c>
      <c r="H207" s="553">
        <v>120</v>
      </c>
      <c r="I207" s="553">
        <v>6960</v>
      </c>
      <c r="J207" s="537"/>
      <c r="K207" s="537">
        <v>58</v>
      </c>
      <c r="L207" s="553"/>
      <c r="M207" s="553"/>
      <c r="N207" s="537"/>
      <c r="O207" s="537"/>
      <c r="P207" s="553"/>
      <c r="Q207" s="553"/>
      <c r="R207" s="542"/>
      <c r="S207" s="554"/>
    </row>
    <row r="208" spans="1:19" ht="14.45" customHeight="1" x14ac:dyDescent="0.2">
      <c r="A208" s="536" t="s">
        <v>1073</v>
      </c>
      <c r="B208" s="537" t="s">
        <v>1074</v>
      </c>
      <c r="C208" s="537" t="s">
        <v>481</v>
      </c>
      <c r="D208" s="537" t="s">
        <v>1058</v>
      </c>
      <c r="E208" s="537" t="s">
        <v>1075</v>
      </c>
      <c r="F208" s="537" t="s">
        <v>1149</v>
      </c>
      <c r="G208" s="537" t="s">
        <v>1150</v>
      </c>
      <c r="H208" s="553">
        <v>130</v>
      </c>
      <c r="I208" s="553">
        <v>22880</v>
      </c>
      <c r="J208" s="537"/>
      <c r="K208" s="537">
        <v>176</v>
      </c>
      <c r="L208" s="553"/>
      <c r="M208" s="553"/>
      <c r="N208" s="537"/>
      <c r="O208" s="537"/>
      <c r="P208" s="553"/>
      <c r="Q208" s="553"/>
      <c r="R208" s="542"/>
      <c r="S208" s="554"/>
    </row>
    <row r="209" spans="1:19" ht="14.45" customHeight="1" x14ac:dyDescent="0.2">
      <c r="A209" s="536" t="s">
        <v>1073</v>
      </c>
      <c r="B209" s="537" t="s">
        <v>1074</v>
      </c>
      <c r="C209" s="537" t="s">
        <v>481</v>
      </c>
      <c r="D209" s="537" t="s">
        <v>1058</v>
      </c>
      <c r="E209" s="537" t="s">
        <v>1075</v>
      </c>
      <c r="F209" s="537" t="s">
        <v>1155</v>
      </c>
      <c r="G209" s="537" t="s">
        <v>1156</v>
      </c>
      <c r="H209" s="553">
        <v>4</v>
      </c>
      <c r="I209" s="553">
        <v>680</v>
      </c>
      <c r="J209" s="537"/>
      <c r="K209" s="537">
        <v>170</v>
      </c>
      <c r="L209" s="553"/>
      <c r="M209" s="553"/>
      <c r="N209" s="537"/>
      <c r="O209" s="537"/>
      <c r="P209" s="553"/>
      <c r="Q209" s="553"/>
      <c r="R209" s="542"/>
      <c r="S209" s="554"/>
    </row>
    <row r="210" spans="1:19" ht="14.45" customHeight="1" x14ac:dyDescent="0.2">
      <c r="A210" s="536" t="s">
        <v>1073</v>
      </c>
      <c r="B210" s="537" t="s">
        <v>1074</v>
      </c>
      <c r="C210" s="537" t="s">
        <v>481</v>
      </c>
      <c r="D210" s="537" t="s">
        <v>1058</v>
      </c>
      <c r="E210" s="537" t="s">
        <v>1075</v>
      </c>
      <c r="F210" s="537" t="s">
        <v>1159</v>
      </c>
      <c r="G210" s="537"/>
      <c r="H210" s="553">
        <v>38</v>
      </c>
      <c r="I210" s="553">
        <v>38456</v>
      </c>
      <c r="J210" s="537"/>
      <c r="K210" s="537">
        <v>1012</v>
      </c>
      <c r="L210" s="553"/>
      <c r="M210" s="553"/>
      <c r="N210" s="537"/>
      <c r="O210" s="537"/>
      <c r="P210" s="553"/>
      <c r="Q210" s="553"/>
      <c r="R210" s="542"/>
      <c r="S210" s="554"/>
    </row>
    <row r="211" spans="1:19" ht="14.45" customHeight="1" x14ac:dyDescent="0.2">
      <c r="A211" s="536" t="s">
        <v>1073</v>
      </c>
      <c r="B211" s="537" t="s">
        <v>1074</v>
      </c>
      <c r="C211" s="537" t="s">
        <v>481</v>
      </c>
      <c r="D211" s="537" t="s">
        <v>1058</v>
      </c>
      <c r="E211" s="537" t="s">
        <v>1075</v>
      </c>
      <c r="F211" s="537" t="s">
        <v>1162</v>
      </c>
      <c r="G211" s="537"/>
      <c r="H211" s="553">
        <v>7</v>
      </c>
      <c r="I211" s="553">
        <v>16079</v>
      </c>
      <c r="J211" s="537"/>
      <c r="K211" s="537">
        <v>2297</v>
      </c>
      <c r="L211" s="553"/>
      <c r="M211" s="553"/>
      <c r="N211" s="537"/>
      <c r="O211" s="537"/>
      <c r="P211" s="553"/>
      <c r="Q211" s="553"/>
      <c r="R211" s="542"/>
      <c r="S211" s="554"/>
    </row>
    <row r="212" spans="1:19" ht="14.45" customHeight="1" x14ac:dyDescent="0.2">
      <c r="A212" s="536" t="s">
        <v>1073</v>
      </c>
      <c r="B212" s="537" t="s">
        <v>1074</v>
      </c>
      <c r="C212" s="537" t="s">
        <v>481</v>
      </c>
      <c r="D212" s="537" t="s">
        <v>1058</v>
      </c>
      <c r="E212" s="537" t="s">
        <v>1075</v>
      </c>
      <c r="F212" s="537" t="s">
        <v>1167</v>
      </c>
      <c r="G212" s="537" t="s">
        <v>1168</v>
      </c>
      <c r="H212" s="553">
        <v>1</v>
      </c>
      <c r="I212" s="553">
        <v>2131</v>
      </c>
      <c r="J212" s="537"/>
      <c r="K212" s="537">
        <v>2131</v>
      </c>
      <c r="L212" s="553"/>
      <c r="M212" s="553"/>
      <c r="N212" s="537"/>
      <c r="O212" s="537"/>
      <c r="P212" s="553"/>
      <c r="Q212" s="553"/>
      <c r="R212" s="542"/>
      <c r="S212" s="554"/>
    </row>
    <row r="213" spans="1:19" ht="14.45" customHeight="1" x14ac:dyDescent="0.2">
      <c r="A213" s="536" t="s">
        <v>1073</v>
      </c>
      <c r="B213" s="537" t="s">
        <v>1074</v>
      </c>
      <c r="C213" s="537" t="s">
        <v>481</v>
      </c>
      <c r="D213" s="537" t="s">
        <v>1058</v>
      </c>
      <c r="E213" s="537" t="s">
        <v>1075</v>
      </c>
      <c r="F213" s="537" t="s">
        <v>1192</v>
      </c>
      <c r="G213" s="537" t="s">
        <v>1193</v>
      </c>
      <c r="H213" s="553"/>
      <c r="I213" s="553"/>
      <c r="J213" s="537"/>
      <c r="K213" s="537"/>
      <c r="L213" s="553">
        <v>18</v>
      </c>
      <c r="M213" s="553">
        <v>86022</v>
      </c>
      <c r="N213" s="537">
        <v>1</v>
      </c>
      <c r="O213" s="537">
        <v>4779</v>
      </c>
      <c r="P213" s="553">
        <v>12</v>
      </c>
      <c r="Q213" s="553">
        <v>57636</v>
      </c>
      <c r="R213" s="542">
        <v>0.67001464741577732</v>
      </c>
      <c r="S213" s="554">
        <v>4803</v>
      </c>
    </row>
    <row r="214" spans="1:19" ht="14.45" customHeight="1" x14ac:dyDescent="0.2">
      <c r="A214" s="536" t="s">
        <v>1073</v>
      </c>
      <c r="B214" s="537" t="s">
        <v>1074</v>
      </c>
      <c r="C214" s="537" t="s">
        <v>481</v>
      </c>
      <c r="D214" s="537" t="s">
        <v>1060</v>
      </c>
      <c r="E214" s="537" t="s">
        <v>1075</v>
      </c>
      <c r="F214" s="537" t="s">
        <v>1078</v>
      </c>
      <c r="G214" s="537" t="s">
        <v>1079</v>
      </c>
      <c r="H214" s="553">
        <v>8</v>
      </c>
      <c r="I214" s="553">
        <v>464</v>
      </c>
      <c r="J214" s="537"/>
      <c r="K214" s="537">
        <v>58</v>
      </c>
      <c r="L214" s="553"/>
      <c r="M214" s="553"/>
      <c r="N214" s="537"/>
      <c r="O214" s="537"/>
      <c r="P214" s="553"/>
      <c r="Q214" s="553"/>
      <c r="R214" s="542"/>
      <c r="S214" s="554"/>
    </row>
    <row r="215" spans="1:19" ht="14.45" customHeight="1" x14ac:dyDescent="0.2">
      <c r="A215" s="536" t="s">
        <v>1073</v>
      </c>
      <c r="B215" s="537" t="s">
        <v>1074</v>
      </c>
      <c r="C215" s="537" t="s">
        <v>481</v>
      </c>
      <c r="D215" s="537" t="s">
        <v>1060</v>
      </c>
      <c r="E215" s="537" t="s">
        <v>1075</v>
      </c>
      <c r="F215" s="537" t="s">
        <v>1080</v>
      </c>
      <c r="G215" s="537" t="s">
        <v>1081</v>
      </c>
      <c r="H215" s="553">
        <v>2</v>
      </c>
      <c r="I215" s="553">
        <v>262</v>
      </c>
      <c r="J215" s="537"/>
      <c r="K215" s="537">
        <v>131</v>
      </c>
      <c r="L215" s="553"/>
      <c r="M215" s="553"/>
      <c r="N215" s="537"/>
      <c r="O215" s="537"/>
      <c r="P215" s="553"/>
      <c r="Q215" s="553"/>
      <c r="R215" s="542"/>
      <c r="S215" s="554"/>
    </row>
    <row r="216" spans="1:19" ht="14.45" customHeight="1" x14ac:dyDescent="0.2">
      <c r="A216" s="536" t="s">
        <v>1073</v>
      </c>
      <c r="B216" s="537" t="s">
        <v>1074</v>
      </c>
      <c r="C216" s="537" t="s">
        <v>481</v>
      </c>
      <c r="D216" s="537" t="s">
        <v>1060</v>
      </c>
      <c r="E216" s="537" t="s">
        <v>1075</v>
      </c>
      <c r="F216" s="537" t="s">
        <v>1090</v>
      </c>
      <c r="G216" s="537" t="s">
        <v>1091</v>
      </c>
      <c r="H216" s="553">
        <v>3</v>
      </c>
      <c r="I216" s="553">
        <v>1008</v>
      </c>
      <c r="J216" s="537"/>
      <c r="K216" s="537">
        <v>336</v>
      </c>
      <c r="L216" s="553"/>
      <c r="M216" s="553"/>
      <c r="N216" s="537"/>
      <c r="O216" s="537"/>
      <c r="P216" s="553"/>
      <c r="Q216" s="553"/>
      <c r="R216" s="542"/>
      <c r="S216" s="554"/>
    </row>
    <row r="217" spans="1:19" ht="14.45" customHeight="1" x14ac:dyDescent="0.2">
      <c r="A217" s="536" t="s">
        <v>1073</v>
      </c>
      <c r="B217" s="537" t="s">
        <v>1074</v>
      </c>
      <c r="C217" s="537" t="s">
        <v>481</v>
      </c>
      <c r="D217" s="537" t="s">
        <v>1060</v>
      </c>
      <c r="E217" s="537" t="s">
        <v>1075</v>
      </c>
      <c r="F217" s="537" t="s">
        <v>1104</v>
      </c>
      <c r="G217" s="537" t="s">
        <v>1105</v>
      </c>
      <c r="H217" s="553">
        <v>1</v>
      </c>
      <c r="I217" s="553">
        <v>49</v>
      </c>
      <c r="J217" s="537"/>
      <c r="K217" s="537">
        <v>49</v>
      </c>
      <c r="L217" s="553"/>
      <c r="M217" s="553"/>
      <c r="N217" s="537"/>
      <c r="O217" s="537"/>
      <c r="P217" s="553"/>
      <c r="Q217" s="553"/>
      <c r="R217" s="542"/>
      <c r="S217" s="554"/>
    </row>
    <row r="218" spans="1:19" ht="14.45" customHeight="1" x14ac:dyDescent="0.2">
      <c r="A218" s="536" t="s">
        <v>1073</v>
      </c>
      <c r="B218" s="537" t="s">
        <v>1074</v>
      </c>
      <c r="C218" s="537" t="s">
        <v>481</v>
      </c>
      <c r="D218" s="537" t="s">
        <v>1060</v>
      </c>
      <c r="E218" s="537" t="s">
        <v>1075</v>
      </c>
      <c r="F218" s="537" t="s">
        <v>1112</v>
      </c>
      <c r="G218" s="537" t="s">
        <v>1113</v>
      </c>
      <c r="H218" s="553">
        <v>8</v>
      </c>
      <c r="I218" s="553">
        <v>5640</v>
      </c>
      <c r="J218" s="537"/>
      <c r="K218" s="537">
        <v>705</v>
      </c>
      <c r="L218" s="553"/>
      <c r="M218" s="553"/>
      <c r="N218" s="537"/>
      <c r="O218" s="537"/>
      <c r="P218" s="553"/>
      <c r="Q218" s="553"/>
      <c r="R218" s="542"/>
      <c r="S218" s="554"/>
    </row>
    <row r="219" spans="1:19" ht="14.45" customHeight="1" x14ac:dyDescent="0.2">
      <c r="A219" s="536" t="s">
        <v>1073</v>
      </c>
      <c r="B219" s="537" t="s">
        <v>1074</v>
      </c>
      <c r="C219" s="537" t="s">
        <v>481</v>
      </c>
      <c r="D219" s="537" t="s">
        <v>1060</v>
      </c>
      <c r="E219" s="537" t="s">
        <v>1075</v>
      </c>
      <c r="F219" s="537" t="s">
        <v>1116</v>
      </c>
      <c r="G219" s="537" t="s">
        <v>1117</v>
      </c>
      <c r="H219" s="553">
        <v>4</v>
      </c>
      <c r="I219" s="553">
        <v>1220</v>
      </c>
      <c r="J219" s="537"/>
      <c r="K219" s="537">
        <v>305</v>
      </c>
      <c r="L219" s="553"/>
      <c r="M219" s="553"/>
      <c r="N219" s="537"/>
      <c r="O219" s="537"/>
      <c r="P219" s="553"/>
      <c r="Q219" s="553"/>
      <c r="R219" s="542"/>
      <c r="S219" s="554"/>
    </row>
    <row r="220" spans="1:19" ht="14.45" customHeight="1" x14ac:dyDescent="0.2">
      <c r="A220" s="536" t="s">
        <v>1073</v>
      </c>
      <c r="B220" s="537" t="s">
        <v>1074</v>
      </c>
      <c r="C220" s="537" t="s">
        <v>481</v>
      </c>
      <c r="D220" s="537" t="s">
        <v>1060</v>
      </c>
      <c r="E220" s="537" t="s">
        <v>1075</v>
      </c>
      <c r="F220" s="537" t="s">
        <v>1118</v>
      </c>
      <c r="G220" s="537" t="s">
        <v>1119</v>
      </c>
      <c r="H220" s="553">
        <v>4</v>
      </c>
      <c r="I220" s="553">
        <v>14848</v>
      </c>
      <c r="J220" s="537"/>
      <c r="K220" s="537">
        <v>3712</v>
      </c>
      <c r="L220" s="553"/>
      <c r="M220" s="553"/>
      <c r="N220" s="537"/>
      <c r="O220" s="537"/>
      <c r="P220" s="553"/>
      <c r="Q220" s="553"/>
      <c r="R220" s="542"/>
      <c r="S220" s="554"/>
    </row>
    <row r="221" spans="1:19" ht="14.45" customHeight="1" x14ac:dyDescent="0.2">
      <c r="A221" s="536" t="s">
        <v>1073</v>
      </c>
      <c r="B221" s="537" t="s">
        <v>1074</v>
      </c>
      <c r="C221" s="537" t="s">
        <v>481</v>
      </c>
      <c r="D221" s="537" t="s">
        <v>1060</v>
      </c>
      <c r="E221" s="537" t="s">
        <v>1075</v>
      </c>
      <c r="F221" s="537" t="s">
        <v>1120</v>
      </c>
      <c r="G221" s="537" t="s">
        <v>1121</v>
      </c>
      <c r="H221" s="553">
        <v>1</v>
      </c>
      <c r="I221" s="553">
        <v>494</v>
      </c>
      <c r="J221" s="537"/>
      <c r="K221" s="537">
        <v>494</v>
      </c>
      <c r="L221" s="553"/>
      <c r="M221" s="553"/>
      <c r="N221" s="537"/>
      <c r="O221" s="537"/>
      <c r="P221" s="553"/>
      <c r="Q221" s="553"/>
      <c r="R221" s="542"/>
      <c r="S221" s="554"/>
    </row>
    <row r="222" spans="1:19" ht="14.45" customHeight="1" x14ac:dyDescent="0.2">
      <c r="A222" s="536" t="s">
        <v>1073</v>
      </c>
      <c r="B222" s="537" t="s">
        <v>1074</v>
      </c>
      <c r="C222" s="537" t="s">
        <v>481</v>
      </c>
      <c r="D222" s="537" t="s">
        <v>1060</v>
      </c>
      <c r="E222" s="537" t="s">
        <v>1075</v>
      </c>
      <c r="F222" s="537" t="s">
        <v>1124</v>
      </c>
      <c r="G222" s="537" t="s">
        <v>1125</v>
      </c>
      <c r="H222" s="553">
        <v>5</v>
      </c>
      <c r="I222" s="553">
        <v>1850</v>
      </c>
      <c r="J222" s="537"/>
      <c r="K222" s="537">
        <v>370</v>
      </c>
      <c r="L222" s="553"/>
      <c r="M222" s="553"/>
      <c r="N222" s="537"/>
      <c r="O222" s="537"/>
      <c r="P222" s="553"/>
      <c r="Q222" s="553"/>
      <c r="R222" s="542"/>
      <c r="S222" s="554"/>
    </row>
    <row r="223" spans="1:19" ht="14.45" customHeight="1" x14ac:dyDescent="0.2">
      <c r="A223" s="536" t="s">
        <v>1073</v>
      </c>
      <c r="B223" s="537" t="s">
        <v>1074</v>
      </c>
      <c r="C223" s="537" t="s">
        <v>481</v>
      </c>
      <c r="D223" s="537" t="s">
        <v>1060</v>
      </c>
      <c r="E223" s="537" t="s">
        <v>1075</v>
      </c>
      <c r="F223" s="537" t="s">
        <v>1132</v>
      </c>
      <c r="G223" s="537" t="s">
        <v>1133</v>
      </c>
      <c r="H223" s="553">
        <v>5</v>
      </c>
      <c r="I223" s="553">
        <v>555</v>
      </c>
      <c r="J223" s="537"/>
      <c r="K223" s="537">
        <v>111</v>
      </c>
      <c r="L223" s="553"/>
      <c r="M223" s="553"/>
      <c r="N223" s="537"/>
      <c r="O223" s="537"/>
      <c r="P223" s="553"/>
      <c r="Q223" s="553"/>
      <c r="R223" s="542"/>
      <c r="S223" s="554"/>
    </row>
    <row r="224" spans="1:19" ht="14.45" customHeight="1" x14ac:dyDescent="0.2">
      <c r="A224" s="536" t="s">
        <v>1073</v>
      </c>
      <c r="B224" s="537" t="s">
        <v>1074</v>
      </c>
      <c r="C224" s="537" t="s">
        <v>481</v>
      </c>
      <c r="D224" s="537" t="s">
        <v>1060</v>
      </c>
      <c r="E224" s="537" t="s">
        <v>1075</v>
      </c>
      <c r="F224" s="537" t="s">
        <v>1139</v>
      </c>
      <c r="G224" s="537" t="s">
        <v>1140</v>
      </c>
      <c r="H224" s="553">
        <v>2</v>
      </c>
      <c r="I224" s="553">
        <v>912</v>
      </c>
      <c r="J224" s="537"/>
      <c r="K224" s="537">
        <v>456</v>
      </c>
      <c r="L224" s="553"/>
      <c r="M224" s="553"/>
      <c r="N224" s="537"/>
      <c r="O224" s="537"/>
      <c r="P224" s="553"/>
      <c r="Q224" s="553"/>
      <c r="R224" s="542"/>
      <c r="S224" s="554"/>
    </row>
    <row r="225" spans="1:19" ht="14.45" customHeight="1" x14ac:dyDescent="0.2">
      <c r="A225" s="536" t="s">
        <v>1073</v>
      </c>
      <c r="B225" s="537" t="s">
        <v>1074</v>
      </c>
      <c r="C225" s="537" t="s">
        <v>481</v>
      </c>
      <c r="D225" s="537" t="s">
        <v>1060</v>
      </c>
      <c r="E225" s="537" t="s">
        <v>1075</v>
      </c>
      <c r="F225" s="537" t="s">
        <v>1149</v>
      </c>
      <c r="G225" s="537" t="s">
        <v>1150</v>
      </c>
      <c r="H225" s="553">
        <v>86</v>
      </c>
      <c r="I225" s="553">
        <v>15136</v>
      </c>
      <c r="J225" s="537"/>
      <c r="K225" s="537">
        <v>176</v>
      </c>
      <c r="L225" s="553"/>
      <c r="M225" s="553"/>
      <c r="N225" s="537"/>
      <c r="O225" s="537"/>
      <c r="P225" s="553"/>
      <c r="Q225" s="553"/>
      <c r="R225" s="542"/>
      <c r="S225" s="554"/>
    </row>
    <row r="226" spans="1:19" ht="14.45" customHeight="1" x14ac:dyDescent="0.2">
      <c r="A226" s="536" t="s">
        <v>1073</v>
      </c>
      <c r="B226" s="537" t="s">
        <v>1074</v>
      </c>
      <c r="C226" s="537" t="s">
        <v>481</v>
      </c>
      <c r="D226" s="537" t="s">
        <v>1060</v>
      </c>
      <c r="E226" s="537" t="s">
        <v>1075</v>
      </c>
      <c r="F226" s="537" t="s">
        <v>1151</v>
      </c>
      <c r="G226" s="537" t="s">
        <v>1152</v>
      </c>
      <c r="H226" s="553">
        <v>20</v>
      </c>
      <c r="I226" s="553">
        <v>1700</v>
      </c>
      <c r="J226" s="537"/>
      <c r="K226" s="537">
        <v>85</v>
      </c>
      <c r="L226" s="553"/>
      <c r="M226" s="553"/>
      <c r="N226" s="537"/>
      <c r="O226" s="537"/>
      <c r="P226" s="553"/>
      <c r="Q226" s="553"/>
      <c r="R226" s="542"/>
      <c r="S226" s="554"/>
    </row>
    <row r="227" spans="1:19" ht="14.45" customHeight="1" x14ac:dyDescent="0.2">
      <c r="A227" s="536" t="s">
        <v>1073</v>
      </c>
      <c r="B227" s="537" t="s">
        <v>1074</v>
      </c>
      <c r="C227" s="537" t="s">
        <v>481</v>
      </c>
      <c r="D227" s="537" t="s">
        <v>1060</v>
      </c>
      <c r="E227" s="537" t="s">
        <v>1075</v>
      </c>
      <c r="F227" s="537" t="s">
        <v>1155</v>
      </c>
      <c r="G227" s="537" t="s">
        <v>1156</v>
      </c>
      <c r="H227" s="553">
        <v>2</v>
      </c>
      <c r="I227" s="553">
        <v>340</v>
      </c>
      <c r="J227" s="537"/>
      <c r="K227" s="537">
        <v>170</v>
      </c>
      <c r="L227" s="553"/>
      <c r="M227" s="553"/>
      <c r="N227" s="537"/>
      <c r="O227" s="537"/>
      <c r="P227" s="553"/>
      <c r="Q227" s="553"/>
      <c r="R227" s="542"/>
      <c r="S227" s="554"/>
    </row>
    <row r="228" spans="1:19" ht="14.45" customHeight="1" x14ac:dyDescent="0.2">
      <c r="A228" s="536" t="s">
        <v>1073</v>
      </c>
      <c r="B228" s="537" t="s">
        <v>1074</v>
      </c>
      <c r="C228" s="537" t="s">
        <v>481</v>
      </c>
      <c r="D228" s="537" t="s">
        <v>1060</v>
      </c>
      <c r="E228" s="537" t="s">
        <v>1075</v>
      </c>
      <c r="F228" s="537" t="s">
        <v>1160</v>
      </c>
      <c r="G228" s="537" t="s">
        <v>1161</v>
      </c>
      <c r="H228" s="553">
        <v>1</v>
      </c>
      <c r="I228" s="553">
        <v>176</v>
      </c>
      <c r="J228" s="537"/>
      <c r="K228" s="537">
        <v>176</v>
      </c>
      <c r="L228" s="553"/>
      <c r="M228" s="553"/>
      <c r="N228" s="537"/>
      <c r="O228" s="537"/>
      <c r="P228" s="553"/>
      <c r="Q228" s="553"/>
      <c r="R228" s="542"/>
      <c r="S228" s="554"/>
    </row>
    <row r="229" spans="1:19" ht="14.45" customHeight="1" x14ac:dyDescent="0.2">
      <c r="A229" s="536" t="s">
        <v>1073</v>
      </c>
      <c r="B229" s="537" t="s">
        <v>1074</v>
      </c>
      <c r="C229" s="537" t="s">
        <v>481</v>
      </c>
      <c r="D229" s="537" t="s">
        <v>1060</v>
      </c>
      <c r="E229" s="537" t="s">
        <v>1075</v>
      </c>
      <c r="F229" s="537" t="s">
        <v>1165</v>
      </c>
      <c r="G229" s="537" t="s">
        <v>1166</v>
      </c>
      <c r="H229" s="553">
        <v>9</v>
      </c>
      <c r="I229" s="553">
        <v>2376</v>
      </c>
      <c r="J229" s="537"/>
      <c r="K229" s="537">
        <v>264</v>
      </c>
      <c r="L229" s="553"/>
      <c r="M229" s="553"/>
      <c r="N229" s="537"/>
      <c r="O229" s="537"/>
      <c r="P229" s="553"/>
      <c r="Q229" s="553"/>
      <c r="R229" s="542"/>
      <c r="S229" s="554"/>
    </row>
    <row r="230" spans="1:19" ht="14.45" customHeight="1" x14ac:dyDescent="0.2">
      <c r="A230" s="536" t="s">
        <v>1073</v>
      </c>
      <c r="B230" s="537" t="s">
        <v>1074</v>
      </c>
      <c r="C230" s="537" t="s">
        <v>481</v>
      </c>
      <c r="D230" s="537" t="s">
        <v>1060</v>
      </c>
      <c r="E230" s="537" t="s">
        <v>1075</v>
      </c>
      <c r="F230" s="537" t="s">
        <v>1171</v>
      </c>
      <c r="G230" s="537" t="s">
        <v>1172</v>
      </c>
      <c r="H230" s="553">
        <v>4</v>
      </c>
      <c r="I230" s="553">
        <v>1696</v>
      </c>
      <c r="J230" s="537"/>
      <c r="K230" s="537">
        <v>424</v>
      </c>
      <c r="L230" s="553"/>
      <c r="M230" s="553"/>
      <c r="N230" s="537"/>
      <c r="O230" s="537"/>
      <c r="P230" s="553"/>
      <c r="Q230" s="553"/>
      <c r="R230" s="542"/>
      <c r="S230" s="554"/>
    </row>
    <row r="231" spans="1:19" ht="14.45" customHeight="1" x14ac:dyDescent="0.2">
      <c r="A231" s="536" t="s">
        <v>1073</v>
      </c>
      <c r="B231" s="537" t="s">
        <v>1074</v>
      </c>
      <c r="C231" s="537" t="s">
        <v>481</v>
      </c>
      <c r="D231" s="537" t="s">
        <v>1060</v>
      </c>
      <c r="E231" s="537" t="s">
        <v>1075</v>
      </c>
      <c r="F231" s="537" t="s">
        <v>1182</v>
      </c>
      <c r="G231" s="537" t="s">
        <v>1183</v>
      </c>
      <c r="H231" s="553">
        <v>4</v>
      </c>
      <c r="I231" s="553">
        <v>4392</v>
      </c>
      <c r="J231" s="537"/>
      <c r="K231" s="537">
        <v>1098</v>
      </c>
      <c r="L231" s="553"/>
      <c r="M231" s="553"/>
      <c r="N231" s="537"/>
      <c r="O231" s="537"/>
      <c r="P231" s="553"/>
      <c r="Q231" s="553"/>
      <c r="R231" s="542"/>
      <c r="S231" s="554"/>
    </row>
    <row r="232" spans="1:19" ht="14.45" customHeight="1" x14ac:dyDescent="0.2">
      <c r="A232" s="536" t="s">
        <v>1073</v>
      </c>
      <c r="B232" s="537" t="s">
        <v>1074</v>
      </c>
      <c r="C232" s="537" t="s">
        <v>481</v>
      </c>
      <c r="D232" s="537" t="s">
        <v>1061</v>
      </c>
      <c r="E232" s="537" t="s">
        <v>1075</v>
      </c>
      <c r="F232" s="537" t="s">
        <v>1078</v>
      </c>
      <c r="G232" s="537" t="s">
        <v>1079</v>
      </c>
      <c r="H232" s="553">
        <v>8</v>
      </c>
      <c r="I232" s="553">
        <v>464</v>
      </c>
      <c r="J232" s="537"/>
      <c r="K232" s="537">
        <v>58</v>
      </c>
      <c r="L232" s="553"/>
      <c r="M232" s="553"/>
      <c r="N232" s="537"/>
      <c r="O232" s="537"/>
      <c r="P232" s="553"/>
      <c r="Q232" s="553"/>
      <c r="R232" s="542"/>
      <c r="S232" s="554"/>
    </row>
    <row r="233" spans="1:19" ht="14.45" customHeight="1" x14ac:dyDescent="0.2">
      <c r="A233" s="536" t="s">
        <v>1073</v>
      </c>
      <c r="B233" s="537" t="s">
        <v>1074</v>
      </c>
      <c r="C233" s="537" t="s">
        <v>481</v>
      </c>
      <c r="D233" s="537" t="s">
        <v>1061</v>
      </c>
      <c r="E233" s="537" t="s">
        <v>1075</v>
      </c>
      <c r="F233" s="537" t="s">
        <v>1080</v>
      </c>
      <c r="G233" s="537" t="s">
        <v>1081</v>
      </c>
      <c r="H233" s="553">
        <v>2</v>
      </c>
      <c r="I233" s="553">
        <v>262</v>
      </c>
      <c r="J233" s="537"/>
      <c r="K233" s="537">
        <v>131</v>
      </c>
      <c r="L233" s="553"/>
      <c r="M233" s="553"/>
      <c r="N233" s="537"/>
      <c r="O233" s="537"/>
      <c r="P233" s="553"/>
      <c r="Q233" s="553"/>
      <c r="R233" s="542"/>
      <c r="S233" s="554"/>
    </row>
    <row r="234" spans="1:19" ht="14.45" customHeight="1" x14ac:dyDescent="0.2">
      <c r="A234" s="536" t="s">
        <v>1073</v>
      </c>
      <c r="B234" s="537" t="s">
        <v>1074</v>
      </c>
      <c r="C234" s="537" t="s">
        <v>481</v>
      </c>
      <c r="D234" s="537" t="s">
        <v>1061</v>
      </c>
      <c r="E234" s="537" t="s">
        <v>1075</v>
      </c>
      <c r="F234" s="537" t="s">
        <v>1094</v>
      </c>
      <c r="G234" s="537" t="s">
        <v>1095</v>
      </c>
      <c r="H234" s="553">
        <v>1</v>
      </c>
      <c r="I234" s="553">
        <v>349</v>
      </c>
      <c r="J234" s="537"/>
      <c r="K234" s="537">
        <v>349</v>
      </c>
      <c r="L234" s="553"/>
      <c r="M234" s="553"/>
      <c r="N234" s="537"/>
      <c r="O234" s="537"/>
      <c r="P234" s="553"/>
      <c r="Q234" s="553"/>
      <c r="R234" s="542"/>
      <c r="S234" s="554"/>
    </row>
    <row r="235" spans="1:19" ht="14.45" customHeight="1" x14ac:dyDescent="0.2">
      <c r="A235" s="536" t="s">
        <v>1073</v>
      </c>
      <c r="B235" s="537" t="s">
        <v>1074</v>
      </c>
      <c r="C235" s="537" t="s">
        <v>481</v>
      </c>
      <c r="D235" s="537" t="s">
        <v>1061</v>
      </c>
      <c r="E235" s="537" t="s">
        <v>1075</v>
      </c>
      <c r="F235" s="537" t="s">
        <v>1116</v>
      </c>
      <c r="G235" s="537" t="s">
        <v>1117</v>
      </c>
      <c r="H235" s="553">
        <v>5</v>
      </c>
      <c r="I235" s="553">
        <v>1525</v>
      </c>
      <c r="J235" s="537"/>
      <c r="K235" s="537">
        <v>305</v>
      </c>
      <c r="L235" s="553"/>
      <c r="M235" s="553"/>
      <c r="N235" s="537"/>
      <c r="O235" s="537"/>
      <c r="P235" s="553"/>
      <c r="Q235" s="553"/>
      <c r="R235" s="542"/>
      <c r="S235" s="554"/>
    </row>
    <row r="236" spans="1:19" ht="14.45" customHeight="1" x14ac:dyDescent="0.2">
      <c r="A236" s="536" t="s">
        <v>1073</v>
      </c>
      <c r="B236" s="537" t="s">
        <v>1074</v>
      </c>
      <c r="C236" s="537" t="s">
        <v>481</v>
      </c>
      <c r="D236" s="537" t="s">
        <v>1061</v>
      </c>
      <c r="E236" s="537" t="s">
        <v>1075</v>
      </c>
      <c r="F236" s="537" t="s">
        <v>1120</v>
      </c>
      <c r="G236" s="537" t="s">
        <v>1121</v>
      </c>
      <c r="H236" s="553">
        <v>14</v>
      </c>
      <c r="I236" s="553">
        <v>6916</v>
      </c>
      <c r="J236" s="537"/>
      <c r="K236" s="537">
        <v>494</v>
      </c>
      <c r="L236" s="553"/>
      <c r="M236" s="553"/>
      <c r="N236" s="537"/>
      <c r="O236" s="537"/>
      <c r="P236" s="553"/>
      <c r="Q236" s="553"/>
      <c r="R236" s="542"/>
      <c r="S236" s="554"/>
    </row>
    <row r="237" spans="1:19" ht="14.45" customHeight="1" x14ac:dyDescent="0.2">
      <c r="A237" s="536" t="s">
        <v>1073</v>
      </c>
      <c r="B237" s="537" t="s">
        <v>1074</v>
      </c>
      <c r="C237" s="537" t="s">
        <v>481</v>
      </c>
      <c r="D237" s="537" t="s">
        <v>1061</v>
      </c>
      <c r="E237" s="537" t="s">
        <v>1075</v>
      </c>
      <c r="F237" s="537" t="s">
        <v>1124</v>
      </c>
      <c r="G237" s="537" t="s">
        <v>1125</v>
      </c>
      <c r="H237" s="553">
        <v>16</v>
      </c>
      <c r="I237" s="553">
        <v>5920</v>
      </c>
      <c r="J237" s="537"/>
      <c r="K237" s="537">
        <v>370</v>
      </c>
      <c r="L237" s="553"/>
      <c r="M237" s="553"/>
      <c r="N237" s="537"/>
      <c r="O237" s="537"/>
      <c r="P237" s="553"/>
      <c r="Q237" s="553"/>
      <c r="R237" s="542"/>
      <c r="S237" s="554"/>
    </row>
    <row r="238" spans="1:19" ht="14.45" customHeight="1" x14ac:dyDescent="0.2">
      <c r="A238" s="536" t="s">
        <v>1073</v>
      </c>
      <c r="B238" s="537" t="s">
        <v>1074</v>
      </c>
      <c r="C238" s="537" t="s">
        <v>481</v>
      </c>
      <c r="D238" s="537" t="s">
        <v>1061</v>
      </c>
      <c r="E238" s="537" t="s">
        <v>1075</v>
      </c>
      <c r="F238" s="537" t="s">
        <v>1132</v>
      </c>
      <c r="G238" s="537" t="s">
        <v>1133</v>
      </c>
      <c r="H238" s="553">
        <v>4</v>
      </c>
      <c r="I238" s="553">
        <v>444</v>
      </c>
      <c r="J238" s="537"/>
      <c r="K238" s="537">
        <v>111</v>
      </c>
      <c r="L238" s="553"/>
      <c r="M238" s="553"/>
      <c r="N238" s="537"/>
      <c r="O238" s="537"/>
      <c r="P238" s="553"/>
      <c r="Q238" s="553"/>
      <c r="R238" s="542"/>
      <c r="S238" s="554"/>
    </row>
    <row r="239" spans="1:19" ht="14.45" customHeight="1" x14ac:dyDescent="0.2">
      <c r="A239" s="536" t="s">
        <v>1073</v>
      </c>
      <c r="B239" s="537" t="s">
        <v>1074</v>
      </c>
      <c r="C239" s="537" t="s">
        <v>481</v>
      </c>
      <c r="D239" s="537" t="s">
        <v>1061</v>
      </c>
      <c r="E239" s="537" t="s">
        <v>1075</v>
      </c>
      <c r="F239" s="537" t="s">
        <v>1138</v>
      </c>
      <c r="G239" s="537"/>
      <c r="H239" s="553">
        <v>1</v>
      </c>
      <c r="I239" s="553">
        <v>1285</v>
      </c>
      <c r="J239" s="537"/>
      <c r="K239" s="537">
        <v>1285</v>
      </c>
      <c r="L239" s="553"/>
      <c r="M239" s="553"/>
      <c r="N239" s="537"/>
      <c r="O239" s="537"/>
      <c r="P239" s="553"/>
      <c r="Q239" s="553"/>
      <c r="R239" s="542"/>
      <c r="S239" s="554"/>
    </row>
    <row r="240" spans="1:19" ht="14.45" customHeight="1" x14ac:dyDescent="0.2">
      <c r="A240" s="536" t="s">
        <v>1073</v>
      </c>
      <c r="B240" s="537" t="s">
        <v>1074</v>
      </c>
      <c r="C240" s="537" t="s">
        <v>481</v>
      </c>
      <c r="D240" s="537" t="s">
        <v>1061</v>
      </c>
      <c r="E240" s="537" t="s">
        <v>1075</v>
      </c>
      <c r="F240" s="537" t="s">
        <v>1139</v>
      </c>
      <c r="G240" s="537" t="s">
        <v>1140</v>
      </c>
      <c r="H240" s="553">
        <v>4</v>
      </c>
      <c r="I240" s="553">
        <v>1824</v>
      </c>
      <c r="J240" s="537"/>
      <c r="K240" s="537">
        <v>456</v>
      </c>
      <c r="L240" s="553"/>
      <c r="M240" s="553"/>
      <c r="N240" s="537"/>
      <c r="O240" s="537"/>
      <c r="P240" s="553"/>
      <c r="Q240" s="553"/>
      <c r="R240" s="542"/>
      <c r="S240" s="554"/>
    </row>
    <row r="241" spans="1:19" ht="14.45" customHeight="1" x14ac:dyDescent="0.2">
      <c r="A241" s="536" t="s">
        <v>1073</v>
      </c>
      <c r="B241" s="537" t="s">
        <v>1074</v>
      </c>
      <c r="C241" s="537" t="s">
        <v>481</v>
      </c>
      <c r="D241" s="537" t="s">
        <v>1061</v>
      </c>
      <c r="E241" s="537" t="s">
        <v>1075</v>
      </c>
      <c r="F241" s="537" t="s">
        <v>1141</v>
      </c>
      <c r="G241" s="537" t="s">
        <v>1142</v>
      </c>
      <c r="H241" s="553">
        <v>38</v>
      </c>
      <c r="I241" s="553">
        <v>2204</v>
      </c>
      <c r="J241" s="537"/>
      <c r="K241" s="537">
        <v>58</v>
      </c>
      <c r="L241" s="553"/>
      <c r="M241" s="553"/>
      <c r="N241" s="537"/>
      <c r="O241" s="537"/>
      <c r="P241" s="553"/>
      <c r="Q241" s="553"/>
      <c r="R241" s="542"/>
      <c r="S241" s="554"/>
    </row>
    <row r="242" spans="1:19" ht="14.45" customHeight="1" x14ac:dyDescent="0.2">
      <c r="A242" s="536" t="s">
        <v>1073</v>
      </c>
      <c r="B242" s="537" t="s">
        <v>1074</v>
      </c>
      <c r="C242" s="537" t="s">
        <v>481</v>
      </c>
      <c r="D242" s="537" t="s">
        <v>1061</v>
      </c>
      <c r="E242" s="537" t="s">
        <v>1075</v>
      </c>
      <c r="F242" s="537" t="s">
        <v>1149</v>
      </c>
      <c r="G242" s="537" t="s">
        <v>1150</v>
      </c>
      <c r="H242" s="553">
        <v>11</v>
      </c>
      <c r="I242" s="553">
        <v>1936</v>
      </c>
      <c r="J242" s="537"/>
      <c r="K242" s="537">
        <v>176</v>
      </c>
      <c r="L242" s="553"/>
      <c r="M242" s="553"/>
      <c r="N242" s="537"/>
      <c r="O242" s="537"/>
      <c r="P242" s="553"/>
      <c r="Q242" s="553"/>
      <c r="R242" s="542"/>
      <c r="S242" s="554"/>
    </row>
    <row r="243" spans="1:19" ht="14.45" customHeight="1" x14ac:dyDescent="0.2">
      <c r="A243" s="536" t="s">
        <v>1073</v>
      </c>
      <c r="B243" s="537" t="s">
        <v>1074</v>
      </c>
      <c r="C243" s="537" t="s">
        <v>481</v>
      </c>
      <c r="D243" s="537" t="s">
        <v>1061</v>
      </c>
      <c r="E243" s="537" t="s">
        <v>1075</v>
      </c>
      <c r="F243" s="537" t="s">
        <v>1159</v>
      </c>
      <c r="G243" s="537"/>
      <c r="H243" s="553">
        <v>10</v>
      </c>
      <c r="I243" s="553">
        <v>10120</v>
      </c>
      <c r="J243" s="537"/>
      <c r="K243" s="537">
        <v>1012</v>
      </c>
      <c r="L243" s="553"/>
      <c r="M243" s="553"/>
      <c r="N243" s="537"/>
      <c r="O243" s="537"/>
      <c r="P243" s="553"/>
      <c r="Q243" s="553"/>
      <c r="R243" s="542"/>
      <c r="S243" s="554"/>
    </row>
    <row r="244" spans="1:19" ht="14.45" customHeight="1" x14ac:dyDescent="0.2">
      <c r="A244" s="536" t="s">
        <v>1073</v>
      </c>
      <c r="B244" s="537" t="s">
        <v>1074</v>
      </c>
      <c r="C244" s="537" t="s">
        <v>481</v>
      </c>
      <c r="D244" s="537" t="s">
        <v>1061</v>
      </c>
      <c r="E244" s="537" t="s">
        <v>1075</v>
      </c>
      <c r="F244" s="537" t="s">
        <v>1162</v>
      </c>
      <c r="G244" s="537"/>
      <c r="H244" s="553">
        <v>4</v>
      </c>
      <c r="I244" s="553">
        <v>9188</v>
      </c>
      <c r="J244" s="537"/>
      <c r="K244" s="537">
        <v>2297</v>
      </c>
      <c r="L244" s="553"/>
      <c r="M244" s="553"/>
      <c r="N244" s="537"/>
      <c r="O244" s="537"/>
      <c r="P244" s="553"/>
      <c r="Q244" s="553"/>
      <c r="R244" s="542"/>
      <c r="S244" s="554"/>
    </row>
    <row r="245" spans="1:19" ht="14.45" customHeight="1" x14ac:dyDescent="0.2">
      <c r="A245" s="536" t="s">
        <v>1073</v>
      </c>
      <c r="B245" s="537" t="s">
        <v>1074</v>
      </c>
      <c r="C245" s="537" t="s">
        <v>481</v>
      </c>
      <c r="D245" s="537" t="s">
        <v>1063</v>
      </c>
      <c r="E245" s="537" t="s">
        <v>1075</v>
      </c>
      <c r="F245" s="537" t="s">
        <v>1078</v>
      </c>
      <c r="G245" s="537" t="s">
        <v>1079</v>
      </c>
      <c r="H245" s="553">
        <v>16</v>
      </c>
      <c r="I245" s="553">
        <v>928</v>
      </c>
      <c r="J245" s="537"/>
      <c r="K245" s="537">
        <v>58</v>
      </c>
      <c r="L245" s="553"/>
      <c r="M245" s="553"/>
      <c r="N245" s="537"/>
      <c r="O245" s="537"/>
      <c r="P245" s="553"/>
      <c r="Q245" s="553"/>
      <c r="R245" s="542"/>
      <c r="S245" s="554"/>
    </row>
    <row r="246" spans="1:19" ht="14.45" customHeight="1" x14ac:dyDescent="0.2">
      <c r="A246" s="536" t="s">
        <v>1073</v>
      </c>
      <c r="B246" s="537" t="s">
        <v>1074</v>
      </c>
      <c r="C246" s="537" t="s">
        <v>481</v>
      </c>
      <c r="D246" s="537" t="s">
        <v>1063</v>
      </c>
      <c r="E246" s="537" t="s">
        <v>1075</v>
      </c>
      <c r="F246" s="537" t="s">
        <v>1094</v>
      </c>
      <c r="G246" s="537" t="s">
        <v>1095</v>
      </c>
      <c r="H246" s="553">
        <v>3</v>
      </c>
      <c r="I246" s="553">
        <v>1047</v>
      </c>
      <c r="J246" s="537"/>
      <c r="K246" s="537">
        <v>349</v>
      </c>
      <c r="L246" s="553"/>
      <c r="M246" s="553"/>
      <c r="N246" s="537"/>
      <c r="O246" s="537"/>
      <c r="P246" s="553"/>
      <c r="Q246" s="553"/>
      <c r="R246" s="542"/>
      <c r="S246" s="554"/>
    </row>
    <row r="247" spans="1:19" ht="14.45" customHeight="1" x14ac:dyDescent="0.2">
      <c r="A247" s="536" t="s">
        <v>1073</v>
      </c>
      <c r="B247" s="537" t="s">
        <v>1074</v>
      </c>
      <c r="C247" s="537" t="s">
        <v>481</v>
      </c>
      <c r="D247" s="537" t="s">
        <v>1063</v>
      </c>
      <c r="E247" s="537" t="s">
        <v>1075</v>
      </c>
      <c r="F247" s="537" t="s">
        <v>1104</v>
      </c>
      <c r="G247" s="537" t="s">
        <v>1105</v>
      </c>
      <c r="H247" s="553">
        <v>2</v>
      </c>
      <c r="I247" s="553">
        <v>98</v>
      </c>
      <c r="J247" s="537"/>
      <c r="K247" s="537">
        <v>49</v>
      </c>
      <c r="L247" s="553"/>
      <c r="M247" s="553"/>
      <c r="N247" s="537"/>
      <c r="O247" s="537"/>
      <c r="P247" s="553"/>
      <c r="Q247" s="553"/>
      <c r="R247" s="542"/>
      <c r="S247" s="554"/>
    </row>
    <row r="248" spans="1:19" ht="14.45" customHeight="1" x14ac:dyDescent="0.2">
      <c r="A248" s="536" t="s">
        <v>1073</v>
      </c>
      <c r="B248" s="537" t="s">
        <v>1074</v>
      </c>
      <c r="C248" s="537" t="s">
        <v>481</v>
      </c>
      <c r="D248" s="537" t="s">
        <v>1063</v>
      </c>
      <c r="E248" s="537" t="s">
        <v>1075</v>
      </c>
      <c r="F248" s="537" t="s">
        <v>1112</v>
      </c>
      <c r="G248" s="537" t="s">
        <v>1113</v>
      </c>
      <c r="H248" s="553">
        <v>12</v>
      </c>
      <c r="I248" s="553">
        <v>8460</v>
      </c>
      <c r="J248" s="537"/>
      <c r="K248" s="537">
        <v>705</v>
      </c>
      <c r="L248" s="553"/>
      <c r="M248" s="553"/>
      <c r="N248" s="537"/>
      <c r="O248" s="537"/>
      <c r="P248" s="553"/>
      <c r="Q248" s="553"/>
      <c r="R248" s="542"/>
      <c r="S248" s="554"/>
    </row>
    <row r="249" spans="1:19" ht="14.45" customHeight="1" x14ac:dyDescent="0.2">
      <c r="A249" s="536" t="s">
        <v>1073</v>
      </c>
      <c r="B249" s="537" t="s">
        <v>1074</v>
      </c>
      <c r="C249" s="537" t="s">
        <v>481</v>
      </c>
      <c r="D249" s="537" t="s">
        <v>1063</v>
      </c>
      <c r="E249" s="537" t="s">
        <v>1075</v>
      </c>
      <c r="F249" s="537" t="s">
        <v>1116</v>
      </c>
      <c r="G249" s="537" t="s">
        <v>1117</v>
      </c>
      <c r="H249" s="553">
        <v>5</v>
      </c>
      <c r="I249" s="553">
        <v>1525</v>
      </c>
      <c r="J249" s="537"/>
      <c r="K249" s="537">
        <v>305</v>
      </c>
      <c r="L249" s="553"/>
      <c r="M249" s="553"/>
      <c r="N249" s="537"/>
      <c r="O249" s="537"/>
      <c r="P249" s="553"/>
      <c r="Q249" s="553"/>
      <c r="R249" s="542"/>
      <c r="S249" s="554"/>
    </row>
    <row r="250" spans="1:19" ht="14.45" customHeight="1" x14ac:dyDescent="0.2">
      <c r="A250" s="536" t="s">
        <v>1073</v>
      </c>
      <c r="B250" s="537" t="s">
        <v>1074</v>
      </c>
      <c r="C250" s="537" t="s">
        <v>481</v>
      </c>
      <c r="D250" s="537" t="s">
        <v>1063</v>
      </c>
      <c r="E250" s="537" t="s">
        <v>1075</v>
      </c>
      <c r="F250" s="537" t="s">
        <v>1120</v>
      </c>
      <c r="G250" s="537" t="s">
        <v>1121</v>
      </c>
      <c r="H250" s="553">
        <v>3</v>
      </c>
      <c r="I250" s="553">
        <v>1482</v>
      </c>
      <c r="J250" s="537"/>
      <c r="K250" s="537">
        <v>494</v>
      </c>
      <c r="L250" s="553"/>
      <c r="M250" s="553"/>
      <c r="N250" s="537"/>
      <c r="O250" s="537"/>
      <c r="P250" s="553"/>
      <c r="Q250" s="553"/>
      <c r="R250" s="542"/>
      <c r="S250" s="554"/>
    </row>
    <row r="251" spans="1:19" ht="14.45" customHeight="1" x14ac:dyDescent="0.2">
      <c r="A251" s="536" t="s">
        <v>1073</v>
      </c>
      <c r="B251" s="537" t="s">
        <v>1074</v>
      </c>
      <c r="C251" s="537" t="s">
        <v>481</v>
      </c>
      <c r="D251" s="537" t="s">
        <v>1063</v>
      </c>
      <c r="E251" s="537" t="s">
        <v>1075</v>
      </c>
      <c r="F251" s="537" t="s">
        <v>1124</v>
      </c>
      <c r="G251" s="537" t="s">
        <v>1125</v>
      </c>
      <c r="H251" s="553">
        <v>8</v>
      </c>
      <c r="I251" s="553">
        <v>2960</v>
      </c>
      <c r="J251" s="537"/>
      <c r="K251" s="537">
        <v>370</v>
      </c>
      <c r="L251" s="553"/>
      <c r="M251" s="553"/>
      <c r="N251" s="537"/>
      <c r="O251" s="537"/>
      <c r="P251" s="553"/>
      <c r="Q251" s="553"/>
      <c r="R251" s="542"/>
      <c r="S251" s="554"/>
    </row>
    <row r="252" spans="1:19" ht="14.45" customHeight="1" x14ac:dyDescent="0.2">
      <c r="A252" s="536" t="s">
        <v>1073</v>
      </c>
      <c r="B252" s="537" t="s">
        <v>1074</v>
      </c>
      <c r="C252" s="537" t="s">
        <v>481</v>
      </c>
      <c r="D252" s="537" t="s">
        <v>1063</v>
      </c>
      <c r="E252" s="537" t="s">
        <v>1075</v>
      </c>
      <c r="F252" s="537" t="s">
        <v>1126</v>
      </c>
      <c r="G252" s="537" t="s">
        <v>1127</v>
      </c>
      <c r="H252" s="553"/>
      <c r="I252" s="553"/>
      <c r="J252" s="537"/>
      <c r="K252" s="537"/>
      <c r="L252" s="553"/>
      <c r="M252" s="553"/>
      <c r="N252" s="537"/>
      <c r="O252" s="537"/>
      <c r="P252" s="553">
        <v>2</v>
      </c>
      <c r="Q252" s="553">
        <v>6264</v>
      </c>
      <c r="R252" s="542"/>
      <c r="S252" s="554">
        <v>3132</v>
      </c>
    </row>
    <row r="253" spans="1:19" ht="14.45" customHeight="1" x14ac:dyDescent="0.2">
      <c r="A253" s="536" t="s">
        <v>1073</v>
      </c>
      <c r="B253" s="537" t="s">
        <v>1074</v>
      </c>
      <c r="C253" s="537" t="s">
        <v>481</v>
      </c>
      <c r="D253" s="537" t="s">
        <v>1063</v>
      </c>
      <c r="E253" s="537" t="s">
        <v>1075</v>
      </c>
      <c r="F253" s="537" t="s">
        <v>1149</v>
      </c>
      <c r="G253" s="537" t="s">
        <v>1150</v>
      </c>
      <c r="H253" s="553">
        <v>4</v>
      </c>
      <c r="I253" s="553">
        <v>704</v>
      </c>
      <c r="J253" s="537"/>
      <c r="K253" s="537">
        <v>176</v>
      </c>
      <c r="L253" s="553"/>
      <c r="M253" s="553"/>
      <c r="N253" s="537"/>
      <c r="O253" s="537"/>
      <c r="P253" s="553"/>
      <c r="Q253" s="553"/>
      <c r="R253" s="542"/>
      <c r="S253" s="554"/>
    </row>
    <row r="254" spans="1:19" ht="14.45" customHeight="1" x14ac:dyDescent="0.2">
      <c r="A254" s="536" t="s">
        <v>1073</v>
      </c>
      <c r="B254" s="537" t="s">
        <v>1074</v>
      </c>
      <c r="C254" s="537" t="s">
        <v>481</v>
      </c>
      <c r="D254" s="537" t="s">
        <v>1063</v>
      </c>
      <c r="E254" s="537" t="s">
        <v>1075</v>
      </c>
      <c r="F254" s="537" t="s">
        <v>1151</v>
      </c>
      <c r="G254" s="537" t="s">
        <v>1152</v>
      </c>
      <c r="H254" s="553">
        <v>42</v>
      </c>
      <c r="I254" s="553">
        <v>3570</v>
      </c>
      <c r="J254" s="537"/>
      <c r="K254" s="537">
        <v>85</v>
      </c>
      <c r="L254" s="553"/>
      <c r="M254" s="553"/>
      <c r="N254" s="537"/>
      <c r="O254" s="537"/>
      <c r="P254" s="553"/>
      <c r="Q254" s="553"/>
      <c r="R254" s="542"/>
      <c r="S254" s="554"/>
    </row>
    <row r="255" spans="1:19" ht="14.45" customHeight="1" x14ac:dyDescent="0.2">
      <c r="A255" s="536" t="s">
        <v>1073</v>
      </c>
      <c r="B255" s="537" t="s">
        <v>1074</v>
      </c>
      <c r="C255" s="537" t="s">
        <v>481</v>
      </c>
      <c r="D255" s="537" t="s">
        <v>1063</v>
      </c>
      <c r="E255" s="537" t="s">
        <v>1075</v>
      </c>
      <c r="F255" s="537" t="s">
        <v>1160</v>
      </c>
      <c r="G255" s="537" t="s">
        <v>1161</v>
      </c>
      <c r="H255" s="553">
        <v>2</v>
      </c>
      <c r="I255" s="553">
        <v>352</v>
      </c>
      <c r="J255" s="537"/>
      <c r="K255" s="537">
        <v>176</v>
      </c>
      <c r="L255" s="553"/>
      <c r="M255" s="553"/>
      <c r="N255" s="537"/>
      <c r="O255" s="537"/>
      <c r="P255" s="553"/>
      <c r="Q255" s="553"/>
      <c r="R255" s="542"/>
      <c r="S255" s="554"/>
    </row>
    <row r="256" spans="1:19" ht="14.45" customHeight="1" x14ac:dyDescent="0.2">
      <c r="A256" s="536" t="s">
        <v>1073</v>
      </c>
      <c r="B256" s="537" t="s">
        <v>1074</v>
      </c>
      <c r="C256" s="537" t="s">
        <v>481</v>
      </c>
      <c r="D256" s="537" t="s">
        <v>1063</v>
      </c>
      <c r="E256" s="537" t="s">
        <v>1075</v>
      </c>
      <c r="F256" s="537" t="s">
        <v>1165</v>
      </c>
      <c r="G256" s="537" t="s">
        <v>1166</v>
      </c>
      <c r="H256" s="553">
        <v>15</v>
      </c>
      <c r="I256" s="553">
        <v>3960</v>
      </c>
      <c r="J256" s="537"/>
      <c r="K256" s="537">
        <v>264</v>
      </c>
      <c r="L256" s="553"/>
      <c r="M256" s="553"/>
      <c r="N256" s="537"/>
      <c r="O256" s="537"/>
      <c r="P256" s="553"/>
      <c r="Q256" s="553"/>
      <c r="R256" s="542"/>
      <c r="S256" s="554"/>
    </row>
    <row r="257" spans="1:19" ht="14.45" customHeight="1" x14ac:dyDescent="0.2">
      <c r="A257" s="536" t="s">
        <v>1073</v>
      </c>
      <c r="B257" s="537" t="s">
        <v>1074</v>
      </c>
      <c r="C257" s="537" t="s">
        <v>481</v>
      </c>
      <c r="D257" s="537" t="s">
        <v>1063</v>
      </c>
      <c r="E257" s="537" t="s">
        <v>1075</v>
      </c>
      <c r="F257" s="537" t="s">
        <v>1192</v>
      </c>
      <c r="G257" s="537" t="s">
        <v>1193</v>
      </c>
      <c r="H257" s="553"/>
      <c r="I257" s="553"/>
      <c r="J257" s="537"/>
      <c r="K257" s="537"/>
      <c r="L257" s="553">
        <v>3</v>
      </c>
      <c r="M257" s="553">
        <v>14337</v>
      </c>
      <c r="N257" s="537">
        <v>1</v>
      </c>
      <c r="O257" s="537">
        <v>4779</v>
      </c>
      <c r="P257" s="553">
        <v>6</v>
      </c>
      <c r="Q257" s="553">
        <v>28818</v>
      </c>
      <c r="R257" s="542">
        <v>2.0100439422473322</v>
      </c>
      <c r="S257" s="554">
        <v>4803</v>
      </c>
    </row>
    <row r="258" spans="1:19" ht="14.45" customHeight="1" x14ac:dyDescent="0.2">
      <c r="A258" s="536" t="s">
        <v>1073</v>
      </c>
      <c r="B258" s="537" t="s">
        <v>1074</v>
      </c>
      <c r="C258" s="537" t="s">
        <v>481</v>
      </c>
      <c r="D258" s="537" t="s">
        <v>1066</v>
      </c>
      <c r="E258" s="537" t="s">
        <v>1075</v>
      </c>
      <c r="F258" s="537" t="s">
        <v>1078</v>
      </c>
      <c r="G258" s="537" t="s">
        <v>1079</v>
      </c>
      <c r="H258" s="553">
        <v>55</v>
      </c>
      <c r="I258" s="553">
        <v>3190</v>
      </c>
      <c r="J258" s="537"/>
      <c r="K258" s="537">
        <v>58</v>
      </c>
      <c r="L258" s="553"/>
      <c r="M258" s="553"/>
      <c r="N258" s="537"/>
      <c r="O258" s="537"/>
      <c r="P258" s="553"/>
      <c r="Q258" s="553"/>
      <c r="R258" s="542"/>
      <c r="S258" s="554"/>
    </row>
    <row r="259" spans="1:19" ht="14.45" customHeight="1" x14ac:dyDescent="0.2">
      <c r="A259" s="536" t="s">
        <v>1073</v>
      </c>
      <c r="B259" s="537" t="s">
        <v>1074</v>
      </c>
      <c r="C259" s="537" t="s">
        <v>481</v>
      </c>
      <c r="D259" s="537" t="s">
        <v>1066</v>
      </c>
      <c r="E259" s="537" t="s">
        <v>1075</v>
      </c>
      <c r="F259" s="537" t="s">
        <v>1080</v>
      </c>
      <c r="G259" s="537" t="s">
        <v>1081</v>
      </c>
      <c r="H259" s="553">
        <v>10</v>
      </c>
      <c r="I259" s="553">
        <v>1310</v>
      </c>
      <c r="J259" s="537"/>
      <c r="K259" s="537">
        <v>131</v>
      </c>
      <c r="L259" s="553"/>
      <c r="M259" s="553"/>
      <c r="N259" s="537"/>
      <c r="O259" s="537"/>
      <c r="P259" s="553"/>
      <c r="Q259" s="553"/>
      <c r="R259" s="542"/>
      <c r="S259" s="554"/>
    </row>
    <row r="260" spans="1:19" ht="14.45" customHeight="1" x14ac:dyDescent="0.2">
      <c r="A260" s="536" t="s">
        <v>1073</v>
      </c>
      <c r="B260" s="537" t="s">
        <v>1074</v>
      </c>
      <c r="C260" s="537" t="s">
        <v>481</v>
      </c>
      <c r="D260" s="537" t="s">
        <v>1066</v>
      </c>
      <c r="E260" s="537" t="s">
        <v>1075</v>
      </c>
      <c r="F260" s="537" t="s">
        <v>1086</v>
      </c>
      <c r="G260" s="537" t="s">
        <v>1087</v>
      </c>
      <c r="H260" s="553">
        <v>22</v>
      </c>
      <c r="I260" s="553">
        <v>3960</v>
      </c>
      <c r="J260" s="537"/>
      <c r="K260" s="537">
        <v>180</v>
      </c>
      <c r="L260" s="553"/>
      <c r="M260" s="553"/>
      <c r="N260" s="537"/>
      <c r="O260" s="537"/>
      <c r="P260" s="553"/>
      <c r="Q260" s="553"/>
      <c r="R260" s="542"/>
      <c r="S260" s="554"/>
    </row>
    <row r="261" spans="1:19" ht="14.45" customHeight="1" x14ac:dyDescent="0.2">
      <c r="A261" s="536" t="s">
        <v>1073</v>
      </c>
      <c r="B261" s="537" t="s">
        <v>1074</v>
      </c>
      <c r="C261" s="537" t="s">
        <v>481</v>
      </c>
      <c r="D261" s="537" t="s">
        <v>1066</v>
      </c>
      <c r="E261" s="537" t="s">
        <v>1075</v>
      </c>
      <c r="F261" s="537" t="s">
        <v>1088</v>
      </c>
      <c r="G261" s="537" t="s">
        <v>1089</v>
      </c>
      <c r="H261" s="553">
        <v>2</v>
      </c>
      <c r="I261" s="553">
        <v>1138</v>
      </c>
      <c r="J261" s="537"/>
      <c r="K261" s="537">
        <v>569</v>
      </c>
      <c r="L261" s="553"/>
      <c r="M261" s="553"/>
      <c r="N261" s="537"/>
      <c r="O261" s="537"/>
      <c r="P261" s="553"/>
      <c r="Q261" s="553"/>
      <c r="R261" s="542"/>
      <c r="S261" s="554"/>
    </row>
    <row r="262" spans="1:19" ht="14.45" customHeight="1" x14ac:dyDescent="0.2">
      <c r="A262" s="536" t="s">
        <v>1073</v>
      </c>
      <c r="B262" s="537" t="s">
        <v>1074</v>
      </c>
      <c r="C262" s="537" t="s">
        <v>481</v>
      </c>
      <c r="D262" s="537" t="s">
        <v>1066</v>
      </c>
      <c r="E262" s="537" t="s">
        <v>1075</v>
      </c>
      <c r="F262" s="537" t="s">
        <v>1090</v>
      </c>
      <c r="G262" s="537" t="s">
        <v>1091</v>
      </c>
      <c r="H262" s="553">
        <v>5</v>
      </c>
      <c r="I262" s="553">
        <v>1680</v>
      </c>
      <c r="J262" s="537"/>
      <c r="K262" s="537">
        <v>336</v>
      </c>
      <c r="L262" s="553"/>
      <c r="M262" s="553"/>
      <c r="N262" s="537"/>
      <c r="O262" s="537"/>
      <c r="P262" s="553"/>
      <c r="Q262" s="553"/>
      <c r="R262" s="542"/>
      <c r="S262" s="554"/>
    </row>
    <row r="263" spans="1:19" ht="14.45" customHeight="1" x14ac:dyDescent="0.2">
      <c r="A263" s="536" t="s">
        <v>1073</v>
      </c>
      <c r="B263" s="537" t="s">
        <v>1074</v>
      </c>
      <c r="C263" s="537" t="s">
        <v>481</v>
      </c>
      <c r="D263" s="537" t="s">
        <v>1066</v>
      </c>
      <c r="E263" s="537" t="s">
        <v>1075</v>
      </c>
      <c r="F263" s="537" t="s">
        <v>1094</v>
      </c>
      <c r="G263" s="537" t="s">
        <v>1095</v>
      </c>
      <c r="H263" s="553">
        <v>37</v>
      </c>
      <c r="I263" s="553">
        <v>12913</v>
      </c>
      <c r="J263" s="537"/>
      <c r="K263" s="537">
        <v>349</v>
      </c>
      <c r="L263" s="553"/>
      <c r="M263" s="553"/>
      <c r="N263" s="537"/>
      <c r="O263" s="537"/>
      <c r="P263" s="553"/>
      <c r="Q263" s="553"/>
      <c r="R263" s="542"/>
      <c r="S263" s="554"/>
    </row>
    <row r="264" spans="1:19" ht="14.45" customHeight="1" x14ac:dyDescent="0.2">
      <c r="A264" s="536" t="s">
        <v>1073</v>
      </c>
      <c r="B264" s="537" t="s">
        <v>1074</v>
      </c>
      <c r="C264" s="537" t="s">
        <v>481</v>
      </c>
      <c r="D264" s="537" t="s">
        <v>1066</v>
      </c>
      <c r="E264" s="537" t="s">
        <v>1075</v>
      </c>
      <c r="F264" s="537" t="s">
        <v>1116</v>
      </c>
      <c r="G264" s="537" t="s">
        <v>1117</v>
      </c>
      <c r="H264" s="553">
        <v>13</v>
      </c>
      <c r="I264" s="553">
        <v>3965</v>
      </c>
      <c r="J264" s="537"/>
      <c r="K264" s="537">
        <v>305</v>
      </c>
      <c r="L264" s="553"/>
      <c r="M264" s="553"/>
      <c r="N264" s="537"/>
      <c r="O264" s="537"/>
      <c r="P264" s="553"/>
      <c r="Q264" s="553"/>
      <c r="R264" s="542"/>
      <c r="S264" s="554"/>
    </row>
    <row r="265" spans="1:19" ht="14.45" customHeight="1" x14ac:dyDescent="0.2">
      <c r="A265" s="536" t="s">
        <v>1073</v>
      </c>
      <c r="B265" s="537" t="s">
        <v>1074</v>
      </c>
      <c r="C265" s="537" t="s">
        <v>481</v>
      </c>
      <c r="D265" s="537" t="s">
        <v>1066</v>
      </c>
      <c r="E265" s="537" t="s">
        <v>1075</v>
      </c>
      <c r="F265" s="537" t="s">
        <v>1120</v>
      </c>
      <c r="G265" s="537" t="s">
        <v>1121</v>
      </c>
      <c r="H265" s="553">
        <v>60</v>
      </c>
      <c r="I265" s="553">
        <v>29640</v>
      </c>
      <c r="J265" s="537"/>
      <c r="K265" s="537">
        <v>494</v>
      </c>
      <c r="L265" s="553"/>
      <c r="M265" s="553"/>
      <c r="N265" s="537"/>
      <c r="O265" s="537"/>
      <c r="P265" s="553"/>
      <c r="Q265" s="553"/>
      <c r="R265" s="542"/>
      <c r="S265" s="554"/>
    </row>
    <row r="266" spans="1:19" ht="14.45" customHeight="1" x14ac:dyDescent="0.2">
      <c r="A266" s="536" t="s">
        <v>1073</v>
      </c>
      <c r="B266" s="537" t="s">
        <v>1074</v>
      </c>
      <c r="C266" s="537" t="s">
        <v>481</v>
      </c>
      <c r="D266" s="537" t="s">
        <v>1066</v>
      </c>
      <c r="E266" s="537" t="s">
        <v>1075</v>
      </c>
      <c r="F266" s="537" t="s">
        <v>1124</v>
      </c>
      <c r="G266" s="537" t="s">
        <v>1125</v>
      </c>
      <c r="H266" s="553">
        <v>61</v>
      </c>
      <c r="I266" s="553">
        <v>22570</v>
      </c>
      <c r="J266" s="537"/>
      <c r="K266" s="537">
        <v>370</v>
      </c>
      <c r="L266" s="553"/>
      <c r="M266" s="553"/>
      <c r="N266" s="537"/>
      <c r="O266" s="537"/>
      <c r="P266" s="553"/>
      <c r="Q266" s="553"/>
      <c r="R266" s="542"/>
      <c r="S266" s="554"/>
    </row>
    <row r="267" spans="1:19" ht="14.45" customHeight="1" x14ac:dyDescent="0.2">
      <c r="A267" s="536" t="s">
        <v>1073</v>
      </c>
      <c r="B267" s="537" t="s">
        <v>1074</v>
      </c>
      <c r="C267" s="537" t="s">
        <v>481</v>
      </c>
      <c r="D267" s="537" t="s">
        <v>1066</v>
      </c>
      <c r="E267" s="537" t="s">
        <v>1075</v>
      </c>
      <c r="F267" s="537" t="s">
        <v>1126</v>
      </c>
      <c r="G267" s="537" t="s">
        <v>1127</v>
      </c>
      <c r="H267" s="553">
        <v>3</v>
      </c>
      <c r="I267" s="553">
        <v>9324</v>
      </c>
      <c r="J267" s="537"/>
      <c r="K267" s="537">
        <v>3108</v>
      </c>
      <c r="L267" s="553"/>
      <c r="M267" s="553"/>
      <c r="N267" s="537"/>
      <c r="O267" s="537"/>
      <c r="P267" s="553"/>
      <c r="Q267" s="553"/>
      <c r="R267" s="542"/>
      <c r="S267" s="554"/>
    </row>
    <row r="268" spans="1:19" ht="14.45" customHeight="1" x14ac:dyDescent="0.2">
      <c r="A268" s="536" t="s">
        <v>1073</v>
      </c>
      <c r="B268" s="537" t="s">
        <v>1074</v>
      </c>
      <c r="C268" s="537" t="s">
        <v>481</v>
      </c>
      <c r="D268" s="537" t="s">
        <v>1066</v>
      </c>
      <c r="E268" s="537" t="s">
        <v>1075</v>
      </c>
      <c r="F268" s="537" t="s">
        <v>1132</v>
      </c>
      <c r="G268" s="537" t="s">
        <v>1133</v>
      </c>
      <c r="H268" s="553">
        <v>10</v>
      </c>
      <c r="I268" s="553">
        <v>1110</v>
      </c>
      <c r="J268" s="537"/>
      <c r="K268" s="537">
        <v>111</v>
      </c>
      <c r="L268" s="553"/>
      <c r="M268" s="553"/>
      <c r="N268" s="537"/>
      <c r="O268" s="537"/>
      <c r="P268" s="553"/>
      <c r="Q268" s="553"/>
      <c r="R268" s="542"/>
      <c r="S268" s="554"/>
    </row>
    <row r="269" spans="1:19" ht="14.45" customHeight="1" x14ac:dyDescent="0.2">
      <c r="A269" s="536" t="s">
        <v>1073</v>
      </c>
      <c r="B269" s="537" t="s">
        <v>1074</v>
      </c>
      <c r="C269" s="537" t="s">
        <v>481</v>
      </c>
      <c r="D269" s="537" t="s">
        <v>1066</v>
      </c>
      <c r="E269" s="537" t="s">
        <v>1075</v>
      </c>
      <c r="F269" s="537" t="s">
        <v>1138</v>
      </c>
      <c r="G269" s="537"/>
      <c r="H269" s="553">
        <v>1</v>
      </c>
      <c r="I269" s="553">
        <v>1285</v>
      </c>
      <c r="J269" s="537"/>
      <c r="K269" s="537">
        <v>1285</v>
      </c>
      <c r="L269" s="553"/>
      <c r="M269" s="553"/>
      <c r="N269" s="537"/>
      <c r="O269" s="537"/>
      <c r="P269" s="553"/>
      <c r="Q269" s="553"/>
      <c r="R269" s="542"/>
      <c r="S269" s="554"/>
    </row>
    <row r="270" spans="1:19" ht="14.45" customHeight="1" x14ac:dyDescent="0.2">
      <c r="A270" s="536" t="s">
        <v>1073</v>
      </c>
      <c r="B270" s="537" t="s">
        <v>1074</v>
      </c>
      <c r="C270" s="537" t="s">
        <v>481</v>
      </c>
      <c r="D270" s="537" t="s">
        <v>1066</v>
      </c>
      <c r="E270" s="537" t="s">
        <v>1075</v>
      </c>
      <c r="F270" s="537" t="s">
        <v>1139</v>
      </c>
      <c r="G270" s="537" t="s">
        <v>1140</v>
      </c>
      <c r="H270" s="553">
        <v>14</v>
      </c>
      <c r="I270" s="553">
        <v>6384</v>
      </c>
      <c r="J270" s="537"/>
      <c r="K270" s="537">
        <v>456</v>
      </c>
      <c r="L270" s="553"/>
      <c r="M270" s="553"/>
      <c r="N270" s="537"/>
      <c r="O270" s="537"/>
      <c r="P270" s="553"/>
      <c r="Q270" s="553"/>
      <c r="R270" s="542"/>
      <c r="S270" s="554"/>
    </row>
    <row r="271" spans="1:19" ht="14.45" customHeight="1" x14ac:dyDescent="0.2">
      <c r="A271" s="536" t="s">
        <v>1073</v>
      </c>
      <c r="B271" s="537" t="s">
        <v>1074</v>
      </c>
      <c r="C271" s="537" t="s">
        <v>481</v>
      </c>
      <c r="D271" s="537" t="s">
        <v>1066</v>
      </c>
      <c r="E271" s="537" t="s">
        <v>1075</v>
      </c>
      <c r="F271" s="537" t="s">
        <v>1141</v>
      </c>
      <c r="G271" s="537" t="s">
        <v>1142</v>
      </c>
      <c r="H271" s="553">
        <v>112</v>
      </c>
      <c r="I271" s="553">
        <v>6496</v>
      </c>
      <c r="J271" s="537"/>
      <c r="K271" s="537">
        <v>58</v>
      </c>
      <c r="L271" s="553"/>
      <c r="M271" s="553"/>
      <c r="N271" s="537"/>
      <c r="O271" s="537"/>
      <c r="P271" s="553"/>
      <c r="Q271" s="553"/>
      <c r="R271" s="542"/>
      <c r="S271" s="554"/>
    </row>
    <row r="272" spans="1:19" ht="14.45" customHeight="1" x14ac:dyDescent="0.2">
      <c r="A272" s="536" t="s">
        <v>1073</v>
      </c>
      <c r="B272" s="537" t="s">
        <v>1074</v>
      </c>
      <c r="C272" s="537" t="s">
        <v>481</v>
      </c>
      <c r="D272" s="537" t="s">
        <v>1066</v>
      </c>
      <c r="E272" s="537" t="s">
        <v>1075</v>
      </c>
      <c r="F272" s="537" t="s">
        <v>1143</v>
      </c>
      <c r="G272" s="537" t="s">
        <v>1144</v>
      </c>
      <c r="H272" s="553">
        <v>13</v>
      </c>
      <c r="I272" s="553">
        <v>28249</v>
      </c>
      <c r="J272" s="537"/>
      <c r="K272" s="537">
        <v>2173</v>
      </c>
      <c r="L272" s="553"/>
      <c r="M272" s="553"/>
      <c r="N272" s="537"/>
      <c r="O272" s="537"/>
      <c r="P272" s="553"/>
      <c r="Q272" s="553"/>
      <c r="R272" s="542"/>
      <c r="S272" s="554"/>
    </row>
    <row r="273" spans="1:19" ht="14.45" customHeight="1" x14ac:dyDescent="0.2">
      <c r="A273" s="536" t="s">
        <v>1073</v>
      </c>
      <c r="B273" s="537" t="s">
        <v>1074</v>
      </c>
      <c r="C273" s="537" t="s">
        <v>481</v>
      </c>
      <c r="D273" s="537" t="s">
        <v>1066</v>
      </c>
      <c r="E273" s="537" t="s">
        <v>1075</v>
      </c>
      <c r="F273" s="537" t="s">
        <v>1149</v>
      </c>
      <c r="G273" s="537" t="s">
        <v>1150</v>
      </c>
      <c r="H273" s="553">
        <v>80</v>
      </c>
      <c r="I273" s="553">
        <v>14080</v>
      </c>
      <c r="J273" s="537"/>
      <c r="K273" s="537">
        <v>176</v>
      </c>
      <c r="L273" s="553"/>
      <c r="M273" s="553"/>
      <c r="N273" s="537"/>
      <c r="O273" s="537"/>
      <c r="P273" s="553"/>
      <c r="Q273" s="553"/>
      <c r="R273" s="542"/>
      <c r="S273" s="554"/>
    </row>
    <row r="274" spans="1:19" ht="14.45" customHeight="1" x14ac:dyDescent="0.2">
      <c r="A274" s="536" t="s">
        <v>1073</v>
      </c>
      <c r="B274" s="537" t="s">
        <v>1074</v>
      </c>
      <c r="C274" s="537" t="s">
        <v>481</v>
      </c>
      <c r="D274" s="537" t="s">
        <v>1066</v>
      </c>
      <c r="E274" s="537" t="s">
        <v>1075</v>
      </c>
      <c r="F274" s="537" t="s">
        <v>1155</v>
      </c>
      <c r="G274" s="537" t="s">
        <v>1156</v>
      </c>
      <c r="H274" s="553">
        <v>1</v>
      </c>
      <c r="I274" s="553">
        <v>170</v>
      </c>
      <c r="J274" s="537"/>
      <c r="K274" s="537">
        <v>170</v>
      </c>
      <c r="L274" s="553"/>
      <c r="M274" s="553"/>
      <c r="N274" s="537"/>
      <c r="O274" s="537"/>
      <c r="P274" s="553"/>
      <c r="Q274" s="553"/>
      <c r="R274" s="542"/>
      <c r="S274" s="554"/>
    </row>
    <row r="275" spans="1:19" ht="14.45" customHeight="1" x14ac:dyDescent="0.2">
      <c r="A275" s="536" t="s">
        <v>1073</v>
      </c>
      <c r="B275" s="537" t="s">
        <v>1074</v>
      </c>
      <c r="C275" s="537" t="s">
        <v>481</v>
      </c>
      <c r="D275" s="537" t="s">
        <v>1066</v>
      </c>
      <c r="E275" s="537" t="s">
        <v>1075</v>
      </c>
      <c r="F275" s="537" t="s">
        <v>1159</v>
      </c>
      <c r="G275" s="537"/>
      <c r="H275" s="553">
        <v>35</v>
      </c>
      <c r="I275" s="553">
        <v>35420</v>
      </c>
      <c r="J275" s="537"/>
      <c r="K275" s="537">
        <v>1012</v>
      </c>
      <c r="L275" s="553"/>
      <c r="M275" s="553"/>
      <c r="N275" s="537"/>
      <c r="O275" s="537"/>
      <c r="P275" s="553"/>
      <c r="Q275" s="553"/>
      <c r="R275" s="542"/>
      <c r="S275" s="554"/>
    </row>
    <row r="276" spans="1:19" ht="14.45" customHeight="1" x14ac:dyDescent="0.2">
      <c r="A276" s="536" t="s">
        <v>1073</v>
      </c>
      <c r="B276" s="537" t="s">
        <v>1074</v>
      </c>
      <c r="C276" s="537" t="s">
        <v>481</v>
      </c>
      <c r="D276" s="537" t="s">
        <v>1066</v>
      </c>
      <c r="E276" s="537" t="s">
        <v>1075</v>
      </c>
      <c r="F276" s="537" t="s">
        <v>1162</v>
      </c>
      <c r="G276" s="537"/>
      <c r="H276" s="553">
        <v>6</v>
      </c>
      <c r="I276" s="553">
        <v>13782</v>
      </c>
      <c r="J276" s="537"/>
      <c r="K276" s="537">
        <v>2297</v>
      </c>
      <c r="L276" s="553"/>
      <c r="M276" s="553"/>
      <c r="N276" s="537"/>
      <c r="O276" s="537"/>
      <c r="P276" s="553"/>
      <c r="Q276" s="553"/>
      <c r="R276" s="542"/>
      <c r="S276" s="554"/>
    </row>
    <row r="277" spans="1:19" ht="14.45" customHeight="1" x14ac:dyDescent="0.2">
      <c r="A277" s="536" t="s">
        <v>1073</v>
      </c>
      <c r="B277" s="537" t="s">
        <v>1074</v>
      </c>
      <c r="C277" s="537" t="s">
        <v>481</v>
      </c>
      <c r="D277" s="537" t="s">
        <v>1066</v>
      </c>
      <c r="E277" s="537" t="s">
        <v>1075</v>
      </c>
      <c r="F277" s="537" t="s">
        <v>1167</v>
      </c>
      <c r="G277" s="537" t="s">
        <v>1168</v>
      </c>
      <c r="H277" s="553">
        <v>25</v>
      </c>
      <c r="I277" s="553">
        <v>53275</v>
      </c>
      <c r="J277" s="537"/>
      <c r="K277" s="537">
        <v>2131</v>
      </c>
      <c r="L277" s="553"/>
      <c r="M277" s="553"/>
      <c r="N277" s="537"/>
      <c r="O277" s="537"/>
      <c r="P277" s="553"/>
      <c r="Q277" s="553"/>
      <c r="R277" s="542"/>
      <c r="S277" s="554"/>
    </row>
    <row r="278" spans="1:19" ht="14.45" customHeight="1" x14ac:dyDescent="0.2">
      <c r="A278" s="536" t="s">
        <v>1073</v>
      </c>
      <c r="B278" s="537" t="s">
        <v>1074</v>
      </c>
      <c r="C278" s="537" t="s">
        <v>481</v>
      </c>
      <c r="D278" s="537" t="s">
        <v>1066</v>
      </c>
      <c r="E278" s="537" t="s">
        <v>1075</v>
      </c>
      <c r="F278" s="537" t="s">
        <v>1178</v>
      </c>
      <c r="G278" s="537" t="s">
        <v>1179</v>
      </c>
      <c r="H278" s="553">
        <v>1</v>
      </c>
      <c r="I278" s="553">
        <v>1057</v>
      </c>
      <c r="J278" s="537"/>
      <c r="K278" s="537">
        <v>1057</v>
      </c>
      <c r="L278" s="553"/>
      <c r="M278" s="553"/>
      <c r="N278" s="537"/>
      <c r="O278" s="537"/>
      <c r="P278" s="553"/>
      <c r="Q278" s="553"/>
      <c r="R278" s="542"/>
      <c r="S278" s="554"/>
    </row>
    <row r="279" spans="1:19" ht="14.45" customHeight="1" x14ac:dyDescent="0.2">
      <c r="A279" s="536" t="s">
        <v>1073</v>
      </c>
      <c r="B279" s="537" t="s">
        <v>1074</v>
      </c>
      <c r="C279" s="537" t="s">
        <v>481</v>
      </c>
      <c r="D279" s="537" t="s">
        <v>1066</v>
      </c>
      <c r="E279" s="537" t="s">
        <v>1075</v>
      </c>
      <c r="F279" s="537" t="s">
        <v>1180</v>
      </c>
      <c r="G279" s="537" t="s">
        <v>1181</v>
      </c>
      <c r="H279" s="553">
        <v>4</v>
      </c>
      <c r="I279" s="553">
        <v>1156</v>
      </c>
      <c r="J279" s="537"/>
      <c r="K279" s="537">
        <v>289</v>
      </c>
      <c r="L279" s="553"/>
      <c r="M279" s="553"/>
      <c r="N279" s="537"/>
      <c r="O279" s="537"/>
      <c r="P279" s="553"/>
      <c r="Q279" s="553"/>
      <c r="R279" s="542"/>
      <c r="S279" s="554"/>
    </row>
    <row r="280" spans="1:19" ht="14.45" customHeight="1" x14ac:dyDescent="0.2">
      <c r="A280" s="536" t="s">
        <v>1073</v>
      </c>
      <c r="B280" s="537" t="s">
        <v>1074</v>
      </c>
      <c r="C280" s="537" t="s">
        <v>481</v>
      </c>
      <c r="D280" s="537" t="s">
        <v>1066</v>
      </c>
      <c r="E280" s="537" t="s">
        <v>1075</v>
      </c>
      <c r="F280" s="537" t="s">
        <v>1188</v>
      </c>
      <c r="G280" s="537" t="s">
        <v>1189</v>
      </c>
      <c r="H280" s="553">
        <v>3</v>
      </c>
      <c r="I280" s="553">
        <v>0</v>
      </c>
      <c r="J280" s="537"/>
      <c r="K280" s="537">
        <v>0</v>
      </c>
      <c r="L280" s="553"/>
      <c r="M280" s="553"/>
      <c r="N280" s="537"/>
      <c r="O280" s="537"/>
      <c r="P280" s="553"/>
      <c r="Q280" s="553"/>
      <c r="R280" s="542"/>
      <c r="S280" s="554"/>
    </row>
    <row r="281" spans="1:19" ht="14.45" customHeight="1" x14ac:dyDescent="0.2">
      <c r="A281" s="536" t="s">
        <v>1073</v>
      </c>
      <c r="B281" s="537" t="s">
        <v>1074</v>
      </c>
      <c r="C281" s="537" t="s">
        <v>481</v>
      </c>
      <c r="D281" s="537" t="s">
        <v>1066</v>
      </c>
      <c r="E281" s="537" t="s">
        <v>1075</v>
      </c>
      <c r="F281" s="537" t="s">
        <v>1190</v>
      </c>
      <c r="G281" s="537" t="s">
        <v>1191</v>
      </c>
      <c r="H281" s="553">
        <v>5</v>
      </c>
      <c r="I281" s="553">
        <v>0</v>
      </c>
      <c r="J281" s="537"/>
      <c r="K281" s="537">
        <v>0</v>
      </c>
      <c r="L281" s="553"/>
      <c r="M281" s="553"/>
      <c r="N281" s="537"/>
      <c r="O281" s="537"/>
      <c r="P281" s="553"/>
      <c r="Q281" s="553"/>
      <c r="R281" s="542"/>
      <c r="S281" s="554"/>
    </row>
    <row r="282" spans="1:19" ht="14.45" customHeight="1" x14ac:dyDescent="0.2">
      <c r="A282" s="536" t="s">
        <v>1073</v>
      </c>
      <c r="B282" s="537" t="s">
        <v>1074</v>
      </c>
      <c r="C282" s="537" t="s">
        <v>481</v>
      </c>
      <c r="D282" s="537" t="s">
        <v>1068</v>
      </c>
      <c r="E282" s="537" t="s">
        <v>1075</v>
      </c>
      <c r="F282" s="537" t="s">
        <v>1078</v>
      </c>
      <c r="G282" s="537" t="s">
        <v>1079</v>
      </c>
      <c r="H282" s="553">
        <v>4</v>
      </c>
      <c r="I282" s="553">
        <v>232</v>
      </c>
      <c r="J282" s="537">
        <v>4</v>
      </c>
      <c r="K282" s="537">
        <v>58</v>
      </c>
      <c r="L282" s="553">
        <v>1</v>
      </c>
      <c r="M282" s="553">
        <v>58</v>
      </c>
      <c r="N282" s="537">
        <v>1</v>
      </c>
      <c r="O282" s="537">
        <v>58</v>
      </c>
      <c r="P282" s="553"/>
      <c r="Q282" s="553"/>
      <c r="R282" s="542"/>
      <c r="S282" s="554"/>
    </row>
    <row r="283" spans="1:19" ht="14.45" customHeight="1" x14ac:dyDescent="0.2">
      <c r="A283" s="536" t="s">
        <v>1073</v>
      </c>
      <c r="B283" s="537" t="s">
        <v>1074</v>
      </c>
      <c r="C283" s="537" t="s">
        <v>481</v>
      </c>
      <c r="D283" s="537" t="s">
        <v>1068</v>
      </c>
      <c r="E283" s="537" t="s">
        <v>1075</v>
      </c>
      <c r="F283" s="537" t="s">
        <v>1086</v>
      </c>
      <c r="G283" s="537" t="s">
        <v>1087</v>
      </c>
      <c r="H283" s="553">
        <v>25</v>
      </c>
      <c r="I283" s="553">
        <v>4500</v>
      </c>
      <c r="J283" s="537">
        <v>25</v>
      </c>
      <c r="K283" s="537">
        <v>180</v>
      </c>
      <c r="L283" s="553">
        <v>1</v>
      </c>
      <c r="M283" s="553">
        <v>180</v>
      </c>
      <c r="N283" s="537">
        <v>1</v>
      </c>
      <c r="O283" s="537">
        <v>180</v>
      </c>
      <c r="P283" s="553"/>
      <c r="Q283" s="553"/>
      <c r="R283" s="542"/>
      <c r="S283" s="554"/>
    </row>
    <row r="284" spans="1:19" ht="14.45" customHeight="1" x14ac:dyDescent="0.2">
      <c r="A284" s="536" t="s">
        <v>1073</v>
      </c>
      <c r="B284" s="537" t="s">
        <v>1074</v>
      </c>
      <c r="C284" s="537" t="s">
        <v>481</v>
      </c>
      <c r="D284" s="537" t="s">
        <v>1068</v>
      </c>
      <c r="E284" s="537" t="s">
        <v>1075</v>
      </c>
      <c r="F284" s="537" t="s">
        <v>1088</v>
      </c>
      <c r="G284" s="537" t="s">
        <v>1089</v>
      </c>
      <c r="H284" s="553">
        <v>2</v>
      </c>
      <c r="I284" s="553">
        <v>1138</v>
      </c>
      <c r="J284" s="537"/>
      <c r="K284" s="537">
        <v>569</v>
      </c>
      <c r="L284" s="553"/>
      <c r="M284" s="553"/>
      <c r="N284" s="537"/>
      <c r="O284" s="537"/>
      <c r="P284" s="553"/>
      <c r="Q284" s="553"/>
      <c r="R284" s="542"/>
      <c r="S284" s="554"/>
    </row>
    <row r="285" spans="1:19" ht="14.45" customHeight="1" x14ac:dyDescent="0.2">
      <c r="A285" s="536" t="s">
        <v>1073</v>
      </c>
      <c r="B285" s="537" t="s">
        <v>1074</v>
      </c>
      <c r="C285" s="537" t="s">
        <v>481</v>
      </c>
      <c r="D285" s="537" t="s">
        <v>1068</v>
      </c>
      <c r="E285" s="537" t="s">
        <v>1075</v>
      </c>
      <c r="F285" s="537" t="s">
        <v>1090</v>
      </c>
      <c r="G285" s="537" t="s">
        <v>1091</v>
      </c>
      <c r="H285" s="553">
        <v>24</v>
      </c>
      <c r="I285" s="553">
        <v>8064</v>
      </c>
      <c r="J285" s="537">
        <v>11.964391691394658</v>
      </c>
      <c r="K285" s="537">
        <v>336</v>
      </c>
      <c r="L285" s="553">
        <v>2</v>
      </c>
      <c r="M285" s="553">
        <v>674</v>
      </c>
      <c r="N285" s="537">
        <v>1</v>
      </c>
      <c r="O285" s="537">
        <v>337</v>
      </c>
      <c r="P285" s="553"/>
      <c r="Q285" s="553"/>
      <c r="R285" s="542"/>
      <c r="S285" s="554"/>
    </row>
    <row r="286" spans="1:19" ht="14.45" customHeight="1" x14ac:dyDescent="0.2">
      <c r="A286" s="536" t="s">
        <v>1073</v>
      </c>
      <c r="B286" s="537" t="s">
        <v>1074</v>
      </c>
      <c r="C286" s="537" t="s">
        <v>481</v>
      </c>
      <c r="D286" s="537" t="s">
        <v>1068</v>
      </c>
      <c r="E286" s="537" t="s">
        <v>1075</v>
      </c>
      <c r="F286" s="537" t="s">
        <v>1092</v>
      </c>
      <c r="G286" s="537" t="s">
        <v>1093</v>
      </c>
      <c r="H286" s="553">
        <v>4</v>
      </c>
      <c r="I286" s="553">
        <v>1836</v>
      </c>
      <c r="J286" s="537"/>
      <c r="K286" s="537">
        <v>459</v>
      </c>
      <c r="L286" s="553"/>
      <c r="M286" s="553"/>
      <c r="N286" s="537"/>
      <c r="O286" s="537"/>
      <c r="P286" s="553"/>
      <c r="Q286" s="553"/>
      <c r="R286" s="542"/>
      <c r="S286" s="554"/>
    </row>
    <row r="287" spans="1:19" ht="14.45" customHeight="1" x14ac:dyDescent="0.2">
      <c r="A287" s="536" t="s">
        <v>1073</v>
      </c>
      <c r="B287" s="537" t="s">
        <v>1074</v>
      </c>
      <c r="C287" s="537" t="s">
        <v>481</v>
      </c>
      <c r="D287" s="537" t="s">
        <v>1068</v>
      </c>
      <c r="E287" s="537" t="s">
        <v>1075</v>
      </c>
      <c r="F287" s="537" t="s">
        <v>1094</v>
      </c>
      <c r="G287" s="537" t="s">
        <v>1095</v>
      </c>
      <c r="H287" s="553">
        <v>133</v>
      </c>
      <c r="I287" s="553">
        <v>46417</v>
      </c>
      <c r="J287" s="537"/>
      <c r="K287" s="537">
        <v>349</v>
      </c>
      <c r="L287" s="553"/>
      <c r="M287" s="553"/>
      <c r="N287" s="537"/>
      <c r="O287" s="537"/>
      <c r="P287" s="553"/>
      <c r="Q287" s="553"/>
      <c r="R287" s="542"/>
      <c r="S287" s="554"/>
    </row>
    <row r="288" spans="1:19" ht="14.45" customHeight="1" x14ac:dyDescent="0.2">
      <c r="A288" s="536" t="s">
        <v>1073</v>
      </c>
      <c r="B288" s="537" t="s">
        <v>1074</v>
      </c>
      <c r="C288" s="537" t="s">
        <v>481</v>
      </c>
      <c r="D288" s="537" t="s">
        <v>1068</v>
      </c>
      <c r="E288" s="537" t="s">
        <v>1075</v>
      </c>
      <c r="F288" s="537" t="s">
        <v>1098</v>
      </c>
      <c r="G288" s="537" t="s">
        <v>1099</v>
      </c>
      <c r="H288" s="553">
        <v>1</v>
      </c>
      <c r="I288" s="553">
        <v>6231</v>
      </c>
      <c r="J288" s="537"/>
      <c r="K288" s="537">
        <v>6231</v>
      </c>
      <c r="L288" s="553"/>
      <c r="M288" s="553"/>
      <c r="N288" s="537"/>
      <c r="O288" s="537"/>
      <c r="P288" s="553"/>
      <c r="Q288" s="553"/>
      <c r="R288" s="542"/>
      <c r="S288" s="554"/>
    </row>
    <row r="289" spans="1:19" ht="14.45" customHeight="1" x14ac:dyDescent="0.2">
      <c r="A289" s="536" t="s">
        <v>1073</v>
      </c>
      <c r="B289" s="537" t="s">
        <v>1074</v>
      </c>
      <c r="C289" s="537" t="s">
        <v>481</v>
      </c>
      <c r="D289" s="537" t="s">
        <v>1068</v>
      </c>
      <c r="E289" s="537" t="s">
        <v>1075</v>
      </c>
      <c r="F289" s="537" t="s">
        <v>1120</v>
      </c>
      <c r="G289" s="537" t="s">
        <v>1121</v>
      </c>
      <c r="H289" s="553">
        <v>2</v>
      </c>
      <c r="I289" s="553">
        <v>988</v>
      </c>
      <c r="J289" s="537">
        <v>1.9959595959595959</v>
      </c>
      <c r="K289" s="537">
        <v>494</v>
      </c>
      <c r="L289" s="553">
        <v>1</v>
      </c>
      <c r="M289" s="553">
        <v>495</v>
      </c>
      <c r="N289" s="537">
        <v>1</v>
      </c>
      <c r="O289" s="537">
        <v>495</v>
      </c>
      <c r="P289" s="553"/>
      <c r="Q289" s="553"/>
      <c r="R289" s="542"/>
      <c r="S289" s="554"/>
    </row>
    <row r="290" spans="1:19" ht="14.45" customHeight="1" x14ac:dyDescent="0.2">
      <c r="A290" s="536" t="s">
        <v>1073</v>
      </c>
      <c r="B290" s="537" t="s">
        <v>1074</v>
      </c>
      <c r="C290" s="537" t="s">
        <v>481</v>
      </c>
      <c r="D290" s="537" t="s">
        <v>1068</v>
      </c>
      <c r="E290" s="537" t="s">
        <v>1075</v>
      </c>
      <c r="F290" s="537" t="s">
        <v>1124</v>
      </c>
      <c r="G290" s="537" t="s">
        <v>1125</v>
      </c>
      <c r="H290" s="553">
        <v>2</v>
      </c>
      <c r="I290" s="553">
        <v>740</v>
      </c>
      <c r="J290" s="537">
        <v>1.9946091644204851</v>
      </c>
      <c r="K290" s="537">
        <v>370</v>
      </c>
      <c r="L290" s="553">
        <v>1</v>
      </c>
      <c r="M290" s="553">
        <v>371</v>
      </c>
      <c r="N290" s="537">
        <v>1</v>
      </c>
      <c r="O290" s="537">
        <v>371</v>
      </c>
      <c r="P290" s="553"/>
      <c r="Q290" s="553"/>
      <c r="R290" s="542"/>
      <c r="S290" s="554"/>
    </row>
    <row r="291" spans="1:19" ht="14.45" customHeight="1" x14ac:dyDescent="0.2">
      <c r="A291" s="536" t="s">
        <v>1073</v>
      </c>
      <c r="B291" s="537" t="s">
        <v>1074</v>
      </c>
      <c r="C291" s="537" t="s">
        <v>481</v>
      </c>
      <c r="D291" s="537" t="s">
        <v>1068</v>
      </c>
      <c r="E291" s="537" t="s">
        <v>1075</v>
      </c>
      <c r="F291" s="537" t="s">
        <v>1126</v>
      </c>
      <c r="G291" s="537" t="s">
        <v>1127</v>
      </c>
      <c r="H291" s="553">
        <v>17</v>
      </c>
      <c r="I291" s="553">
        <v>52836</v>
      </c>
      <c r="J291" s="537">
        <v>16.972695149373596</v>
      </c>
      <c r="K291" s="537">
        <v>3108</v>
      </c>
      <c r="L291" s="553">
        <v>1</v>
      </c>
      <c r="M291" s="553">
        <v>3113</v>
      </c>
      <c r="N291" s="537">
        <v>1</v>
      </c>
      <c r="O291" s="537">
        <v>3113</v>
      </c>
      <c r="P291" s="553"/>
      <c r="Q291" s="553"/>
      <c r="R291" s="542"/>
      <c r="S291" s="554"/>
    </row>
    <row r="292" spans="1:19" ht="14.45" customHeight="1" x14ac:dyDescent="0.2">
      <c r="A292" s="536" t="s">
        <v>1073</v>
      </c>
      <c r="B292" s="537" t="s">
        <v>1074</v>
      </c>
      <c r="C292" s="537" t="s">
        <v>481</v>
      </c>
      <c r="D292" s="537" t="s">
        <v>1068</v>
      </c>
      <c r="E292" s="537" t="s">
        <v>1075</v>
      </c>
      <c r="F292" s="537" t="s">
        <v>1139</v>
      </c>
      <c r="G292" s="537" t="s">
        <v>1140</v>
      </c>
      <c r="H292" s="553">
        <v>37</v>
      </c>
      <c r="I292" s="553">
        <v>16872</v>
      </c>
      <c r="J292" s="537">
        <v>36.838427947598255</v>
      </c>
      <c r="K292" s="537">
        <v>456</v>
      </c>
      <c r="L292" s="553">
        <v>1</v>
      </c>
      <c r="M292" s="553">
        <v>458</v>
      </c>
      <c r="N292" s="537">
        <v>1</v>
      </c>
      <c r="O292" s="537">
        <v>458</v>
      </c>
      <c r="P292" s="553"/>
      <c r="Q292" s="553"/>
      <c r="R292" s="542"/>
      <c r="S292" s="554"/>
    </row>
    <row r="293" spans="1:19" ht="14.45" customHeight="1" x14ac:dyDescent="0.2">
      <c r="A293" s="536" t="s">
        <v>1073</v>
      </c>
      <c r="B293" s="537" t="s">
        <v>1074</v>
      </c>
      <c r="C293" s="537" t="s">
        <v>481</v>
      </c>
      <c r="D293" s="537" t="s">
        <v>1068</v>
      </c>
      <c r="E293" s="537" t="s">
        <v>1075</v>
      </c>
      <c r="F293" s="537" t="s">
        <v>1159</v>
      </c>
      <c r="G293" s="537"/>
      <c r="H293" s="553">
        <v>88</v>
      </c>
      <c r="I293" s="553">
        <v>89056</v>
      </c>
      <c r="J293" s="537"/>
      <c r="K293" s="537">
        <v>1012</v>
      </c>
      <c r="L293" s="553"/>
      <c r="M293" s="553"/>
      <c r="N293" s="537"/>
      <c r="O293" s="537"/>
      <c r="P293" s="553"/>
      <c r="Q293" s="553"/>
      <c r="R293" s="542"/>
      <c r="S293" s="554"/>
    </row>
    <row r="294" spans="1:19" ht="14.45" customHeight="1" x14ac:dyDescent="0.2">
      <c r="A294" s="536" t="s">
        <v>1073</v>
      </c>
      <c r="B294" s="537" t="s">
        <v>1074</v>
      </c>
      <c r="C294" s="537" t="s">
        <v>481</v>
      </c>
      <c r="D294" s="537" t="s">
        <v>1068</v>
      </c>
      <c r="E294" s="537" t="s">
        <v>1075</v>
      </c>
      <c r="F294" s="537" t="s">
        <v>1167</v>
      </c>
      <c r="G294" s="537" t="s">
        <v>1168</v>
      </c>
      <c r="H294" s="553">
        <v>12</v>
      </c>
      <c r="I294" s="553">
        <v>25572</v>
      </c>
      <c r="J294" s="537"/>
      <c r="K294" s="537">
        <v>2131</v>
      </c>
      <c r="L294" s="553"/>
      <c r="M294" s="553"/>
      <c r="N294" s="537"/>
      <c r="O294" s="537"/>
      <c r="P294" s="553"/>
      <c r="Q294" s="553"/>
      <c r="R294" s="542"/>
      <c r="S294" s="554"/>
    </row>
    <row r="295" spans="1:19" ht="14.45" customHeight="1" x14ac:dyDescent="0.2">
      <c r="A295" s="536" t="s">
        <v>1073</v>
      </c>
      <c r="B295" s="537" t="s">
        <v>1074</v>
      </c>
      <c r="C295" s="537" t="s">
        <v>481</v>
      </c>
      <c r="D295" s="537" t="s">
        <v>1068</v>
      </c>
      <c r="E295" s="537" t="s">
        <v>1075</v>
      </c>
      <c r="F295" s="537" t="s">
        <v>1176</v>
      </c>
      <c r="G295" s="537" t="s">
        <v>1177</v>
      </c>
      <c r="H295" s="553">
        <v>1</v>
      </c>
      <c r="I295" s="553">
        <v>5220</v>
      </c>
      <c r="J295" s="537"/>
      <c r="K295" s="537">
        <v>5220</v>
      </c>
      <c r="L295" s="553"/>
      <c r="M295" s="553"/>
      <c r="N295" s="537"/>
      <c r="O295" s="537"/>
      <c r="P295" s="553"/>
      <c r="Q295" s="553"/>
      <c r="R295" s="542"/>
      <c r="S295" s="554"/>
    </row>
    <row r="296" spans="1:19" ht="14.45" customHeight="1" x14ac:dyDescent="0.2">
      <c r="A296" s="536" t="s">
        <v>1073</v>
      </c>
      <c r="B296" s="537" t="s">
        <v>1074</v>
      </c>
      <c r="C296" s="537" t="s">
        <v>481</v>
      </c>
      <c r="D296" s="537" t="s">
        <v>1068</v>
      </c>
      <c r="E296" s="537" t="s">
        <v>1075</v>
      </c>
      <c r="F296" s="537" t="s">
        <v>1192</v>
      </c>
      <c r="G296" s="537" t="s">
        <v>1193</v>
      </c>
      <c r="H296" s="553"/>
      <c r="I296" s="553"/>
      <c r="J296" s="537"/>
      <c r="K296" s="537"/>
      <c r="L296" s="553">
        <v>27</v>
      </c>
      <c r="M296" s="553">
        <v>129033</v>
      </c>
      <c r="N296" s="537">
        <v>1</v>
      </c>
      <c r="O296" s="537">
        <v>4779</v>
      </c>
      <c r="P296" s="553">
        <v>23</v>
      </c>
      <c r="Q296" s="553">
        <v>110469</v>
      </c>
      <c r="R296" s="542">
        <v>0.85612982725349329</v>
      </c>
      <c r="S296" s="554">
        <v>4803</v>
      </c>
    </row>
    <row r="297" spans="1:19" ht="14.45" customHeight="1" x14ac:dyDescent="0.2">
      <c r="A297" s="536" t="s">
        <v>1073</v>
      </c>
      <c r="B297" s="537" t="s">
        <v>1074</v>
      </c>
      <c r="C297" s="537" t="s">
        <v>481</v>
      </c>
      <c r="D297" s="537" t="s">
        <v>1069</v>
      </c>
      <c r="E297" s="537" t="s">
        <v>1075</v>
      </c>
      <c r="F297" s="537" t="s">
        <v>1078</v>
      </c>
      <c r="G297" s="537" t="s">
        <v>1079</v>
      </c>
      <c r="H297" s="553">
        <v>44</v>
      </c>
      <c r="I297" s="553">
        <v>2552</v>
      </c>
      <c r="J297" s="537"/>
      <c r="K297" s="537">
        <v>58</v>
      </c>
      <c r="L297" s="553"/>
      <c r="M297" s="553"/>
      <c r="N297" s="537"/>
      <c r="O297" s="537"/>
      <c r="P297" s="553"/>
      <c r="Q297" s="553"/>
      <c r="R297" s="542"/>
      <c r="S297" s="554"/>
    </row>
    <row r="298" spans="1:19" ht="14.45" customHeight="1" x14ac:dyDescent="0.2">
      <c r="A298" s="536" t="s">
        <v>1073</v>
      </c>
      <c r="B298" s="537" t="s">
        <v>1074</v>
      </c>
      <c r="C298" s="537" t="s">
        <v>481</v>
      </c>
      <c r="D298" s="537" t="s">
        <v>1069</v>
      </c>
      <c r="E298" s="537" t="s">
        <v>1075</v>
      </c>
      <c r="F298" s="537" t="s">
        <v>1086</v>
      </c>
      <c r="G298" s="537" t="s">
        <v>1087</v>
      </c>
      <c r="H298" s="553">
        <v>29</v>
      </c>
      <c r="I298" s="553">
        <v>5220</v>
      </c>
      <c r="J298" s="537"/>
      <c r="K298" s="537">
        <v>180</v>
      </c>
      <c r="L298" s="553"/>
      <c r="M298" s="553"/>
      <c r="N298" s="537"/>
      <c r="O298" s="537"/>
      <c r="P298" s="553"/>
      <c r="Q298" s="553"/>
      <c r="R298" s="542"/>
      <c r="S298" s="554"/>
    </row>
    <row r="299" spans="1:19" ht="14.45" customHeight="1" x14ac:dyDescent="0.2">
      <c r="A299" s="536" t="s">
        <v>1073</v>
      </c>
      <c r="B299" s="537" t="s">
        <v>1074</v>
      </c>
      <c r="C299" s="537" t="s">
        <v>481</v>
      </c>
      <c r="D299" s="537" t="s">
        <v>1069</v>
      </c>
      <c r="E299" s="537" t="s">
        <v>1075</v>
      </c>
      <c r="F299" s="537" t="s">
        <v>1090</v>
      </c>
      <c r="G299" s="537" t="s">
        <v>1091</v>
      </c>
      <c r="H299" s="553">
        <v>15</v>
      </c>
      <c r="I299" s="553">
        <v>5040</v>
      </c>
      <c r="J299" s="537"/>
      <c r="K299" s="537">
        <v>336</v>
      </c>
      <c r="L299" s="553"/>
      <c r="M299" s="553"/>
      <c r="N299" s="537"/>
      <c r="O299" s="537"/>
      <c r="P299" s="553"/>
      <c r="Q299" s="553"/>
      <c r="R299" s="542"/>
      <c r="S299" s="554"/>
    </row>
    <row r="300" spans="1:19" ht="14.45" customHeight="1" x14ac:dyDescent="0.2">
      <c r="A300" s="536" t="s">
        <v>1073</v>
      </c>
      <c r="B300" s="537" t="s">
        <v>1074</v>
      </c>
      <c r="C300" s="537" t="s">
        <v>481</v>
      </c>
      <c r="D300" s="537" t="s">
        <v>1069</v>
      </c>
      <c r="E300" s="537" t="s">
        <v>1075</v>
      </c>
      <c r="F300" s="537" t="s">
        <v>1094</v>
      </c>
      <c r="G300" s="537" t="s">
        <v>1095</v>
      </c>
      <c r="H300" s="553">
        <v>44</v>
      </c>
      <c r="I300" s="553">
        <v>15356</v>
      </c>
      <c r="J300" s="537"/>
      <c r="K300" s="537">
        <v>349</v>
      </c>
      <c r="L300" s="553"/>
      <c r="M300" s="553"/>
      <c r="N300" s="537"/>
      <c r="O300" s="537"/>
      <c r="P300" s="553">
        <v>9</v>
      </c>
      <c r="Q300" s="553">
        <v>3159</v>
      </c>
      <c r="R300" s="542"/>
      <c r="S300" s="554">
        <v>351</v>
      </c>
    </row>
    <row r="301" spans="1:19" ht="14.45" customHeight="1" x14ac:dyDescent="0.2">
      <c r="A301" s="536" t="s">
        <v>1073</v>
      </c>
      <c r="B301" s="537" t="s">
        <v>1074</v>
      </c>
      <c r="C301" s="537" t="s">
        <v>481</v>
      </c>
      <c r="D301" s="537" t="s">
        <v>1069</v>
      </c>
      <c r="E301" s="537" t="s">
        <v>1075</v>
      </c>
      <c r="F301" s="537" t="s">
        <v>1096</v>
      </c>
      <c r="G301" s="537" t="s">
        <v>1097</v>
      </c>
      <c r="H301" s="553">
        <v>1</v>
      </c>
      <c r="I301" s="553">
        <v>1653</v>
      </c>
      <c r="J301" s="537"/>
      <c r="K301" s="537">
        <v>1653</v>
      </c>
      <c r="L301" s="553"/>
      <c r="M301" s="553"/>
      <c r="N301" s="537"/>
      <c r="O301" s="537"/>
      <c r="P301" s="553"/>
      <c r="Q301" s="553"/>
      <c r="R301" s="542"/>
      <c r="S301" s="554"/>
    </row>
    <row r="302" spans="1:19" ht="14.45" customHeight="1" x14ac:dyDescent="0.2">
      <c r="A302" s="536" t="s">
        <v>1073</v>
      </c>
      <c r="B302" s="537" t="s">
        <v>1074</v>
      </c>
      <c r="C302" s="537" t="s">
        <v>481</v>
      </c>
      <c r="D302" s="537" t="s">
        <v>1069</v>
      </c>
      <c r="E302" s="537" t="s">
        <v>1075</v>
      </c>
      <c r="F302" s="537" t="s">
        <v>1098</v>
      </c>
      <c r="G302" s="537" t="s">
        <v>1099</v>
      </c>
      <c r="H302" s="553">
        <v>4</v>
      </c>
      <c r="I302" s="553">
        <v>24924</v>
      </c>
      <c r="J302" s="537"/>
      <c r="K302" s="537">
        <v>6231</v>
      </c>
      <c r="L302" s="553"/>
      <c r="M302" s="553"/>
      <c r="N302" s="537"/>
      <c r="O302" s="537"/>
      <c r="P302" s="553"/>
      <c r="Q302" s="553"/>
      <c r="R302" s="542"/>
      <c r="S302" s="554"/>
    </row>
    <row r="303" spans="1:19" ht="14.45" customHeight="1" x14ac:dyDescent="0.2">
      <c r="A303" s="536" t="s">
        <v>1073</v>
      </c>
      <c r="B303" s="537" t="s">
        <v>1074</v>
      </c>
      <c r="C303" s="537" t="s">
        <v>481</v>
      </c>
      <c r="D303" s="537" t="s">
        <v>1069</v>
      </c>
      <c r="E303" s="537" t="s">
        <v>1075</v>
      </c>
      <c r="F303" s="537" t="s">
        <v>1116</v>
      </c>
      <c r="G303" s="537" t="s">
        <v>1117</v>
      </c>
      <c r="H303" s="553">
        <v>15</v>
      </c>
      <c r="I303" s="553">
        <v>4575</v>
      </c>
      <c r="J303" s="537"/>
      <c r="K303" s="537">
        <v>305</v>
      </c>
      <c r="L303" s="553"/>
      <c r="M303" s="553"/>
      <c r="N303" s="537"/>
      <c r="O303" s="537"/>
      <c r="P303" s="553"/>
      <c r="Q303" s="553"/>
      <c r="R303" s="542"/>
      <c r="S303" s="554"/>
    </row>
    <row r="304" spans="1:19" ht="14.45" customHeight="1" x14ac:dyDescent="0.2">
      <c r="A304" s="536" t="s">
        <v>1073</v>
      </c>
      <c r="B304" s="537" t="s">
        <v>1074</v>
      </c>
      <c r="C304" s="537" t="s">
        <v>481</v>
      </c>
      <c r="D304" s="537" t="s">
        <v>1069</v>
      </c>
      <c r="E304" s="537" t="s">
        <v>1075</v>
      </c>
      <c r="F304" s="537" t="s">
        <v>1120</v>
      </c>
      <c r="G304" s="537" t="s">
        <v>1121</v>
      </c>
      <c r="H304" s="553">
        <v>57</v>
      </c>
      <c r="I304" s="553">
        <v>28158</v>
      </c>
      <c r="J304" s="537"/>
      <c r="K304" s="537">
        <v>494</v>
      </c>
      <c r="L304" s="553"/>
      <c r="M304" s="553"/>
      <c r="N304" s="537"/>
      <c r="O304" s="537"/>
      <c r="P304" s="553"/>
      <c r="Q304" s="553"/>
      <c r="R304" s="542"/>
      <c r="S304" s="554"/>
    </row>
    <row r="305" spans="1:19" ht="14.45" customHeight="1" x14ac:dyDescent="0.2">
      <c r="A305" s="536" t="s">
        <v>1073</v>
      </c>
      <c r="B305" s="537" t="s">
        <v>1074</v>
      </c>
      <c r="C305" s="537" t="s">
        <v>481</v>
      </c>
      <c r="D305" s="537" t="s">
        <v>1069</v>
      </c>
      <c r="E305" s="537" t="s">
        <v>1075</v>
      </c>
      <c r="F305" s="537" t="s">
        <v>1124</v>
      </c>
      <c r="G305" s="537" t="s">
        <v>1125</v>
      </c>
      <c r="H305" s="553">
        <v>57</v>
      </c>
      <c r="I305" s="553">
        <v>21090</v>
      </c>
      <c r="J305" s="537"/>
      <c r="K305" s="537">
        <v>370</v>
      </c>
      <c r="L305" s="553"/>
      <c r="M305" s="553"/>
      <c r="N305" s="537"/>
      <c r="O305" s="537"/>
      <c r="P305" s="553"/>
      <c r="Q305" s="553"/>
      <c r="R305" s="542"/>
      <c r="S305" s="554"/>
    </row>
    <row r="306" spans="1:19" ht="14.45" customHeight="1" x14ac:dyDescent="0.2">
      <c r="A306" s="536" t="s">
        <v>1073</v>
      </c>
      <c r="B306" s="537" t="s">
        <v>1074</v>
      </c>
      <c r="C306" s="537" t="s">
        <v>481</v>
      </c>
      <c r="D306" s="537" t="s">
        <v>1069</v>
      </c>
      <c r="E306" s="537" t="s">
        <v>1075</v>
      </c>
      <c r="F306" s="537" t="s">
        <v>1126</v>
      </c>
      <c r="G306" s="537" t="s">
        <v>1127</v>
      </c>
      <c r="H306" s="553">
        <v>6</v>
      </c>
      <c r="I306" s="553">
        <v>18648</v>
      </c>
      <c r="J306" s="537"/>
      <c r="K306" s="537">
        <v>3108</v>
      </c>
      <c r="L306" s="553"/>
      <c r="M306" s="553"/>
      <c r="N306" s="537"/>
      <c r="O306" s="537"/>
      <c r="P306" s="553"/>
      <c r="Q306" s="553"/>
      <c r="R306" s="542"/>
      <c r="S306" s="554"/>
    </row>
    <row r="307" spans="1:19" ht="14.45" customHeight="1" x14ac:dyDescent="0.2">
      <c r="A307" s="536" t="s">
        <v>1073</v>
      </c>
      <c r="B307" s="537" t="s">
        <v>1074</v>
      </c>
      <c r="C307" s="537" t="s">
        <v>481</v>
      </c>
      <c r="D307" s="537" t="s">
        <v>1069</v>
      </c>
      <c r="E307" s="537" t="s">
        <v>1075</v>
      </c>
      <c r="F307" s="537" t="s">
        <v>1132</v>
      </c>
      <c r="G307" s="537" t="s">
        <v>1133</v>
      </c>
      <c r="H307" s="553">
        <v>7</v>
      </c>
      <c r="I307" s="553">
        <v>777</v>
      </c>
      <c r="J307" s="537"/>
      <c r="K307" s="537">
        <v>111</v>
      </c>
      <c r="L307" s="553"/>
      <c r="M307" s="553"/>
      <c r="N307" s="537"/>
      <c r="O307" s="537"/>
      <c r="P307" s="553"/>
      <c r="Q307" s="553"/>
      <c r="R307" s="542"/>
      <c r="S307" s="554"/>
    </row>
    <row r="308" spans="1:19" ht="14.45" customHeight="1" x14ac:dyDescent="0.2">
      <c r="A308" s="536" t="s">
        <v>1073</v>
      </c>
      <c r="B308" s="537" t="s">
        <v>1074</v>
      </c>
      <c r="C308" s="537" t="s">
        <v>481</v>
      </c>
      <c r="D308" s="537" t="s">
        <v>1069</v>
      </c>
      <c r="E308" s="537" t="s">
        <v>1075</v>
      </c>
      <c r="F308" s="537" t="s">
        <v>1138</v>
      </c>
      <c r="G308" s="537"/>
      <c r="H308" s="553">
        <v>1</v>
      </c>
      <c r="I308" s="553">
        <v>1285</v>
      </c>
      <c r="J308" s="537"/>
      <c r="K308" s="537">
        <v>1285</v>
      </c>
      <c r="L308" s="553"/>
      <c r="M308" s="553"/>
      <c r="N308" s="537"/>
      <c r="O308" s="537"/>
      <c r="P308" s="553"/>
      <c r="Q308" s="553"/>
      <c r="R308" s="542"/>
      <c r="S308" s="554"/>
    </row>
    <row r="309" spans="1:19" ht="14.45" customHeight="1" x14ac:dyDescent="0.2">
      <c r="A309" s="536" t="s">
        <v>1073</v>
      </c>
      <c r="B309" s="537" t="s">
        <v>1074</v>
      </c>
      <c r="C309" s="537" t="s">
        <v>481</v>
      </c>
      <c r="D309" s="537" t="s">
        <v>1069</v>
      </c>
      <c r="E309" s="537" t="s">
        <v>1075</v>
      </c>
      <c r="F309" s="537" t="s">
        <v>1139</v>
      </c>
      <c r="G309" s="537" t="s">
        <v>1140</v>
      </c>
      <c r="H309" s="553">
        <v>18</v>
      </c>
      <c r="I309" s="553">
        <v>8208</v>
      </c>
      <c r="J309" s="537"/>
      <c r="K309" s="537">
        <v>456</v>
      </c>
      <c r="L309" s="553"/>
      <c r="M309" s="553"/>
      <c r="N309" s="537"/>
      <c r="O309" s="537"/>
      <c r="P309" s="553"/>
      <c r="Q309" s="553"/>
      <c r="R309" s="542"/>
      <c r="S309" s="554"/>
    </row>
    <row r="310" spans="1:19" ht="14.45" customHeight="1" x14ac:dyDescent="0.2">
      <c r="A310" s="536" t="s">
        <v>1073</v>
      </c>
      <c r="B310" s="537" t="s">
        <v>1074</v>
      </c>
      <c r="C310" s="537" t="s">
        <v>481</v>
      </c>
      <c r="D310" s="537" t="s">
        <v>1069</v>
      </c>
      <c r="E310" s="537" t="s">
        <v>1075</v>
      </c>
      <c r="F310" s="537" t="s">
        <v>1141</v>
      </c>
      <c r="G310" s="537" t="s">
        <v>1142</v>
      </c>
      <c r="H310" s="553">
        <v>122</v>
      </c>
      <c r="I310" s="553">
        <v>7076</v>
      </c>
      <c r="J310" s="537"/>
      <c r="K310" s="537">
        <v>58</v>
      </c>
      <c r="L310" s="553"/>
      <c r="M310" s="553"/>
      <c r="N310" s="537"/>
      <c r="O310" s="537"/>
      <c r="P310" s="553"/>
      <c r="Q310" s="553"/>
      <c r="R310" s="542"/>
      <c r="S310" s="554"/>
    </row>
    <row r="311" spans="1:19" ht="14.45" customHeight="1" x14ac:dyDescent="0.2">
      <c r="A311" s="536" t="s">
        <v>1073</v>
      </c>
      <c r="B311" s="537" t="s">
        <v>1074</v>
      </c>
      <c r="C311" s="537" t="s">
        <v>481</v>
      </c>
      <c r="D311" s="537" t="s">
        <v>1069</v>
      </c>
      <c r="E311" s="537" t="s">
        <v>1075</v>
      </c>
      <c r="F311" s="537" t="s">
        <v>1143</v>
      </c>
      <c r="G311" s="537" t="s">
        <v>1144</v>
      </c>
      <c r="H311" s="553">
        <v>4</v>
      </c>
      <c r="I311" s="553">
        <v>8692</v>
      </c>
      <c r="J311" s="537"/>
      <c r="K311" s="537">
        <v>2173</v>
      </c>
      <c r="L311" s="553"/>
      <c r="M311" s="553"/>
      <c r="N311" s="537"/>
      <c r="O311" s="537"/>
      <c r="P311" s="553"/>
      <c r="Q311" s="553"/>
      <c r="R311" s="542"/>
      <c r="S311" s="554"/>
    </row>
    <row r="312" spans="1:19" ht="14.45" customHeight="1" x14ac:dyDescent="0.2">
      <c r="A312" s="536" t="s">
        <v>1073</v>
      </c>
      <c r="B312" s="537" t="s">
        <v>1074</v>
      </c>
      <c r="C312" s="537" t="s">
        <v>481</v>
      </c>
      <c r="D312" s="537" t="s">
        <v>1069</v>
      </c>
      <c r="E312" s="537" t="s">
        <v>1075</v>
      </c>
      <c r="F312" s="537" t="s">
        <v>1149</v>
      </c>
      <c r="G312" s="537" t="s">
        <v>1150</v>
      </c>
      <c r="H312" s="553">
        <v>60</v>
      </c>
      <c r="I312" s="553">
        <v>10560</v>
      </c>
      <c r="J312" s="537"/>
      <c r="K312" s="537">
        <v>176</v>
      </c>
      <c r="L312" s="553"/>
      <c r="M312" s="553"/>
      <c r="N312" s="537"/>
      <c r="O312" s="537"/>
      <c r="P312" s="553"/>
      <c r="Q312" s="553"/>
      <c r="R312" s="542"/>
      <c r="S312" s="554"/>
    </row>
    <row r="313" spans="1:19" ht="14.45" customHeight="1" x14ac:dyDescent="0.2">
      <c r="A313" s="536" t="s">
        <v>1073</v>
      </c>
      <c r="B313" s="537" t="s">
        <v>1074</v>
      </c>
      <c r="C313" s="537" t="s">
        <v>481</v>
      </c>
      <c r="D313" s="537" t="s">
        <v>1069</v>
      </c>
      <c r="E313" s="537" t="s">
        <v>1075</v>
      </c>
      <c r="F313" s="537" t="s">
        <v>1159</v>
      </c>
      <c r="G313" s="537"/>
      <c r="H313" s="553">
        <v>39</v>
      </c>
      <c r="I313" s="553">
        <v>39468</v>
      </c>
      <c r="J313" s="537"/>
      <c r="K313" s="537">
        <v>1012</v>
      </c>
      <c r="L313" s="553"/>
      <c r="M313" s="553"/>
      <c r="N313" s="537"/>
      <c r="O313" s="537"/>
      <c r="P313" s="553"/>
      <c r="Q313" s="553"/>
      <c r="R313" s="542"/>
      <c r="S313" s="554"/>
    </row>
    <row r="314" spans="1:19" ht="14.45" customHeight="1" x14ac:dyDescent="0.2">
      <c r="A314" s="536" t="s">
        <v>1073</v>
      </c>
      <c r="B314" s="537" t="s">
        <v>1074</v>
      </c>
      <c r="C314" s="537" t="s">
        <v>481</v>
      </c>
      <c r="D314" s="537" t="s">
        <v>1069</v>
      </c>
      <c r="E314" s="537" t="s">
        <v>1075</v>
      </c>
      <c r="F314" s="537" t="s">
        <v>1162</v>
      </c>
      <c r="G314" s="537"/>
      <c r="H314" s="553">
        <v>4</v>
      </c>
      <c r="I314" s="553">
        <v>9188</v>
      </c>
      <c r="J314" s="537"/>
      <c r="K314" s="537">
        <v>2297</v>
      </c>
      <c r="L314" s="553"/>
      <c r="M314" s="553"/>
      <c r="N314" s="537"/>
      <c r="O314" s="537"/>
      <c r="P314" s="553"/>
      <c r="Q314" s="553"/>
      <c r="R314" s="542"/>
      <c r="S314" s="554"/>
    </row>
    <row r="315" spans="1:19" ht="14.45" customHeight="1" x14ac:dyDescent="0.2">
      <c r="A315" s="536" t="s">
        <v>1073</v>
      </c>
      <c r="B315" s="537" t="s">
        <v>1074</v>
      </c>
      <c r="C315" s="537" t="s">
        <v>481</v>
      </c>
      <c r="D315" s="537" t="s">
        <v>1069</v>
      </c>
      <c r="E315" s="537" t="s">
        <v>1075</v>
      </c>
      <c r="F315" s="537" t="s">
        <v>1167</v>
      </c>
      <c r="G315" s="537" t="s">
        <v>1168</v>
      </c>
      <c r="H315" s="553">
        <v>6</v>
      </c>
      <c r="I315" s="553">
        <v>12786</v>
      </c>
      <c r="J315" s="537"/>
      <c r="K315" s="537">
        <v>2131</v>
      </c>
      <c r="L315" s="553"/>
      <c r="M315" s="553"/>
      <c r="N315" s="537"/>
      <c r="O315" s="537"/>
      <c r="P315" s="553"/>
      <c r="Q315" s="553"/>
      <c r="R315" s="542"/>
      <c r="S315" s="554"/>
    </row>
    <row r="316" spans="1:19" ht="14.45" customHeight="1" x14ac:dyDescent="0.2">
      <c r="A316" s="536" t="s">
        <v>1073</v>
      </c>
      <c r="B316" s="537" t="s">
        <v>1074</v>
      </c>
      <c r="C316" s="537" t="s">
        <v>481</v>
      </c>
      <c r="D316" s="537" t="s">
        <v>1069</v>
      </c>
      <c r="E316" s="537" t="s">
        <v>1075</v>
      </c>
      <c r="F316" s="537" t="s">
        <v>1176</v>
      </c>
      <c r="G316" s="537" t="s">
        <v>1177</v>
      </c>
      <c r="H316" s="553">
        <v>4</v>
      </c>
      <c r="I316" s="553">
        <v>20880</v>
      </c>
      <c r="J316" s="537"/>
      <c r="K316" s="537">
        <v>5220</v>
      </c>
      <c r="L316" s="553"/>
      <c r="M316" s="553"/>
      <c r="N316" s="537"/>
      <c r="O316" s="537"/>
      <c r="P316" s="553"/>
      <c r="Q316" s="553"/>
      <c r="R316" s="542"/>
      <c r="S316" s="554"/>
    </row>
    <row r="317" spans="1:19" ht="14.45" customHeight="1" x14ac:dyDescent="0.2">
      <c r="A317" s="536" t="s">
        <v>1073</v>
      </c>
      <c r="B317" s="537" t="s">
        <v>1074</v>
      </c>
      <c r="C317" s="537" t="s">
        <v>481</v>
      </c>
      <c r="D317" s="537" t="s">
        <v>1069</v>
      </c>
      <c r="E317" s="537" t="s">
        <v>1075</v>
      </c>
      <c r="F317" s="537" t="s">
        <v>1178</v>
      </c>
      <c r="G317" s="537" t="s">
        <v>1179</v>
      </c>
      <c r="H317" s="553">
        <v>4</v>
      </c>
      <c r="I317" s="553">
        <v>4228</v>
      </c>
      <c r="J317" s="537"/>
      <c r="K317" s="537">
        <v>1057</v>
      </c>
      <c r="L317" s="553"/>
      <c r="M317" s="553"/>
      <c r="N317" s="537"/>
      <c r="O317" s="537"/>
      <c r="P317" s="553"/>
      <c r="Q317" s="553"/>
      <c r="R317" s="542"/>
      <c r="S317" s="554"/>
    </row>
    <row r="318" spans="1:19" ht="14.45" customHeight="1" x14ac:dyDescent="0.2">
      <c r="A318" s="536" t="s">
        <v>1073</v>
      </c>
      <c r="B318" s="537" t="s">
        <v>1074</v>
      </c>
      <c r="C318" s="537" t="s">
        <v>481</v>
      </c>
      <c r="D318" s="537" t="s">
        <v>1069</v>
      </c>
      <c r="E318" s="537" t="s">
        <v>1075</v>
      </c>
      <c r="F318" s="537" t="s">
        <v>1180</v>
      </c>
      <c r="G318" s="537" t="s">
        <v>1181</v>
      </c>
      <c r="H318" s="553">
        <v>2</v>
      </c>
      <c r="I318" s="553">
        <v>578</v>
      </c>
      <c r="J318" s="537"/>
      <c r="K318" s="537">
        <v>289</v>
      </c>
      <c r="L318" s="553"/>
      <c r="M318" s="553"/>
      <c r="N318" s="537"/>
      <c r="O318" s="537"/>
      <c r="P318" s="553"/>
      <c r="Q318" s="553"/>
      <c r="R318" s="542"/>
      <c r="S318" s="554"/>
    </row>
    <row r="319" spans="1:19" ht="14.45" customHeight="1" x14ac:dyDescent="0.2">
      <c r="A319" s="536" t="s">
        <v>1073</v>
      </c>
      <c r="B319" s="537" t="s">
        <v>1074</v>
      </c>
      <c r="C319" s="537" t="s">
        <v>481</v>
      </c>
      <c r="D319" s="537" t="s">
        <v>1069</v>
      </c>
      <c r="E319" s="537" t="s">
        <v>1075</v>
      </c>
      <c r="F319" s="537" t="s">
        <v>1190</v>
      </c>
      <c r="G319" s="537" t="s">
        <v>1191</v>
      </c>
      <c r="H319" s="553">
        <v>2</v>
      </c>
      <c r="I319" s="553">
        <v>0</v>
      </c>
      <c r="J319" s="537"/>
      <c r="K319" s="537">
        <v>0</v>
      </c>
      <c r="L319" s="553"/>
      <c r="M319" s="553"/>
      <c r="N319" s="537"/>
      <c r="O319" s="537"/>
      <c r="P319" s="553"/>
      <c r="Q319" s="553"/>
      <c r="R319" s="542"/>
      <c r="S319" s="554"/>
    </row>
    <row r="320" spans="1:19" ht="14.45" customHeight="1" x14ac:dyDescent="0.2">
      <c r="A320" s="536" t="s">
        <v>1073</v>
      </c>
      <c r="B320" s="537" t="s">
        <v>1074</v>
      </c>
      <c r="C320" s="537" t="s">
        <v>481</v>
      </c>
      <c r="D320" s="537" t="s">
        <v>1069</v>
      </c>
      <c r="E320" s="537" t="s">
        <v>1075</v>
      </c>
      <c r="F320" s="537" t="s">
        <v>1192</v>
      </c>
      <c r="G320" s="537" t="s">
        <v>1193</v>
      </c>
      <c r="H320" s="553"/>
      <c r="I320" s="553"/>
      <c r="J320" s="537"/>
      <c r="K320" s="537"/>
      <c r="L320" s="553">
        <v>12</v>
      </c>
      <c r="M320" s="553">
        <v>57348</v>
      </c>
      <c r="N320" s="537">
        <v>1</v>
      </c>
      <c r="O320" s="537">
        <v>4779</v>
      </c>
      <c r="P320" s="553">
        <v>6</v>
      </c>
      <c r="Q320" s="553">
        <v>28818</v>
      </c>
      <c r="R320" s="542">
        <v>0.50251098556183305</v>
      </c>
      <c r="S320" s="554">
        <v>4803</v>
      </c>
    </row>
    <row r="321" spans="1:19" ht="14.45" customHeight="1" x14ac:dyDescent="0.2">
      <c r="A321" s="536" t="s">
        <v>1073</v>
      </c>
      <c r="B321" s="537" t="s">
        <v>1074</v>
      </c>
      <c r="C321" s="537" t="s">
        <v>481</v>
      </c>
      <c r="D321" s="537" t="s">
        <v>1070</v>
      </c>
      <c r="E321" s="537" t="s">
        <v>1075</v>
      </c>
      <c r="F321" s="537" t="s">
        <v>1078</v>
      </c>
      <c r="G321" s="537" t="s">
        <v>1079</v>
      </c>
      <c r="H321" s="553">
        <v>42</v>
      </c>
      <c r="I321" s="553">
        <v>2436</v>
      </c>
      <c r="J321" s="537"/>
      <c r="K321" s="537">
        <v>58</v>
      </c>
      <c r="L321" s="553"/>
      <c r="M321" s="553"/>
      <c r="N321" s="537"/>
      <c r="O321" s="537"/>
      <c r="P321" s="553"/>
      <c r="Q321" s="553"/>
      <c r="R321" s="542"/>
      <c r="S321" s="554"/>
    </row>
    <row r="322" spans="1:19" ht="14.45" customHeight="1" x14ac:dyDescent="0.2">
      <c r="A322" s="536" t="s">
        <v>1073</v>
      </c>
      <c r="B322" s="537" t="s">
        <v>1074</v>
      </c>
      <c r="C322" s="537" t="s">
        <v>481</v>
      </c>
      <c r="D322" s="537" t="s">
        <v>1070</v>
      </c>
      <c r="E322" s="537" t="s">
        <v>1075</v>
      </c>
      <c r="F322" s="537" t="s">
        <v>1080</v>
      </c>
      <c r="G322" s="537" t="s">
        <v>1081</v>
      </c>
      <c r="H322" s="553">
        <v>10</v>
      </c>
      <c r="I322" s="553">
        <v>1310</v>
      </c>
      <c r="J322" s="537"/>
      <c r="K322" s="537">
        <v>131</v>
      </c>
      <c r="L322" s="553"/>
      <c r="M322" s="553"/>
      <c r="N322" s="537"/>
      <c r="O322" s="537"/>
      <c r="P322" s="553"/>
      <c r="Q322" s="553"/>
      <c r="R322" s="542"/>
      <c r="S322" s="554"/>
    </row>
    <row r="323" spans="1:19" ht="14.45" customHeight="1" x14ac:dyDescent="0.2">
      <c r="A323" s="536" t="s">
        <v>1073</v>
      </c>
      <c r="B323" s="537" t="s">
        <v>1074</v>
      </c>
      <c r="C323" s="537" t="s">
        <v>481</v>
      </c>
      <c r="D323" s="537" t="s">
        <v>1070</v>
      </c>
      <c r="E323" s="537" t="s">
        <v>1075</v>
      </c>
      <c r="F323" s="537" t="s">
        <v>1086</v>
      </c>
      <c r="G323" s="537" t="s">
        <v>1087</v>
      </c>
      <c r="H323" s="553">
        <v>19</v>
      </c>
      <c r="I323" s="553">
        <v>3420</v>
      </c>
      <c r="J323" s="537"/>
      <c r="K323" s="537">
        <v>180</v>
      </c>
      <c r="L323" s="553"/>
      <c r="M323" s="553"/>
      <c r="N323" s="537"/>
      <c r="O323" s="537"/>
      <c r="P323" s="553"/>
      <c r="Q323" s="553"/>
      <c r="R323" s="542"/>
      <c r="S323" s="554"/>
    </row>
    <row r="324" spans="1:19" ht="14.45" customHeight="1" x14ac:dyDescent="0.2">
      <c r="A324" s="536" t="s">
        <v>1073</v>
      </c>
      <c r="B324" s="537" t="s">
        <v>1074</v>
      </c>
      <c r="C324" s="537" t="s">
        <v>481</v>
      </c>
      <c r="D324" s="537" t="s">
        <v>1070</v>
      </c>
      <c r="E324" s="537" t="s">
        <v>1075</v>
      </c>
      <c r="F324" s="537" t="s">
        <v>1090</v>
      </c>
      <c r="G324" s="537" t="s">
        <v>1091</v>
      </c>
      <c r="H324" s="553">
        <v>6</v>
      </c>
      <c r="I324" s="553">
        <v>2016</v>
      </c>
      <c r="J324" s="537"/>
      <c r="K324" s="537">
        <v>336</v>
      </c>
      <c r="L324" s="553"/>
      <c r="M324" s="553"/>
      <c r="N324" s="537"/>
      <c r="O324" s="537"/>
      <c r="P324" s="553"/>
      <c r="Q324" s="553"/>
      <c r="R324" s="542"/>
      <c r="S324" s="554"/>
    </row>
    <row r="325" spans="1:19" ht="14.45" customHeight="1" x14ac:dyDescent="0.2">
      <c r="A325" s="536" t="s">
        <v>1073</v>
      </c>
      <c r="B325" s="537" t="s">
        <v>1074</v>
      </c>
      <c r="C325" s="537" t="s">
        <v>481</v>
      </c>
      <c r="D325" s="537" t="s">
        <v>1070</v>
      </c>
      <c r="E325" s="537" t="s">
        <v>1075</v>
      </c>
      <c r="F325" s="537" t="s">
        <v>1094</v>
      </c>
      <c r="G325" s="537" t="s">
        <v>1095</v>
      </c>
      <c r="H325" s="553">
        <v>38</v>
      </c>
      <c r="I325" s="553">
        <v>13262</v>
      </c>
      <c r="J325" s="537"/>
      <c r="K325" s="537">
        <v>349</v>
      </c>
      <c r="L325" s="553"/>
      <c r="M325" s="553"/>
      <c r="N325" s="537"/>
      <c r="O325" s="537"/>
      <c r="P325" s="553"/>
      <c r="Q325" s="553"/>
      <c r="R325" s="542"/>
      <c r="S325" s="554"/>
    </row>
    <row r="326" spans="1:19" ht="14.45" customHeight="1" x14ac:dyDescent="0.2">
      <c r="A326" s="536" t="s">
        <v>1073</v>
      </c>
      <c r="B326" s="537" t="s">
        <v>1074</v>
      </c>
      <c r="C326" s="537" t="s">
        <v>481</v>
      </c>
      <c r="D326" s="537" t="s">
        <v>1070</v>
      </c>
      <c r="E326" s="537" t="s">
        <v>1075</v>
      </c>
      <c r="F326" s="537" t="s">
        <v>1112</v>
      </c>
      <c r="G326" s="537" t="s">
        <v>1113</v>
      </c>
      <c r="H326" s="553">
        <v>1</v>
      </c>
      <c r="I326" s="553">
        <v>705</v>
      </c>
      <c r="J326" s="537"/>
      <c r="K326" s="537">
        <v>705</v>
      </c>
      <c r="L326" s="553"/>
      <c r="M326" s="553"/>
      <c r="N326" s="537"/>
      <c r="O326" s="537"/>
      <c r="P326" s="553"/>
      <c r="Q326" s="553"/>
      <c r="R326" s="542"/>
      <c r="S326" s="554"/>
    </row>
    <row r="327" spans="1:19" ht="14.45" customHeight="1" x14ac:dyDescent="0.2">
      <c r="A327" s="536" t="s">
        <v>1073</v>
      </c>
      <c r="B327" s="537" t="s">
        <v>1074</v>
      </c>
      <c r="C327" s="537" t="s">
        <v>481</v>
      </c>
      <c r="D327" s="537" t="s">
        <v>1070</v>
      </c>
      <c r="E327" s="537" t="s">
        <v>1075</v>
      </c>
      <c r="F327" s="537" t="s">
        <v>1116</v>
      </c>
      <c r="G327" s="537" t="s">
        <v>1117</v>
      </c>
      <c r="H327" s="553">
        <v>18</v>
      </c>
      <c r="I327" s="553">
        <v>5490</v>
      </c>
      <c r="J327" s="537"/>
      <c r="K327" s="537">
        <v>305</v>
      </c>
      <c r="L327" s="553"/>
      <c r="M327" s="553"/>
      <c r="N327" s="537"/>
      <c r="O327" s="537"/>
      <c r="P327" s="553"/>
      <c r="Q327" s="553"/>
      <c r="R327" s="542"/>
      <c r="S327" s="554"/>
    </row>
    <row r="328" spans="1:19" ht="14.45" customHeight="1" x14ac:dyDescent="0.2">
      <c r="A328" s="536" t="s">
        <v>1073</v>
      </c>
      <c r="B328" s="537" t="s">
        <v>1074</v>
      </c>
      <c r="C328" s="537" t="s">
        <v>481</v>
      </c>
      <c r="D328" s="537" t="s">
        <v>1070</v>
      </c>
      <c r="E328" s="537" t="s">
        <v>1075</v>
      </c>
      <c r="F328" s="537" t="s">
        <v>1120</v>
      </c>
      <c r="G328" s="537" t="s">
        <v>1121</v>
      </c>
      <c r="H328" s="553">
        <v>90</v>
      </c>
      <c r="I328" s="553">
        <v>44460</v>
      </c>
      <c r="J328" s="537"/>
      <c r="K328" s="537">
        <v>494</v>
      </c>
      <c r="L328" s="553"/>
      <c r="M328" s="553"/>
      <c r="N328" s="537"/>
      <c r="O328" s="537"/>
      <c r="P328" s="553"/>
      <c r="Q328" s="553"/>
      <c r="R328" s="542"/>
      <c r="S328" s="554"/>
    </row>
    <row r="329" spans="1:19" ht="14.45" customHeight="1" x14ac:dyDescent="0.2">
      <c r="A329" s="536" t="s">
        <v>1073</v>
      </c>
      <c r="B329" s="537" t="s">
        <v>1074</v>
      </c>
      <c r="C329" s="537" t="s">
        <v>481</v>
      </c>
      <c r="D329" s="537" t="s">
        <v>1070</v>
      </c>
      <c r="E329" s="537" t="s">
        <v>1075</v>
      </c>
      <c r="F329" s="537" t="s">
        <v>1124</v>
      </c>
      <c r="G329" s="537" t="s">
        <v>1125</v>
      </c>
      <c r="H329" s="553">
        <v>74</v>
      </c>
      <c r="I329" s="553">
        <v>27380</v>
      </c>
      <c r="J329" s="537"/>
      <c r="K329" s="537">
        <v>370</v>
      </c>
      <c r="L329" s="553"/>
      <c r="M329" s="553"/>
      <c r="N329" s="537"/>
      <c r="O329" s="537"/>
      <c r="P329" s="553"/>
      <c r="Q329" s="553"/>
      <c r="R329" s="542"/>
      <c r="S329" s="554"/>
    </row>
    <row r="330" spans="1:19" ht="14.45" customHeight="1" x14ac:dyDescent="0.2">
      <c r="A330" s="536" t="s">
        <v>1073</v>
      </c>
      <c r="B330" s="537" t="s">
        <v>1074</v>
      </c>
      <c r="C330" s="537" t="s">
        <v>481</v>
      </c>
      <c r="D330" s="537" t="s">
        <v>1070</v>
      </c>
      <c r="E330" s="537" t="s">
        <v>1075</v>
      </c>
      <c r="F330" s="537" t="s">
        <v>1126</v>
      </c>
      <c r="G330" s="537" t="s">
        <v>1127</v>
      </c>
      <c r="H330" s="553">
        <v>4</v>
      </c>
      <c r="I330" s="553">
        <v>12432</v>
      </c>
      <c r="J330" s="537"/>
      <c r="K330" s="537">
        <v>3108</v>
      </c>
      <c r="L330" s="553"/>
      <c r="M330" s="553"/>
      <c r="N330" s="537"/>
      <c r="O330" s="537"/>
      <c r="P330" s="553">
        <v>1</v>
      </c>
      <c r="Q330" s="553">
        <v>3132</v>
      </c>
      <c r="R330" s="542"/>
      <c r="S330" s="554">
        <v>3132</v>
      </c>
    </row>
    <row r="331" spans="1:19" ht="14.45" customHeight="1" x14ac:dyDescent="0.2">
      <c r="A331" s="536" t="s">
        <v>1073</v>
      </c>
      <c r="B331" s="537" t="s">
        <v>1074</v>
      </c>
      <c r="C331" s="537" t="s">
        <v>481</v>
      </c>
      <c r="D331" s="537" t="s">
        <v>1070</v>
      </c>
      <c r="E331" s="537" t="s">
        <v>1075</v>
      </c>
      <c r="F331" s="537" t="s">
        <v>1132</v>
      </c>
      <c r="G331" s="537" t="s">
        <v>1133</v>
      </c>
      <c r="H331" s="553">
        <v>21</v>
      </c>
      <c r="I331" s="553">
        <v>2331</v>
      </c>
      <c r="J331" s="537"/>
      <c r="K331" s="537">
        <v>111</v>
      </c>
      <c r="L331" s="553"/>
      <c r="M331" s="553"/>
      <c r="N331" s="537"/>
      <c r="O331" s="537"/>
      <c r="P331" s="553"/>
      <c r="Q331" s="553"/>
      <c r="R331" s="542"/>
      <c r="S331" s="554"/>
    </row>
    <row r="332" spans="1:19" ht="14.45" customHeight="1" x14ac:dyDescent="0.2">
      <c r="A332" s="536" t="s">
        <v>1073</v>
      </c>
      <c r="B332" s="537" t="s">
        <v>1074</v>
      </c>
      <c r="C332" s="537" t="s">
        <v>481</v>
      </c>
      <c r="D332" s="537" t="s">
        <v>1070</v>
      </c>
      <c r="E332" s="537" t="s">
        <v>1075</v>
      </c>
      <c r="F332" s="537" t="s">
        <v>1139</v>
      </c>
      <c r="G332" s="537" t="s">
        <v>1140</v>
      </c>
      <c r="H332" s="553">
        <v>21</v>
      </c>
      <c r="I332" s="553">
        <v>9576</v>
      </c>
      <c r="J332" s="537"/>
      <c r="K332" s="537">
        <v>456</v>
      </c>
      <c r="L332" s="553"/>
      <c r="M332" s="553"/>
      <c r="N332" s="537"/>
      <c r="O332" s="537"/>
      <c r="P332" s="553"/>
      <c r="Q332" s="553"/>
      <c r="R332" s="542"/>
      <c r="S332" s="554"/>
    </row>
    <row r="333" spans="1:19" ht="14.45" customHeight="1" x14ac:dyDescent="0.2">
      <c r="A333" s="536" t="s">
        <v>1073</v>
      </c>
      <c r="B333" s="537" t="s">
        <v>1074</v>
      </c>
      <c r="C333" s="537" t="s">
        <v>481</v>
      </c>
      <c r="D333" s="537" t="s">
        <v>1070</v>
      </c>
      <c r="E333" s="537" t="s">
        <v>1075</v>
      </c>
      <c r="F333" s="537" t="s">
        <v>1141</v>
      </c>
      <c r="G333" s="537" t="s">
        <v>1142</v>
      </c>
      <c r="H333" s="553">
        <v>191</v>
      </c>
      <c r="I333" s="553">
        <v>11078</v>
      </c>
      <c r="J333" s="537"/>
      <c r="K333" s="537">
        <v>58</v>
      </c>
      <c r="L333" s="553"/>
      <c r="M333" s="553"/>
      <c r="N333" s="537"/>
      <c r="O333" s="537"/>
      <c r="P333" s="553"/>
      <c r="Q333" s="553"/>
      <c r="R333" s="542"/>
      <c r="S333" s="554"/>
    </row>
    <row r="334" spans="1:19" ht="14.45" customHeight="1" x14ac:dyDescent="0.2">
      <c r="A334" s="536" t="s">
        <v>1073</v>
      </c>
      <c r="B334" s="537" t="s">
        <v>1074</v>
      </c>
      <c r="C334" s="537" t="s">
        <v>481</v>
      </c>
      <c r="D334" s="537" t="s">
        <v>1070</v>
      </c>
      <c r="E334" s="537" t="s">
        <v>1075</v>
      </c>
      <c r="F334" s="537" t="s">
        <v>1149</v>
      </c>
      <c r="G334" s="537" t="s">
        <v>1150</v>
      </c>
      <c r="H334" s="553">
        <v>86</v>
      </c>
      <c r="I334" s="553">
        <v>15136</v>
      </c>
      <c r="J334" s="537"/>
      <c r="K334" s="537">
        <v>176</v>
      </c>
      <c r="L334" s="553"/>
      <c r="M334" s="553"/>
      <c r="N334" s="537"/>
      <c r="O334" s="537"/>
      <c r="P334" s="553"/>
      <c r="Q334" s="553"/>
      <c r="R334" s="542"/>
      <c r="S334" s="554"/>
    </row>
    <row r="335" spans="1:19" ht="14.45" customHeight="1" x14ac:dyDescent="0.2">
      <c r="A335" s="536" t="s">
        <v>1073</v>
      </c>
      <c r="B335" s="537" t="s">
        <v>1074</v>
      </c>
      <c r="C335" s="537" t="s">
        <v>481</v>
      </c>
      <c r="D335" s="537" t="s">
        <v>1070</v>
      </c>
      <c r="E335" s="537" t="s">
        <v>1075</v>
      </c>
      <c r="F335" s="537" t="s">
        <v>1151</v>
      </c>
      <c r="G335" s="537" t="s">
        <v>1152</v>
      </c>
      <c r="H335" s="553">
        <v>4</v>
      </c>
      <c r="I335" s="553">
        <v>340</v>
      </c>
      <c r="J335" s="537"/>
      <c r="K335" s="537">
        <v>85</v>
      </c>
      <c r="L335" s="553"/>
      <c r="M335" s="553"/>
      <c r="N335" s="537"/>
      <c r="O335" s="537"/>
      <c r="P335" s="553"/>
      <c r="Q335" s="553"/>
      <c r="R335" s="542"/>
      <c r="S335" s="554"/>
    </row>
    <row r="336" spans="1:19" ht="14.45" customHeight="1" x14ac:dyDescent="0.2">
      <c r="A336" s="536" t="s">
        <v>1073</v>
      </c>
      <c r="B336" s="537" t="s">
        <v>1074</v>
      </c>
      <c r="C336" s="537" t="s">
        <v>481</v>
      </c>
      <c r="D336" s="537" t="s">
        <v>1070</v>
      </c>
      <c r="E336" s="537" t="s">
        <v>1075</v>
      </c>
      <c r="F336" s="537" t="s">
        <v>1155</v>
      </c>
      <c r="G336" s="537" t="s">
        <v>1156</v>
      </c>
      <c r="H336" s="553">
        <v>1</v>
      </c>
      <c r="I336" s="553">
        <v>170</v>
      </c>
      <c r="J336" s="537"/>
      <c r="K336" s="537">
        <v>170</v>
      </c>
      <c r="L336" s="553"/>
      <c r="M336" s="553"/>
      <c r="N336" s="537"/>
      <c r="O336" s="537"/>
      <c r="P336" s="553"/>
      <c r="Q336" s="553"/>
      <c r="R336" s="542"/>
      <c r="S336" s="554"/>
    </row>
    <row r="337" spans="1:19" ht="14.45" customHeight="1" x14ac:dyDescent="0.2">
      <c r="A337" s="536" t="s">
        <v>1073</v>
      </c>
      <c r="B337" s="537" t="s">
        <v>1074</v>
      </c>
      <c r="C337" s="537" t="s">
        <v>481</v>
      </c>
      <c r="D337" s="537" t="s">
        <v>1070</v>
      </c>
      <c r="E337" s="537" t="s">
        <v>1075</v>
      </c>
      <c r="F337" s="537" t="s">
        <v>1157</v>
      </c>
      <c r="G337" s="537" t="s">
        <v>1158</v>
      </c>
      <c r="H337" s="553">
        <v>1</v>
      </c>
      <c r="I337" s="553">
        <v>29</v>
      </c>
      <c r="J337" s="537"/>
      <c r="K337" s="537">
        <v>29</v>
      </c>
      <c r="L337" s="553"/>
      <c r="M337" s="553"/>
      <c r="N337" s="537"/>
      <c r="O337" s="537"/>
      <c r="P337" s="553"/>
      <c r="Q337" s="553"/>
      <c r="R337" s="542"/>
      <c r="S337" s="554"/>
    </row>
    <row r="338" spans="1:19" ht="14.45" customHeight="1" x14ac:dyDescent="0.2">
      <c r="A338" s="536" t="s">
        <v>1073</v>
      </c>
      <c r="B338" s="537" t="s">
        <v>1074</v>
      </c>
      <c r="C338" s="537" t="s">
        <v>481</v>
      </c>
      <c r="D338" s="537" t="s">
        <v>1070</v>
      </c>
      <c r="E338" s="537" t="s">
        <v>1075</v>
      </c>
      <c r="F338" s="537" t="s">
        <v>1159</v>
      </c>
      <c r="G338" s="537"/>
      <c r="H338" s="553">
        <v>10</v>
      </c>
      <c r="I338" s="553">
        <v>10120</v>
      </c>
      <c r="J338" s="537"/>
      <c r="K338" s="537">
        <v>1012</v>
      </c>
      <c r="L338" s="553"/>
      <c r="M338" s="553"/>
      <c r="N338" s="537"/>
      <c r="O338" s="537"/>
      <c r="P338" s="553"/>
      <c r="Q338" s="553"/>
      <c r="R338" s="542"/>
      <c r="S338" s="554"/>
    </row>
    <row r="339" spans="1:19" ht="14.45" customHeight="1" x14ac:dyDescent="0.2">
      <c r="A339" s="536" t="s">
        <v>1073</v>
      </c>
      <c r="B339" s="537" t="s">
        <v>1074</v>
      </c>
      <c r="C339" s="537" t="s">
        <v>481</v>
      </c>
      <c r="D339" s="537" t="s">
        <v>1070</v>
      </c>
      <c r="E339" s="537" t="s">
        <v>1075</v>
      </c>
      <c r="F339" s="537" t="s">
        <v>1165</v>
      </c>
      <c r="G339" s="537" t="s">
        <v>1166</v>
      </c>
      <c r="H339" s="553">
        <v>3</v>
      </c>
      <c r="I339" s="553">
        <v>792</v>
      </c>
      <c r="J339" s="537"/>
      <c r="K339" s="537">
        <v>264</v>
      </c>
      <c r="L339" s="553"/>
      <c r="M339" s="553"/>
      <c r="N339" s="537"/>
      <c r="O339" s="537"/>
      <c r="P339" s="553"/>
      <c r="Q339" s="553"/>
      <c r="R339" s="542"/>
      <c r="S339" s="554"/>
    </row>
    <row r="340" spans="1:19" ht="14.45" customHeight="1" x14ac:dyDescent="0.2">
      <c r="A340" s="536" t="s">
        <v>1073</v>
      </c>
      <c r="B340" s="537" t="s">
        <v>1074</v>
      </c>
      <c r="C340" s="537" t="s">
        <v>481</v>
      </c>
      <c r="D340" s="537" t="s">
        <v>1070</v>
      </c>
      <c r="E340" s="537" t="s">
        <v>1075</v>
      </c>
      <c r="F340" s="537" t="s">
        <v>1167</v>
      </c>
      <c r="G340" s="537" t="s">
        <v>1168</v>
      </c>
      <c r="H340" s="553">
        <v>3</v>
      </c>
      <c r="I340" s="553">
        <v>6393</v>
      </c>
      <c r="J340" s="537"/>
      <c r="K340" s="537">
        <v>2131</v>
      </c>
      <c r="L340" s="553"/>
      <c r="M340" s="553"/>
      <c r="N340" s="537"/>
      <c r="O340" s="537"/>
      <c r="P340" s="553"/>
      <c r="Q340" s="553"/>
      <c r="R340" s="542"/>
      <c r="S340" s="554"/>
    </row>
    <row r="341" spans="1:19" ht="14.45" customHeight="1" x14ac:dyDescent="0.2">
      <c r="A341" s="536" t="s">
        <v>1073</v>
      </c>
      <c r="B341" s="537" t="s">
        <v>1074</v>
      </c>
      <c r="C341" s="537" t="s">
        <v>481</v>
      </c>
      <c r="D341" s="537" t="s">
        <v>1070</v>
      </c>
      <c r="E341" s="537" t="s">
        <v>1075</v>
      </c>
      <c r="F341" s="537" t="s">
        <v>1192</v>
      </c>
      <c r="G341" s="537" t="s">
        <v>1193</v>
      </c>
      <c r="H341" s="553"/>
      <c r="I341" s="553"/>
      <c r="J341" s="537"/>
      <c r="K341" s="537"/>
      <c r="L341" s="553">
        <v>3</v>
      </c>
      <c r="M341" s="553">
        <v>14337</v>
      </c>
      <c r="N341" s="537">
        <v>1</v>
      </c>
      <c r="O341" s="537">
        <v>4779</v>
      </c>
      <c r="P341" s="553">
        <v>15</v>
      </c>
      <c r="Q341" s="553">
        <v>72045</v>
      </c>
      <c r="R341" s="542">
        <v>5.0251098556183305</v>
      </c>
      <c r="S341" s="554">
        <v>4803</v>
      </c>
    </row>
    <row r="342" spans="1:19" ht="14.45" customHeight="1" x14ac:dyDescent="0.2">
      <c r="A342" s="536" t="s">
        <v>1073</v>
      </c>
      <c r="B342" s="537" t="s">
        <v>1074</v>
      </c>
      <c r="C342" s="537" t="s">
        <v>481</v>
      </c>
      <c r="D342" s="537" t="s">
        <v>1071</v>
      </c>
      <c r="E342" s="537" t="s">
        <v>1075</v>
      </c>
      <c r="F342" s="537" t="s">
        <v>1078</v>
      </c>
      <c r="G342" s="537" t="s">
        <v>1079</v>
      </c>
      <c r="H342" s="553">
        <v>10</v>
      </c>
      <c r="I342" s="553">
        <v>580</v>
      </c>
      <c r="J342" s="537"/>
      <c r="K342" s="537">
        <v>58</v>
      </c>
      <c r="L342" s="553"/>
      <c r="M342" s="553"/>
      <c r="N342" s="537"/>
      <c r="O342" s="537"/>
      <c r="P342" s="553"/>
      <c r="Q342" s="553"/>
      <c r="R342" s="542"/>
      <c r="S342" s="554"/>
    </row>
    <row r="343" spans="1:19" ht="14.45" customHeight="1" x14ac:dyDescent="0.2">
      <c r="A343" s="536" t="s">
        <v>1073</v>
      </c>
      <c r="B343" s="537" t="s">
        <v>1074</v>
      </c>
      <c r="C343" s="537" t="s">
        <v>481</v>
      </c>
      <c r="D343" s="537" t="s">
        <v>1071</v>
      </c>
      <c r="E343" s="537" t="s">
        <v>1075</v>
      </c>
      <c r="F343" s="537" t="s">
        <v>1086</v>
      </c>
      <c r="G343" s="537" t="s">
        <v>1087</v>
      </c>
      <c r="H343" s="553">
        <v>1</v>
      </c>
      <c r="I343" s="553">
        <v>180</v>
      </c>
      <c r="J343" s="537"/>
      <c r="K343" s="537">
        <v>180</v>
      </c>
      <c r="L343" s="553"/>
      <c r="M343" s="553"/>
      <c r="N343" s="537"/>
      <c r="O343" s="537"/>
      <c r="P343" s="553"/>
      <c r="Q343" s="553"/>
      <c r="R343" s="542"/>
      <c r="S343" s="554"/>
    </row>
    <row r="344" spans="1:19" ht="14.45" customHeight="1" x14ac:dyDescent="0.2">
      <c r="A344" s="536" t="s">
        <v>1073</v>
      </c>
      <c r="B344" s="537" t="s">
        <v>1074</v>
      </c>
      <c r="C344" s="537" t="s">
        <v>481</v>
      </c>
      <c r="D344" s="537" t="s">
        <v>1071</v>
      </c>
      <c r="E344" s="537" t="s">
        <v>1075</v>
      </c>
      <c r="F344" s="537" t="s">
        <v>1094</v>
      </c>
      <c r="G344" s="537" t="s">
        <v>1095</v>
      </c>
      <c r="H344" s="553">
        <v>8</v>
      </c>
      <c r="I344" s="553">
        <v>2792</v>
      </c>
      <c r="J344" s="537"/>
      <c r="K344" s="537">
        <v>349</v>
      </c>
      <c r="L344" s="553"/>
      <c r="M344" s="553"/>
      <c r="N344" s="537"/>
      <c r="O344" s="537"/>
      <c r="P344" s="553"/>
      <c r="Q344" s="553"/>
      <c r="R344" s="542"/>
      <c r="S344" s="554"/>
    </row>
    <row r="345" spans="1:19" ht="14.45" customHeight="1" x14ac:dyDescent="0.2">
      <c r="A345" s="536" t="s">
        <v>1073</v>
      </c>
      <c r="B345" s="537" t="s">
        <v>1074</v>
      </c>
      <c r="C345" s="537" t="s">
        <v>481</v>
      </c>
      <c r="D345" s="537" t="s">
        <v>1071</v>
      </c>
      <c r="E345" s="537" t="s">
        <v>1075</v>
      </c>
      <c r="F345" s="537" t="s">
        <v>1116</v>
      </c>
      <c r="G345" s="537" t="s">
        <v>1117</v>
      </c>
      <c r="H345" s="553">
        <v>3</v>
      </c>
      <c r="I345" s="553">
        <v>915</v>
      </c>
      <c r="J345" s="537"/>
      <c r="K345" s="537">
        <v>305</v>
      </c>
      <c r="L345" s="553"/>
      <c r="M345" s="553"/>
      <c r="N345" s="537"/>
      <c r="O345" s="537"/>
      <c r="P345" s="553"/>
      <c r="Q345" s="553"/>
      <c r="R345" s="542"/>
      <c r="S345" s="554"/>
    </row>
    <row r="346" spans="1:19" ht="14.45" customHeight="1" x14ac:dyDescent="0.2">
      <c r="A346" s="536" t="s">
        <v>1073</v>
      </c>
      <c r="B346" s="537" t="s">
        <v>1074</v>
      </c>
      <c r="C346" s="537" t="s">
        <v>481</v>
      </c>
      <c r="D346" s="537" t="s">
        <v>1071</v>
      </c>
      <c r="E346" s="537" t="s">
        <v>1075</v>
      </c>
      <c r="F346" s="537" t="s">
        <v>1120</v>
      </c>
      <c r="G346" s="537" t="s">
        <v>1121</v>
      </c>
      <c r="H346" s="553">
        <v>8</v>
      </c>
      <c r="I346" s="553">
        <v>3952</v>
      </c>
      <c r="J346" s="537"/>
      <c r="K346" s="537">
        <v>494</v>
      </c>
      <c r="L346" s="553"/>
      <c r="M346" s="553"/>
      <c r="N346" s="537"/>
      <c r="O346" s="537"/>
      <c r="P346" s="553"/>
      <c r="Q346" s="553"/>
      <c r="R346" s="542"/>
      <c r="S346" s="554"/>
    </row>
    <row r="347" spans="1:19" ht="14.45" customHeight="1" x14ac:dyDescent="0.2">
      <c r="A347" s="536" t="s">
        <v>1073</v>
      </c>
      <c r="B347" s="537" t="s">
        <v>1074</v>
      </c>
      <c r="C347" s="537" t="s">
        <v>481</v>
      </c>
      <c r="D347" s="537" t="s">
        <v>1071</v>
      </c>
      <c r="E347" s="537" t="s">
        <v>1075</v>
      </c>
      <c r="F347" s="537" t="s">
        <v>1124</v>
      </c>
      <c r="G347" s="537" t="s">
        <v>1125</v>
      </c>
      <c r="H347" s="553">
        <v>8</v>
      </c>
      <c r="I347" s="553">
        <v>2960</v>
      </c>
      <c r="J347" s="537"/>
      <c r="K347" s="537">
        <v>370</v>
      </c>
      <c r="L347" s="553"/>
      <c r="M347" s="553"/>
      <c r="N347" s="537"/>
      <c r="O347" s="537"/>
      <c r="P347" s="553"/>
      <c r="Q347" s="553"/>
      <c r="R347" s="542"/>
      <c r="S347" s="554"/>
    </row>
    <row r="348" spans="1:19" ht="14.45" customHeight="1" x14ac:dyDescent="0.2">
      <c r="A348" s="536" t="s">
        <v>1073</v>
      </c>
      <c r="B348" s="537" t="s">
        <v>1074</v>
      </c>
      <c r="C348" s="537" t="s">
        <v>481</v>
      </c>
      <c r="D348" s="537" t="s">
        <v>1071</v>
      </c>
      <c r="E348" s="537" t="s">
        <v>1075</v>
      </c>
      <c r="F348" s="537" t="s">
        <v>1132</v>
      </c>
      <c r="G348" s="537" t="s">
        <v>1133</v>
      </c>
      <c r="H348" s="553">
        <v>1</v>
      </c>
      <c r="I348" s="553">
        <v>111</v>
      </c>
      <c r="J348" s="537"/>
      <c r="K348" s="537">
        <v>111</v>
      </c>
      <c r="L348" s="553"/>
      <c r="M348" s="553"/>
      <c r="N348" s="537"/>
      <c r="O348" s="537"/>
      <c r="P348" s="553"/>
      <c r="Q348" s="553"/>
      <c r="R348" s="542"/>
      <c r="S348" s="554"/>
    </row>
    <row r="349" spans="1:19" ht="14.45" customHeight="1" x14ac:dyDescent="0.2">
      <c r="A349" s="536" t="s">
        <v>1073</v>
      </c>
      <c r="B349" s="537" t="s">
        <v>1074</v>
      </c>
      <c r="C349" s="537" t="s">
        <v>481</v>
      </c>
      <c r="D349" s="537" t="s">
        <v>1071</v>
      </c>
      <c r="E349" s="537" t="s">
        <v>1075</v>
      </c>
      <c r="F349" s="537" t="s">
        <v>1139</v>
      </c>
      <c r="G349" s="537" t="s">
        <v>1140</v>
      </c>
      <c r="H349" s="553">
        <v>1</v>
      </c>
      <c r="I349" s="553">
        <v>456</v>
      </c>
      <c r="J349" s="537"/>
      <c r="K349" s="537">
        <v>456</v>
      </c>
      <c r="L349" s="553"/>
      <c r="M349" s="553"/>
      <c r="N349" s="537"/>
      <c r="O349" s="537"/>
      <c r="P349" s="553"/>
      <c r="Q349" s="553"/>
      <c r="R349" s="542"/>
      <c r="S349" s="554"/>
    </row>
    <row r="350" spans="1:19" ht="14.45" customHeight="1" x14ac:dyDescent="0.2">
      <c r="A350" s="536" t="s">
        <v>1073</v>
      </c>
      <c r="B350" s="537" t="s">
        <v>1074</v>
      </c>
      <c r="C350" s="537" t="s">
        <v>481</v>
      </c>
      <c r="D350" s="537" t="s">
        <v>1071</v>
      </c>
      <c r="E350" s="537" t="s">
        <v>1075</v>
      </c>
      <c r="F350" s="537" t="s">
        <v>1141</v>
      </c>
      <c r="G350" s="537" t="s">
        <v>1142</v>
      </c>
      <c r="H350" s="553">
        <v>14</v>
      </c>
      <c r="I350" s="553">
        <v>812</v>
      </c>
      <c r="J350" s="537"/>
      <c r="K350" s="537">
        <v>58</v>
      </c>
      <c r="L350" s="553"/>
      <c r="M350" s="553"/>
      <c r="N350" s="537"/>
      <c r="O350" s="537"/>
      <c r="P350" s="553"/>
      <c r="Q350" s="553"/>
      <c r="R350" s="542"/>
      <c r="S350" s="554"/>
    </row>
    <row r="351" spans="1:19" ht="14.45" customHeight="1" x14ac:dyDescent="0.2">
      <c r="A351" s="536" t="s">
        <v>1073</v>
      </c>
      <c r="B351" s="537" t="s">
        <v>1074</v>
      </c>
      <c r="C351" s="537" t="s">
        <v>481</v>
      </c>
      <c r="D351" s="537" t="s">
        <v>1071</v>
      </c>
      <c r="E351" s="537" t="s">
        <v>1075</v>
      </c>
      <c r="F351" s="537" t="s">
        <v>1143</v>
      </c>
      <c r="G351" s="537" t="s">
        <v>1144</v>
      </c>
      <c r="H351" s="553">
        <v>1</v>
      </c>
      <c r="I351" s="553">
        <v>2173</v>
      </c>
      <c r="J351" s="537"/>
      <c r="K351" s="537">
        <v>2173</v>
      </c>
      <c r="L351" s="553"/>
      <c r="M351" s="553"/>
      <c r="N351" s="537"/>
      <c r="O351" s="537"/>
      <c r="P351" s="553"/>
      <c r="Q351" s="553"/>
      <c r="R351" s="542"/>
      <c r="S351" s="554"/>
    </row>
    <row r="352" spans="1:19" ht="14.45" customHeight="1" x14ac:dyDescent="0.2">
      <c r="A352" s="536" t="s">
        <v>1073</v>
      </c>
      <c r="B352" s="537" t="s">
        <v>1074</v>
      </c>
      <c r="C352" s="537" t="s">
        <v>481</v>
      </c>
      <c r="D352" s="537" t="s">
        <v>1071</v>
      </c>
      <c r="E352" s="537" t="s">
        <v>1075</v>
      </c>
      <c r="F352" s="537" t="s">
        <v>1149</v>
      </c>
      <c r="G352" s="537" t="s">
        <v>1150</v>
      </c>
      <c r="H352" s="553">
        <v>2</v>
      </c>
      <c r="I352" s="553">
        <v>352</v>
      </c>
      <c r="J352" s="537"/>
      <c r="K352" s="537">
        <v>176</v>
      </c>
      <c r="L352" s="553"/>
      <c r="M352" s="553"/>
      <c r="N352" s="537"/>
      <c r="O352" s="537"/>
      <c r="P352" s="553"/>
      <c r="Q352" s="553"/>
      <c r="R352" s="542"/>
      <c r="S352" s="554"/>
    </row>
    <row r="353" spans="1:19" ht="14.45" customHeight="1" x14ac:dyDescent="0.2">
      <c r="A353" s="536" t="s">
        <v>1073</v>
      </c>
      <c r="B353" s="537" t="s">
        <v>1074</v>
      </c>
      <c r="C353" s="537" t="s">
        <v>481</v>
      </c>
      <c r="D353" s="537" t="s">
        <v>1071</v>
      </c>
      <c r="E353" s="537" t="s">
        <v>1075</v>
      </c>
      <c r="F353" s="537" t="s">
        <v>1167</v>
      </c>
      <c r="G353" s="537" t="s">
        <v>1168</v>
      </c>
      <c r="H353" s="553">
        <v>5</v>
      </c>
      <c r="I353" s="553">
        <v>10655</v>
      </c>
      <c r="J353" s="537"/>
      <c r="K353" s="537">
        <v>2131</v>
      </c>
      <c r="L353" s="553"/>
      <c r="M353" s="553"/>
      <c r="N353" s="537"/>
      <c r="O353" s="537"/>
      <c r="P353" s="553"/>
      <c r="Q353" s="553"/>
      <c r="R353" s="542"/>
      <c r="S353" s="554"/>
    </row>
    <row r="354" spans="1:19" ht="14.45" customHeight="1" x14ac:dyDescent="0.2">
      <c r="A354" s="536" t="s">
        <v>1073</v>
      </c>
      <c r="B354" s="537" t="s">
        <v>1074</v>
      </c>
      <c r="C354" s="537" t="s">
        <v>481</v>
      </c>
      <c r="D354" s="537" t="s">
        <v>1071</v>
      </c>
      <c r="E354" s="537" t="s">
        <v>1075</v>
      </c>
      <c r="F354" s="537" t="s">
        <v>1180</v>
      </c>
      <c r="G354" s="537" t="s">
        <v>1181</v>
      </c>
      <c r="H354" s="553">
        <v>1</v>
      </c>
      <c r="I354" s="553">
        <v>289</v>
      </c>
      <c r="J354" s="537"/>
      <c r="K354" s="537">
        <v>289</v>
      </c>
      <c r="L354" s="553"/>
      <c r="M354" s="553"/>
      <c r="N354" s="537"/>
      <c r="O354" s="537"/>
      <c r="P354" s="553"/>
      <c r="Q354" s="553"/>
      <c r="R354" s="542"/>
      <c r="S354" s="554"/>
    </row>
    <row r="355" spans="1:19" ht="14.45" customHeight="1" x14ac:dyDescent="0.2">
      <c r="A355" s="536" t="s">
        <v>1073</v>
      </c>
      <c r="B355" s="537" t="s">
        <v>1074</v>
      </c>
      <c r="C355" s="537" t="s">
        <v>481</v>
      </c>
      <c r="D355" s="537" t="s">
        <v>1071</v>
      </c>
      <c r="E355" s="537" t="s">
        <v>1075</v>
      </c>
      <c r="F355" s="537" t="s">
        <v>1188</v>
      </c>
      <c r="G355" s="537" t="s">
        <v>1189</v>
      </c>
      <c r="H355" s="553">
        <v>1</v>
      </c>
      <c r="I355" s="553">
        <v>0</v>
      </c>
      <c r="J355" s="537"/>
      <c r="K355" s="537">
        <v>0</v>
      </c>
      <c r="L355" s="553"/>
      <c r="M355" s="553"/>
      <c r="N355" s="537"/>
      <c r="O355" s="537"/>
      <c r="P355" s="553"/>
      <c r="Q355" s="553"/>
      <c r="R355" s="542"/>
      <c r="S355" s="554"/>
    </row>
    <row r="356" spans="1:19" ht="14.45" customHeight="1" x14ac:dyDescent="0.2">
      <c r="A356" s="536" t="s">
        <v>1073</v>
      </c>
      <c r="B356" s="537" t="s">
        <v>1074</v>
      </c>
      <c r="C356" s="537" t="s">
        <v>481</v>
      </c>
      <c r="D356" s="537" t="s">
        <v>1071</v>
      </c>
      <c r="E356" s="537" t="s">
        <v>1075</v>
      </c>
      <c r="F356" s="537" t="s">
        <v>1192</v>
      </c>
      <c r="G356" s="537" t="s">
        <v>1193</v>
      </c>
      <c r="H356" s="553"/>
      <c r="I356" s="553"/>
      <c r="J356" s="537"/>
      <c r="K356" s="537"/>
      <c r="L356" s="553">
        <v>3</v>
      </c>
      <c r="M356" s="553">
        <v>14337</v>
      </c>
      <c r="N356" s="537">
        <v>1</v>
      </c>
      <c r="O356" s="537">
        <v>4779</v>
      </c>
      <c r="P356" s="553"/>
      <c r="Q356" s="553"/>
      <c r="R356" s="542"/>
      <c r="S356" s="554"/>
    </row>
    <row r="357" spans="1:19" ht="14.45" customHeight="1" x14ac:dyDescent="0.2">
      <c r="A357" s="536" t="s">
        <v>1073</v>
      </c>
      <c r="B357" s="537" t="s">
        <v>1074</v>
      </c>
      <c r="C357" s="537" t="s">
        <v>481</v>
      </c>
      <c r="D357" s="537" t="s">
        <v>1062</v>
      </c>
      <c r="E357" s="537" t="s">
        <v>1075</v>
      </c>
      <c r="F357" s="537" t="s">
        <v>1159</v>
      </c>
      <c r="G357" s="537"/>
      <c r="H357" s="553">
        <v>47</v>
      </c>
      <c r="I357" s="553">
        <v>47564</v>
      </c>
      <c r="J357" s="537"/>
      <c r="K357" s="537">
        <v>1012</v>
      </c>
      <c r="L357" s="553"/>
      <c r="M357" s="553"/>
      <c r="N357" s="537"/>
      <c r="O357" s="537"/>
      <c r="P357" s="553"/>
      <c r="Q357" s="553"/>
      <c r="R357" s="542"/>
      <c r="S357" s="554"/>
    </row>
    <row r="358" spans="1:19" ht="14.45" customHeight="1" x14ac:dyDescent="0.2">
      <c r="A358" s="536" t="s">
        <v>1073</v>
      </c>
      <c r="B358" s="537" t="s">
        <v>1074</v>
      </c>
      <c r="C358" s="537" t="s">
        <v>481</v>
      </c>
      <c r="D358" s="537" t="s">
        <v>1062</v>
      </c>
      <c r="E358" s="537" t="s">
        <v>1075</v>
      </c>
      <c r="F358" s="537" t="s">
        <v>1192</v>
      </c>
      <c r="G358" s="537" t="s">
        <v>1193</v>
      </c>
      <c r="H358" s="553"/>
      <c r="I358" s="553"/>
      <c r="J358" s="537"/>
      <c r="K358" s="537"/>
      <c r="L358" s="553">
        <v>9</v>
      </c>
      <c r="M358" s="553">
        <v>43011</v>
      </c>
      <c r="N358" s="537">
        <v>1</v>
      </c>
      <c r="O358" s="537">
        <v>4779</v>
      </c>
      <c r="P358" s="553">
        <v>12</v>
      </c>
      <c r="Q358" s="553">
        <v>57636</v>
      </c>
      <c r="R358" s="542">
        <v>1.3400292948315546</v>
      </c>
      <c r="S358" s="554">
        <v>4803</v>
      </c>
    </row>
    <row r="359" spans="1:19" ht="14.45" customHeight="1" x14ac:dyDescent="0.2">
      <c r="A359" s="536" t="s">
        <v>1073</v>
      </c>
      <c r="B359" s="537" t="s">
        <v>1074</v>
      </c>
      <c r="C359" s="537" t="s">
        <v>481</v>
      </c>
      <c r="D359" s="537" t="s">
        <v>1064</v>
      </c>
      <c r="E359" s="537" t="s">
        <v>1075</v>
      </c>
      <c r="F359" s="537" t="s">
        <v>1078</v>
      </c>
      <c r="G359" s="537" t="s">
        <v>1079</v>
      </c>
      <c r="H359" s="553"/>
      <c r="I359" s="553"/>
      <c r="J359" s="537"/>
      <c r="K359" s="537"/>
      <c r="L359" s="553"/>
      <c r="M359" s="553"/>
      <c r="N359" s="537"/>
      <c r="O359" s="537"/>
      <c r="P359" s="553">
        <v>1</v>
      </c>
      <c r="Q359" s="553">
        <v>59</v>
      </c>
      <c r="R359" s="542"/>
      <c r="S359" s="554">
        <v>59</v>
      </c>
    </row>
    <row r="360" spans="1:19" ht="14.45" customHeight="1" x14ac:dyDescent="0.2">
      <c r="A360" s="536" t="s">
        <v>1073</v>
      </c>
      <c r="B360" s="537" t="s">
        <v>1074</v>
      </c>
      <c r="C360" s="537" t="s">
        <v>481</v>
      </c>
      <c r="D360" s="537" t="s">
        <v>1064</v>
      </c>
      <c r="E360" s="537" t="s">
        <v>1075</v>
      </c>
      <c r="F360" s="537" t="s">
        <v>1120</v>
      </c>
      <c r="G360" s="537" t="s">
        <v>1121</v>
      </c>
      <c r="H360" s="553"/>
      <c r="I360" s="553"/>
      <c r="J360" s="537"/>
      <c r="K360" s="537"/>
      <c r="L360" s="553"/>
      <c r="M360" s="553"/>
      <c r="N360" s="537"/>
      <c r="O360" s="537"/>
      <c r="P360" s="553">
        <v>1</v>
      </c>
      <c r="Q360" s="553">
        <v>499</v>
      </c>
      <c r="R360" s="542"/>
      <c r="S360" s="554">
        <v>499</v>
      </c>
    </row>
    <row r="361" spans="1:19" ht="14.45" customHeight="1" x14ac:dyDescent="0.2">
      <c r="A361" s="536" t="s">
        <v>1073</v>
      </c>
      <c r="B361" s="537" t="s">
        <v>1074</v>
      </c>
      <c r="C361" s="537" t="s">
        <v>481</v>
      </c>
      <c r="D361" s="537" t="s">
        <v>1064</v>
      </c>
      <c r="E361" s="537" t="s">
        <v>1075</v>
      </c>
      <c r="F361" s="537" t="s">
        <v>1124</v>
      </c>
      <c r="G361" s="537" t="s">
        <v>1125</v>
      </c>
      <c r="H361" s="553"/>
      <c r="I361" s="553"/>
      <c r="J361" s="537"/>
      <c r="K361" s="537"/>
      <c r="L361" s="553"/>
      <c r="M361" s="553"/>
      <c r="N361" s="537"/>
      <c r="O361" s="537"/>
      <c r="P361" s="553">
        <v>1</v>
      </c>
      <c r="Q361" s="553">
        <v>376</v>
      </c>
      <c r="R361" s="542"/>
      <c r="S361" s="554">
        <v>376</v>
      </c>
    </row>
    <row r="362" spans="1:19" ht="14.45" customHeight="1" x14ac:dyDescent="0.2">
      <c r="A362" s="536" t="s">
        <v>1073</v>
      </c>
      <c r="B362" s="537" t="s">
        <v>1074</v>
      </c>
      <c r="C362" s="537" t="s">
        <v>481</v>
      </c>
      <c r="D362" s="537" t="s">
        <v>1064</v>
      </c>
      <c r="E362" s="537" t="s">
        <v>1075</v>
      </c>
      <c r="F362" s="537" t="s">
        <v>1159</v>
      </c>
      <c r="G362" s="537"/>
      <c r="H362" s="553">
        <v>1</v>
      </c>
      <c r="I362" s="553">
        <v>1012</v>
      </c>
      <c r="J362" s="537"/>
      <c r="K362" s="537">
        <v>1012</v>
      </c>
      <c r="L362" s="553"/>
      <c r="M362" s="553"/>
      <c r="N362" s="537"/>
      <c r="O362" s="537"/>
      <c r="P362" s="553"/>
      <c r="Q362" s="553"/>
      <c r="R362" s="542"/>
      <c r="S362" s="554"/>
    </row>
    <row r="363" spans="1:19" ht="14.45" customHeight="1" x14ac:dyDescent="0.2">
      <c r="A363" s="536" t="s">
        <v>1073</v>
      </c>
      <c r="B363" s="537" t="s">
        <v>1074</v>
      </c>
      <c r="C363" s="537" t="s">
        <v>481</v>
      </c>
      <c r="D363" s="537" t="s">
        <v>1064</v>
      </c>
      <c r="E363" s="537" t="s">
        <v>1075</v>
      </c>
      <c r="F363" s="537" t="s">
        <v>1192</v>
      </c>
      <c r="G363" s="537" t="s">
        <v>1193</v>
      </c>
      <c r="H363" s="553"/>
      <c r="I363" s="553"/>
      <c r="J363" s="537"/>
      <c r="K363" s="537"/>
      <c r="L363" s="553">
        <v>6</v>
      </c>
      <c r="M363" s="553">
        <v>28674</v>
      </c>
      <c r="N363" s="537">
        <v>1</v>
      </c>
      <c r="O363" s="537">
        <v>4779</v>
      </c>
      <c r="P363" s="553">
        <v>24</v>
      </c>
      <c r="Q363" s="553">
        <v>115272</v>
      </c>
      <c r="R363" s="542">
        <v>4.0200878844946644</v>
      </c>
      <c r="S363" s="554">
        <v>4803</v>
      </c>
    </row>
    <row r="364" spans="1:19" ht="14.45" customHeight="1" x14ac:dyDescent="0.2">
      <c r="A364" s="536" t="s">
        <v>1073</v>
      </c>
      <c r="B364" s="537" t="s">
        <v>1074</v>
      </c>
      <c r="C364" s="537" t="s">
        <v>481</v>
      </c>
      <c r="D364" s="537" t="s">
        <v>1067</v>
      </c>
      <c r="E364" s="537" t="s">
        <v>1075</v>
      </c>
      <c r="F364" s="537" t="s">
        <v>1094</v>
      </c>
      <c r="G364" s="537" t="s">
        <v>1095</v>
      </c>
      <c r="H364" s="553">
        <v>6</v>
      </c>
      <c r="I364" s="553">
        <v>2094</v>
      </c>
      <c r="J364" s="537"/>
      <c r="K364" s="537">
        <v>349</v>
      </c>
      <c r="L364" s="553"/>
      <c r="M364" s="553"/>
      <c r="N364" s="537"/>
      <c r="O364" s="537"/>
      <c r="P364" s="553"/>
      <c r="Q364" s="553"/>
      <c r="R364" s="542"/>
      <c r="S364" s="554"/>
    </row>
    <row r="365" spans="1:19" ht="14.45" customHeight="1" x14ac:dyDescent="0.2">
      <c r="A365" s="536" t="s">
        <v>1073</v>
      </c>
      <c r="B365" s="537" t="s">
        <v>1074</v>
      </c>
      <c r="C365" s="537" t="s">
        <v>481</v>
      </c>
      <c r="D365" s="537" t="s">
        <v>1067</v>
      </c>
      <c r="E365" s="537" t="s">
        <v>1075</v>
      </c>
      <c r="F365" s="537" t="s">
        <v>1104</v>
      </c>
      <c r="G365" s="537" t="s">
        <v>1105</v>
      </c>
      <c r="H365" s="553">
        <v>2</v>
      </c>
      <c r="I365" s="553">
        <v>98</v>
      </c>
      <c r="J365" s="537"/>
      <c r="K365" s="537">
        <v>49</v>
      </c>
      <c r="L365" s="553"/>
      <c r="M365" s="553"/>
      <c r="N365" s="537"/>
      <c r="O365" s="537"/>
      <c r="P365" s="553"/>
      <c r="Q365" s="553"/>
      <c r="R365" s="542"/>
      <c r="S365" s="554"/>
    </row>
    <row r="366" spans="1:19" ht="14.45" customHeight="1" x14ac:dyDescent="0.2">
      <c r="A366" s="536" t="s">
        <v>1073</v>
      </c>
      <c r="B366" s="537" t="s">
        <v>1074</v>
      </c>
      <c r="C366" s="537" t="s">
        <v>481</v>
      </c>
      <c r="D366" s="537" t="s">
        <v>1067</v>
      </c>
      <c r="E366" s="537" t="s">
        <v>1075</v>
      </c>
      <c r="F366" s="537" t="s">
        <v>1112</v>
      </c>
      <c r="G366" s="537" t="s">
        <v>1113</v>
      </c>
      <c r="H366" s="553">
        <v>2</v>
      </c>
      <c r="I366" s="553">
        <v>1410</v>
      </c>
      <c r="J366" s="537"/>
      <c r="K366" s="537">
        <v>705</v>
      </c>
      <c r="L366" s="553"/>
      <c r="M366" s="553"/>
      <c r="N366" s="537"/>
      <c r="O366" s="537"/>
      <c r="P366" s="553"/>
      <c r="Q366" s="553"/>
      <c r="R366" s="542"/>
      <c r="S366" s="554"/>
    </row>
    <row r="367" spans="1:19" ht="14.45" customHeight="1" x14ac:dyDescent="0.2">
      <c r="A367" s="536" t="s">
        <v>1073</v>
      </c>
      <c r="B367" s="537" t="s">
        <v>1074</v>
      </c>
      <c r="C367" s="537" t="s">
        <v>481</v>
      </c>
      <c r="D367" s="537" t="s">
        <v>1067</v>
      </c>
      <c r="E367" s="537" t="s">
        <v>1075</v>
      </c>
      <c r="F367" s="537" t="s">
        <v>1151</v>
      </c>
      <c r="G367" s="537" t="s">
        <v>1152</v>
      </c>
      <c r="H367" s="553">
        <v>24</v>
      </c>
      <c r="I367" s="553">
        <v>2040</v>
      </c>
      <c r="J367" s="537"/>
      <c r="K367" s="537">
        <v>85</v>
      </c>
      <c r="L367" s="553"/>
      <c r="M367" s="553"/>
      <c r="N367" s="537"/>
      <c r="O367" s="537"/>
      <c r="P367" s="553"/>
      <c r="Q367" s="553"/>
      <c r="R367" s="542"/>
      <c r="S367" s="554"/>
    </row>
    <row r="368" spans="1:19" ht="14.45" customHeight="1" x14ac:dyDescent="0.2">
      <c r="A368" s="536" t="s">
        <v>1073</v>
      </c>
      <c r="B368" s="537" t="s">
        <v>1074</v>
      </c>
      <c r="C368" s="537" t="s">
        <v>481</v>
      </c>
      <c r="D368" s="537" t="s">
        <v>1067</v>
      </c>
      <c r="E368" s="537" t="s">
        <v>1075</v>
      </c>
      <c r="F368" s="537" t="s">
        <v>1160</v>
      </c>
      <c r="G368" s="537" t="s">
        <v>1161</v>
      </c>
      <c r="H368" s="553">
        <v>4</v>
      </c>
      <c r="I368" s="553">
        <v>704</v>
      </c>
      <c r="J368" s="537"/>
      <c r="K368" s="537">
        <v>176</v>
      </c>
      <c r="L368" s="553"/>
      <c r="M368" s="553"/>
      <c r="N368" s="537"/>
      <c r="O368" s="537"/>
      <c r="P368" s="553"/>
      <c r="Q368" s="553"/>
      <c r="R368" s="542"/>
      <c r="S368" s="554"/>
    </row>
    <row r="369" spans="1:19" ht="14.45" customHeight="1" x14ac:dyDescent="0.2">
      <c r="A369" s="536" t="s">
        <v>1073</v>
      </c>
      <c r="B369" s="537" t="s">
        <v>1074</v>
      </c>
      <c r="C369" s="537" t="s">
        <v>481</v>
      </c>
      <c r="D369" s="537" t="s">
        <v>1067</v>
      </c>
      <c r="E369" s="537" t="s">
        <v>1075</v>
      </c>
      <c r="F369" s="537" t="s">
        <v>1165</v>
      </c>
      <c r="G369" s="537" t="s">
        <v>1166</v>
      </c>
      <c r="H369" s="553">
        <v>6</v>
      </c>
      <c r="I369" s="553">
        <v>1584</v>
      </c>
      <c r="J369" s="537"/>
      <c r="K369" s="537">
        <v>264</v>
      </c>
      <c r="L369" s="553"/>
      <c r="M369" s="553"/>
      <c r="N369" s="537"/>
      <c r="O369" s="537"/>
      <c r="P369" s="553"/>
      <c r="Q369" s="553"/>
      <c r="R369" s="542"/>
      <c r="S369" s="554"/>
    </row>
    <row r="370" spans="1:19" ht="14.45" customHeight="1" x14ac:dyDescent="0.2">
      <c r="A370" s="536" t="s">
        <v>1073</v>
      </c>
      <c r="B370" s="537" t="s">
        <v>1074</v>
      </c>
      <c r="C370" s="537" t="s">
        <v>481</v>
      </c>
      <c r="D370" s="537" t="s">
        <v>1067</v>
      </c>
      <c r="E370" s="537" t="s">
        <v>1075</v>
      </c>
      <c r="F370" s="537" t="s">
        <v>1184</v>
      </c>
      <c r="G370" s="537" t="s">
        <v>1185</v>
      </c>
      <c r="H370" s="553">
        <v>2</v>
      </c>
      <c r="I370" s="553">
        <v>214</v>
      </c>
      <c r="J370" s="537"/>
      <c r="K370" s="537">
        <v>107</v>
      </c>
      <c r="L370" s="553"/>
      <c r="M370" s="553"/>
      <c r="N370" s="537"/>
      <c r="O370" s="537"/>
      <c r="P370" s="553"/>
      <c r="Q370" s="553"/>
      <c r="R370" s="542"/>
      <c r="S370" s="554"/>
    </row>
    <row r="371" spans="1:19" ht="14.45" customHeight="1" x14ac:dyDescent="0.2">
      <c r="A371" s="536" t="s">
        <v>1073</v>
      </c>
      <c r="B371" s="537" t="s">
        <v>1074</v>
      </c>
      <c r="C371" s="537" t="s">
        <v>481</v>
      </c>
      <c r="D371" s="537" t="s">
        <v>1065</v>
      </c>
      <c r="E371" s="537" t="s">
        <v>1075</v>
      </c>
      <c r="F371" s="537" t="s">
        <v>1128</v>
      </c>
      <c r="G371" s="537" t="s">
        <v>1129</v>
      </c>
      <c r="H371" s="553"/>
      <c r="I371" s="553"/>
      <c r="J371" s="537"/>
      <c r="K371" s="537"/>
      <c r="L371" s="553"/>
      <c r="M371" s="553"/>
      <c r="N371" s="537"/>
      <c r="O371" s="537"/>
      <c r="P371" s="553">
        <v>1</v>
      </c>
      <c r="Q371" s="553">
        <v>12</v>
      </c>
      <c r="R371" s="542"/>
      <c r="S371" s="554">
        <v>12</v>
      </c>
    </row>
    <row r="372" spans="1:19" ht="14.45" customHeight="1" x14ac:dyDescent="0.2">
      <c r="A372" s="536" t="s">
        <v>1073</v>
      </c>
      <c r="B372" s="537" t="s">
        <v>1074</v>
      </c>
      <c r="C372" s="537" t="s">
        <v>481</v>
      </c>
      <c r="D372" s="537" t="s">
        <v>1065</v>
      </c>
      <c r="E372" s="537" t="s">
        <v>1075</v>
      </c>
      <c r="F372" s="537" t="s">
        <v>1192</v>
      </c>
      <c r="G372" s="537" t="s">
        <v>1193</v>
      </c>
      <c r="H372" s="553"/>
      <c r="I372" s="553"/>
      <c r="J372" s="537"/>
      <c r="K372" s="537"/>
      <c r="L372" s="553"/>
      <c r="M372" s="553"/>
      <c r="N372" s="537"/>
      <c r="O372" s="537"/>
      <c r="P372" s="553">
        <v>10</v>
      </c>
      <c r="Q372" s="553">
        <v>48030</v>
      </c>
      <c r="R372" s="542"/>
      <c r="S372" s="554">
        <v>4803</v>
      </c>
    </row>
    <row r="373" spans="1:19" ht="14.45" customHeight="1" x14ac:dyDescent="0.2">
      <c r="A373" s="536" t="s">
        <v>1073</v>
      </c>
      <c r="B373" s="537" t="s">
        <v>1074</v>
      </c>
      <c r="C373" s="537" t="s">
        <v>566</v>
      </c>
      <c r="D373" s="537" t="s">
        <v>1047</v>
      </c>
      <c r="E373" s="537" t="s">
        <v>1075</v>
      </c>
      <c r="F373" s="537" t="s">
        <v>1078</v>
      </c>
      <c r="G373" s="537" t="s">
        <v>1079</v>
      </c>
      <c r="H373" s="553"/>
      <c r="I373" s="553"/>
      <c r="J373" s="537"/>
      <c r="K373" s="537"/>
      <c r="L373" s="553"/>
      <c r="M373" s="553"/>
      <c r="N373" s="537"/>
      <c r="O373" s="537"/>
      <c r="P373" s="553">
        <v>2</v>
      </c>
      <c r="Q373" s="553">
        <v>118</v>
      </c>
      <c r="R373" s="542"/>
      <c r="S373" s="554">
        <v>59</v>
      </c>
    </row>
    <row r="374" spans="1:19" ht="14.45" customHeight="1" x14ac:dyDescent="0.2">
      <c r="A374" s="536" t="s">
        <v>1073</v>
      </c>
      <c r="B374" s="537" t="s">
        <v>1074</v>
      </c>
      <c r="C374" s="537" t="s">
        <v>566</v>
      </c>
      <c r="D374" s="537" t="s">
        <v>1047</v>
      </c>
      <c r="E374" s="537" t="s">
        <v>1075</v>
      </c>
      <c r="F374" s="537" t="s">
        <v>1080</v>
      </c>
      <c r="G374" s="537" t="s">
        <v>1081</v>
      </c>
      <c r="H374" s="553"/>
      <c r="I374" s="553"/>
      <c r="J374" s="537"/>
      <c r="K374" s="537"/>
      <c r="L374" s="553"/>
      <c r="M374" s="553"/>
      <c r="N374" s="537"/>
      <c r="O374" s="537"/>
      <c r="P374" s="553">
        <v>1</v>
      </c>
      <c r="Q374" s="553">
        <v>132</v>
      </c>
      <c r="R374" s="542"/>
      <c r="S374" s="554">
        <v>132</v>
      </c>
    </row>
    <row r="375" spans="1:19" ht="14.45" customHeight="1" x14ac:dyDescent="0.2">
      <c r="A375" s="536" t="s">
        <v>1073</v>
      </c>
      <c r="B375" s="537" t="s">
        <v>1074</v>
      </c>
      <c r="C375" s="537" t="s">
        <v>566</v>
      </c>
      <c r="D375" s="537" t="s">
        <v>1047</v>
      </c>
      <c r="E375" s="537" t="s">
        <v>1075</v>
      </c>
      <c r="F375" s="537" t="s">
        <v>1086</v>
      </c>
      <c r="G375" s="537" t="s">
        <v>1087</v>
      </c>
      <c r="H375" s="553">
        <v>128</v>
      </c>
      <c r="I375" s="553">
        <v>23040</v>
      </c>
      <c r="J375" s="537">
        <v>1.2307692307692308</v>
      </c>
      <c r="K375" s="537">
        <v>180</v>
      </c>
      <c r="L375" s="553">
        <v>104</v>
      </c>
      <c r="M375" s="553">
        <v>18720</v>
      </c>
      <c r="N375" s="537">
        <v>1</v>
      </c>
      <c r="O375" s="537">
        <v>180</v>
      </c>
      <c r="P375" s="553">
        <v>136</v>
      </c>
      <c r="Q375" s="553">
        <v>24888</v>
      </c>
      <c r="R375" s="542">
        <v>1.3294871794871794</v>
      </c>
      <c r="S375" s="554">
        <v>183</v>
      </c>
    </row>
    <row r="376" spans="1:19" ht="14.45" customHeight="1" x14ac:dyDescent="0.2">
      <c r="A376" s="536" t="s">
        <v>1073</v>
      </c>
      <c r="B376" s="537" t="s">
        <v>1074</v>
      </c>
      <c r="C376" s="537" t="s">
        <v>566</v>
      </c>
      <c r="D376" s="537" t="s">
        <v>1047</v>
      </c>
      <c r="E376" s="537" t="s">
        <v>1075</v>
      </c>
      <c r="F376" s="537" t="s">
        <v>1090</v>
      </c>
      <c r="G376" s="537" t="s">
        <v>1091</v>
      </c>
      <c r="H376" s="553"/>
      <c r="I376" s="553"/>
      <c r="J376" s="537"/>
      <c r="K376" s="537"/>
      <c r="L376" s="553"/>
      <c r="M376" s="553"/>
      <c r="N376" s="537"/>
      <c r="O376" s="537"/>
      <c r="P376" s="553">
        <v>2</v>
      </c>
      <c r="Q376" s="553">
        <v>682</v>
      </c>
      <c r="R376" s="542"/>
      <c r="S376" s="554">
        <v>341</v>
      </c>
    </row>
    <row r="377" spans="1:19" ht="14.45" customHeight="1" x14ac:dyDescent="0.2">
      <c r="A377" s="536" t="s">
        <v>1073</v>
      </c>
      <c r="B377" s="537" t="s">
        <v>1074</v>
      </c>
      <c r="C377" s="537" t="s">
        <v>566</v>
      </c>
      <c r="D377" s="537" t="s">
        <v>1047</v>
      </c>
      <c r="E377" s="537" t="s">
        <v>1075</v>
      </c>
      <c r="F377" s="537" t="s">
        <v>1094</v>
      </c>
      <c r="G377" s="537" t="s">
        <v>1095</v>
      </c>
      <c r="H377" s="553">
        <v>245</v>
      </c>
      <c r="I377" s="553">
        <v>85505</v>
      </c>
      <c r="J377" s="537">
        <v>40.716666666666669</v>
      </c>
      <c r="K377" s="537">
        <v>349</v>
      </c>
      <c r="L377" s="553">
        <v>6</v>
      </c>
      <c r="M377" s="553">
        <v>2100</v>
      </c>
      <c r="N377" s="537">
        <v>1</v>
      </c>
      <c r="O377" s="537">
        <v>350</v>
      </c>
      <c r="P377" s="553">
        <v>37</v>
      </c>
      <c r="Q377" s="553">
        <v>12987</v>
      </c>
      <c r="R377" s="542">
        <v>6.1842857142857142</v>
      </c>
      <c r="S377" s="554">
        <v>351</v>
      </c>
    </row>
    <row r="378" spans="1:19" ht="14.45" customHeight="1" x14ac:dyDescent="0.2">
      <c r="A378" s="536" t="s">
        <v>1073</v>
      </c>
      <c r="B378" s="537" t="s">
        <v>1074</v>
      </c>
      <c r="C378" s="537" t="s">
        <v>566</v>
      </c>
      <c r="D378" s="537" t="s">
        <v>1047</v>
      </c>
      <c r="E378" s="537" t="s">
        <v>1075</v>
      </c>
      <c r="F378" s="537" t="s">
        <v>1120</v>
      </c>
      <c r="G378" s="537" t="s">
        <v>1121</v>
      </c>
      <c r="H378" s="553">
        <v>2</v>
      </c>
      <c r="I378" s="553">
        <v>988</v>
      </c>
      <c r="J378" s="537">
        <v>1.9959595959595959</v>
      </c>
      <c r="K378" s="537">
        <v>494</v>
      </c>
      <c r="L378" s="553">
        <v>1</v>
      </c>
      <c r="M378" s="553">
        <v>495</v>
      </c>
      <c r="N378" s="537">
        <v>1</v>
      </c>
      <c r="O378" s="537">
        <v>495</v>
      </c>
      <c r="P378" s="553">
        <v>9</v>
      </c>
      <c r="Q378" s="553">
        <v>4491</v>
      </c>
      <c r="R378" s="542">
        <v>9.0727272727272723</v>
      </c>
      <c r="S378" s="554">
        <v>499</v>
      </c>
    </row>
    <row r="379" spans="1:19" ht="14.45" customHeight="1" x14ac:dyDescent="0.2">
      <c r="A379" s="536" t="s">
        <v>1073</v>
      </c>
      <c r="B379" s="537" t="s">
        <v>1074</v>
      </c>
      <c r="C379" s="537" t="s">
        <v>566</v>
      </c>
      <c r="D379" s="537" t="s">
        <v>1047</v>
      </c>
      <c r="E379" s="537" t="s">
        <v>1075</v>
      </c>
      <c r="F379" s="537" t="s">
        <v>1124</v>
      </c>
      <c r="G379" s="537" t="s">
        <v>1125</v>
      </c>
      <c r="H379" s="553">
        <v>2</v>
      </c>
      <c r="I379" s="553">
        <v>740</v>
      </c>
      <c r="J379" s="537">
        <v>1.9946091644204851</v>
      </c>
      <c r="K379" s="537">
        <v>370</v>
      </c>
      <c r="L379" s="553">
        <v>1</v>
      </c>
      <c r="M379" s="553">
        <v>371</v>
      </c>
      <c r="N379" s="537">
        <v>1</v>
      </c>
      <c r="O379" s="537">
        <v>371</v>
      </c>
      <c r="P379" s="553">
        <v>7</v>
      </c>
      <c r="Q379" s="553">
        <v>2632</v>
      </c>
      <c r="R379" s="542">
        <v>7.0943396226415096</v>
      </c>
      <c r="S379" s="554">
        <v>376</v>
      </c>
    </row>
    <row r="380" spans="1:19" ht="14.45" customHeight="1" x14ac:dyDescent="0.2">
      <c r="A380" s="536" t="s">
        <v>1073</v>
      </c>
      <c r="B380" s="537" t="s">
        <v>1074</v>
      </c>
      <c r="C380" s="537" t="s">
        <v>566</v>
      </c>
      <c r="D380" s="537" t="s">
        <v>1047</v>
      </c>
      <c r="E380" s="537" t="s">
        <v>1075</v>
      </c>
      <c r="F380" s="537" t="s">
        <v>1126</v>
      </c>
      <c r="G380" s="537" t="s">
        <v>1127</v>
      </c>
      <c r="H380" s="553">
        <v>117</v>
      </c>
      <c r="I380" s="553">
        <v>363636</v>
      </c>
      <c r="J380" s="537">
        <v>1.2167924831352392</v>
      </c>
      <c r="K380" s="537">
        <v>3108</v>
      </c>
      <c r="L380" s="553">
        <v>96</v>
      </c>
      <c r="M380" s="553">
        <v>298848</v>
      </c>
      <c r="N380" s="537">
        <v>1</v>
      </c>
      <c r="O380" s="537">
        <v>3113</v>
      </c>
      <c r="P380" s="553">
        <v>115</v>
      </c>
      <c r="Q380" s="553">
        <v>360180</v>
      </c>
      <c r="R380" s="542">
        <v>1.2052280758111147</v>
      </c>
      <c r="S380" s="554">
        <v>3132</v>
      </c>
    </row>
    <row r="381" spans="1:19" ht="14.45" customHeight="1" x14ac:dyDescent="0.2">
      <c r="A381" s="536" t="s">
        <v>1073</v>
      </c>
      <c r="B381" s="537" t="s">
        <v>1074</v>
      </c>
      <c r="C381" s="537" t="s">
        <v>566</v>
      </c>
      <c r="D381" s="537" t="s">
        <v>1047</v>
      </c>
      <c r="E381" s="537" t="s">
        <v>1075</v>
      </c>
      <c r="F381" s="537" t="s">
        <v>1130</v>
      </c>
      <c r="G381" s="537" t="s">
        <v>1131</v>
      </c>
      <c r="H381" s="553">
        <v>12</v>
      </c>
      <c r="I381" s="553">
        <v>153528</v>
      </c>
      <c r="J381" s="537">
        <v>1.0907385830799396</v>
      </c>
      <c r="K381" s="537">
        <v>12794</v>
      </c>
      <c r="L381" s="553">
        <v>11</v>
      </c>
      <c r="M381" s="553">
        <v>140756</v>
      </c>
      <c r="N381" s="537">
        <v>1</v>
      </c>
      <c r="O381" s="537">
        <v>12796</v>
      </c>
      <c r="P381" s="553">
        <v>26</v>
      </c>
      <c r="Q381" s="553">
        <v>332904</v>
      </c>
      <c r="R381" s="542">
        <v>2.3651140981556735</v>
      </c>
      <c r="S381" s="554">
        <v>12804</v>
      </c>
    </row>
    <row r="382" spans="1:19" ht="14.45" customHeight="1" x14ac:dyDescent="0.2">
      <c r="A382" s="536" t="s">
        <v>1073</v>
      </c>
      <c r="B382" s="537" t="s">
        <v>1074</v>
      </c>
      <c r="C382" s="537" t="s">
        <v>566</v>
      </c>
      <c r="D382" s="537" t="s">
        <v>1047</v>
      </c>
      <c r="E382" s="537" t="s">
        <v>1075</v>
      </c>
      <c r="F382" s="537" t="s">
        <v>1132</v>
      </c>
      <c r="G382" s="537" t="s">
        <v>1133</v>
      </c>
      <c r="H382" s="553"/>
      <c r="I382" s="553"/>
      <c r="J382" s="537"/>
      <c r="K382" s="537"/>
      <c r="L382" s="553">
        <v>3</v>
      </c>
      <c r="M382" s="553">
        <v>336</v>
      </c>
      <c r="N382" s="537">
        <v>1</v>
      </c>
      <c r="O382" s="537">
        <v>112</v>
      </c>
      <c r="P382" s="553">
        <v>4</v>
      </c>
      <c r="Q382" s="553">
        <v>452</v>
      </c>
      <c r="R382" s="542">
        <v>1.3452380952380953</v>
      </c>
      <c r="S382" s="554">
        <v>113</v>
      </c>
    </row>
    <row r="383" spans="1:19" ht="14.45" customHeight="1" x14ac:dyDescent="0.2">
      <c r="A383" s="536" t="s">
        <v>1073</v>
      </c>
      <c r="B383" s="537" t="s">
        <v>1074</v>
      </c>
      <c r="C383" s="537" t="s">
        <v>566</v>
      </c>
      <c r="D383" s="537" t="s">
        <v>1047</v>
      </c>
      <c r="E383" s="537" t="s">
        <v>1075</v>
      </c>
      <c r="F383" s="537" t="s">
        <v>1139</v>
      </c>
      <c r="G383" s="537" t="s">
        <v>1140</v>
      </c>
      <c r="H383" s="553"/>
      <c r="I383" s="553"/>
      <c r="J383" s="537"/>
      <c r="K383" s="537"/>
      <c r="L383" s="553">
        <v>3</v>
      </c>
      <c r="M383" s="553">
        <v>1374</v>
      </c>
      <c r="N383" s="537">
        <v>1</v>
      </c>
      <c r="O383" s="537">
        <v>458</v>
      </c>
      <c r="P383" s="553">
        <v>4</v>
      </c>
      <c r="Q383" s="553">
        <v>1852</v>
      </c>
      <c r="R383" s="542">
        <v>1.3478893740902476</v>
      </c>
      <c r="S383" s="554">
        <v>463</v>
      </c>
    </row>
    <row r="384" spans="1:19" ht="14.45" customHeight="1" x14ac:dyDescent="0.2">
      <c r="A384" s="536" t="s">
        <v>1073</v>
      </c>
      <c r="B384" s="537" t="s">
        <v>1074</v>
      </c>
      <c r="C384" s="537" t="s">
        <v>566</v>
      </c>
      <c r="D384" s="537" t="s">
        <v>1047</v>
      </c>
      <c r="E384" s="537" t="s">
        <v>1075</v>
      </c>
      <c r="F384" s="537" t="s">
        <v>1141</v>
      </c>
      <c r="G384" s="537" t="s">
        <v>1142</v>
      </c>
      <c r="H384" s="553">
        <v>4</v>
      </c>
      <c r="I384" s="553">
        <v>232</v>
      </c>
      <c r="J384" s="537">
        <v>1.3333333333333333</v>
      </c>
      <c r="K384" s="537">
        <v>58</v>
      </c>
      <c r="L384" s="553">
        <v>3</v>
      </c>
      <c r="M384" s="553">
        <v>174</v>
      </c>
      <c r="N384" s="537">
        <v>1</v>
      </c>
      <c r="O384" s="537">
        <v>58</v>
      </c>
      <c r="P384" s="553">
        <v>4</v>
      </c>
      <c r="Q384" s="553">
        <v>236</v>
      </c>
      <c r="R384" s="542">
        <v>1.3563218390804597</v>
      </c>
      <c r="S384" s="554">
        <v>59</v>
      </c>
    </row>
    <row r="385" spans="1:19" ht="14.45" customHeight="1" x14ac:dyDescent="0.2">
      <c r="A385" s="536" t="s">
        <v>1073</v>
      </c>
      <c r="B385" s="537" t="s">
        <v>1074</v>
      </c>
      <c r="C385" s="537" t="s">
        <v>566</v>
      </c>
      <c r="D385" s="537" t="s">
        <v>1047</v>
      </c>
      <c r="E385" s="537" t="s">
        <v>1075</v>
      </c>
      <c r="F385" s="537" t="s">
        <v>1143</v>
      </c>
      <c r="G385" s="537" t="s">
        <v>1144</v>
      </c>
      <c r="H385" s="553">
        <v>123</v>
      </c>
      <c r="I385" s="553">
        <v>267279</v>
      </c>
      <c r="J385" s="537">
        <v>3.0735855565777368</v>
      </c>
      <c r="K385" s="537">
        <v>2173</v>
      </c>
      <c r="L385" s="553">
        <v>40</v>
      </c>
      <c r="M385" s="553">
        <v>86960</v>
      </c>
      <c r="N385" s="537">
        <v>1</v>
      </c>
      <c r="O385" s="537">
        <v>2174</v>
      </c>
      <c r="P385" s="553">
        <v>79</v>
      </c>
      <c r="Q385" s="553">
        <v>172141</v>
      </c>
      <c r="R385" s="542">
        <v>1.9795423183072678</v>
      </c>
      <c r="S385" s="554">
        <v>2179</v>
      </c>
    </row>
    <row r="386" spans="1:19" ht="14.45" customHeight="1" x14ac:dyDescent="0.2">
      <c r="A386" s="536" t="s">
        <v>1073</v>
      </c>
      <c r="B386" s="537" t="s">
        <v>1074</v>
      </c>
      <c r="C386" s="537" t="s">
        <v>566</v>
      </c>
      <c r="D386" s="537" t="s">
        <v>1047</v>
      </c>
      <c r="E386" s="537" t="s">
        <v>1075</v>
      </c>
      <c r="F386" s="537" t="s">
        <v>1149</v>
      </c>
      <c r="G386" s="537" t="s">
        <v>1150</v>
      </c>
      <c r="H386" s="553">
        <v>1</v>
      </c>
      <c r="I386" s="553">
        <v>176</v>
      </c>
      <c r="J386" s="537">
        <v>1</v>
      </c>
      <c r="K386" s="537">
        <v>176</v>
      </c>
      <c r="L386" s="553">
        <v>1</v>
      </c>
      <c r="M386" s="553">
        <v>176</v>
      </c>
      <c r="N386" s="537">
        <v>1</v>
      </c>
      <c r="O386" s="537">
        <v>176</v>
      </c>
      <c r="P386" s="553">
        <v>5</v>
      </c>
      <c r="Q386" s="553">
        <v>895</v>
      </c>
      <c r="R386" s="542">
        <v>5.0852272727272725</v>
      </c>
      <c r="S386" s="554">
        <v>179</v>
      </c>
    </row>
    <row r="387" spans="1:19" ht="14.45" customHeight="1" x14ac:dyDescent="0.2">
      <c r="A387" s="536" t="s">
        <v>1073</v>
      </c>
      <c r="B387" s="537" t="s">
        <v>1074</v>
      </c>
      <c r="C387" s="537" t="s">
        <v>566</v>
      </c>
      <c r="D387" s="537" t="s">
        <v>1047</v>
      </c>
      <c r="E387" s="537" t="s">
        <v>1075</v>
      </c>
      <c r="F387" s="537" t="s">
        <v>1159</v>
      </c>
      <c r="G387" s="537"/>
      <c r="H387" s="553">
        <v>1</v>
      </c>
      <c r="I387" s="553">
        <v>1012</v>
      </c>
      <c r="J387" s="537"/>
      <c r="K387" s="537">
        <v>1012</v>
      </c>
      <c r="L387" s="553"/>
      <c r="M387" s="553"/>
      <c r="N387" s="537"/>
      <c r="O387" s="537"/>
      <c r="P387" s="553"/>
      <c r="Q387" s="553"/>
      <c r="R387" s="542"/>
      <c r="S387" s="554"/>
    </row>
    <row r="388" spans="1:19" ht="14.45" customHeight="1" x14ac:dyDescent="0.2">
      <c r="A388" s="536" t="s">
        <v>1073</v>
      </c>
      <c r="B388" s="537" t="s">
        <v>1074</v>
      </c>
      <c r="C388" s="537" t="s">
        <v>566</v>
      </c>
      <c r="D388" s="537" t="s">
        <v>1047</v>
      </c>
      <c r="E388" s="537" t="s">
        <v>1075</v>
      </c>
      <c r="F388" s="537" t="s">
        <v>1167</v>
      </c>
      <c r="G388" s="537" t="s">
        <v>1168</v>
      </c>
      <c r="H388" s="553">
        <v>246</v>
      </c>
      <c r="I388" s="553">
        <v>524226</v>
      </c>
      <c r="J388" s="537">
        <v>2.3620593324201571</v>
      </c>
      <c r="K388" s="537">
        <v>2131</v>
      </c>
      <c r="L388" s="553">
        <v>104</v>
      </c>
      <c r="M388" s="553">
        <v>221936</v>
      </c>
      <c r="N388" s="537">
        <v>1</v>
      </c>
      <c r="O388" s="537">
        <v>2134</v>
      </c>
      <c r="P388" s="553">
        <v>147</v>
      </c>
      <c r="Q388" s="553">
        <v>315462</v>
      </c>
      <c r="R388" s="542">
        <v>1.4214097757912192</v>
      </c>
      <c r="S388" s="554">
        <v>2146</v>
      </c>
    </row>
    <row r="389" spans="1:19" ht="14.45" customHeight="1" x14ac:dyDescent="0.2">
      <c r="A389" s="536" t="s">
        <v>1073</v>
      </c>
      <c r="B389" s="537" t="s">
        <v>1074</v>
      </c>
      <c r="C389" s="537" t="s">
        <v>566</v>
      </c>
      <c r="D389" s="537" t="s">
        <v>1047</v>
      </c>
      <c r="E389" s="537" t="s">
        <v>1075</v>
      </c>
      <c r="F389" s="537" t="s">
        <v>1180</v>
      </c>
      <c r="G389" s="537" t="s">
        <v>1181</v>
      </c>
      <c r="H389" s="553">
        <v>3</v>
      </c>
      <c r="I389" s="553">
        <v>867</v>
      </c>
      <c r="J389" s="537">
        <v>0.375</v>
      </c>
      <c r="K389" s="537">
        <v>289</v>
      </c>
      <c r="L389" s="553">
        <v>8</v>
      </c>
      <c r="M389" s="553">
        <v>2312</v>
      </c>
      <c r="N389" s="537">
        <v>1</v>
      </c>
      <c r="O389" s="537">
        <v>289</v>
      </c>
      <c r="P389" s="553">
        <v>12</v>
      </c>
      <c r="Q389" s="553">
        <v>3492</v>
      </c>
      <c r="R389" s="542">
        <v>1.5103806228373702</v>
      </c>
      <c r="S389" s="554">
        <v>291</v>
      </c>
    </row>
    <row r="390" spans="1:19" ht="14.45" customHeight="1" x14ac:dyDescent="0.2">
      <c r="A390" s="536" t="s">
        <v>1073</v>
      </c>
      <c r="B390" s="537" t="s">
        <v>1074</v>
      </c>
      <c r="C390" s="537" t="s">
        <v>566</v>
      </c>
      <c r="D390" s="537" t="s">
        <v>1047</v>
      </c>
      <c r="E390" s="537" t="s">
        <v>1075</v>
      </c>
      <c r="F390" s="537" t="s">
        <v>1188</v>
      </c>
      <c r="G390" s="537" t="s">
        <v>1189</v>
      </c>
      <c r="H390" s="553">
        <v>106</v>
      </c>
      <c r="I390" s="553">
        <v>0</v>
      </c>
      <c r="J390" s="537"/>
      <c r="K390" s="537">
        <v>0</v>
      </c>
      <c r="L390" s="553">
        <v>103</v>
      </c>
      <c r="M390" s="553">
        <v>0</v>
      </c>
      <c r="N390" s="537"/>
      <c r="O390" s="537">
        <v>0</v>
      </c>
      <c r="P390" s="553">
        <v>126</v>
      </c>
      <c r="Q390" s="553">
        <v>0</v>
      </c>
      <c r="R390" s="542"/>
      <c r="S390" s="554">
        <v>0</v>
      </c>
    </row>
    <row r="391" spans="1:19" ht="14.45" customHeight="1" x14ac:dyDescent="0.2">
      <c r="A391" s="536" t="s">
        <v>1073</v>
      </c>
      <c r="B391" s="537" t="s">
        <v>1074</v>
      </c>
      <c r="C391" s="537" t="s">
        <v>566</v>
      </c>
      <c r="D391" s="537" t="s">
        <v>1047</v>
      </c>
      <c r="E391" s="537" t="s">
        <v>1075</v>
      </c>
      <c r="F391" s="537" t="s">
        <v>1194</v>
      </c>
      <c r="G391" s="537" t="s">
        <v>1195</v>
      </c>
      <c r="H391" s="553"/>
      <c r="I391" s="553"/>
      <c r="J391" s="537"/>
      <c r="K391" s="537"/>
      <c r="L391" s="553"/>
      <c r="M391" s="553"/>
      <c r="N391" s="537"/>
      <c r="O391" s="537"/>
      <c r="P391" s="553">
        <v>2</v>
      </c>
      <c r="Q391" s="553">
        <v>1224</v>
      </c>
      <c r="R391" s="542"/>
      <c r="S391" s="554">
        <v>612</v>
      </c>
    </row>
    <row r="392" spans="1:19" ht="14.45" customHeight="1" x14ac:dyDescent="0.2">
      <c r="A392" s="536" t="s">
        <v>1073</v>
      </c>
      <c r="B392" s="537" t="s">
        <v>1074</v>
      </c>
      <c r="C392" s="537" t="s">
        <v>566</v>
      </c>
      <c r="D392" s="537" t="s">
        <v>1047</v>
      </c>
      <c r="E392" s="537" t="s">
        <v>1075</v>
      </c>
      <c r="F392" s="537" t="s">
        <v>1196</v>
      </c>
      <c r="G392" s="537" t="s">
        <v>1197</v>
      </c>
      <c r="H392" s="553"/>
      <c r="I392" s="553"/>
      <c r="J392" s="537"/>
      <c r="K392" s="537"/>
      <c r="L392" s="553">
        <v>62</v>
      </c>
      <c r="M392" s="553">
        <v>176080</v>
      </c>
      <c r="N392" s="537">
        <v>1</v>
      </c>
      <c r="O392" s="537">
        <v>2840</v>
      </c>
      <c r="P392" s="553">
        <v>51</v>
      </c>
      <c r="Q392" s="553">
        <v>145095</v>
      </c>
      <c r="R392" s="542">
        <v>0.82402885052248975</v>
      </c>
      <c r="S392" s="554">
        <v>2845</v>
      </c>
    </row>
    <row r="393" spans="1:19" ht="14.45" customHeight="1" x14ac:dyDescent="0.2">
      <c r="A393" s="536" t="s">
        <v>1073</v>
      </c>
      <c r="B393" s="537" t="s">
        <v>1074</v>
      </c>
      <c r="C393" s="537" t="s">
        <v>566</v>
      </c>
      <c r="D393" s="537" t="s">
        <v>1047</v>
      </c>
      <c r="E393" s="537" t="s">
        <v>1075</v>
      </c>
      <c r="F393" s="537" t="s">
        <v>1202</v>
      </c>
      <c r="G393" s="537" t="s">
        <v>1203</v>
      </c>
      <c r="H393" s="553"/>
      <c r="I393" s="553"/>
      <c r="J393" s="537"/>
      <c r="K393" s="537"/>
      <c r="L393" s="553"/>
      <c r="M393" s="553"/>
      <c r="N393" s="537"/>
      <c r="O393" s="537"/>
      <c r="P393" s="553">
        <v>2</v>
      </c>
      <c r="Q393" s="553">
        <v>7678</v>
      </c>
      <c r="R393" s="542"/>
      <c r="S393" s="554">
        <v>3839</v>
      </c>
    </row>
    <row r="394" spans="1:19" ht="14.45" customHeight="1" x14ac:dyDescent="0.2">
      <c r="A394" s="536" t="s">
        <v>1073</v>
      </c>
      <c r="B394" s="537" t="s">
        <v>1074</v>
      </c>
      <c r="C394" s="537" t="s">
        <v>566</v>
      </c>
      <c r="D394" s="537" t="s">
        <v>1052</v>
      </c>
      <c r="E394" s="537" t="s">
        <v>1075</v>
      </c>
      <c r="F394" s="537" t="s">
        <v>1159</v>
      </c>
      <c r="G394" s="537"/>
      <c r="H394" s="553">
        <v>3</v>
      </c>
      <c r="I394" s="553">
        <v>3036</v>
      </c>
      <c r="J394" s="537"/>
      <c r="K394" s="537">
        <v>1012</v>
      </c>
      <c r="L394" s="553"/>
      <c r="M394" s="553"/>
      <c r="N394" s="537"/>
      <c r="O394" s="537"/>
      <c r="P394" s="553"/>
      <c r="Q394" s="553"/>
      <c r="R394" s="542"/>
      <c r="S394" s="554"/>
    </row>
    <row r="395" spans="1:19" ht="14.45" customHeight="1" x14ac:dyDescent="0.2">
      <c r="A395" s="536" t="s">
        <v>1073</v>
      </c>
      <c r="B395" s="537" t="s">
        <v>1074</v>
      </c>
      <c r="C395" s="537" t="s">
        <v>566</v>
      </c>
      <c r="D395" s="537" t="s">
        <v>1053</v>
      </c>
      <c r="E395" s="537" t="s">
        <v>1075</v>
      </c>
      <c r="F395" s="537" t="s">
        <v>1159</v>
      </c>
      <c r="G395" s="537"/>
      <c r="H395" s="553">
        <v>0</v>
      </c>
      <c r="I395" s="553">
        <v>0</v>
      </c>
      <c r="J395" s="537"/>
      <c r="K395" s="537"/>
      <c r="L395" s="553"/>
      <c r="M395" s="553"/>
      <c r="N395" s="537"/>
      <c r="O395" s="537"/>
      <c r="P395" s="553"/>
      <c r="Q395" s="553"/>
      <c r="R395" s="542"/>
      <c r="S395" s="554"/>
    </row>
    <row r="396" spans="1:19" ht="14.45" customHeight="1" x14ac:dyDescent="0.2">
      <c r="A396" s="536" t="s">
        <v>1073</v>
      </c>
      <c r="B396" s="537" t="s">
        <v>1074</v>
      </c>
      <c r="C396" s="537" t="s">
        <v>566</v>
      </c>
      <c r="D396" s="537" t="s">
        <v>1053</v>
      </c>
      <c r="E396" s="537" t="s">
        <v>1075</v>
      </c>
      <c r="F396" s="537" t="s">
        <v>1192</v>
      </c>
      <c r="G396" s="537" t="s">
        <v>1193</v>
      </c>
      <c r="H396" s="553"/>
      <c r="I396" s="553"/>
      <c r="J396" s="537"/>
      <c r="K396" s="537"/>
      <c r="L396" s="553">
        <v>3</v>
      </c>
      <c r="M396" s="553">
        <v>14337</v>
      </c>
      <c r="N396" s="537">
        <v>1</v>
      </c>
      <c r="O396" s="537">
        <v>4779</v>
      </c>
      <c r="P396" s="553"/>
      <c r="Q396" s="553"/>
      <c r="R396" s="542"/>
      <c r="S396" s="554"/>
    </row>
    <row r="397" spans="1:19" ht="14.45" customHeight="1" x14ac:dyDescent="0.2">
      <c r="A397" s="536" t="s">
        <v>1073</v>
      </c>
      <c r="B397" s="537" t="s">
        <v>1074</v>
      </c>
      <c r="C397" s="537" t="s">
        <v>566</v>
      </c>
      <c r="D397" s="537" t="s">
        <v>1054</v>
      </c>
      <c r="E397" s="537" t="s">
        <v>1075</v>
      </c>
      <c r="F397" s="537" t="s">
        <v>1159</v>
      </c>
      <c r="G397" s="537"/>
      <c r="H397" s="553">
        <v>8</v>
      </c>
      <c r="I397" s="553">
        <v>8096</v>
      </c>
      <c r="J397" s="537"/>
      <c r="K397" s="537">
        <v>1012</v>
      </c>
      <c r="L397" s="553"/>
      <c r="M397" s="553"/>
      <c r="N397" s="537"/>
      <c r="O397" s="537"/>
      <c r="P397" s="553"/>
      <c r="Q397" s="553"/>
      <c r="R397" s="542"/>
      <c r="S397" s="554"/>
    </row>
    <row r="398" spans="1:19" ht="14.45" customHeight="1" x14ac:dyDescent="0.2">
      <c r="A398" s="536" t="s">
        <v>1073</v>
      </c>
      <c r="B398" s="537" t="s">
        <v>1074</v>
      </c>
      <c r="C398" s="537" t="s">
        <v>566</v>
      </c>
      <c r="D398" s="537" t="s">
        <v>1054</v>
      </c>
      <c r="E398" s="537" t="s">
        <v>1075</v>
      </c>
      <c r="F398" s="537" t="s">
        <v>1192</v>
      </c>
      <c r="G398" s="537" t="s">
        <v>1193</v>
      </c>
      <c r="H398" s="553"/>
      <c r="I398" s="553"/>
      <c r="J398" s="537"/>
      <c r="K398" s="537"/>
      <c r="L398" s="553">
        <v>3</v>
      </c>
      <c r="M398" s="553">
        <v>14337</v>
      </c>
      <c r="N398" s="537">
        <v>1</v>
      </c>
      <c r="O398" s="537">
        <v>4779</v>
      </c>
      <c r="P398" s="553"/>
      <c r="Q398" s="553"/>
      <c r="R398" s="542"/>
      <c r="S398" s="554"/>
    </row>
    <row r="399" spans="1:19" ht="14.45" customHeight="1" x14ac:dyDescent="0.2">
      <c r="A399" s="536" t="s">
        <v>1073</v>
      </c>
      <c r="B399" s="537" t="s">
        <v>1074</v>
      </c>
      <c r="C399" s="537" t="s">
        <v>566</v>
      </c>
      <c r="D399" s="537" t="s">
        <v>1056</v>
      </c>
      <c r="E399" s="537" t="s">
        <v>1075</v>
      </c>
      <c r="F399" s="537" t="s">
        <v>1086</v>
      </c>
      <c r="G399" s="537" t="s">
        <v>1087</v>
      </c>
      <c r="H399" s="553">
        <v>29</v>
      </c>
      <c r="I399" s="553">
        <v>5220</v>
      </c>
      <c r="J399" s="537"/>
      <c r="K399" s="537">
        <v>180</v>
      </c>
      <c r="L399" s="553"/>
      <c r="M399" s="553"/>
      <c r="N399" s="537"/>
      <c r="O399" s="537"/>
      <c r="P399" s="553"/>
      <c r="Q399" s="553"/>
      <c r="R399" s="542"/>
      <c r="S399" s="554"/>
    </row>
    <row r="400" spans="1:19" ht="14.45" customHeight="1" x14ac:dyDescent="0.2">
      <c r="A400" s="536" t="s">
        <v>1073</v>
      </c>
      <c r="B400" s="537" t="s">
        <v>1074</v>
      </c>
      <c r="C400" s="537" t="s">
        <v>566</v>
      </c>
      <c r="D400" s="537" t="s">
        <v>1056</v>
      </c>
      <c r="E400" s="537" t="s">
        <v>1075</v>
      </c>
      <c r="F400" s="537" t="s">
        <v>1094</v>
      </c>
      <c r="G400" s="537" t="s">
        <v>1095</v>
      </c>
      <c r="H400" s="553">
        <v>56</v>
      </c>
      <c r="I400" s="553">
        <v>19544</v>
      </c>
      <c r="J400" s="537"/>
      <c r="K400" s="537">
        <v>349</v>
      </c>
      <c r="L400" s="553"/>
      <c r="M400" s="553"/>
      <c r="N400" s="537"/>
      <c r="O400" s="537"/>
      <c r="P400" s="553"/>
      <c r="Q400" s="553"/>
      <c r="R400" s="542"/>
      <c r="S400" s="554"/>
    </row>
    <row r="401" spans="1:19" ht="14.45" customHeight="1" x14ac:dyDescent="0.2">
      <c r="A401" s="536" t="s">
        <v>1073</v>
      </c>
      <c r="B401" s="537" t="s">
        <v>1074</v>
      </c>
      <c r="C401" s="537" t="s">
        <v>566</v>
      </c>
      <c r="D401" s="537" t="s">
        <v>1056</v>
      </c>
      <c r="E401" s="537" t="s">
        <v>1075</v>
      </c>
      <c r="F401" s="537" t="s">
        <v>1126</v>
      </c>
      <c r="G401" s="537" t="s">
        <v>1127</v>
      </c>
      <c r="H401" s="553">
        <v>27</v>
      </c>
      <c r="I401" s="553">
        <v>83916</v>
      </c>
      <c r="J401" s="537"/>
      <c r="K401" s="537">
        <v>3108</v>
      </c>
      <c r="L401" s="553"/>
      <c r="M401" s="553"/>
      <c r="N401" s="537"/>
      <c r="O401" s="537"/>
      <c r="P401" s="553"/>
      <c r="Q401" s="553"/>
      <c r="R401" s="542"/>
      <c r="S401" s="554"/>
    </row>
    <row r="402" spans="1:19" ht="14.45" customHeight="1" x14ac:dyDescent="0.2">
      <c r="A402" s="536" t="s">
        <v>1073</v>
      </c>
      <c r="B402" s="537" t="s">
        <v>1074</v>
      </c>
      <c r="C402" s="537" t="s">
        <v>566</v>
      </c>
      <c r="D402" s="537" t="s">
        <v>1056</v>
      </c>
      <c r="E402" s="537" t="s">
        <v>1075</v>
      </c>
      <c r="F402" s="537" t="s">
        <v>1130</v>
      </c>
      <c r="G402" s="537" t="s">
        <v>1131</v>
      </c>
      <c r="H402" s="553">
        <v>5</v>
      </c>
      <c r="I402" s="553">
        <v>63970</v>
      </c>
      <c r="J402" s="537"/>
      <c r="K402" s="537">
        <v>12794</v>
      </c>
      <c r="L402" s="553"/>
      <c r="M402" s="553"/>
      <c r="N402" s="537"/>
      <c r="O402" s="537"/>
      <c r="P402" s="553"/>
      <c r="Q402" s="553"/>
      <c r="R402" s="542"/>
      <c r="S402" s="554"/>
    </row>
    <row r="403" spans="1:19" ht="14.45" customHeight="1" x14ac:dyDescent="0.2">
      <c r="A403" s="536" t="s">
        <v>1073</v>
      </c>
      <c r="B403" s="537" t="s">
        <v>1074</v>
      </c>
      <c r="C403" s="537" t="s">
        <v>566</v>
      </c>
      <c r="D403" s="537" t="s">
        <v>1056</v>
      </c>
      <c r="E403" s="537" t="s">
        <v>1075</v>
      </c>
      <c r="F403" s="537" t="s">
        <v>1134</v>
      </c>
      <c r="G403" s="537" t="s">
        <v>1135</v>
      </c>
      <c r="H403" s="553">
        <v>1</v>
      </c>
      <c r="I403" s="553">
        <v>125</v>
      </c>
      <c r="J403" s="537"/>
      <c r="K403" s="537">
        <v>125</v>
      </c>
      <c r="L403" s="553"/>
      <c r="M403" s="553"/>
      <c r="N403" s="537"/>
      <c r="O403" s="537"/>
      <c r="P403" s="553"/>
      <c r="Q403" s="553"/>
      <c r="R403" s="542"/>
      <c r="S403" s="554"/>
    </row>
    <row r="404" spans="1:19" ht="14.45" customHeight="1" x14ac:dyDescent="0.2">
      <c r="A404" s="536" t="s">
        <v>1073</v>
      </c>
      <c r="B404" s="537" t="s">
        <v>1074</v>
      </c>
      <c r="C404" s="537" t="s">
        <v>566</v>
      </c>
      <c r="D404" s="537" t="s">
        <v>1056</v>
      </c>
      <c r="E404" s="537" t="s">
        <v>1075</v>
      </c>
      <c r="F404" s="537" t="s">
        <v>1143</v>
      </c>
      <c r="G404" s="537" t="s">
        <v>1144</v>
      </c>
      <c r="H404" s="553">
        <v>29</v>
      </c>
      <c r="I404" s="553">
        <v>63017</v>
      </c>
      <c r="J404" s="537"/>
      <c r="K404" s="537">
        <v>2173</v>
      </c>
      <c r="L404" s="553"/>
      <c r="M404" s="553"/>
      <c r="N404" s="537"/>
      <c r="O404" s="537"/>
      <c r="P404" s="553"/>
      <c r="Q404" s="553"/>
      <c r="R404" s="542"/>
      <c r="S404" s="554"/>
    </row>
    <row r="405" spans="1:19" ht="14.45" customHeight="1" x14ac:dyDescent="0.2">
      <c r="A405" s="536" t="s">
        <v>1073</v>
      </c>
      <c r="B405" s="537" t="s">
        <v>1074</v>
      </c>
      <c r="C405" s="537" t="s">
        <v>566</v>
      </c>
      <c r="D405" s="537" t="s">
        <v>1056</v>
      </c>
      <c r="E405" s="537" t="s">
        <v>1075</v>
      </c>
      <c r="F405" s="537" t="s">
        <v>1167</v>
      </c>
      <c r="G405" s="537" t="s">
        <v>1168</v>
      </c>
      <c r="H405" s="553">
        <v>60</v>
      </c>
      <c r="I405" s="553">
        <v>127860</v>
      </c>
      <c r="J405" s="537"/>
      <c r="K405" s="537">
        <v>2131</v>
      </c>
      <c r="L405" s="553"/>
      <c r="M405" s="553"/>
      <c r="N405" s="537"/>
      <c r="O405" s="537"/>
      <c r="P405" s="553"/>
      <c r="Q405" s="553"/>
      <c r="R405" s="542"/>
      <c r="S405" s="554"/>
    </row>
    <row r="406" spans="1:19" ht="14.45" customHeight="1" x14ac:dyDescent="0.2">
      <c r="A406" s="536" t="s">
        <v>1073</v>
      </c>
      <c r="B406" s="537" t="s">
        <v>1074</v>
      </c>
      <c r="C406" s="537" t="s">
        <v>566</v>
      </c>
      <c r="D406" s="537" t="s">
        <v>1056</v>
      </c>
      <c r="E406" s="537" t="s">
        <v>1075</v>
      </c>
      <c r="F406" s="537" t="s">
        <v>1180</v>
      </c>
      <c r="G406" s="537" t="s">
        <v>1181</v>
      </c>
      <c r="H406" s="553">
        <v>2</v>
      </c>
      <c r="I406" s="553">
        <v>578</v>
      </c>
      <c r="J406" s="537"/>
      <c r="K406" s="537">
        <v>289</v>
      </c>
      <c r="L406" s="553"/>
      <c r="M406" s="553"/>
      <c r="N406" s="537"/>
      <c r="O406" s="537"/>
      <c r="P406" s="553"/>
      <c r="Q406" s="553"/>
      <c r="R406" s="542"/>
      <c r="S406" s="554"/>
    </row>
    <row r="407" spans="1:19" ht="14.45" customHeight="1" x14ac:dyDescent="0.2">
      <c r="A407" s="536" t="s">
        <v>1073</v>
      </c>
      <c r="B407" s="537" t="s">
        <v>1074</v>
      </c>
      <c r="C407" s="537" t="s">
        <v>566</v>
      </c>
      <c r="D407" s="537" t="s">
        <v>1056</v>
      </c>
      <c r="E407" s="537" t="s">
        <v>1075</v>
      </c>
      <c r="F407" s="537" t="s">
        <v>1188</v>
      </c>
      <c r="G407" s="537" t="s">
        <v>1189</v>
      </c>
      <c r="H407" s="553">
        <v>24</v>
      </c>
      <c r="I407" s="553">
        <v>0</v>
      </c>
      <c r="J407" s="537"/>
      <c r="K407" s="537">
        <v>0</v>
      </c>
      <c r="L407" s="553"/>
      <c r="M407" s="553"/>
      <c r="N407" s="537"/>
      <c r="O407" s="537"/>
      <c r="P407" s="553"/>
      <c r="Q407" s="553"/>
      <c r="R407" s="542"/>
      <c r="S407" s="554"/>
    </row>
    <row r="408" spans="1:19" ht="14.45" customHeight="1" x14ac:dyDescent="0.2">
      <c r="A408" s="536" t="s">
        <v>1073</v>
      </c>
      <c r="B408" s="537" t="s">
        <v>1074</v>
      </c>
      <c r="C408" s="537" t="s">
        <v>566</v>
      </c>
      <c r="D408" s="537" t="s">
        <v>1058</v>
      </c>
      <c r="E408" s="537" t="s">
        <v>1075</v>
      </c>
      <c r="F408" s="537" t="s">
        <v>1159</v>
      </c>
      <c r="G408" s="537"/>
      <c r="H408" s="553">
        <v>2</v>
      </c>
      <c r="I408" s="553">
        <v>2024</v>
      </c>
      <c r="J408" s="537"/>
      <c r="K408" s="537">
        <v>1012</v>
      </c>
      <c r="L408" s="553"/>
      <c r="M408" s="553"/>
      <c r="N408" s="537"/>
      <c r="O408" s="537"/>
      <c r="P408" s="553"/>
      <c r="Q408" s="553"/>
      <c r="R408" s="542"/>
      <c r="S408" s="554"/>
    </row>
    <row r="409" spans="1:19" ht="14.45" customHeight="1" x14ac:dyDescent="0.2">
      <c r="A409" s="536" t="s">
        <v>1073</v>
      </c>
      <c r="B409" s="537" t="s">
        <v>1074</v>
      </c>
      <c r="C409" s="537" t="s">
        <v>566</v>
      </c>
      <c r="D409" s="537" t="s">
        <v>1058</v>
      </c>
      <c r="E409" s="537" t="s">
        <v>1075</v>
      </c>
      <c r="F409" s="537" t="s">
        <v>1192</v>
      </c>
      <c r="G409" s="537" t="s">
        <v>1193</v>
      </c>
      <c r="H409" s="553"/>
      <c r="I409" s="553"/>
      <c r="J409" s="537"/>
      <c r="K409" s="537"/>
      <c r="L409" s="553">
        <v>6</v>
      </c>
      <c r="M409" s="553">
        <v>28674</v>
      </c>
      <c r="N409" s="537">
        <v>1</v>
      </c>
      <c r="O409" s="537">
        <v>4779</v>
      </c>
      <c r="P409" s="553"/>
      <c r="Q409" s="553"/>
      <c r="R409" s="542"/>
      <c r="S409" s="554"/>
    </row>
    <row r="410" spans="1:19" ht="14.45" customHeight="1" x14ac:dyDescent="0.2">
      <c r="A410" s="536" t="s">
        <v>1073</v>
      </c>
      <c r="B410" s="537" t="s">
        <v>1074</v>
      </c>
      <c r="C410" s="537" t="s">
        <v>566</v>
      </c>
      <c r="D410" s="537" t="s">
        <v>1059</v>
      </c>
      <c r="E410" s="537" t="s">
        <v>1075</v>
      </c>
      <c r="F410" s="537" t="s">
        <v>1086</v>
      </c>
      <c r="G410" s="537" t="s">
        <v>1087</v>
      </c>
      <c r="H410" s="553">
        <v>5</v>
      </c>
      <c r="I410" s="553">
        <v>900</v>
      </c>
      <c r="J410" s="537"/>
      <c r="K410" s="537">
        <v>180</v>
      </c>
      <c r="L410" s="553"/>
      <c r="M410" s="553"/>
      <c r="N410" s="537"/>
      <c r="O410" s="537"/>
      <c r="P410" s="553"/>
      <c r="Q410" s="553"/>
      <c r="R410" s="542"/>
      <c r="S410" s="554"/>
    </row>
    <row r="411" spans="1:19" ht="14.45" customHeight="1" x14ac:dyDescent="0.2">
      <c r="A411" s="536" t="s">
        <v>1073</v>
      </c>
      <c r="B411" s="537" t="s">
        <v>1074</v>
      </c>
      <c r="C411" s="537" t="s">
        <v>566</v>
      </c>
      <c r="D411" s="537" t="s">
        <v>1059</v>
      </c>
      <c r="E411" s="537" t="s">
        <v>1075</v>
      </c>
      <c r="F411" s="537" t="s">
        <v>1094</v>
      </c>
      <c r="G411" s="537" t="s">
        <v>1095</v>
      </c>
      <c r="H411" s="553">
        <v>10</v>
      </c>
      <c r="I411" s="553">
        <v>3490</v>
      </c>
      <c r="J411" s="537"/>
      <c r="K411" s="537">
        <v>349</v>
      </c>
      <c r="L411" s="553"/>
      <c r="M411" s="553"/>
      <c r="N411" s="537"/>
      <c r="O411" s="537"/>
      <c r="P411" s="553"/>
      <c r="Q411" s="553"/>
      <c r="R411" s="542"/>
      <c r="S411" s="554"/>
    </row>
    <row r="412" spans="1:19" ht="14.45" customHeight="1" x14ac:dyDescent="0.2">
      <c r="A412" s="536" t="s">
        <v>1073</v>
      </c>
      <c r="B412" s="537" t="s">
        <v>1074</v>
      </c>
      <c r="C412" s="537" t="s">
        <v>566</v>
      </c>
      <c r="D412" s="537" t="s">
        <v>1059</v>
      </c>
      <c r="E412" s="537" t="s">
        <v>1075</v>
      </c>
      <c r="F412" s="537" t="s">
        <v>1126</v>
      </c>
      <c r="G412" s="537" t="s">
        <v>1127</v>
      </c>
      <c r="H412" s="553">
        <v>5</v>
      </c>
      <c r="I412" s="553">
        <v>15540</v>
      </c>
      <c r="J412" s="537"/>
      <c r="K412" s="537">
        <v>3108</v>
      </c>
      <c r="L412" s="553"/>
      <c r="M412" s="553"/>
      <c r="N412" s="537"/>
      <c r="O412" s="537"/>
      <c r="P412" s="553"/>
      <c r="Q412" s="553"/>
      <c r="R412" s="542"/>
      <c r="S412" s="554"/>
    </row>
    <row r="413" spans="1:19" ht="14.45" customHeight="1" x14ac:dyDescent="0.2">
      <c r="A413" s="536" t="s">
        <v>1073</v>
      </c>
      <c r="B413" s="537" t="s">
        <v>1074</v>
      </c>
      <c r="C413" s="537" t="s">
        <v>566</v>
      </c>
      <c r="D413" s="537" t="s">
        <v>1059</v>
      </c>
      <c r="E413" s="537" t="s">
        <v>1075</v>
      </c>
      <c r="F413" s="537" t="s">
        <v>1143</v>
      </c>
      <c r="G413" s="537" t="s">
        <v>1144</v>
      </c>
      <c r="H413" s="553">
        <v>5</v>
      </c>
      <c r="I413" s="553">
        <v>10865</v>
      </c>
      <c r="J413" s="537"/>
      <c r="K413" s="537">
        <v>2173</v>
      </c>
      <c r="L413" s="553"/>
      <c r="M413" s="553"/>
      <c r="N413" s="537"/>
      <c r="O413" s="537"/>
      <c r="P413" s="553"/>
      <c r="Q413" s="553"/>
      <c r="R413" s="542"/>
      <c r="S413" s="554"/>
    </row>
    <row r="414" spans="1:19" ht="14.45" customHeight="1" x14ac:dyDescent="0.2">
      <c r="A414" s="536" t="s">
        <v>1073</v>
      </c>
      <c r="B414" s="537" t="s">
        <v>1074</v>
      </c>
      <c r="C414" s="537" t="s">
        <v>566</v>
      </c>
      <c r="D414" s="537" t="s">
        <v>1059</v>
      </c>
      <c r="E414" s="537" t="s">
        <v>1075</v>
      </c>
      <c r="F414" s="537" t="s">
        <v>1167</v>
      </c>
      <c r="G414" s="537" t="s">
        <v>1168</v>
      </c>
      <c r="H414" s="553">
        <v>10</v>
      </c>
      <c r="I414" s="553">
        <v>21310</v>
      </c>
      <c r="J414" s="537"/>
      <c r="K414" s="537">
        <v>2131</v>
      </c>
      <c r="L414" s="553"/>
      <c r="M414" s="553"/>
      <c r="N414" s="537"/>
      <c r="O414" s="537"/>
      <c r="P414" s="553"/>
      <c r="Q414" s="553"/>
      <c r="R414" s="542"/>
      <c r="S414" s="554"/>
    </row>
    <row r="415" spans="1:19" ht="14.45" customHeight="1" x14ac:dyDescent="0.2">
      <c r="A415" s="536" t="s">
        <v>1073</v>
      </c>
      <c r="B415" s="537" t="s">
        <v>1074</v>
      </c>
      <c r="C415" s="537" t="s">
        <v>566</v>
      </c>
      <c r="D415" s="537" t="s">
        <v>1059</v>
      </c>
      <c r="E415" s="537" t="s">
        <v>1075</v>
      </c>
      <c r="F415" s="537" t="s">
        <v>1188</v>
      </c>
      <c r="G415" s="537" t="s">
        <v>1189</v>
      </c>
      <c r="H415" s="553">
        <v>5</v>
      </c>
      <c r="I415" s="553">
        <v>0</v>
      </c>
      <c r="J415" s="537"/>
      <c r="K415" s="537">
        <v>0</v>
      </c>
      <c r="L415" s="553"/>
      <c r="M415" s="553"/>
      <c r="N415" s="537"/>
      <c r="O415" s="537"/>
      <c r="P415" s="553"/>
      <c r="Q415" s="553"/>
      <c r="R415" s="542"/>
      <c r="S415" s="554"/>
    </row>
    <row r="416" spans="1:19" ht="14.45" customHeight="1" x14ac:dyDescent="0.2">
      <c r="A416" s="536" t="s">
        <v>1073</v>
      </c>
      <c r="B416" s="537" t="s">
        <v>1074</v>
      </c>
      <c r="C416" s="537" t="s">
        <v>566</v>
      </c>
      <c r="D416" s="537" t="s">
        <v>1061</v>
      </c>
      <c r="E416" s="537" t="s">
        <v>1075</v>
      </c>
      <c r="F416" s="537" t="s">
        <v>1159</v>
      </c>
      <c r="G416" s="537"/>
      <c r="H416" s="553">
        <v>3</v>
      </c>
      <c r="I416" s="553">
        <v>3036</v>
      </c>
      <c r="J416" s="537"/>
      <c r="K416" s="537">
        <v>1012</v>
      </c>
      <c r="L416" s="553"/>
      <c r="M416" s="553"/>
      <c r="N416" s="537"/>
      <c r="O416" s="537"/>
      <c r="P416" s="553"/>
      <c r="Q416" s="553"/>
      <c r="R416" s="542"/>
      <c r="S416" s="554"/>
    </row>
    <row r="417" spans="1:19" ht="14.45" customHeight="1" x14ac:dyDescent="0.2">
      <c r="A417" s="536" t="s">
        <v>1073</v>
      </c>
      <c r="B417" s="537" t="s">
        <v>1074</v>
      </c>
      <c r="C417" s="537" t="s">
        <v>566</v>
      </c>
      <c r="D417" s="537" t="s">
        <v>1066</v>
      </c>
      <c r="E417" s="537" t="s">
        <v>1075</v>
      </c>
      <c r="F417" s="537" t="s">
        <v>1086</v>
      </c>
      <c r="G417" s="537" t="s">
        <v>1087</v>
      </c>
      <c r="H417" s="553">
        <v>1</v>
      </c>
      <c r="I417" s="553">
        <v>180</v>
      </c>
      <c r="J417" s="537"/>
      <c r="K417" s="537">
        <v>180</v>
      </c>
      <c r="L417" s="553"/>
      <c r="M417" s="553"/>
      <c r="N417" s="537"/>
      <c r="O417" s="537"/>
      <c r="P417" s="553"/>
      <c r="Q417" s="553"/>
      <c r="R417" s="542"/>
      <c r="S417" s="554"/>
    </row>
    <row r="418" spans="1:19" ht="14.45" customHeight="1" x14ac:dyDescent="0.2">
      <c r="A418" s="536" t="s">
        <v>1073</v>
      </c>
      <c r="B418" s="537" t="s">
        <v>1074</v>
      </c>
      <c r="C418" s="537" t="s">
        <v>566</v>
      </c>
      <c r="D418" s="537" t="s">
        <v>1066</v>
      </c>
      <c r="E418" s="537" t="s">
        <v>1075</v>
      </c>
      <c r="F418" s="537" t="s">
        <v>1094</v>
      </c>
      <c r="G418" s="537" t="s">
        <v>1095</v>
      </c>
      <c r="H418" s="553">
        <v>2</v>
      </c>
      <c r="I418" s="553">
        <v>698</v>
      </c>
      <c r="J418" s="537"/>
      <c r="K418" s="537">
        <v>349</v>
      </c>
      <c r="L418" s="553"/>
      <c r="M418" s="553"/>
      <c r="N418" s="537"/>
      <c r="O418" s="537"/>
      <c r="P418" s="553"/>
      <c r="Q418" s="553"/>
      <c r="R418" s="542"/>
      <c r="S418" s="554"/>
    </row>
    <row r="419" spans="1:19" ht="14.45" customHeight="1" x14ac:dyDescent="0.2">
      <c r="A419" s="536" t="s">
        <v>1073</v>
      </c>
      <c r="B419" s="537" t="s">
        <v>1074</v>
      </c>
      <c r="C419" s="537" t="s">
        <v>566</v>
      </c>
      <c r="D419" s="537" t="s">
        <v>1066</v>
      </c>
      <c r="E419" s="537" t="s">
        <v>1075</v>
      </c>
      <c r="F419" s="537" t="s">
        <v>1130</v>
      </c>
      <c r="G419" s="537" t="s">
        <v>1131</v>
      </c>
      <c r="H419" s="553">
        <v>1</v>
      </c>
      <c r="I419" s="553">
        <v>12794</v>
      </c>
      <c r="J419" s="537"/>
      <c r="K419" s="537">
        <v>12794</v>
      </c>
      <c r="L419" s="553"/>
      <c r="M419" s="553"/>
      <c r="N419" s="537"/>
      <c r="O419" s="537"/>
      <c r="P419" s="553"/>
      <c r="Q419" s="553"/>
      <c r="R419" s="542"/>
      <c r="S419" s="554"/>
    </row>
    <row r="420" spans="1:19" ht="14.45" customHeight="1" x14ac:dyDescent="0.2">
      <c r="A420" s="536" t="s">
        <v>1073</v>
      </c>
      <c r="B420" s="537" t="s">
        <v>1074</v>
      </c>
      <c r="C420" s="537" t="s">
        <v>566</v>
      </c>
      <c r="D420" s="537" t="s">
        <v>1066</v>
      </c>
      <c r="E420" s="537" t="s">
        <v>1075</v>
      </c>
      <c r="F420" s="537" t="s">
        <v>1143</v>
      </c>
      <c r="G420" s="537" t="s">
        <v>1144</v>
      </c>
      <c r="H420" s="553">
        <v>1</v>
      </c>
      <c r="I420" s="553">
        <v>2173</v>
      </c>
      <c r="J420" s="537"/>
      <c r="K420" s="537">
        <v>2173</v>
      </c>
      <c r="L420" s="553"/>
      <c r="M420" s="553"/>
      <c r="N420" s="537"/>
      <c r="O420" s="537"/>
      <c r="P420" s="553"/>
      <c r="Q420" s="553"/>
      <c r="R420" s="542"/>
      <c r="S420" s="554"/>
    </row>
    <row r="421" spans="1:19" ht="14.45" customHeight="1" x14ac:dyDescent="0.2">
      <c r="A421" s="536" t="s">
        <v>1073</v>
      </c>
      <c r="B421" s="537" t="s">
        <v>1074</v>
      </c>
      <c r="C421" s="537" t="s">
        <v>566</v>
      </c>
      <c r="D421" s="537" t="s">
        <v>1066</v>
      </c>
      <c r="E421" s="537" t="s">
        <v>1075</v>
      </c>
      <c r="F421" s="537" t="s">
        <v>1167</v>
      </c>
      <c r="G421" s="537" t="s">
        <v>1168</v>
      </c>
      <c r="H421" s="553">
        <v>2</v>
      </c>
      <c r="I421" s="553">
        <v>4262</v>
      </c>
      <c r="J421" s="537"/>
      <c r="K421" s="537">
        <v>2131</v>
      </c>
      <c r="L421" s="553"/>
      <c r="M421" s="553"/>
      <c r="N421" s="537"/>
      <c r="O421" s="537"/>
      <c r="P421" s="553"/>
      <c r="Q421" s="553"/>
      <c r="R421" s="542"/>
      <c r="S421" s="554"/>
    </row>
    <row r="422" spans="1:19" ht="14.45" customHeight="1" x14ac:dyDescent="0.2">
      <c r="A422" s="536" t="s">
        <v>1073</v>
      </c>
      <c r="B422" s="537" t="s">
        <v>1074</v>
      </c>
      <c r="C422" s="537" t="s">
        <v>566</v>
      </c>
      <c r="D422" s="537" t="s">
        <v>1066</v>
      </c>
      <c r="E422" s="537" t="s">
        <v>1075</v>
      </c>
      <c r="F422" s="537" t="s">
        <v>1180</v>
      </c>
      <c r="G422" s="537" t="s">
        <v>1181</v>
      </c>
      <c r="H422" s="553">
        <v>1</v>
      </c>
      <c r="I422" s="553">
        <v>289</v>
      </c>
      <c r="J422" s="537"/>
      <c r="K422" s="537">
        <v>289</v>
      </c>
      <c r="L422" s="553"/>
      <c r="M422" s="553"/>
      <c r="N422" s="537"/>
      <c r="O422" s="537"/>
      <c r="P422" s="553"/>
      <c r="Q422" s="553"/>
      <c r="R422" s="542"/>
      <c r="S422" s="554"/>
    </row>
    <row r="423" spans="1:19" ht="14.45" customHeight="1" x14ac:dyDescent="0.2">
      <c r="A423" s="536" t="s">
        <v>1073</v>
      </c>
      <c r="B423" s="537" t="s">
        <v>1074</v>
      </c>
      <c r="C423" s="537" t="s">
        <v>566</v>
      </c>
      <c r="D423" s="537" t="s">
        <v>1068</v>
      </c>
      <c r="E423" s="537" t="s">
        <v>1075</v>
      </c>
      <c r="F423" s="537" t="s">
        <v>1192</v>
      </c>
      <c r="G423" s="537" t="s">
        <v>1193</v>
      </c>
      <c r="H423" s="553"/>
      <c r="I423" s="553"/>
      <c r="J423" s="537"/>
      <c r="K423" s="537"/>
      <c r="L423" s="553">
        <v>9</v>
      </c>
      <c r="M423" s="553">
        <v>43011</v>
      </c>
      <c r="N423" s="537">
        <v>1</v>
      </c>
      <c r="O423" s="537">
        <v>4779</v>
      </c>
      <c r="P423" s="553"/>
      <c r="Q423" s="553"/>
      <c r="R423" s="542"/>
      <c r="S423" s="554"/>
    </row>
    <row r="424" spans="1:19" ht="14.45" customHeight="1" x14ac:dyDescent="0.2">
      <c r="A424" s="536" t="s">
        <v>1073</v>
      </c>
      <c r="B424" s="537" t="s">
        <v>1074</v>
      </c>
      <c r="C424" s="537" t="s">
        <v>566</v>
      </c>
      <c r="D424" s="537" t="s">
        <v>1069</v>
      </c>
      <c r="E424" s="537" t="s">
        <v>1075</v>
      </c>
      <c r="F424" s="537" t="s">
        <v>1078</v>
      </c>
      <c r="G424" s="537" t="s">
        <v>1079</v>
      </c>
      <c r="H424" s="553"/>
      <c r="I424" s="553"/>
      <c r="J424" s="537"/>
      <c r="K424" s="537"/>
      <c r="L424" s="553">
        <v>1</v>
      </c>
      <c r="M424" s="553">
        <v>58</v>
      </c>
      <c r="N424" s="537">
        <v>1</v>
      </c>
      <c r="O424" s="537">
        <v>58</v>
      </c>
      <c r="P424" s="553"/>
      <c r="Q424" s="553"/>
      <c r="R424" s="542"/>
      <c r="S424" s="554"/>
    </row>
    <row r="425" spans="1:19" ht="14.45" customHeight="1" x14ac:dyDescent="0.2">
      <c r="A425" s="536" t="s">
        <v>1073</v>
      </c>
      <c r="B425" s="537" t="s">
        <v>1074</v>
      </c>
      <c r="C425" s="537" t="s">
        <v>566</v>
      </c>
      <c r="D425" s="537" t="s">
        <v>1069</v>
      </c>
      <c r="E425" s="537" t="s">
        <v>1075</v>
      </c>
      <c r="F425" s="537" t="s">
        <v>1086</v>
      </c>
      <c r="G425" s="537" t="s">
        <v>1087</v>
      </c>
      <c r="H425" s="553"/>
      <c r="I425" s="553"/>
      <c r="J425" s="537"/>
      <c r="K425" s="537"/>
      <c r="L425" s="553">
        <v>1</v>
      </c>
      <c r="M425" s="553">
        <v>180</v>
      </c>
      <c r="N425" s="537">
        <v>1</v>
      </c>
      <c r="O425" s="537">
        <v>180</v>
      </c>
      <c r="P425" s="553"/>
      <c r="Q425" s="553"/>
      <c r="R425" s="542"/>
      <c r="S425" s="554"/>
    </row>
    <row r="426" spans="1:19" ht="14.45" customHeight="1" x14ac:dyDescent="0.2">
      <c r="A426" s="536" t="s">
        <v>1073</v>
      </c>
      <c r="B426" s="537" t="s">
        <v>1074</v>
      </c>
      <c r="C426" s="537" t="s">
        <v>566</v>
      </c>
      <c r="D426" s="537" t="s">
        <v>1069</v>
      </c>
      <c r="E426" s="537" t="s">
        <v>1075</v>
      </c>
      <c r="F426" s="537" t="s">
        <v>1090</v>
      </c>
      <c r="G426" s="537" t="s">
        <v>1091</v>
      </c>
      <c r="H426" s="553"/>
      <c r="I426" s="553"/>
      <c r="J426" s="537"/>
      <c r="K426" s="537"/>
      <c r="L426" s="553">
        <v>3</v>
      </c>
      <c r="M426" s="553">
        <v>1011</v>
      </c>
      <c r="N426" s="537">
        <v>1</v>
      </c>
      <c r="O426" s="537">
        <v>337</v>
      </c>
      <c r="P426" s="553"/>
      <c r="Q426" s="553"/>
      <c r="R426" s="542"/>
      <c r="S426" s="554"/>
    </row>
    <row r="427" spans="1:19" ht="14.45" customHeight="1" x14ac:dyDescent="0.2">
      <c r="A427" s="536" t="s">
        <v>1073</v>
      </c>
      <c r="B427" s="537" t="s">
        <v>1074</v>
      </c>
      <c r="C427" s="537" t="s">
        <v>566</v>
      </c>
      <c r="D427" s="537" t="s">
        <v>1069</v>
      </c>
      <c r="E427" s="537" t="s">
        <v>1075</v>
      </c>
      <c r="F427" s="537" t="s">
        <v>1120</v>
      </c>
      <c r="G427" s="537" t="s">
        <v>1121</v>
      </c>
      <c r="H427" s="553"/>
      <c r="I427" s="553"/>
      <c r="J427" s="537"/>
      <c r="K427" s="537"/>
      <c r="L427" s="553">
        <v>1</v>
      </c>
      <c r="M427" s="553">
        <v>495</v>
      </c>
      <c r="N427" s="537">
        <v>1</v>
      </c>
      <c r="O427" s="537">
        <v>495</v>
      </c>
      <c r="P427" s="553"/>
      <c r="Q427" s="553"/>
      <c r="R427" s="542"/>
      <c r="S427" s="554"/>
    </row>
    <row r="428" spans="1:19" ht="14.45" customHeight="1" x14ac:dyDescent="0.2">
      <c r="A428" s="536" t="s">
        <v>1073</v>
      </c>
      <c r="B428" s="537" t="s">
        <v>1074</v>
      </c>
      <c r="C428" s="537" t="s">
        <v>566</v>
      </c>
      <c r="D428" s="537" t="s">
        <v>1069</v>
      </c>
      <c r="E428" s="537" t="s">
        <v>1075</v>
      </c>
      <c r="F428" s="537" t="s">
        <v>1124</v>
      </c>
      <c r="G428" s="537" t="s">
        <v>1125</v>
      </c>
      <c r="H428" s="553"/>
      <c r="I428" s="553"/>
      <c r="J428" s="537"/>
      <c r="K428" s="537"/>
      <c r="L428" s="553">
        <v>1</v>
      </c>
      <c r="M428" s="553">
        <v>371</v>
      </c>
      <c r="N428" s="537">
        <v>1</v>
      </c>
      <c r="O428" s="537">
        <v>371</v>
      </c>
      <c r="P428" s="553"/>
      <c r="Q428" s="553"/>
      <c r="R428" s="542"/>
      <c r="S428" s="554"/>
    </row>
    <row r="429" spans="1:19" ht="14.45" customHeight="1" x14ac:dyDescent="0.2">
      <c r="A429" s="536" t="s">
        <v>1073</v>
      </c>
      <c r="B429" s="537" t="s">
        <v>1074</v>
      </c>
      <c r="C429" s="537" t="s">
        <v>566</v>
      </c>
      <c r="D429" s="537" t="s">
        <v>1069</v>
      </c>
      <c r="E429" s="537" t="s">
        <v>1075</v>
      </c>
      <c r="F429" s="537" t="s">
        <v>1139</v>
      </c>
      <c r="G429" s="537" t="s">
        <v>1140</v>
      </c>
      <c r="H429" s="553"/>
      <c r="I429" s="553"/>
      <c r="J429" s="537"/>
      <c r="K429" s="537"/>
      <c r="L429" s="553">
        <v>1</v>
      </c>
      <c r="M429" s="553">
        <v>458</v>
      </c>
      <c r="N429" s="537">
        <v>1</v>
      </c>
      <c r="O429" s="537">
        <v>458</v>
      </c>
      <c r="P429" s="553"/>
      <c r="Q429" s="553"/>
      <c r="R429" s="542"/>
      <c r="S429" s="554"/>
    </row>
    <row r="430" spans="1:19" ht="14.45" customHeight="1" x14ac:dyDescent="0.2">
      <c r="A430" s="536" t="s">
        <v>1073</v>
      </c>
      <c r="B430" s="537" t="s">
        <v>1074</v>
      </c>
      <c r="C430" s="537" t="s">
        <v>566</v>
      </c>
      <c r="D430" s="537" t="s">
        <v>1062</v>
      </c>
      <c r="E430" s="537" t="s">
        <v>1075</v>
      </c>
      <c r="F430" s="537" t="s">
        <v>1078</v>
      </c>
      <c r="G430" s="537" t="s">
        <v>1079</v>
      </c>
      <c r="H430" s="553"/>
      <c r="I430" s="553"/>
      <c r="J430" s="537"/>
      <c r="K430" s="537"/>
      <c r="L430" s="553">
        <v>1</v>
      </c>
      <c r="M430" s="553">
        <v>58</v>
      </c>
      <c r="N430" s="537">
        <v>1</v>
      </c>
      <c r="O430" s="537">
        <v>58</v>
      </c>
      <c r="P430" s="553"/>
      <c r="Q430" s="553"/>
      <c r="R430" s="542"/>
      <c r="S430" s="554"/>
    </row>
    <row r="431" spans="1:19" ht="14.45" customHeight="1" x14ac:dyDescent="0.2">
      <c r="A431" s="536" t="s">
        <v>1073</v>
      </c>
      <c r="B431" s="537" t="s">
        <v>1074</v>
      </c>
      <c r="C431" s="537" t="s">
        <v>566</v>
      </c>
      <c r="D431" s="537" t="s">
        <v>1062</v>
      </c>
      <c r="E431" s="537" t="s">
        <v>1075</v>
      </c>
      <c r="F431" s="537" t="s">
        <v>1086</v>
      </c>
      <c r="G431" s="537" t="s">
        <v>1087</v>
      </c>
      <c r="H431" s="553"/>
      <c r="I431" s="553"/>
      <c r="J431" s="537"/>
      <c r="K431" s="537"/>
      <c r="L431" s="553">
        <v>1</v>
      </c>
      <c r="M431" s="553">
        <v>180</v>
      </c>
      <c r="N431" s="537">
        <v>1</v>
      </c>
      <c r="O431" s="537">
        <v>180</v>
      </c>
      <c r="P431" s="553"/>
      <c r="Q431" s="553"/>
      <c r="R431" s="542"/>
      <c r="S431" s="554"/>
    </row>
    <row r="432" spans="1:19" ht="14.45" customHeight="1" x14ac:dyDescent="0.2">
      <c r="A432" s="536" t="s">
        <v>1073</v>
      </c>
      <c r="B432" s="537" t="s">
        <v>1074</v>
      </c>
      <c r="C432" s="537" t="s">
        <v>566</v>
      </c>
      <c r="D432" s="537" t="s">
        <v>1062</v>
      </c>
      <c r="E432" s="537" t="s">
        <v>1075</v>
      </c>
      <c r="F432" s="537" t="s">
        <v>1090</v>
      </c>
      <c r="G432" s="537" t="s">
        <v>1091</v>
      </c>
      <c r="H432" s="553"/>
      <c r="I432" s="553"/>
      <c r="J432" s="537"/>
      <c r="K432" s="537"/>
      <c r="L432" s="553">
        <v>2</v>
      </c>
      <c r="M432" s="553">
        <v>674</v>
      </c>
      <c r="N432" s="537">
        <v>1</v>
      </c>
      <c r="O432" s="537">
        <v>337</v>
      </c>
      <c r="P432" s="553"/>
      <c r="Q432" s="553"/>
      <c r="R432" s="542"/>
      <c r="S432" s="554"/>
    </row>
    <row r="433" spans="1:19" ht="14.45" customHeight="1" x14ac:dyDescent="0.2">
      <c r="A433" s="536" t="s">
        <v>1073</v>
      </c>
      <c r="B433" s="537" t="s">
        <v>1074</v>
      </c>
      <c r="C433" s="537" t="s">
        <v>566</v>
      </c>
      <c r="D433" s="537" t="s">
        <v>1062</v>
      </c>
      <c r="E433" s="537" t="s">
        <v>1075</v>
      </c>
      <c r="F433" s="537" t="s">
        <v>1120</v>
      </c>
      <c r="G433" s="537" t="s">
        <v>1121</v>
      </c>
      <c r="H433" s="553"/>
      <c r="I433" s="553"/>
      <c r="J433" s="537"/>
      <c r="K433" s="537"/>
      <c r="L433" s="553">
        <v>1</v>
      </c>
      <c r="M433" s="553">
        <v>495</v>
      </c>
      <c r="N433" s="537">
        <v>1</v>
      </c>
      <c r="O433" s="537">
        <v>495</v>
      </c>
      <c r="P433" s="553"/>
      <c r="Q433" s="553"/>
      <c r="R433" s="542"/>
      <c r="S433" s="554"/>
    </row>
    <row r="434" spans="1:19" ht="14.45" customHeight="1" x14ac:dyDescent="0.2">
      <c r="A434" s="536" t="s">
        <v>1073</v>
      </c>
      <c r="B434" s="537" t="s">
        <v>1074</v>
      </c>
      <c r="C434" s="537" t="s">
        <v>566</v>
      </c>
      <c r="D434" s="537" t="s">
        <v>1062</v>
      </c>
      <c r="E434" s="537" t="s">
        <v>1075</v>
      </c>
      <c r="F434" s="537" t="s">
        <v>1124</v>
      </c>
      <c r="G434" s="537" t="s">
        <v>1125</v>
      </c>
      <c r="H434" s="553"/>
      <c r="I434" s="553"/>
      <c r="J434" s="537"/>
      <c r="K434" s="537"/>
      <c r="L434" s="553">
        <v>1</v>
      </c>
      <c r="M434" s="553">
        <v>371</v>
      </c>
      <c r="N434" s="537">
        <v>1</v>
      </c>
      <c r="O434" s="537">
        <v>371</v>
      </c>
      <c r="P434" s="553"/>
      <c r="Q434" s="553"/>
      <c r="R434" s="542"/>
      <c r="S434" s="554"/>
    </row>
    <row r="435" spans="1:19" ht="14.45" customHeight="1" x14ac:dyDescent="0.2">
      <c r="A435" s="536" t="s">
        <v>1073</v>
      </c>
      <c r="B435" s="537" t="s">
        <v>1074</v>
      </c>
      <c r="C435" s="537" t="s">
        <v>566</v>
      </c>
      <c r="D435" s="537" t="s">
        <v>1062</v>
      </c>
      <c r="E435" s="537" t="s">
        <v>1075</v>
      </c>
      <c r="F435" s="537" t="s">
        <v>1138</v>
      </c>
      <c r="G435" s="537"/>
      <c r="H435" s="553">
        <v>1</v>
      </c>
      <c r="I435" s="553">
        <v>1285</v>
      </c>
      <c r="J435" s="537"/>
      <c r="K435" s="537">
        <v>1285</v>
      </c>
      <c r="L435" s="553"/>
      <c r="M435" s="553"/>
      <c r="N435" s="537"/>
      <c r="O435" s="537"/>
      <c r="P435" s="553"/>
      <c r="Q435" s="553"/>
      <c r="R435" s="542"/>
      <c r="S435" s="554"/>
    </row>
    <row r="436" spans="1:19" ht="14.45" customHeight="1" x14ac:dyDescent="0.2">
      <c r="A436" s="536" t="s">
        <v>1073</v>
      </c>
      <c r="B436" s="537" t="s">
        <v>1074</v>
      </c>
      <c r="C436" s="537" t="s">
        <v>566</v>
      </c>
      <c r="D436" s="537" t="s">
        <v>1062</v>
      </c>
      <c r="E436" s="537" t="s">
        <v>1075</v>
      </c>
      <c r="F436" s="537" t="s">
        <v>1139</v>
      </c>
      <c r="G436" s="537" t="s">
        <v>1140</v>
      </c>
      <c r="H436" s="553"/>
      <c r="I436" s="553"/>
      <c r="J436" s="537"/>
      <c r="K436" s="537"/>
      <c r="L436" s="553">
        <v>1</v>
      </c>
      <c r="M436" s="553">
        <v>458</v>
      </c>
      <c r="N436" s="537">
        <v>1</v>
      </c>
      <c r="O436" s="537">
        <v>458</v>
      </c>
      <c r="P436" s="553"/>
      <c r="Q436" s="553"/>
      <c r="R436" s="542"/>
      <c r="S436" s="554"/>
    </row>
    <row r="437" spans="1:19" ht="14.45" customHeight="1" thickBot="1" x14ac:dyDescent="0.25">
      <c r="A437" s="544" t="s">
        <v>1073</v>
      </c>
      <c r="B437" s="545" t="s">
        <v>1074</v>
      </c>
      <c r="C437" s="545" t="s">
        <v>566</v>
      </c>
      <c r="D437" s="545" t="s">
        <v>1062</v>
      </c>
      <c r="E437" s="545" t="s">
        <v>1075</v>
      </c>
      <c r="F437" s="545" t="s">
        <v>1159</v>
      </c>
      <c r="G437" s="545"/>
      <c r="H437" s="556">
        <v>2</v>
      </c>
      <c r="I437" s="556">
        <v>2024</v>
      </c>
      <c r="J437" s="545"/>
      <c r="K437" s="545">
        <v>1012</v>
      </c>
      <c r="L437" s="556"/>
      <c r="M437" s="556"/>
      <c r="N437" s="545"/>
      <c r="O437" s="545"/>
      <c r="P437" s="556"/>
      <c r="Q437" s="556"/>
      <c r="R437" s="550"/>
      <c r="S437" s="557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037F92D-11B0-4DD0-85BE-B6166D0495C0}"/>
  </hyperlinks>
  <pageMargins left="0.25" right="0.25" top="0.75" bottom="0.75" header="0.3" footer="0.3"/>
  <pageSetup paperSize="9" scale="7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8" bestFit="1" customWidth="1" collapsed="1"/>
    <col min="2" max="2" width="7.7109375" style="95" hidden="1" customWidth="1" outlineLevel="1"/>
    <col min="3" max="3" width="0.140625" style="118" hidden="1" customWidth="1"/>
    <col min="4" max="4" width="7.7109375" style="95" customWidth="1"/>
    <col min="5" max="5" width="5.42578125" style="118" hidden="1" customWidth="1"/>
    <col min="6" max="6" width="7.7109375" style="95" customWidth="1"/>
    <col min="7" max="7" width="7.7109375" style="199" customWidth="1" collapsed="1"/>
    <col min="8" max="8" width="7.7109375" style="95" hidden="1" customWidth="1" outlineLevel="1"/>
    <col min="9" max="9" width="5.42578125" style="118" hidden="1" customWidth="1"/>
    <col min="10" max="10" width="7.7109375" style="95" customWidth="1"/>
    <col min="11" max="11" width="5.42578125" style="118" hidden="1" customWidth="1"/>
    <col min="12" max="12" width="7.7109375" style="95" customWidth="1"/>
    <col min="13" max="13" width="7.7109375" style="199" customWidth="1" collapsed="1"/>
    <col min="14" max="14" width="7.7109375" style="95" hidden="1" customWidth="1" outlineLevel="1"/>
    <col min="15" max="15" width="5" style="118" hidden="1" customWidth="1"/>
    <col min="16" max="16" width="7.7109375" style="95" customWidth="1"/>
    <col min="17" max="17" width="5" style="118" hidden="1" customWidth="1"/>
    <col min="18" max="18" width="7.7109375" style="95" customWidth="1"/>
    <col min="19" max="19" width="7.7109375" style="199" customWidth="1"/>
    <col min="20" max="16384" width="8.85546875" style="118"/>
  </cols>
  <sheetData>
    <row r="1" spans="1:19" ht="18.600000000000001" customHeight="1" thickBot="1" x14ac:dyDescent="0.35">
      <c r="A1" s="330" t="s">
        <v>126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4.45" customHeight="1" thickBot="1" x14ac:dyDescent="0.25">
      <c r="A2" s="221" t="s">
        <v>256</v>
      </c>
      <c r="B2" s="215"/>
      <c r="C2" s="100"/>
      <c r="D2" s="215"/>
      <c r="E2" s="100"/>
      <c r="F2" s="215"/>
      <c r="G2" s="216"/>
      <c r="H2" s="215"/>
      <c r="I2" s="100"/>
      <c r="J2" s="215"/>
      <c r="K2" s="100"/>
      <c r="L2" s="215"/>
      <c r="M2" s="216"/>
      <c r="N2" s="215"/>
      <c r="O2" s="100"/>
      <c r="P2" s="215"/>
      <c r="Q2" s="100"/>
      <c r="R2" s="215"/>
      <c r="S2" s="216"/>
    </row>
    <row r="3" spans="1:19" ht="14.45" customHeight="1" thickBot="1" x14ac:dyDescent="0.25">
      <c r="A3" s="209" t="s">
        <v>127</v>
      </c>
      <c r="B3" s="210">
        <f>SUBTOTAL(9,B6:B1048576)</f>
        <v>32936888</v>
      </c>
      <c r="C3" s="211">
        <f t="shared" ref="C3:R3" si="0">SUBTOTAL(9,C6:C1048576)</f>
        <v>25.16251267331964</v>
      </c>
      <c r="D3" s="211">
        <f t="shared" si="0"/>
        <v>35036130</v>
      </c>
      <c r="E3" s="211">
        <f t="shared" si="0"/>
        <v>27</v>
      </c>
      <c r="F3" s="211">
        <f t="shared" si="0"/>
        <v>38676262</v>
      </c>
      <c r="G3" s="214">
        <f>IF(D3&lt;&gt;0,F3/D3,"")</f>
        <v>1.1038965205346596</v>
      </c>
      <c r="H3" s="210">
        <f t="shared" si="0"/>
        <v>0</v>
      </c>
      <c r="I3" s="211">
        <f t="shared" si="0"/>
        <v>0</v>
      </c>
      <c r="J3" s="211">
        <f t="shared" si="0"/>
        <v>0</v>
      </c>
      <c r="K3" s="211">
        <f t="shared" si="0"/>
        <v>0</v>
      </c>
      <c r="L3" s="211">
        <f t="shared" si="0"/>
        <v>0</v>
      </c>
      <c r="M3" s="212" t="str">
        <f>IF(J3&lt;&gt;0,L3/J3,"")</f>
        <v/>
      </c>
      <c r="N3" s="213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2" t="str">
        <f>IF(P3&lt;&gt;0,R3/P3,"")</f>
        <v/>
      </c>
    </row>
    <row r="4" spans="1:19" ht="14.45" customHeight="1" x14ac:dyDescent="0.2">
      <c r="A4" s="418" t="s">
        <v>104</v>
      </c>
      <c r="B4" s="419" t="s">
        <v>98</v>
      </c>
      <c r="C4" s="420"/>
      <c r="D4" s="420"/>
      <c r="E4" s="420"/>
      <c r="F4" s="420"/>
      <c r="G4" s="422"/>
      <c r="H4" s="419" t="s">
        <v>99</v>
      </c>
      <c r="I4" s="420"/>
      <c r="J4" s="420"/>
      <c r="K4" s="420"/>
      <c r="L4" s="420"/>
      <c r="M4" s="422"/>
      <c r="N4" s="419" t="s">
        <v>100</v>
      </c>
      <c r="O4" s="420"/>
      <c r="P4" s="420"/>
      <c r="Q4" s="420"/>
      <c r="R4" s="420"/>
      <c r="S4" s="422"/>
    </row>
    <row r="5" spans="1:19" ht="14.45" customHeight="1" thickBot="1" x14ac:dyDescent="0.25">
      <c r="A5" s="558"/>
      <c r="B5" s="559">
        <v>2015</v>
      </c>
      <c r="C5" s="560"/>
      <c r="D5" s="560">
        <v>2018</v>
      </c>
      <c r="E5" s="560"/>
      <c r="F5" s="560">
        <v>2019</v>
      </c>
      <c r="G5" s="599" t="s">
        <v>2</v>
      </c>
      <c r="H5" s="559">
        <v>2015</v>
      </c>
      <c r="I5" s="560"/>
      <c r="J5" s="560">
        <v>2018</v>
      </c>
      <c r="K5" s="560"/>
      <c r="L5" s="560">
        <v>2019</v>
      </c>
      <c r="M5" s="599" t="s">
        <v>2</v>
      </c>
      <c r="N5" s="559">
        <v>2015</v>
      </c>
      <c r="O5" s="560"/>
      <c r="P5" s="560">
        <v>2018</v>
      </c>
      <c r="Q5" s="560"/>
      <c r="R5" s="560">
        <v>2019</v>
      </c>
      <c r="S5" s="599" t="s">
        <v>2</v>
      </c>
    </row>
    <row r="6" spans="1:19" ht="14.45" customHeight="1" x14ac:dyDescent="0.2">
      <c r="A6" s="504" t="s">
        <v>1212</v>
      </c>
      <c r="B6" s="580">
        <v>255539</v>
      </c>
      <c r="C6" s="478">
        <v>1.0065861258060322</v>
      </c>
      <c r="D6" s="580">
        <v>253867</v>
      </c>
      <c r="E6" s="478">
        <v>1</v>
      </c>
      <c r="F6" s="580">
        <v>217455</v>
      </c>
      <c r="G6" s="505">
        <v>0.85657056647772256</v>
      </c>
      <c r="H6" s="580"/>
      <c r="I6" s="478"/>
      <c r="J6" s="580"/>
      <c r="K6" s="478"/>
      <c r="L6" s="580"/>
      <c r="M6" s="505"/>
      <c r="N6" s="580"/>
      <c r="O6" s="478"/>
      <c r="P6" s="580"/>
      <c r="Q6" s="478"/>
      <c r="R6" s="580"/>
      <c r="S6" s="506"/>
    </row>
    <row r="7" spans="1:19" ht="14.45" customHeight="1" x14ac:dyDescent="0.2">
      <c r="A7" s="586" t="s">
        <v>1213</v>
      </c>
      <c r="B7" s="582">
        <v>629482</v>
      </c>
      <c r="C7" s="537">
        <v>0.95945628747626055</v>
      </c>
      <c r="D7" s="582">
        <v>656082</v>
      </c>
      <c r="E7" s="537">
        <v>1</v>
      </c>
      <c r="F7" s="582">
        <v>1621686</v>
      </c>
      <c r="G7" s="542">
        <v>2.471773345404995</v>
      </c>
      <c r="H7" s="582"/>
      <c r="I7" s="537"/>
      <c r="J7" s="582"/>
      <c r="K7" s="537"/>
      <c r="L7" s="582"/>
      <c r="M7" s="542"/>
      <c r="N7" s="582"/>
      <c r="O7" s="537"/>
      <c r="P7" s="582"/>
      <c r="Q7" s="537"/>
      <c r="R7" s="582"/>
      <c r="S7" s="543"/>
    </row>
    <row r="8" spans="1:19" ht="14.45" customHeight="1" x14ac:dyDescent="0.2">
      <c r="A8" s="586" t="s">
        <v>1214</v>
      </c>
      <c r="B8" s="582">
        <v>1046298</v>
      </c>
      <c r="C8" s="537">
        <v>1.0291513100236953</v>
      </c>
      <c r="D8" s="582">
        <v>1016661</v>
      </c>
      <c r="E8" s="537">
        <v>1</v>
      </c>
      <c r="F8" s="582">
        <v>1231004</v>
      </c>
      <c r="G8" s="542">
        <v>1.2108303554478828</v>
      </c>
      <c r="H8" s="582"/>
      <c r="I8" s="537"/>
      <c r="J8" s="582"/>
      <c r="K8" s="537"/>
      <c r="L8" s="582"/>
      <c r="M8" s="542"/>
      <c r="N8" s="582"/>
      <c r="O8" s="537"/>
      <c r="P8" s="582"/>
      <c r="Q8" s="537"/>
      <c r="R8" s="582"/>
      <c r="S8" s="543"/>
    </row>
    <row r="9" spans="1:19" ht="14.45" customHeight="1" x14ac:dyDescent="0.2">
      <c r="A9" s="586" t="s">
        <v>1215</v>
      </c>
      <c r="B9" s="582">
        <v>11356135</v>
      </c>
      <c r="C9" s="537">
        <v>0.89608504026850666</v>
      </c>
      <c r="D9" s="582">
        <v>12673055</v>
      </c>
      <c r="E9" s="537">
        <v>1</v>
      </c>
      <c r="F9" s="582">
        <v>14318568</v>
      </c>
      <c r="G9" s="542">
        <v>1.1298434355409963</v>
      </c>
      <c r="H9" s="582"/>
      <c r="I9" s="537"/>
      <c r="J9" s="582"/>
      <c r="K9" s="537"/>
      <c r="L9" s="582"/>
      <c r="M9" s="542"/>
      <c r="N9" s="582"/>
      <c r="O9" s="537"/>
      <c r="P9" s="582"/>
      <c r="Q9" s="537"/>
      <c r="R9" s="582"/>
      <c r="S9" s="543"/>
    </row>
    <row r="10" spans="1:19" ht="14.45" customHeight="1" x14ac:dyDescent="0.2">
      <c r="A10" s="586" t="s">
        <v>1216</v>
      </c>
      <c r="B10" s="582">
        <v>766051</v>
      </c>
      <c r="C10" s="537">
        <v>0.87098065210050402</v>
      </c>
      <c r="D10" s="582">
        <v>879527</v>
      </c>
      <c r="E10" s="537">
        <v>1</v>
      </c>
      <c r="F10" s="582">
        <v>844958</v>
      </c>
      <c r="G10" s="542">
        <v>0.96069591951128275</v>
      </c>
      <c r="H10" s="582"/>
      <c r="I10" s="537"/>
      <c r="J10" s="582"/>
      <c r="K10" s="537"/>
      <c r="L10" s="582"/>
      <c r="M10" s="542"/>
      <c r="N10" s="582"/>
      <c r="O10" s="537"/>
      <c r="P10" s="582"/>
      <c r="Q10" s="537"/>
      <c r="R10" s="582"/>
      <c r="S10" s="543"/>
    </row>
    <row r="11" spans="1:19" ht="14.45" customHeight="1" x14ac:dyDescent="0.2">
      <c r="A11" s="586" t="s">
        <v>1217</v>
      </c>
      <c r="B11" s="582">
        <v>766147</v>
      </c>
      <c r="C11" s="537">
        <v>1.0286600044844194</v>
      </c>
      <c r="D11" s="582">
        <v>744801</v>
      </c>
      <c r="E11" s="537">
        <v>1</v>
      </c>
      <c r="F11" s="582">
        <v>1010770</v>
      </c>
      <c r="G11" s="542">
        <v>1.3571007557723473</v>
      </c>
      <c r="H11" s="582"/>
      <c r="I11" s="537"/>
      <c r="J11" s="582"/>
      <c r="K11" s="537"/>
      <c r="L11" s="582"/>
      <c r="M11" s="542"/>
      <c r="N11" s="582"/>
      <c r="O11" s="537"/>
      <c r="P11" s="582"/>
      <c r="Q11" s="537"/>
      <c r="R11" s="582"/>
      <c r="S11" s="543"/>
    </row>
    <row r="12" spans="1:19" ht="14.45" customHeight="1" x14ac:dyDescent="0.2">
      <c r="A12" s="586" t="s">
        <v>1218</v>
      </c>
      <c r="B12" s="582">
        <v>265258</v>
      </c>
      <c r="C12" s="537">
        <v>0.82008965837069103</v>
      </c>
      <c r="D12" s="582">
        <v>323450</v>
      </c>
      <c r="E12" s="537">
        <v>1</v>
      </c>
      <c r="F12" s="582">
        <v>436519</v>
      </c>
      <c r="G12" s="542">
        <v>1.3495718039882516</v>
      </c>
      <c r="H12" s="582"/>
      <c r="I12" s="537"/>
      <c r="J12" s="582"/>
      <c r="K12" s="537"/>
      <c r="L12" s="582"/>
      <c r="M12" s="542"/>
      <c r="N12" s="582"/>
      <c r="O12" s="537"/>
      <c r="P12" s="582"/>
      <c r="Q12" s="537"/>
      <c r="R12" s="582"/>
      <c r="S12" s="543"/>
    </row>
    <row r="13" spans="1:19" ht="14.45" customHeight="1" x14ac:dyDescent="0.2">
      <c r="A13" s="586" t="s">
        <v>1219</v>
      </c>
      <c r="B13" s="582">
        <v>3986486</v>
      </c>
      <c r="C13" s="537">
        <v>0.96502045758567079</v>
      </c>
      <c r="D13" s="582">
        <v>4130986</v>
      </c>
      <c r="E13" s="537">
        <v>1</v>
      </c>
      <c r="F13" s="582">
        <v>4167795</v>
      </c>
      <c r="G13" s="542">
        <v>1.0089104635067754</v>
      </c>
      <c r="H13" s="582"/>
      <c r="I13" s="537"/>
      <c r="J13" s="582"/>
      <c r="K13" s="537"/>
      <c r="L13" s="582"/>
      <c r="M13" s="542"/>
      <c r="N13" s="582"/>
      <c r="O13" s="537"/>
      <c r="P13" s="582"/>
      <c r="Q13" s="537"/>
      <c r="R13" s="582"/>
      <c r="S13" s="543"/>
    </row>
    <row r="14" spans="1:19" ht="14.45" customHeight="1" x14ac:dyDescent="0.2">
      <c r="A14" s="586" t="s">
        <v>1220</v>
      </c>
      <c r="B14" s="582">
        <v>114090</v>
      </c>
      <c r="C14" s="537">
        <v>2.259207920792079</v>
      </c>
      <c r="D14" s="582">
        <v>50500</v>
      </c>
      <c r="E14" s="537">
        <v>1</v>
      </c>
      <c r="F14" s="582">
        <v>27846</v>
      </c>
      <c r="G14" s="542">
        <v>0.55140594059405945</v>
      </c>
      <c r="H14" s="582"/>
      <c r="I14" s="537"/>
      <c r="J14" s="582"/>
      <c r="K14" s="537"/>
      <c r="L14" s="582"/>
      <c r="M14" s="542"/>
      <c r="N14" s="582"/>
      <c r="O14" s="537"/>
      <c r="P14" s="582"/>
      <c r="Q14" s="537"/>
      <c r="R14" s="582"/>
      <c r="S14" s="543"/>
    </row>
    <row r="15" spans="1:19" ht="14.45" customHeight="1" x14ac:dyDescent="0.2">
      <c r="A15" s="586" t="s">
        <v>1221</v>
      </c>
      <c r="B15" s="582">
        <v>1194791</v>
      </c>
      <c r="C15" s="537">
        <v>1.0551782547566395</v>
      </c>
      <c r="D15" s="582">
        <v>1132312</v>
      </c>
      <c r="E15" s="537">
        <v>1</v>
      </c>
      <c r="F15" s="582">
        <v>1125048</v>
      </c>
      <c r="G15" s="542">
        <v>0.99358480701432117</v>
      </c>
      <c r="H15" s="582"/>
      <c r="I15" s="537"/>
      <c r="J15" s="582"/>
      <c r="K15" s="537"/>
      <c r="L15" s="582"/>
      <c r="M15" s="542"/>
      <c r="N15" s="582"/>
      <c r="O15" s="537"/>
      <c r="P15" s="582"/>
      <c r="Q15" s="537"/>
      <c r="R15" s="582"/>
      <c r="S15" s="543"/>
    </row>
    <row r="16" spans="1:19" ht="14.45" customHeight="1" x14ac:dyDescent="0.2">
      <c r="A16" s="586" t="s">
        <v>1222</v>
      </c>
      <c r="B16" s="582">
        <v>343246</v>
      </c>
      <c r="C16" s="537">
        <v>0.54599364047192211</v>
      </c>
      <c r="D16" s="582">
        <v>628663</v>
      </c>
      <c r="E16" s="537">
        <v>1</v>
      </c>
      <c r="F16" s="582">
        <v>502922</v>
      </c>
      <c r="G16" s="542">
        <v>0.79998663831019168</v>
      </c>
      <c r="H16" s="582"/>
      <c r="I16" s="537"/>
      <c r="J16" s="582"/>
      <c r="K16" s="537"/>
      <c r="L16" s="582"/>
      <c r="M16" s="542"/>
      <c r="N16" s="582"/>
      <c r="O16" s="537"/>
      <c r="P16" s="582"/>
      <c r="Q16" s="537"/>
      <c r="R16" s="582"/>
      <c r="S16" s="543"/>
    </row>
    <row r="17" spans="1:19" ht="14.45" customHeight="1" x14ac:dyDescent="0.2">
      <c r="A17" s="586" t="s">
        <v>1223</v>
      </c>
      <c r="B17" s="582">
        <v>5493891</v>
      </c>
      <c r="C17" s="537">
        <v>1.044223574717732</v>
      </c>
      <c r="D17" s="582">
        <v>5261221</v>
      </c>
      <c r="E17" s="537">
        <v>1</v>
      </c>
      <c r="F17" s="582">
        <v>5038006</v>
      </c>
      <c r="G17" s="542">
        <v>0.95757353663721789</v>
      </c>
      <c r="H17" s="582"/>
      <c r="I17" s="537"/>
      <c r="J17" s="582"/>
      <c r="K17" s="537"/>
      <c r="L17" s="582"/>
      <c r="M17" s="542"/>
      <c r="N17" s="582"/>
      <c r="O17" s="537"/>
      <c r="P17" s="582"/>
      <c r="Q17" s="537"/>
      <c r="R17" s="582"/>
      <c r="S17" s="543"/>
    </row>
    <row r="18" spans="1:19" ht="14.45" customHeight="1" x14ac:dyDescent="0.2">
      <c r="A18" s="586" t="s">
        <v>1224</v>
      </c>
      <c r="B18" s="582">
        <v>1607985</v>
      </c>
      <c r="C18" s="537">
        <v>0.95385052524553871</v>
      </c>
      <c r="D18" s="582">
        <v>1685783</v>
      </c>
      <c r="E18" s="537">
        <v>1</v>
      </c>
      <c r="F18" s="582">
        <v>1888131</v>
      </c>
      <c r="G18" s="542">
        <v>1.120032056320416</v>
      </c>
      <c r="H18" s="582"/>
      <c r="I18" s="537"/>
      <c r="J18" s="582"/>
      <c r="K18" s="537"/>
      <c r="L18" s="582"/>
      <c r="M18" s="542"/>
      <c r="N18" s="582"/>
      <c r="O18" s="537"/>
      <c r="P18" s="582"/>
      <c r="Q18" s="537"/>
      <c r="R18" s="582"/>
      <c r="S18" s="543"/>
    </row>
    <row r="19" spans="1:19" ht="14.45" customHeight="1" x14ac:dyDescent="0.2">
      <c r="A19" s="586" t="s">
        <v>1225</v>
      </c>
      <c r="B19" s="582">
        <v>49784</v>
      </c>
      <c r="C19" s="537">
        <v>0.77564502056587314</v>
      </c>
      <c r="D19" s="582">
        <v>64184</v>
      </c>
      <c r="E19" s="537">
        <v>1</v>
      </c>
      <c r="F19" s="582">
        <v>45967</v>
      </c>
      <c r="G19" s="542">
        <v>0.71617537080892435</v>
      </c>
      <c r="H19" s="582"/>
      <c r="I19" s="537"/>
      <c r="J19" s="582"/>
      <c r="K19" s="537"/>
      <c r="L19" s="582"/>
      <c r="M19" s="542"/>
      <c r="N19" s="582"/>
      <c r="O19" s="537"/>
      <c r="P19" s="582"/>
      <c r="Q19" s="537"/>
      <c r="R19" s="582"/>
      <c r="S19" s="543"/>
    </row>
    <row r="20" spans="1:19" ht="14.45" customHeight="1" x14ac:dyDescent="0.2">
      <c r="A20" s="586" t="s">
        <v>1226</v>
      </c>
      <c r="B20" s="582">
        <v>1541406</v>
      </c>
      <c r="C20" s="537">
        <v>0.87029376111223722</v>
      </c>
      <c r="D20" s="582">
        <v>1771133</v>
      </c>
      <c r="E20" s="537">
        <v>1</v>
      </c>
      <c r="F20" s="582">
        <v>2072408</v>
      </c>
      <c r="G20" s="542">
        <v>1.1701029792793654</v>
      </c>
      <c r="H20" s="582"/>
      <c r="I20" s="537"/>
      <c r="J20" s="582"/>
      <c r="K20" s="537"/>
      <c r="L20" s="582"/>
      <c r="M20" s="542"/>
      <c r="N20" s="582"/>
      <c r="O20" s="537"/>
      <c r="P20" s="582"/>
      <c r="Q20" s="537"/>
      <c r="R20" s="582"/>
      <c r="S20" s="543"/>
    </row>
    <row r="21" spans="1:19" ht="14.45" customHeight="1" x14ac:dyDescent="0.2">
      <c r="A21" s="586" t="s">
        <v>1227</v>
      </c>
      <c r="B21" s="582">
        <v>36706</v>
      </c>
      <c r="C21" s="537">
        <v>0.57998356718493238</v>
      </c>
      <c r="D21" s="582">
        <v>63288</v>
      </c>
      <c r="E21" s="537">
        <v>1</v>
      </c>
      <c r="F21" s="582">
        <v>79709</v>
      </c>
      <c r="G21" s="542">
        <v>1.2594646694476046</v>
      </c>
      <c r="H21" s="582"/>
      <c r="I21" s="537"/>
      <c r="J21" s="582"/>
      <c r="K21" s="537"/>
      <c r="L21" s="582"/>
      <c r="M21" s="542"/>
      <c r="N21" s="582"/>
      <c r="O21" s="537"/>
      <c r="P21" s="582"/>
      <c r="Q21" s="537"/>
      <c r="R21" s="582"/>
      <c r="S21" s="543"/>
    </row>
    <row r="22" spans="1:19" ht="14.45" customHeight="1" x14ac:dyDescent="0.2">
      <c r="A22" s="586" t="s">
        <v>1228</v>
      </c>
      <c r="B22" s="582">
        <v>24578</v>
      </c>
      <c r="C22" s="537">
        <v>1.3812521074519502</v>
      </c>
      <c r="D22" s="582">
        <v>17794</v>
      </c>
      <c r="E22" s="537">
        <v>1</v>
      </c>
      <c r="F22" s="582">
        <v>1964</v>
      </c>
      <c r="G22" s="542">
        <v>0.11037428346633697</v>
      </c>
      <c r="H22" s="582"/>
      <c r="I22" s="537"/>
      <c r="J22" s="582"/>
      <c r="K22" s="537"/>
      <c r="L22" s="582"/>
      <c r="M22" s="542"/>
      <c r="N22" s="582"/>
      <c r="O22" s="537"/>
      <c r="P22" s="582"/>
      <c r="Q22" s="537"/>
      <c r="R22" s="582"/>
      <c r="S22" s="543"/>
    </row>
    <row r="23" spans="1:19" ht="14.45" customHeight="1" x14ac:dyDescent="0.2">
      <c r="A23" s="586" t="s">
        <v>1229</v>
      </c>
      <c r="B23" s="582">
        <v>282190</v>
      </c>
      <c r="C23" s="537">
        <v>0.72961428874306433</v>
      </c>
      <c r="D23" s="582">
        <v>386766</v>
      </c>
      <c r="E23" s="537">
        <v>1</v>
      </c>
      <c r="F23" s="582">
        <v>466991</v>
      </c>
      <c r="G23" s="542">
        <v>1.2074251614671403</v>
      </c>
      <c r="H23" s="582"/>
      <c r="I23" s="537"/>
      <c r="J23" s="582"/>
      <c r="K23" s="537"/>
      <c r="L23" s="582"/>
      <c r="M23" s="542"/>
      <c r="N23" s="582"/>
      <c r="O23" s="537"/>
      <c r="P23" s="582"/>
      <c r="Q23" s="537"/>
      <c r="R23" s="582"/>
      <c r="S23" s="543"/>
    </row>
    <row r="24" spans="1:19" ht="14.45" customHeight="1" x14ac:dyDescent="0.2">
      <c r="A24" s="586" t="s">
        <v>1230</v>
      </c>
      <c r="B24" s="582">
        <v>177140</v>
      </c>
      <c r="C24" s="537">
        <v>0.59419623838962554</v>
      </c>
      <c r="D24" s="582">
        <v>298117</v>
      </c>
      <c r="E24" s="537">
        <v>1</v>
      </c>
      <c r="F24" s="582">
        <v>352879</v>
      </c>
      <c r="G24" s="542">
        <v>1.1836929796019684</v>
      </c>
      <c r="H24" s="582"/>
      <c r="I24" s="537"/>
      <c r="J24" s="582"/>
      <c r="K24" s="537"/>
      <c r="L24" s="582"/>
      <c r="M24" s="542"/>
      <c r="N24" s="582"/>
      <c r="O24" s="537"/>
      <c r="P24" s="582"/>
      <c r="Q24" s="537"/>
      <c r="R24" s="582"/>
      <c r="S24" s="543"/>
    </row>
    <row r="25" spans="1:19" ht="14.45" customHeight="1" x14ac:dyDescent="0.2">
      <c r="A25" s="586" t="s">
        <v>1231</v>
      </c>
      <c r="B25" s="582">
        <v>653</v>
      </c>
      <c r="C25" s="537">
        <v>0.44271186440677968</v>
      </c>
      <c r="D25" s="582">
        <v>1475</v>
      </c>
      <c r="E25" s="537">
        <v>1</v>
      </c>
      <c r="F25" s="582">
        <v>1225</v>
      </c>
      <c r="G25" s="542">
        <v>0.83050847457627119</v>
      </c>
      <c r="H25" s="582"/>
      <c r="I25" s="537"/>
      <c r="J25" s="582"/>
      <c r="K25" s="537"/>
      <c r="L25" s="582"/>
      <c r="M25" s="542"/>
      <c r="N25" s="582"/>
      <c r="O25" s="537"/>
      <c r="P25" s="582"/>
      <c r="Q25" s="537"/>
      <c r="R25" s="582"/>
      <c r="S25" s="543"/>
    </row>
    <row r="26" spans="1:19" ht="14.45" customHeight="1" x14ac:dyDescent="0.2">
      <c r="A26" s="586" t="s">
        <v>1232</v>
      </c>
      <c r="B26" s="582">
        <v>539236</v>
      </c>
      <c r="C26" s="537">
        <v>0.69279818075532063</v>
      </c>
      <c r="D26" s="582">
        <v>778345</v>
      </c>
      <c r="E26" s="537">
        <v>1</v>
      </c>
      <c r="F26" s="582">
        <v>697764</v>
      </c>
      <c r="G26" s="542">
        <v>0.89647135910168374</v>
      </c>
      <c r="H26" s="582"/>
      <c r="I26" s="537"/>
      <c r="J26" s="582"/>
      <c r="K26" s="537"/>
      <c r="L26" s="582"/>
      <c r="M26" s="542"/>
      <c r="N26" s="582"/>
      <c r="O26" s="537"/>
      <c r="P26" s="582"/>
      <c r="Q26" s="537"/>
      <c r="R26" s="582"/>
      <c r="S26" s="543"/>
    </row>
    <row r="27" spans="1:19" ht="14.45" customHeight="1" x14ac:dyDescent="0.2">
      <c r="A27" s="586" t="s">
        <v>1233</v>
      </c>
      <c r="B27" s="582">
        <v>3832</v>
      </c>
      <c r="C27" s="537">
        <v>0.26030840296175534</v>
      </c>
      <c r="D27" s="582">
        <v>14721</v>
      </c>
      <c r="E27" s="537">
        <v>1</v>
      </c>
      <c r="F27" s="582">
        <v>902</v>
      </c>
      <c r="G27" s="542">
        <v>6.1273011344338019E-2</v>
      </c>
      <c r="H27" s="582"/>
      <c r="I27" s="537"/>
      <c r="J27" s="582"/>
      <c r="K27" s="537"/>
      <c r="L27" s="582"/>
      <c r="M27" s="542"/>
      <c r="N27" s="582"/>
      <c r="O27" s="537"/>
      <c r="P27" s="582"/>
      <c r="Q27" s="537"/>
      <c r="R27" s="582"/>
      <c r="S27" s="543"/>
    </row>
    <row r="28" spans="1:19" ht="14.45" customHeight="1" x14ac:dyDescent="0.2">
      <c r="A28" s="586" t="s">
        <v>1234</v>
      </c>
      <c r="B28" s="582">
        <v>8597</v>
      </c>
      <c r="C28" s="537">
        <v>0.24074488938672642</v>
      </c>
      <c r="D28" s="582">
        <v>35710</v>
      </c>
      <c r="E28" s="537">
        <v>1</v>
      </c>
      <c r="F28" s="582">
        <v>31427</v>
      </c>
      <c r="G28" s="542">
        <v>0.88006160739288719</v>
      </c>
      <c r="H28" s="582"/>
      <c r="I28" s="537"/>
      <c r="J28" s="582"/>
      <c r="K28" s="537"/>
      <c r="L28" s="582"/>
      <c r="M28" s="542"/>
      <c r="N28" s="582"/>
      <c r="O28" s="537"/>
      <c r="P28" s="582"/>
      <c r="Q28" s="537"/>
      <c r="R28" s="582"/>
      <c r="S28" s="543"/>
    </row>
    <row r="29" spans="1:19" ht="14.45" customHeight="1" x14ac:dyDescent="0.2">
      <c r="A29" s="586" t="s">
        <v>1235</v>
      </c>
      <c r="B29" s="582">
        <v>52641</v>
      </c>
      <c r="C29" s="537">
        <v>1.9756427097016325</v>
      </c>
      <c r="D29" s="582">
        <v>26645</v>
      </c>
      <c r="E29" s="537">
        <v>1</v>
      </c>
      <c r="F29" s="582">
        <v>28316</v>
      </c>
      <c r="G29" s="542">
        <v>1.062713454681929</v>
      </c>
      <c r="H29" s="582"/>
      <c r="I29" s="537"/>
      <c r="J29" s="582"/>
      <c r="K29" s="537"/>
      <c r="L29" s="582"/>
      <c r="M29" s="542"/>
      <c r="N29" s="582"/>
      <c r="O29" s="537"/>
      <c r="P29" s="582"/>
      <c r="Q29" s="537"/>
      <c r="R29" s="582"/>
      <c r="S29" s="543"/>
    </row>
    <row r="30" spans="1:19" ht="14.45" customHeight="1" x14ac:dyDescent="0.2">
      <c r="A30" s="586" t="s">
        <v>1236</v>
      </c>
      <c r="B30" s="582">
        <v>993244</v>
      </c>
      <c r="C30" s="537">
        <v>0.92925112151674905</v>
      </c>
      <c r="D30" s="582">
        <v>1068865</v>
      </c>
      <c r="E30" s="537">
        <v>1</v>
      </c>
      <c r="F30" s="582">
        <v>1362588</v>
      </c>
      <c r="G30" s="542">
        <v>1.2747989689998269</v>
      </c>
      <c r="H30" s="582"/>
      <c r="I30" s="537"/>
      <c r="J30" s="582"/>
      <c r="K30" s="537"/>
      <c r="L30" s="582"/>
      <c r="M30" s="542"/>
      <c r="N30" s="582"/>
      <c r="O30" s="537"/>
      <c r="P30" s="582"/>
      <c r="Q30" s="537"/>
      <c r="R30" s="582"/>
      <c r="S30" s="543"/>
    </row>
    <row r="31" spans="1:19" ht="14.45" customHeight="1" x14ac:dyDescent="0.2">
      <c r="A31" s="586" t="s">
        <v>1237</v>
      </c>
      <c r="B31" s="582">
        <v>183247</v>
      </c>
      <c r="C31" s="537">
        <v>0.82034488624663127</v>
      </c>
      <c r="D31" s="582">
        <v>223378</v>
      </c>
      <c r="E31" s="537">
        <v>1</v>
      </c>
      <c r="F31" s="582">
        <v>224691</v>
      </c>
      <c r="G31" s="542">
        <v>1.0058779288918336</v>
      </c>
      <c r="H31" s="582"/>
      <c r="I31" s="537"/>
      <c r="J31" s="582"/>
      <c r="K31" s="537"/>
      <c r="L31" s="582"/>
      <c r="M31" s="542"/>
      <c r="N31" s="582"/>
      <c r="O31" s="537"/>
      <c r="P31" s="582"/>
      <c r="Q31" s="537"/>
      <c r="R31" s="582"/>
      <c r="S31" s="543"/>
    </row>
    <row r="32" spans="1:19" ht="14.45" customHeight="1" thickBot="1" x14ac:dyDescent="0.25">
      <c r="A32" s="587" t="s">
        <v>1238</v>
      </c>
      <c r="B32" s="584">
        <v>1218235</v>
      </c>
      <c r="C32" s="545">
        <v>1.4352421827966744</v>
      </c>
      <c r="D32" s="584">
        <v>848801</v>
      </c>
      <c r="E32" s="545">
        <v>1</v>
      </c>
      <c r="F32" s="584">
        <v>878723</v>
      </c>
      <c r="G32" s="550">
        <v>1.0352520791092377</v>
      </c>
      <c r="H32" s="584"/>
      <c r="I32" s="545"/>
      <c r="J32" s="584"/>
      <c r="K32" s="545"/>
      <c r="L32" s="584"/>
      <c r="M32" s="550"/>
      <c r="N32" s="584"/>
      <c r="O32" s="545"/>
      <c r="P32" s="584"/>
      <c r="Q32" s="545"/>
      <c r="R32" s="584"/>
      <c r="S32" s="55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267E0D8-135F-4F44-9C26-959849E0E48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0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8" bestFit="1" customWidth="1"/>
    <col min="2" max="2" width="8.7109375" style="118" bestFit="1" customWidth="1"/>
    <col min="3" max="3" width="2.140625" style="118" bestFit="1" customWidth="1"/>
    <col min="4" max="4" width="8" style="118" bestFit="1" customWidth="1"/>
    <col min="5" max="5" width="52.85546875" style="118" bestFit="1" customWidth="1" collapsed="1"/>
    <col min="6" max="7" width="11.140625" style="196" hidden="1" customWidth="1" outlineLevel="1"/>
    <col min="8" max="9" width="9.28515625" style="196" hidden="1" customWidth="1"/>
    <col min="10" max="11" width="11.140625" style="196" customWidth="1"/>
    <col min="12" max="13" width="9.28515625" style="196" hidden="1" customWidth="1"/>
    <col min="14" max="15" width="11.140625" style="196" customWidth="1"/>
    <col min="16" max="16" width="11.140625" style="199" customWidth="1"/>
    <col min="17" max="17" width="11.140625" style="196" customWidth="1"/>
    <col min="18" max="16384" width="8.85546875" style="118"/>
  </cols>
  <sheetData>
    <row r="1" spans="1:17" ht="18.600000000000001" customHeight="1" thickBot="1" x14ac:dyDescent="0.35">
      <c r="A1" s="318" t="s">
        <v>1271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ht="14.45" customHeight="1" thickBot="1" x14ac:dyDescent="0.25">
      <c r="A2" s="221" t="s">
        <v>256</v>
      </c>
      <c r="B2" s="119"/>
      <c r="C2" s="119"/>
      <c r="D2" s="119"/>
      <c r="E2" s="119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8"/>
      <c r="Q2" s="217"/>
    </row>
    <row r="3" spans="1:17" ht="14.45" customHeight="1" thickBot="1" x14ac:dyDescent="0.25">
      <c r="E3" s="77" t="s">
        <v>127</v>
      </c>
      <c r="F3" s="91">
        <f t="shared" ref="F3:O3" si="0">SUBTOTAL(9,F6:F1048576)</f>
        <v>115911</v>
      </c>
      <c r="G3" s="92">
        <f t="shared" si="0"/>
        <v>32936888</v>
      </c>
      <c r="H3" s="92"/>
      <c r="I3" s="92"/>
      <c r="J3" s="92">
        <f t="shared" si="0"/>
        <v>118379</v>
      </c>
      <c r="K3" s="92">
        <f t="shared" si="0"/>
        <v>35036130</v>
      </c>
      <c r="L3" s="92"/>
      <c r="M3" s="92"/>
      <c r="N3" s="92">
        <f t="shared" si="0"/>
        <v>120104</v>
      </c>
      <c r="O3" s="92">
        <f t="shared" si="0"/>
        <v>38676262</v>
      </c>
      <c r="P3" s="67">
        <f>IF(K3=0,0,O3/K3)</f>
        <v>1.1038965205346596</v>
      </c>
      <c r="Q3" s="93">
        <f>IF(N3=0,0,O3/N3)</f>
        <v>322.02309664957039</v>
      </c>
    </row>
    <row r="4" spans="1:17" ht="14.45" customHeight="1" x14ac:dyDescent="0.2">
      <c r="A4" s="427" t="s">
        <v>68</v>
      </c>
      <c r="B4" s="425" t="s">
        <v>94</v>
      </c>
      <c r="C4" s="427" t="s">
        <v>95</v>
      </c>
      <c r="D4" s="436" t="s">
        <v>96</v>
      </c>
      <c r="E4" s="428" t="s">
        <v>69</v>
      </c>
      <c r="F4" s="434">
        <v>2015</v>
      </c>
      <c r="G4" s="435"/>
      <c r="H4" s="94"/>
      <c r="I4" s="94"/>
      <c r="J4" s="434">
        <v>2018</v>
      </c>
      <c r="K4" s="435"/>
      <c r="L4" s="94"/>
      <c r="M4" s="94"/>
      <c r="N4" s="434">
        <v>2019</v>
      </c>
      <c r="O4" s="435"/>
      <c r="P4" s="437" t="s">
        <v>2</v>
      </c>
      <c r="Q4" s="426" t="s">
        <v>97</v>
      </c>
    </row>
    <row r="5" spans="1:17" ht="14.45" customHeight="1" thickBot="1" x14ac:dyDescent="0.25">
      <c r="A5" s="590"/>
      <c r="B5" s="588"/>
      <c r="C5" s="590"/>
      <c r="D5" s="600"/>
      <c r="E5" s="592"/>
      <c r="F5" s="601" t="s">
        <v>71</v>
      </c>
      <c r="G5" s="602" t="s">
        <v>14</v>
      </c>
      <c r="H5" s="603"/>
      <c r="I5" s="603"/>
      <c r="J5" s="601" t="s">
        <v>71</v>
      </c>
      <c r="K5" s="602" t="s">
        <v>14</v>
      </c>
      <c r="L5" s="603"/>
      <c r="M5" s="603"/>
      <c r="N5" s="601" t="s">
        <v>71</v>
      </c>
      <c r="O5" s="602" t="s">
        <v>14</v>
      </c>
      <c r="P5" s="604"/>
      <c r="Q5" s="597"/>
    </row>
    <row r="6" spans="1:17" ht="14.45" customHeight="1" x14ac:dyDescent="0.2">
      <c r="A6" s="477" t="s">
        <v>1239</v>
      </c>
      <c r="B6" s="478" t="s">
        <v>1074</v>
      </c>
      <c r="C6" s="478" t="s">
        <v>1075</v>
      </c>
      <c r="D6" s="478" t="s">
        <v>1076</v>
      </c>
      <c r="E6" s="478" t="s">
        <v>1077</v>
      </c>
      <c r="F6" s="482">
        <v>1</v>
      </c>
      <c r="G6" s="482">
        <v>2229</v>
      </c>
      <c r="H6" s="482"/>
      <c r="I6" s="482">
        <v>2229</v>
      </c>
      <c r="J6" s="482"/>
      <c r="K6" s="482"/>
      <c r="L6" s="482"/>
      <c r="M6" s="482"/>
      <c r="N6" s="482">
        <v>1</v>
      </c>
      <c r="O6" s="482">
        <v>2259</v>
      </c>
      <c r="P6" s="505"/>
      <c r="Q6" s="483">
        <v>2259</v>
      </c>
    </row>
    <row r="7" spans="1:17" ht="14.45" customHeight="1" x14ac:dyDescent="0.2">
      <c r="A7" s="536" t="s">
        <v>1239</v>
      </c>
      <c r="B7" s="537" t="s">
        <v>1074</v>
      </c>
      <c r="C7" s="537" t="s">
        <v>1075</v>
      </c>
      <c r="D7" s="537" t="s">
        <v>1078</v>
      </c>
      <c r="E7" s="537" t="s">
        <v>1079</v>
      </c>
      <c r="F7" s="553">
        <v>78</v>
      </c>
      <c r="G7" s="553">
        <v>4524</v>
      </c>
      <c r="H7" s="553">
        <v>1.3</v>
      </c>
      <c r="I7" s="553">
        <v>58</v>
      </c>
      <c r="J7" s="553">
        <v>60</v>
      </c>
      <c r="K7" s="553">
        <v>3480</v>
      </c>
      <c r="L7" s="553">
        <v>1</v>
      </c>
      <c r="M7" s="553">
        <v>58</v>
      </c>
      <c r="N7" s="553">
        <v>54</v>
      </c>
      <c r="O7" s="553">
        <v>3186</v>
      </c>
      <c r="P7" s="542">
        <v>0.91551724137931034</v>
      </c>
      <c r="Q7" s="554">
        <v>59</v>
      </c>
    </row>
    <row r="8" spans="1:17" ht="14.45" customHeight="1" x14ac:dyDescent="0.2">
      <c r="A8" s="536" t="s">
        <v>1239</v>
      </c>
      <c r="B8" s="537" t="s">
        <v>1074</v>
      </c>
      <c r="C8" s="537" t="s">
        <v>1075</v>
      </c>
      <c r="D8" s="537" t="s">
        <v>1080</v>
      </c>
      <c r="E8" s="537" t="s">
        <v>1081</v>
      </c>
      <c r="F8" s="553"/>
      <c r="G8" s="553"/>
      <c r="H8" s="553"/>
      <c r="I8" s="553"/>
      <c r="J8" s="553">
        <v>4</v>
      </c>
      <c r="K8" s="553">
        <v>527</v>
      </c>
      <c r="L8" s="553">
        <v>1</v>
      </c>
      <c r="M8" s="553">
        <v>131.75</v>
      </c>
      <c r="N8" s="553">
        <v>5</v>
      </c>
      <c r="O8" s="553">
        <v>660</v>
      </c>
      <c r="P8" s="542">
        <v>1.252371916508539</v>
      </c>
      <c r="Q8" s="554">
        <v>132</v>
      </c>
    </row>
    <row r="9" spans="1:17" ht="14.45" customHeight="1" x14ac:dyDescent="0.2">
      <c r="A9" s="536" t="s">
        <v>1239</v>
      </c>
      <c r="B9" s="537" t="s">
        <v>1074</v>
      </c>
      <c r="C9" s="537" t="s">
        <v>1075</v>
      </c>
      <c r="D9" s="537" t="s">
        <v>1086</v>
      </c>
      <c r="E9" s="537" t="s">
        <v>1087</v>
      </c>
      <c r="F9" s="553">
        <v>31</v>
      </c>
      <c r="G9" s="553">
        <v>5580</v>
      </c>
      <c r="H9" s="553">
        <v>3.1</v>
      </c>
      <c r="I9" s="553">
        <v>180</v>
      </c>
      <c r="J9" s="553">
        <v>10</v>
      </c>
      <c r="K9" s="553">
        <v>1800</v>
      </c>
      <c r="L9" s="553">
        <v>1</v>
      </c>
      <c r="M9" s="553">
        <v>180</v>
      </c>
      <c r="N9" s="553">
        <v>18</v>
      </c>
      <c r="O9" s="553">
        <v>3294</v>
      </c>
      <c r="P9" s="542">
        <v>1.83</v>
      </c>
      <c r="Q9" s="554">
        <v>183</v>
      </c>
    </row>
    <row r="10" spans="1:17" ht="14.45" customHeight="1" x14ac:dyDescent="0.2">
      <c r="A10" s="536" t="s">
        <v>1239</v>
      </c>
      <c r="B10" s="537" t="s">
        <v>1074</v>
      </c>
      <c r="C10" s="537" t="s">
        <v>1075</v>
      </c>
      <c r="D10" s="537" t="s">
        <v>1090</v>
      </c>
      <c r="E10" s="537" t="s">
        <v>1091</v>
      </c>
      <c r="F10" s="553">
        <v>15</v>
      </c>
      <c r="G10" s="553">
        <v>5040</v>
      </c>
      <c r="H10" s="553">
        <v>0.55390702274975268</v>
      </c>
      <c r="I10" s="553">
        <v>336</v>
      </c>
      <c r="J10" s="553">
        <v>27</v>
      </c>
      <c r="K10" s="553">
        <v>9099</v>
      </c>
      <c r="L10" s="553">
        <v>1</v>
      </c>
      <c r="M10" s="553">
        <v>337</v>
      </c>
      <c r="N10" s="553">
        <v>10</v>
      </c>
      <c r="O10" s="553">
        <v>3410</v>
      </c>
      <c r="P10" s="542">
        <v>0.37476645785251128</v>
      </c>
      <c r="Q10" s="554">
        <v>341</v>
      </c>
    </row>
    <row r="11" spans="1:17" ht="14.45" customHeight="1" x14ac:dyDescent="0.2">
      <c r="A11" s="536" t="s">
        <v>1239</v>
      </c>
      <c r="B11" s="537" t="s">
        <v>1074</v>
      </c>
      <c r="C11" s="537" t="s">
        <v>1075</v>
      </c>
      <c r="D11" s="537" t="s">
        <v>1094</v>
      </c>
      <c r="E11" s="537" t="s">
        <v>1095</v>
      </c>
      <c r="F11" s="553">
        <v>103</v>
      </c>
      <c r="G11" s="553">
        <v>35947</v>
      </c>
      <c r="H11" s="553">
        <v>0.67127917833800188</v>
      </c>
      <c r="I11" s="553">
        <v>349</v>
      </c>
      <c r="J11" s="553">
        <v>153</v>
      </c>
      <c r="K11" s="553">
        <v>53550</v>
      </c>
      <c r="L11" s="553">
        <v>1</v>
      </c>
      <c r="M11" s="553">
        <v>350</v>
      </c>
      <c r="N11" s="553">
        <v>114</v>
      </c>
      <c r="O11" s="553">
        <v>40014</v>
      </c>
      <c r="P11" s="542">
        <v>0.74722689075630255</v>
      </c>
      <c r="Q11" s="554">
        <v>351</v>
      </c>
    </row>
    <row r="12" spans="1:17" ht="14.45" customHeight="1" x14ac:dyDescent="0.2">
      <c r="A12" s="536" t="s">
        <v>1239</v>
      </c>
      <c r="B12" s="537" t="s">
        <v>1074</v>
      </c>
      <c r="C12" s="537" t="s">
        <v>1075</v>
      </c>
      <c r="D12" s="537" t="s">
        <v>1098</v>
      </c>
      <c r="E12" s="537" t="s">
        <v>1099</v>
      </c>
      <c r="F12" s="553"/>
      <c r="G12" s="553"/>
      <c r="H12" s="553"/>
      <c r="I12" s="553"/>
      <c r="J12" s="553"/>
      <c r="K12" s="553"/>
      <c r="L12" s="553"/>
      <c r="M12" s="553"/>
      <c r="N12" s="553">
        <v>1</v>
      </c>
      <c r="O12" s="553">
        <v>6287</v>
      </c>
      <c r="P12" s="542"/>
      <c r="Q12" s="554">
        <v>6287</v>
      </c>
    </row>
    <row r="13" spans="1:17" ht="14.45" customHeight="1" x14ac:dyDescent="0.2">
      <c r="A13" s="536" t="s">
        <v>1239</v>
      </c>
      <c r="B13" s="537" t="s">
        <v>1074</v>
      </c>
      <c r="C13" s="537" t="s">
        <v>1075</v>
      </c>
      <c r="D13" s="537" t="s">
        <v>1104</v>
      </c>
      <c r="E13" s="537" t="s">
        <v>1105</v>
      </c>
      <c r="F13" s="553">
        <v>2</v>
      </c>
      <c r="G13" s="553">
        <v>98</v>
      </c>
      <c r="H13" s="553">
        <v>2</v>
      </c>
      <c r="I13" s="553">
        <v>49</v>
      </c>
      <c r="J13" s="553">
        <v>1</v>
      </c>
      <c r="K13" s="553">
        <v>49</v>
      </c>
      <c r="L13" s="553">
        <v>1</v>
      </c>
      <c r="M13" s="553">
        <v>49</v>
      </c>
      <c r="N13" s="553">
        <v>1</v>
      </c>
      <c r="O13" s="553">
        <v>50</v>
      </c>
      <c r="P13" s="542">
        <v>1.0204081632653061</v>
      </c>
      <c r="Q13" s="554">
        <v>50</v>
      </c>
    </row>
    <row r="14" spans="1:17" ht="14.45" customHeight="1" x14ac:dyDescent="0.2">
      <c r="A14" s="536" t="s">
        <v>1239</v>
      </c>
      <c r="B14" s="537" t="s">
        <v>1074</v>
      </c>
      <c r="C14" s="537" t="s">
        <v>1075</v>
      </c>
      <c r="D14" s="537" t="s">
        <v>1106</v>
      </c>
      <c r="E14" s="537" t="s">
        <v>1107</v>
      </c>
      <c r="F14" s="553">
        <v>11</v>
      </c>
      <c r="G14" s="553">
        <v>4301</v>
      </c>
      <c r="H14" s="553">
        <v>1.5674198250728864</v>
      </c>
      <c r="I14" s="553">
        <v>391</v>
      </c>
      <c r="J14" s="553">
        <v>7</v>
      </c>
      <c r="K14" s="553">
        <v>2744</v>
      </c>
      <c r="L14" s="553">
        <v>1</v>
      </c>
      <c r="M14" s="553">
        <v>392</v>
      </c>
      <c r="N14" s="553">
        <v>7</v>
      </c>
      <c r="O14" s="553">
        <v>2793</v>
      </c>
      <c r="P14" s="542">
        <v>1.0178571428571428</v>
      </c>
      <c r="Q14" s="554">
        <v>399</v>
      </c>
    </row>
    <row r="15" spans="1:17" ht="14.45" customHeight="1" x14ac:dyDescent="0.2">
      <c r="A15" s="536" t="s">
        <v>1239</v>
      </c>
      <c r="B15" s="537" t="s">
        <v>1074</v>
      </c>
      <c r="C15" s="537" t="s">
        <v>1075</v>
      </c>
      <c r="D15" s="537" t="s">
        <v>1112</v>
      </c>
      <c r="E15" s="537" t="s">
        <v>1113</v>
      </c>
      <c r="F15" s="553">
        <v>11</v>
      </c>
      <c r="G15" s="553">
        <v>7755</v>
      </c>
      <c r="H15" s="553">
        <v>1.5669832289351384</v>
      </c>
      <c r="I15" s="553">
        <v>705</v>
      </c>
      <c r="J15" s="553">
        <v>7</v>
      </c>
      <c r="K15" s="553">
        <v>4949</v>
      </c>
      <c r="L15" s="553">
        <v>1</v>
      </c>
      <c r="M15" s="553">
        <v>707</v>
      </c>
      <c r="N15" s="553">
        <v>6</v>
      </c>
      <c r="O15" s="553">
        <v>4278</v>
      </c>
      <c r="P15" s="542">
        <v>0.864417053950293</v>
      </c>
      <c r="Q15" s="554">
        <v>713</v>
      </c>
    </row>
    <row r="16" spans="1:17" ht="14.45" customHeight="1" x14ac:dyDescent="0.2">
      <c r="A16" s="536" t="s">
        <v>1239</v>
      </c>
      <c r="B16" s="537" t="s">
        <v>1074</v>
      </c>
      <c r="C16" s="537" t="s">
        <v>1075</v>
      </c>
      <c r="D16" s="537" t="s">
        <v>1114</v>
      </c>
      <c r="E16" s="537" t="s">
        <v>1115</v>
      </c>
      <c r="F16" s="553">
        <v>1</v>
      </c>
      <c r="G16" s="553">
        <v>147</v>
      </c>
      <c r="H16" s="553">
        <v>0.9932432432432432</v>
      </c>
      <c r="I16" s="553">
        <v>147</v>
      </c>
      <c r="J16" s="553">
        <v>1</v>
      </c>
      <c r="K16" s="553">
        <v>148</v>
      </c>
      <c r="L16" s="553">
        <v>1</v>
      </c>
      <c r="M16" s="553">
        <v>148</v>
      </c>
      <c r="N16" s="553"/>
      <c r="O16" s="553"/>
      <c r="P16" s="542"/>
      <c r="Q16" s="554"/>
    </row>
    <row r="17" spans="1:17" ht="14.45" customHeight="1" x14ac:dyDescent="0.2">
      <c r="A17" s="536" t="s">
        <v>1239</v>
      </c>
      <c r="B17" s="537" t="s">
        <v>1074</v>
      </c>
      <c r="C17" s="537" t="s">
        <v>1075</v>
      </c>
      <c r="D17" s="537" t="s">
        <v>1116</v>
      </c>
      <c r="E17" s="537" t="s">
        <v>1117</v>
      </c>
      <c r="F17" s="553">
        <v>73</v>
      </c>
      <c r="G17" s="553">
        <v>22265</v>
      </c>
      <c r="H17" s="553">
        <v>1.1587301587301588</v>
      </c>
      <c r="I17" s="553">
        <v>305</v>
      </c>
      <c r="J17" s="553">
        <v>63</v>
      </c>
      <c r="K17" s="553">
        <v>19215</v>
      </c>
      <c r="L17" s="553">
        <v>1</v>
      </c>
      <c r="M17" s="553">
        <v>305</v>
      </c>
      <c r="N17" s="553">
        <v>13</v>
      </c>
      <c r="O17" s="553">
        <v>4004</v>
      </c>
      <c r="P17" s="542">
        <v>0.20837887067395264</v>
      </c>
      <c r="Q17" s="554">
        <v>308</v>
      </c>
    </row>
    <row r="18" spans="1:17" ht="14.45" customHeight="1" x14ac:dyDescent="0.2">
      <c r="A18" s="536" t="s">
        <v>1239</v>
      </c>
      <c r="B18" s="537" t="s">
        <v>1074</v>
      </c>
      <c r="C18" s="537" t="s">
        <v>1075</v>
      </c>
      <c r="D18" s="537" t="s">
        <v>1118</v>
      </c>
      <c r="E18" s="537" t="s">
        <v>1119</v>
      </c>
      <c r="F18" s="553">
        <v>4</v>
      </c>
      <c r="G18" s="553">
        <v>14848</v>
      </c>
      <c r="H18" s="553">
        <v>0.79785061794734013</v>
      </c>
      <c r="I18" s="553">
        <v>3712</v>
      </c>
      <c r="J18" s="553">
        <v>5</v>
      </c>
      <c r="K18" s="553">
        <v>18610</v>
      </c>
      <c r="L18" s="553">
        <v>1</v>
      </c>
      <c r="M18" s="553">
        <v>3722</v>
      </c>
      <c r="N18" s="553">
        <v>1</v>
      </c>
      <c r="O18" s="553">
        <v>3763</v>
      </c>
      <c r="P18" s="542">
        <v>0.20220311660397636</v>
      </c>
      <c r="Q18" s="554">
        <v>3763</v>
      </c>
    </row>
    <row r="19" spans="1:17" ht="14.45" customHeight="1" x14ac:dyDescent="0.2">
      <c r="A19" s="536" t="s">
        <v>1239</v>
      </c>
      <c r="B19" s="537" t="s">
        <v>1074</v>
      </c>
      <c r="C19" s="537" t="s">
        <v>1075</v>
      </c>
      <c r="D19" s="537" t="s">
        <v>1120</v>
      </c>
      <c r="E19" s="537" t="s">
        <v>1121</v>
      </c>
      <c r="F19" s="553">
        <v>105</v>
      </c>
      <c r="G19" s="553">
        <v>51870</v>
      </c>
      <c r="H19" s="553">
        <v>1.3971717171717171</v>
      </c>
      <c r="I19" s="553">
        <v>494</v>
      </c>
      <c r="J19" s="553">
        <v>75</v>
      </c>
      <c r="K19" s="553">
        <v>37125</v>
      </c>
      <c r="L19" s="553">
        <v>1</v>
      </c>
      <c r="M19" s="553">
        <v>495</v>
      </c>
      <c r="N19" s="553">
        <v>86</v>
      </c>
      <c r="O19" s="553">
        <v>42914</v>
      </c>
      <c r="P19" s="542">
        <v>1.15593265993266</v>
      </c>
      <c r="Q19" s="554">
        <v>499</v>
      </c>
    </row>
    <row r="20" spans="1:17" ht="14.45" customHeight="1" x14ac:dyDescent="0.2">
      <c r="A20" s="536" t="s">
        <v>1239</v>
      </c>
      <c r="B20" s="537" t="s">
        <v>1074</v>
      </c>
      <c r="C20" s="537" t="s">
        <v>1075</v>
      </c>
      <c r="D20" s="537" t="s">
        <v>1124</v>
      </c>
      <c r="E20" s="537" t="s">
        <v>1125</v>
      </c>
      <c r="F20" s="553">
        <v>52</v>
      </c>
      <c r="G20" s="553">
        <v>19240</v>
      </c>
      <c r="H20" s="553">
        <v>1.1273877885854917</v>
      </c>
      <c r="I20" s="553">
        <v>370</v>
      </c>
      <c r="J20" s="553">
        <v>46</v>
      </c>
      <c r="K20" s="553">
        <v>17066</v>
      </c>
      <c r="L20" s="553">
        <v>1</v>
      </c>
      <c r="M20" s="553">
        <v>371</v>
      </c>
      <c r="N20" s="553">
        <v>37</v>
      </c>
      <c r="O20" s="553">
        <v>13912</v>
      </c>
      <c r="P20" s="542">
        <v>0.81518809328489394</v>
      </c>
      <c r="Q20" s="554">
        <v>376</v>
      </c>
    </row>
    <row r="21" spans="1:17" ht="14.45" customHeight="1" x14ac:dyDescent="0.2">
      <c r="A21" s="536" t="s">
        <v>1239</v>
      </c>
      <c r="B21" s="537" t="s">
        <v>1074</v>
      </c>
      <c r="C21" s="537" t="s">
        <v>1075</v>
      </c>
      <c r="D21" s="537" t="s">
        <v>1132</v>
      </c>
      <c r="E21" s="537" t="s">
        <v>1133</v>
      </c>
      <c r="F21" s="553"/>
      <c r="G21" s="553"/>
      <c r="H21" s="553"/>
      <c r="I21" s="553"/>
      <c r="J21" s="553">
        <v>14</v>
      </c>
      <c r="K21" s="553">
        <v>1568</v>
      </c>
      <c r="L21" s="553">
        <v>1</v>
      </c>
      <c r="M21" s="553">
        <v>112</v>
      </c>
      <c r="N21" s="553">
        <v>7</v>
      </c>
      <c r="O21" s="553">
        <v>791</v>
      </c>
      <c r="P21" s="542">
        <v>0.5044642857142857</v>
      </c>
      <c r="Q21" s="554">
        <v>113</v>
      </c>
    </row>
    <row r="22" spans="1:17" ht="14.45" customHeight="1" x14ac:dyDescent="0.2">
      <c r="A22" s="536" t="s">
        <v>1239</v>
      </c>
      <c r="B22" s="537" t="s">
        <v>1074</v>
      </c>
      <c r="C22" s="537" t="s">
        <v>1075</v>
      </c>
      <c r="D22" s="537" t="s">
        <v>1136</v>
      </c>
      <c r="E22" s="537" t="s">
        <v>1137</v>
      </c>
      <c r="F22" s="553"/>
      <c r="G22" s="553"/>
      <c r="H22" s="553"/>
      <c r="I22" s="553"/>
      <c r="J22" s="553">
        <v>1</v>
      </c>
      <c r="K22" s="553">
        <v>496</v>
      </c>
      <c r="L22" s="553">
        <v>1</v>
      </c>
      <c r="M22" s="553">
        <v>496</v>
      </c>
      <c r="N22" s="553">
        <v>2</v>
      </c>
      <c r="O22" s="553">
        <v>1000</v>
      </c>
      <c r="P22" s="542">
        <v>2.0161290322580645</v>
      </c>
      <c r="Q22" s="554">
        <v>500</v>
      </c>
    </row>
    <row r="23" spans="1:17" ht="14.45" customHeight="1" x14ac:dyDescent="0.2">
      <c r="A23" s="536" t="s">
        <v>1239</v>
      </c>
      <c r="B23" s="537" t="s">
        <v>1074</v>
      </c>
      <c r="C23" s="537" t="s">
        <v>1075</v>
      </c>
      <c r="D23" s="537" t="s">
        <v>1139</v>
      </c>
      <c r="E23" s="537" t="s">
        <v>1140</v>
      </c>
      <c r="F23" s="553">
        <v>36</v>
      </c>
      <c r="G23" s="553">
        <v>16416</v>
      </c>
      <c r="H23" s="553">
        <v>0.70279989725147696</v>
      </c>
      <c r="I23" s="553">
        <v>456</v>
      </c>
      <c r="J23" s="553">
        <v>51</v>
      </c>
      <c r="K23" s="553">
        <v>23358</v>
      </c>
      <c r="L23" s="553">
        <v>1</v>
      </c>
      <c r="M23" s="553">
        <v>458</v>
      </c>
      <c r="N23" s="553">
        <v>45</v>
      </c>
      <c r="O23" s="553">
        <v>20835</v>
      </c>
      <c r="P23" s="542">
        <v>0.89198561520678143</v>
      </c>
      <c r="Q23" s="554">
        <v>463</v>
      </c>
    </row>
    <row r="24" spans="1:17" ht="14.45" customHeight="1" x14ac:dyDescent="0.2">
      <c r="A24" s="536" t="s">
        <v>1239</v>
      </c>
      <c r="B24" s="537" t="s">
        <v>1074</v>
      </c>
      <c r="C24" s="537" t="s">
        <v>1075</v>
      </c>
      <c r="D24" s="537" t="s">
        <v>1141</v>
      </c>
      <c r="E24" s="537" t="s">
        <v>1142</v>
      </c>
      <c r="F24" s="553">
        <v>170</v>
      </c>
      <c r="G24" s="553">
        <v>9860</v>
      </c>
      <c r="H24" s="553">
        <v>1.4406779661016949</v>
      </c>
      <c r="I24" s="553">
        <v>58</v>
      </c>
      <c r="J24" s="553">
        <v>118</v>
      </c>
      <c r="K24" s="553">
        <v>6844</v>
      </c>
      <c r="L24" s="553">
        <v>1</v>
      </c>
      <c r="M24" s="553">
        <v>58</v>
      </c>
      <c r="N24" s="553">
        <v>85</v>
      </c>
      <c r="O24" s="553">
        <v>5015</v>
      </c>
      <c r="P24" s="542">
        <v>0.73275862068965514</v>
      </c>
      <c r="Q24" s="554">
        <v>59</v>
      </c>
    </row>
    <row r="25" spans="1:17" ht="14.45" customHeight="1" x14ac:dyDescent="0.2">
      <c r="A25" s="536" t="s">
        <v>1239</v>
      </c>
      <c r="B25" s="537" t="s">
        <v>1074</v>
      </c>
      <c r="C25" s="537" t="s">
        <v>1075</v>
      </c>
      <c r="D25" s="537" t="s">
        <v>1143</v>
      </c>
      <c r="E25" s="537" t="s">
        <v>1144</v>
      </c>
      <c r="F25" s="553"/>
      <c r="G25" s="553"/>
      <c r="H25" s="553"/>
      <c r="I25" s="553"/>
      <c r="J25" s="553"/>
      <c r="K25" s="553"/>
      <c r="L25" s="553"/>
      <c r="M25" s="553"/>
      <c r="N25" s="553">
        <v>1</v>
      </c>
      <c r="O25" s="553">
        <v>2179</v>
      </c>
      <c r="P25" s="542"/>
      <c r="Q25" s="554">
        <v>2179</v>
      </c>
    </row>
    <row r="26" spans="1:17" ht="14.45" customHeight="1" x14ac:dyDescent="0.2">
      <c r="A26" s="536" t="s">
        <v>1239</v>
      </c>
      <c r="B26" s="537" t="s">
        <v>1074</v>
      </c>
      <c r="C26" s="537" t="s">
        <v>1075</v>
      </c>
      <c r="D26" s="537" t="s">
        <v>1149</v>
      </c>
      <c r="E26" s="537" t="s">
        <v>1150</v>
      </c>
      <c r="F26" s="553">
        <v>238</v>
      </c>
      <c r="G26" s="553">
        <v>41888</v>
      </c>
      <c r="H26" s="553">
        <v>1.19</v>
      </c>
      <c r="I26" s="553">
        <v>176</v>
      </c>
      <c r="J26" s="553">
        <v>200</v>
      </c>
      <c r="K26" s="553">
        <v>35200</v>
      </c>
      <c r="L26" s="553">
        <v>1</v>
      </c>
      <c r="M26" s="553">
        <v>176</v>
      </c>
      <c r="N26" s="553">
        <v>118</v>
      </c>
      <c r="O26" s="553">
        <v>21122</v>
      </c>
      <c r="P26" s="542">
        <v>0.60005681818181822</v>
      </c>
      <c r="Q26" s="554">
        <v>179</v>
      </c>
    </row>
    <row r="27" spans="1:17" ht="14.45" customHeight="1" x14ac:dyDescent="0.2">
      <c r="A27" s="536" t="s">
        <v>1239</v>
      </c>
      <c r="B27" s="537" t="s">
        <v>1074</v>
      </c>
      <c r="C27" s="537" t="s">
        <v>1075</v>
      </c>
      <c r="D27" s="537" t="s">
        <v>1151</v>
      </c>
      <c r="E27" s="537" t="s">
        <v>1152</v>
      </c>
      <c r="F27" s="553">
        <v>32</v>
      </c>
      <c r="G27" s="553">
        <v>2720</v>
      </c>
      <c r="H27" s="553">
        <v>1.8604651162790697</v>
      </c>
      <c r="I27" s="553">
        <v>85</v>
      </c>
      <c r="J27" s="553">
        <v>17</v>
      </c>
      <c r="K27" s="553">
        <v>1462</v>
      </c>
      <c r="L27" s="553">
        <v>1</v>
      </c>
      <c r="M27" s="553">
        <v>86</v>
      </c>
      <c r="N27" s="553">
        <v>17</v>
      </c>
      <c r="O27" s="553">
        <v>1479</v>
      </c>
      <c r="P27" s="542">
        <v>1.0116279069767442</v>
      </c>
      <c r="Q27" s="554">
        <v>87</v>
      </c>
    </row>
    <row r="28" spans="1:17" ht="14.45" customHeight="1" x14ac:dyDescent="0.2">
      <c r="A28" s="536" t="s">
        <v>1239</v>
      </c>
      <c r="B28" s="537" t="s">
        <v>1074</v>
      </c>
      <c r="C28" s="537" t="s">
        <v>1075</v>
      </c>
      <c r="D28" s="537" t="s">
        <v>1155</v>
      </c>
      <c r="E28" s="537" t="s">
        <v>1156</v>
      </c>
      <c r="F28" s="553">
        <v>1</v>
      </c>
      <c r="G28" s="553">
        <v>170</v>
      </c>
      <c r="H28" s="553">
        <v>0.33333333333333331</v>
      </c>
      <c r="I28" s="553">
        <v>170</v>
      </c>
      <c r="J28" s="553">
        <v>3</v>
      </c>
      <c r="K28" s="553">
        <v>510</v>
      </c>
      <c r="L28" s="553">
        <v>1</v>
      </c>
      <c r="M28" s="553">
        <v>170</v>
      </c>
      <c r="N28" s="553">
        <v>3</v>
      </c>
      <c r="O28" s="553">
        <v>516</v>
      </c>
      <c r="P28" s="542">
        <v>1.0117647058823529</v>
      </c>
      <c r="Q28" s="554">
        <v>172</v>
      </c>
    </row>
    <row r="29" spans="1:17" ht="14.45" customHeight="1" x14ac:dyDescent="0.2">
      <c r="A29" s="536" t="s">
        <v>1239</v>
      </c>
      <c r="B29" s="537" t="s">
        <v>1074</v>
      </c>
      <c r="C29" s="537" t="s">
        <v>1075</v>
      </c>
      <c r="D29" s="537" t="s">
        <v>1160</v>
      </c>
      <c r="E29" s="537" t="s">
        <v>1161</v>
      </c>
      <c r="F29" s="553">
        <v>2</v>
      </c>
      <c r="G29" s="553">
        <v>352</v>
      </c>
      <c r="H29" s="553">
        <v>1.9887005649717515</v>
      </c>
      <c r="I29" s="553">
        <v>176</v>
      </c>
      <c r="J29" s="553">
        <v>1</v>
      </c>
      <c r="K29" s="553">
        <v>177</v>
      </c>
      <c r="L29" s="553">
        <v>1</v>
      </c>
      <c r="M29" s="553">
        <v>177</v>
      </c>
      <c r="N29" s="553">
        <v>1</v>
      </c>
      <c r="O29" s="553">
        <v>178</v>
      </c>
      <c r="P29" s="542">
        <v>1.0056497175141244</v>
      </c>
      <c r="Q29" s="554">
        <v>178</v>
      </c>
    </row>
    <row r="30" spans="1:17" ht="14.45" customHeight="1" x14ac:dyDescent="0.2">
      <c r="A30" s="536" t="s">
        <v>1239</v>
      </c>
      <c r="B30" s="537" t="s">
        <v>1074</v>
      </c>
      <c r="C30" s="537" t="s">
        <v>1075</v>
      </c>
      <c r="D30" s="537" t="s">
        <v>1165</v>
      </c>
      <c r="E30" s="537" t="s">
        <v>1166</v>
      </c>
      <c r="F30" s="553">
        <v>12</v>
      </c>
      <c r="G30" s="553">
        <v>3168</v>
      </c>
      <c r="H30" s="553">
        <v>1.7142857142857142</v>
      </c>
      <c r="I30" s="553">
        <v>264</v>
      </c>
      <c r="J30" s="553">
        <v>7</v>
      </c>
      <c r="K30" s="553">
        <v>1848</v>
      </c>
      <c r="L30" s="553">
        <v>1</v>
      </c>
      <c r="M30" s="553">
        <v>264</v>
      </c>
      <c r="N30" s="553">
        <v>2</v>
      </c>
      <c r="O30" s="553">
        <v>534</v>
      </c>
      <c r="P30" s="542">
        <v>0.28896103896103897</v>
      </c>
      <c r="Q30" s="554">
        <v>267</v>
      </c>
    </row>
    <row r="31" spans="1:17" ht="14.45" customHeight="1" x14ac:dyDescent="0.2">
      <c r="A31" s="536" t="s">
        <v>1239</v>
      </c>
      <c r="B31" s="537" t="s">
        <v>1074</v>
      </c>
      <c r="C31" s="537" t="s">
        <v>1075</v>
      </c>
      <c r="D31" s="537" t="s">
        <v>1167</v>
      </c>
      <c r="E31" s="537" t="s">
        <v>1168</v>
      </c>
      <c r="F31" s="553">
        <v>1</v>
      </c>
      <c r="G31" s="553">
        <v>2131</v>
      </c>
      <c r="H31" s="553">
        <v>0.33286472977194625</v>
      </c>
      <c r="I31" s="553">
        <v>2131</v>
      </c>
      <c r="J31" s="553">
        <v>3</v>
      </c>
      <c r="K31" s="553">
        <v>6402</v>
      </c>
      <c r="L31" s="553">
        <v>1</v>
      </c>
      <c r="M31" s="553">
        <v>2134</v>
      </c>
      <c r="N31" s="553">
        <v>9</v>
      </c>
      <c r="O31" s="553">
        <v>19314</v>
      </c>
      <c r="P31" s="542">
        <v>3.0168697282099344</v>
      </c>
      <c r="Q31" s="554">
        <v>2146</v>
      </c>
    </row>
    <row r="32" spans="1:17" ht="14.45" customHeight="1" x14ac:dyDescent="0.2">
      <c r="A32" s="536" t="s">
        <v>1239</v>
      </c>
      <c r="B32" s="537" t="s">
        <v>1074</v>
      </c>
      <c r="C32" s="537" t="s">
        <v>1075</v>
      </c>
      <c r="D32" s="537" t="s">
        <v>1171</v>
      </c>
      <c r="E32" s="537" t="s">
        <v>1172</v>
      </c>
      <c r="F32" s="553">
        <v>4</v>
      </c>
      <c r="G32" s="553">
        <v>1696</v>
      </c>
      <c r="H32" s="553">
        <v>0.79624413145539907</v>
      </c>
      <c r="I32" s="553">
        <v>424</v>
      </c>
      <c r="J32" s="553">
        <v>5</v>
      </c>
      <c r="K32" s="553">
        <v>2130</v>
      </c>
      <c r="L32" s="553">
        <v>1</v>
      </c>
      <c r="M32" s="553">
        <v>426</v>
      </c>
      <c r="N32" s="553">
        <v>2</v>
      </c>
      <c r="O32" s="553">
        <v>870</v>
      </c>
      <c r="P32" s="542">
        <v>0.40845070422535212</v>
      </c>
      <c r="Q32" s="554">
        <v>435</v>
      </c>
    </row>
    <row r="33" spans="1:17" ht="14.45" customHeight="1" x14ac:dyDescent="0.2">
      <c r="A33" s="536" t="s">
        <v>1239</v>
      </c>
      <c r="B33" s="537" t="s">
        <v>1074</v>
      </c>
      <c r="C33" s="537" t="s">
        <v>1075</v>
      </c>
      <c r="D33" s="537" t="s">
        <v>1173</v>
      </c>
      <c r="E33" s="537" t="s">
        <v>1174</v>
      </c>
      <c r="F33" s="553"/>
      <c r="G33" s="553"/>
      <c r="H33" s="553"/>
      <c r="I33" s="553"/>
      <c r="J33" s="553"/>
      <c r="K33" s="553"/>
      <c r="L33" s="553"/>
      <c r="M33" s="553"/>
      <c r="N33" s="553">
        <v>1</v>
      </c>
      <c r="O33" s="553">
        <v>865</v>
      </c>
      <c r="P33" s="542"/>
      <c r="Q33" s="554">
        <v>865</v>
      </c>
    </row>
    <row r="34" spans="1:17" ht="14.45" customHeight="1" x14ac:dyDescent="0.2">
      <c r="A34" s="536" t="s">
        <v>1239</v>
      </c>
      <c r="B34" s="537" t="s">
        <v>1074</v>
      </c>
      <c r="C34" s="537" t="s">
        <v>1075</v>
      </c>
      <c r="D34" s="537" t="s">
        <v>1176</v>
      </c>
      <c r="E34" s="537" t="s">
        <v>1177</v>
      </c>
      <c r="F34" s="553"/>
      <c r="G34" s="553"/>
      <c r="H34" s="553"/>
      <c r="I34" s="553"/>
      <c r="J34" s="553"/>
      <c r="K34" s="553"/>
      <c r="L34" s="553"/>
      <c r="M34" s="553"/>
      <c r="N34" s="553">
        <v>2</v>
      </c>
      <c r="O34" s="553">
        <v>10524</v>
      </c>
      <c r="P34" s="542"/>
      <c r="Q34" s="554">
        <v>5262</v>
      </c>
    </row>
    <row r="35" spans="1:17" ht="14.45" customHeight="1" x14ac:dyDescent="0.2">
      <c r="A35" s="536" t="s">
        <v>1239</v>
      </c>
      <c r="B35" s="537" t="s">
        <v>1074</v>
      </c>
      <c r="C35" s="537" t="s">
        <v>1075</v>
      </c>
      <c r="D35" s="537" t="s">
        <v>1180</v>
      </c>
      <c r="E35" s="537" t="s">
        <v>1181</v>
      </c>
      <c r="F35" s="553"/>
      <c r="G35" s="553"/>
      <c r="H35" s="553"/>
      <c r="I35" s="553"/>
      <c r="J35" s="553"/>
      <c r="K35" s="553"/>
      <c r="L35" s="553"/>
      <c r="M35" s="553"/>
      <c r="N35" s="553">
        <v>1</v>
      </c>
      <c r="O35" s="553">
        <v>291</v>
      </c>
      <c r="P35" s="542"/>
      <c r="Q35" s="554">
        <v>291</v>
      </c>
    </row>
    <row r="36" spans="1:17" ht="14.45" customHeight="1" x14ac:dyDescent="0.2">
      <c r="A36" s="536" t="s">
        <v>1239</v>
      </c>
      <c r="B36" s="537" t="s">
        <v>1074</v>
      </c>
      <c r="C36" s="537" t="s">
        <v>1075</v>
      </c>
      <c r="D36" s="537" t="s">
        <v>1182</v>
      </c>
      <c r="E36" s="537" t="s">
        <v>1183</v>
      </c>
      <c r="F36" s="553">
        <v>3</v>
      </c>
      <c r="G36" s="553">
        <v>3294</v>
      </c>
      <c r="H36" s="553">
        <v>0.5978221415607986</v>
      </c>
      <c r="I36" s="553">
        <v>1098</v>
      </c>
      <c r="J36" s="553">
        <v>5</v>
      </c>
      <c r="K36" s="553">
        <v>5510</v>
      </c>
      <c r="L36" s="553">
        <v>1</v>
      </c>
      <c r="M36" s="553">
        <v>1102</v>
      </c>
      <c r="N36" s="553">
        <v>1</v>
      </c>
      <c r="O36" s="553">
        <v>1118</v>
      </c>
      <c r="P36" s="542">
        <v>0.20290381125226861</v>
      </c>
      <c r="Q36" s="554">
        <v>1118</v>
      </c>
    </row>
    <row r="37" spans="1:17" ht="14.45" customHeight="1" x14ac:dyDescent="0.2">
      <c r="A37" s="536" t="s">
        <v>1239</v>
      </c>
      <c r="B37" s="537" t="s">
        <v>1074</v>
      </c>
      <c r="C37" s="537" t="s">
        <v>1075</v>
      </c>
      <c r="D37" s="537" t="s">
        <v>1188</v>
      </c>
      <c r="E37" s="537" t="s">
        <v>1189</v>
      </c>
      <c r="F37" s="553"/>
      <c r="G37" s="553"/>
      <c r="H37" s="553"/>
      <c r="I37" s="553"/>
      <c r="J37" s="553"/>
      <c r="K37" s="553"/>
      <c r="L37" s="553"/>
      <c r="M37" s="553"/>
      <c r="N37" s="553">
        <v>1</v>
      </c>
      <c r="O37" s="553">
        <v>0</v>
      </c>
      <c r="P37" s="542"/>
      <c r="Q37" s="554">
        <v>0</v>
      </c>
    </row>
    <row r="38" spans="1:17" ht="14.45" customHeight="1" x14ac:dyDescent="0.2">
      <c r="A38" s="536" t="s">
        <v>1240</v>
      </c>
      <c r="B38" s="537" t="s">
        <v>1074</v>
      </c>
      <c r="C38" s="537" t="s">
        <v>1075</v>
      </c>
      <c r="D38" s="537" t="s">
        <v>1076</v>
      </c>
      <c r="E38" s="537" t="s">
        <v>1077</v>
      </c>
      <c r="F38" s="553"/>
      <c r="G38" s="553"/>
      <c r="H38" s="553"/>
      <c r="I38" s="553"/>
      <c r="J38" s="553">
        <v>2</v>
      </c>
      <c r="K38" s="553">
        <v>4470</v>
      </c>
      <c r="L38" s="553">
        <v>1</v>
      </c>
      <c r="M38" s="553">
        <v>2235</v>
      </c>
      <c r="N38" s="553">
        <v>4</v>
      </c>
      <c r="O38" s="553">
        <v>9036</v>
      </c>
      <c r="P38" s="542">
        <v>2.0214765100671142</v>
      </c>
      <c r="Q38" s="554">
        <v>2259</v>
      </c>
    </row>
    <row r="39" spans="1:17" ht="14.45" customHeight="1" x14ac:dyDescent="0.2">
      <c r="A39" s="536" t="s">
        <v>1240</v>
      </c>
      <c r="B39" s="537" t="s">
        <v>1074</v>
      </c>
      <c r="C39" s="537" t="s">
        <v>1075</v>
      </c>
      <c r="D39" s="537" t="s">
        <v>1078</v>
      </c>
      <c r="E39" s="537" t="s">
        <v>1079</v>
      </c>
      <c r="F39" s="553">
        <v>36</v>
      </c>
      <c r="G39" s="553">
        <v>2088</v>
      </c>
      <c r="H39" s="553">
        <v>1</v>
      </c>
      <c r="I39" s="553">
        <v>58</v>
      </c>
      <c r="J39" s="553">
        <v>36</v>
      </c>
      <c r="K39" s="553">
        <v>2088</v>
      </c>
      <c r="L39" s="553">
        <v>1</v>
      </c>
      <c r="M39" s="553">
        <v>58</v>
      </c>
      <c r="N39" s="553">
        <v>61</v>
      </c>
      <c r="O39" s="553">
        <v>3599</v>
      </c>
      <c r="P39" s="542">
        <v>1.7236590038314177</v>
      </c>
      <c r="Q39" s="554">
        <v>59</v>
      </c>
    </row>
    <row r="40" spans="1:17" ht="14.45" customHeight="1" x14ac:dyDescent="0.2">
      <c r="A40" s="536" t="s">
        <v>1240</v>
      </c>
      <c r="B40" s="537" t="s">
        <v>1074</v>
      </c>
      <c r="C40" s="537" t="s">
        <v>1075</v>
      </c>
      <c r="D40" s="537" t="s">
        <v>1080</v>
      </c>
      <c r="E40" s="537" t="s">
        <v>1081</v>
      </c>
      <c r="F40" s="553">
        <v>1</v>
      </c>
      <c r="G40" s="553">
        <v>131</v>
      </c>
      <c r="H40" s="553">
        <v>0.5</v>
      </c>
      <c r="I40" s="553">
        <v>131</v>
      </c>
      <c r="J40" s="553">
        <v>2</v>
      </c>
      <c r="K40" s="553">
        <v>262</v>
      </c>
      <c r="L40" s="553">
        <v>1</v>
      </c>
      <c r="M40" s="553">
        <v>131</v>
      </c>
      <c r="N40" s="553">
        <v>7</v>
      </c>
      <c r="O40" s="553">
        <v>924</v>
      </c>
      <c r="P40" s="542">
        <v>3.5267175572519083</v>
      </c>
      <c r="Q40" s="554">
        <v>132</v>
      </c>
    </row>
    <row r="41" spans="1:17" ht="14.45" customHeight="1" x14ac:dyDescent="0.2">
      <c r="A41" s="536" t="s">
        <v>1240</v>
      </c>
      <c r="B41" s="537" t="s">
        <v>1074</v>
      </c>
      <c r="C41" s="537" t="s">
        <v>1075</v>
      </c>
      <c r="D41" s="537" t="s">
        <v>1082</v>
      </c>
      <c r="E41" s="537" t="s">
        <v>1083</v>
      </c>
      <c r="F41" s="553">
        <v>1</v>
      </c>
      <c r="G41" s="553">
        <v>189</v>
      </c>
      <c r="H41" s="553"/>
      <c r="I41" s="553">
        <v>189</v>
      </c>
      <c r="J41" s="553"/>
      <c r="K41" s="553"/>
      <c r="L41" s="553"/>
      <c r="M41" s="553"/>
      <c r="N41" s="553"/>
      <c r="O41" s="553"/>
      <c r="P41" s="542"/>
      <c r="Q41" s="554"/>
    </row>
    <row r="42" spans="1:17" ht="14.45" customHeight="1" x14ac:dyDescent="0.2">
      <c r="A42" s="536" t="s">
        <v>1240</v>
      </c>
      <c r="B42" s="537" t="s">
        <v>1074</v>
      </c>
      <c r="C42" s="537" t="s">
        <v>1075</v>
      </c>
      <c r="D42" s="537" t="s">
        <v>1086</v>
      </c>
      <c r="E42" s="537" t="s">
        <v>1087</v>
      </c>
      <c r="F42" s="553">
        <v>114</v>
      </c>
      <c r="G42" s="553">
        <v>20520</v>
      </c>
      <c r="H42" s="553">
        <v>1.5405405405405406</v>
      </c>
      <c r="I42" s="553">
        <v>180</v>
      </c>
      <c r="J42" s="553">
        <v>74</v>
      </c>
      <c r="K42" s="553">
        <v>13320</v>
      </c>
      <c r="L42" s="553">
        <v>1</v>
      </c>
      <c r="M42" s="553">
        <v>180</v>
      </c>
      <c r="N42" s="553">
        <v>125</v>
      </c>
      <c r="O42" s="553">
        <v>22875</v>
      </c>
      <c r="P42" s="542">
        <v>1.7173423423423424</v>
      </c>
      <c r="Q42" s="554">
        <v>183</v>
      </c>
    </row>
    <row r="43" spans="1:17" ht="14.45" customHeight="1" x14ac:dyDescent="0.2">
      <c r="A43" s="536" t="s">
        <v>1240</v>
      </c>
      <c r="B43" s="537" t="s">
        <v>1074</v>
      </c>
      <c r="C43" s="537" t="s">
        <v>1075</v>
      </c>
      <c r="D43" s="537" t="s">
        <v>1090</v>
      </c>
      <c r="E43" s="537" t="s">
        <v>1091</v>
      </c>
      <c r="F43" s="553">
        <v>103</v>
      </c>
      <c r="G43" s="553">
        <v>34608</v>
      </c>
      <c r="H43" s="553">
        <v>1.9376294720340406</v>
      </c>
      <c r="I43" s="553">
        <v>336</v>
      </c>
      <c r="J43" s="553">
        <v>53</v>
      </c>
      <c r="K43" s="553">
        <v>17861</v>
      </c>
      <c r="L43" s="553">
        <v>1</v>
      </c>
      <c r="M43" s="553">
        <v>337</v>
      </c>
      <c r="N43" s="553">
        <v>110</v>
      </c>
      <c r="O43" s="553">
        <v>37510</v>
      </c>
      <c r="P43" s="542">
        <v>2.1001063770225632</v>
      </c>
      <c r="Q43" s="554">
        <v>341</v>
      </c>
    </row>
    <row r="44" spans="1:17" ht="14.45" customHeight="1" x14ac:dyDescent="0.2">
      <c r="A44" s="536" t="s">
        <v>1240</v>
      </c>
      <c r="B44" s="537" t="s">
        <v>1074</v>
      </c>
      <c r="C44" s="537" t="s">
        <v>1075</v>
      </c>
      <c r="D44" s="537" t="s">
        <v>1092</v>
      </c>
      <c r="E44" s="537" t="s">
        <v>1093</v>
      </c>
      <c r="F44" s="553"/>
      <c r="G44" s="553"/>
      <c r="H44" s="553"/>
      <c r="I44" s="553"/>
      <c r="J44" s="553">
        <v>1</v>
      </c>
      <c r="K44" s="553">
        <v>459</v>
      </c>
      <c r="L44" s="553">
        <v>1</v>
      </c>
      <c r="M44" s="553">
        <v>459</v>
      </c>
      <c r="N44" s="553"/>
      <c r="O44" s="553"/>
      <c r="P44" s="542"/>
      <c r="Q44" s="554"/>
    </row>
    <row r="45" spans="1:17" ht="14.45" customHeight="1" x14ac:dyDescent="0.2">
      <c r="A45" s="536" t="s">
        <v>1240</v>
      </c>
      <c r="B45" s="537" t="s">
        <v>1074</v>
      </c>
      <c r="C45" s="537" t="s">
        <v>1075</v>
      </c>
      <c r="D45" s="537" t="s">
        <v>1094</v>
      </c>
      <c r="E45" s="537" t="s">
        <v>1095</v>
      </c>
      <c r="F45" s="553">
        <v>222</v>
      </c>
      <c r="G45" s="553">
        <v>77478</v>
      </c>
      <c r="H45" s="553">
        <v>1.0248412698412699</v>
      </c>
      <c r="I45" s="553">
        <v>349</v>
      </c>
      <c r="J45" s="553">
        <v>216</v>
      </c>
      <c r="K45" s="553">
        <v>75600</v>
      </c>
      <c r="L45" s="553">
        <v>1</v>
      </c>
      <c r="M45" s="553">
        <v>350</v>
      </c>
      <c r="N45" s="553">
        <v>348</v>
      </c>
      <c r="O45" s="553">
        <v>122148</v>
      </c>
      <c r="P45" s="542">
        <v>1.6157142857142857</v>
      </c>
      <c r="Q45" s="554">
        <v>351</v>
      </c>
    </row>
    <row r="46" spans="1:17" ht="14.45" customHeight="1" x14ac:dyDescent="0.2">
      <c r="A46" s="536" t="s">
        <v>1240</v>
      </c>
      <c r="B46" s="537" t="s">
        <v>1074</v>
      </c>
      <c r="C46" s="537" t="s">
        <v>1075</v>
      </c>
      <c r="D46" s="537" t="s">
        <v>1104</v>
      </c>
      <c r="E46" s="537" t="s">
        <v>1105</v>
      </c>
      <c r="F46" s="553">
        <v>1</v>
      </c>
      <c r="G46" s="553">
        <v>49</v>
      </c>
      <c r="H46" s="553">
        <v>0.25</v>
      </c>
      <c r="I46" s="553">
        <v>49</v>
      </c>
      <c r="J46" s="553">
        <v>4</v>
      </c>
      <c r="K46" s="553">
        <v>196</v>
      </c>
      <c r="L46" s="553">
        <v>1</v>
      </c>
      <c r="M46" s="553">
        <v>49</v>
      </c>
      <c r="N46" s="553">
        <v>15</v>
      </c>
      <c r="O46" s="553">
        <v>750</v>
      </c>
      <c r="P46" s="542">
        <v>3.8265306122448979</v>
      </c>
      <c r="Q46" s="554">
        <v>50</v>
      </c>
    </row>
    <row r="47" spans="1:17" ht="14.45" customHeight="1" x14ac:dyDescent="0.2">
      <c r="A47" s="536" t="s">
        <v>1240</v>
      </c>
      <c r="B47" s="537" t="s">
        <v>1074</v>
      </c>
      <c r="C47" s="537" t="s">
        <v>1075</v>
      </c>
      <c r="D47" s="537" t="s">
        <v>1106</v>
      </c>
      <c r="E47" s="537" t="s">
        <v>1107</v>
      </c>
      <c r="F47" s="553">
        <v>32</v>
      </c>
      <c r="G47" s="553">
        <v>12512</v>
      </c>
      <c r="H47" s="553">
        <v>0.72541743970315398</v>
      </c>
      <c r="I47" s="553">
        <v>391</v>
      </c>
      <c r="J47" s="553">
        <v>44</v>
      </c>
      <c r="K47" s="553">
        <v>17248</v>
      </c>
      <c r="L47" s="553">
        <v>1</v>
      </c>
      <c r="M47" s="553">
        <v>392</v>
      </c>
      <c r="N47" s="553">
        <v>103</v>
      </c>
      <c r="O47" s="553">
        <v>41097</v>
      </c>
      <c r="P47" s="542">
        <v>2.3827110389610389</v>
      </c>
      <c r="Q47" s="554">
        <v>399</v>
      </c>
    </row>
    <row r="48" spans="1:17" ht="14.45" customHeight="1" x14ac:dyDescent="0.2">
      <c r="A48" s="536" t="s">
        <v>1240</v>
      </c>
      <c r="B48" s="537" t="s">
        <v>1074</v>
      </c>
      <c r="C48" s="537" t="s">
        <v>1075</v>
      </c>
      <c r="D48" s="537" t="s">
        <v>1108</v>
      </c>
      <c r="E48" s="537" t="s">
        <v>1109</v>
      </c>
      <c r="F48" s="553">
        <v>10</v>
      </c>
      <c r="G48" s="553">
        <v>380</v>
      </c>
      <c r="H48" s="553">
        <v>1</v>
      </c>
      <c r="I48" s="553">
        <v>38</v>
      </c>
      <c r="J48" s="553">
        <v>10</v>
      </c>
      <c r="K48" s="553">
        <v>380</v>
      </c>
      <c r="L48" s="553">
        <v>1</v>
      </c>
      <c r="M48" s="553">
        <v>38</v>
      </c>
      <c r="N48" s="553">
        <v>21</v>
      </c>
      <c r="O48" s="553">
        <v>798</v>
      </c>
      <c r="P48" s="542">
        <v>2.1</v>
      </c>
      <c r="Q48" s="554">
        <v>38</v>
      </c>
    </row>
    <row r="49" spans="1:17" ht="14.45" customHeight="1" x14ac:dyDescent="0.2">
      <c r="A49" s="536" t="s">
        <v>1240</v>
      </c>
      <c r="B49" s="537" t="s">
        <v>1074</v>
      </c>
      <c r="C49" s="537" t="s">
        <v>1075</v>
      </c>
      <c r="D49" s="537" t="s">
        <v>1110</v>
      </c>
      <c r="E49" s="537" t="s">
        <v>1111</v>
      </c>
      <c r="F49" s="553"/>
      <c r="G49" s="553"/>
      <c r="H49" s="553"/>
      <c r="I49" s="553"/>
      <c r="J49" s="553">
        <v>2</v>
      </c>
      <c r="K49" s="553">
        <v>530</v>
      </c>
      <c r="L49" s="553">
        <v>1</v>
      </c>
      <c r="M49" s="553">
        <v>265</v>
      </c>
      <c r="N49" s="553">
        <v>2</v>
      </c>
      <c r="O49" s="553">
        <v>536</v>
      </c>
      <c r="P49" s="542">
        <v>1.0113207547169811</v>
      </c>
      <c r="Q49" s="554">
        <v>268</v>
      </c>
    </row>
    <row r="50" spans="1:17" ht="14.45" customHeight="1" x14ac:dyDescent="0.2">
      <c r="A50" s="536" t="s">
        <v>1240</v>
      </c>
      <c r="B50" s="537" t="s">
        <v>1074</v>
      </c>
      <c r="C50" s="537" t="s">
        <v>1075</v>
      </c>
      <c r="D50" s="537" t="s">
        <v>1112</v>
      </c>
      <c r="E50" s="537" t="s">
        <v>1113</v>
      </c>
      <c r="F50" s="553">
        <v>35</v>
      </c>
      <c r="G50" s="553">
        <v>24675</v>
      </c>
      <c r="H50" s="553">
        <v>0.77569946557686265</v>
      </c>
      <c r="I50" s="553">
        <v>705</v>
      </c>
      <c r="J50" s="553">
        <v>45</v>
      </c>
      <c r="K50" s="553">
        <v>31810</v>
      </c>
      <c r="L50" s="553">
        <v>1</v>
      </c>
      <c r="M50" s="553">
        <v>706.88888888888891</v>
      </c>
      <c r="N50" s="553">
        <v>80</v>
      </c>
      <c r="O50" s="553">
        <v>57040</v>
      </c>
      <c r="P50" s="542">
        <v>1.7931468091795033</v>
      </c>
      <c r="Q50" s="554">
        <v>713</v>
      </c>
    </row>
    <row r="51" spans="1:17" ht="14.45" customHeight="1" x14ac:dyDescent="0.2">
      <c r="A51" s="536" t="s">
        <v>1240</v>
      </c>
      <c r="B51" s="537" t="s">
        <v>1074</v>
      </c>
      <c r="C51" s="537" t="s">
        <v>1075</v>
      </c>
      <c r="D51" s="537" t="s">
        <v>1114</v>
      </c>
      <c r="E51" s="537" t="s">
        <v>1115</v>
      </c>
      <c r="F51" s="553"/>
      <c r="G51" s="553"/>
      <c r="H51" s="553"/>
      <c r="I51" s="553"/>
      <c r="J51" s="553"/>
      <c r="K51" s="553"/>
      <c r="L51" s="553"/>
      <c r="M51" s="553"/>
      <c r="N51" s="553">
        <v>4</v>
      </c>
      <c r="O51" s="553">
        <v>600</v>
      </c>
      <c r="P51" s="542"/>
      <c r="Q51" s="554">
        <v>150</v>
      </c>
    </row>
    <row r="52" spans="1:17" ht="14.45" customHeight="1" x14ac:dyDescent="0.2">
      <c r="A52" s="536" t="s">
        <v>1240</v>
      </c>
      <c r="B52" s="537" t="s">
        <v>1074</v>
      </c>
      <c r="C52" s="537" t="s">
        <v>1075</v>
      </c>
      <c r="D52" s="537" t="s">
        <v>1116</v>
      </c>
      <c r="E52" s="537" t="s">
        <v>1117</v>
      </c>
      <c r="F52" s="553">
        <v>6</v>
      </c>
      <c r="G52" s="553">
        <v>1830</v>
      </c>
      <c r="H52" s="553">
        <v>0.54545454545454541</v>
      </c>
      <c r="I52" s="553">
        <v>305</v>
      </c>
      <c r="J52" s="553">
        <v>11</v>
      </c>
      <c r="K52" s="553">
        <v>3355</v>
      </c>
      <c r="L52" s="553">
        <v>1</v>
      </c>
      <c r="M52" s="553">
        <v>305</v>
      </c>
      <c r="N52" s="553">
        <v>9</v>
      </c>
      <c r="O52" s="553">
        <v>2772</v>
      </c>
      <c r="P52" s="542">
        <v>0.82622950819672136</v>
      </c>
      <c r="Q52" s="554">
        <v>308</v>
      </c>
    </row>
    <row r="53" spans="1:17" ht="14.45" customHeight="1" x14ac:dyDescent="0.2">
      <c r="A53" s="536" t="s">
        <v>1240</v>
      </c>
      <c r="B53" s="537" t="s">
        <v>1074</v>
      </c>
      <c r="C53" s="537" t="s">
        <v>1075</v>
      </c>
      <c r="D53" s="537" t="s">
        <v>1118</v>
      </c>
      <c r="E53" s="537" t="s">
        <v>1119</v>
      </c>
      <c r="F53" s="553">
        <v>5</v>
      </c>
      <c r="G53" s="553">
        <v>18560</v>
      </c>
      <c r="H53" s="553">
        <v>4.9865663621708762</v>
      </c>
      <c r="I53" s="553">
        <v>3712</v>
      </c>
      <c r="J53" s="553">
        <v>1</v>
      </c>
      <c r="K53" s="553">
        <v>3722</v>
      </c>
      <c r="L53" s="553">
        <v>1</v>
      </c>
      <c r="M53" s="553">
        <v>3722</v>
      </c>
      <c r="N53" s="553">
        <v>3</v>
      </c>
      <c r="O53" s="553">
        <v>11289</v>
      </c>
      <c r="P53" s="542">
        <v>3.0330467490596456</v>
      </c>
      <c r="Q53" s="554">
        <v>3763</v>
      </c>
    </row>
    <row r="54" spans="1:17" ht="14.45" customHeight="1" x14ac:dyDescent="0.2">
      <c r="A54" s="536" t="s">
        <v>1240</v>
      </c>
      <c r="B54" s="537" t="s">
        <v>1074</v>
      </c>
      <c r="C54" s="537" t="s">
        <v>1075</v>
      </c>
      <c r="D54" s="537" t="s">
        <v>1120</v>
      </c>
      <c r="E54" s="537" t="s">
        <v>1121</v>
      </c>
      <c r="F54" s="553">
        <v>284</v>
      </c>
      <c r="G54" s="553">
        <v>140296</v>
      </c>
      <c r="H54" s="553">
        <v>1.0420083184789066</v>
      </c>
      <c r="I54" s="553">
        <v>494</v>
      </c>
      <c r="J54" s="553">
        <v>272</v>
      </c>
      <c r="K54" s="553">
        <v>134640</v>
      </c>
      <c r="L54" s="553">
        <v>1</v>
      </c>
      <c r="M54" s="553">
        <v>495</v>
      </c>
      <c r="N54" s="553">
        <v>440</v>
      </c>
      <c r="O54" s="553">
        <v>219560</v>
      </c>
      <c r="P54" s="542">
        <v>1.630718954248366</v>
      </c>
      <c r="Q54" s="554">
        <v>499</v>
      </c>
    </row>
    <row r="55" spans="1:17" ht="14.45" customHeight="1" x14ac:dyDescent="0.2">
      <c r="A55" s="536" t="s">
        <v>1240</v>
      </c>
      <c r="B55" s="537" t="s">
        <v>1074</v>
      </c>
      <c r="C55" s="537" t="s">
        <v>1075</v>
      </c>
      <c r="D55" s="537" t="s">
        <v>1122</v>
      </c>
      <c r="E55" s="537" t="s">
        <v>1123</v>
      </c>
      <c r="F55" s="553"/>
      <c r="G55" s="553"/>
      <c r="H55" s="553"/>
      <c r="I55" s="553"/>
      <c r="J55" s="553">
        <v>3</v>
      </c>
      <c r="K55" s="553">
        <v>19793</v>
      </c>
      <c r="L55" s="553">
        <v>1</v>
      </c>
      <c r="M55" s="553">
        <v>6597.666666666667</v>
      </c>
      <c r="N55" s="553">
        <v>3</v>
      </c>
      <c r="O55" s="553">
        <v>20007</v>
      </c>
      <c r="P55" s="542">
        <v>1.0108119031981004</v>
      </c>
      <c r="Q55" s="554">
        <v>6669</v>
      </c>
    </row>
    <row r="56" spans="1:17" ht="14.45" customHeight="1" x14ac:dyDescent="0.2">
      <c r="A56" s="536" t="s">
        <v>1240</v>
      </c>
      <c r="B56" s="537" t="s">
        <v>1074</v>
      </c>
      <c r="C56" s="537" t="s">
        <v>1075</v>
      </c>
      <c r="D56" s="537" t="s">
        <v>1124</v>
      </c>
      <c r="E56" s="537" t="s">
        <v>1125</v>
      </c>
      <c r="F56" s="553">
        <v>208</v>
      </c>
      <c r="G56" s="553">
        <v>76960</v>
      </c>
      <c r="H56" s="553">
        <v>1.063791554357592</v>
      </c>
      <c r="I56" s="553">
        <v>370</v>
      </c>
      <c r="J56" s="553">
        <v>195</v>
      </c>
      <c r="K56" s="553">
        <v>72345</v>
      </c>
      <c r="L56" s="553">
        <v>1</v>
      </c>
      <c r="M56" s="553">
        <v>371</v>
      </c>
      <c r="N56" s="553">
        <v>313</v>
      </c>
      <c r="O56" s="553">
        <v>117688</v>
      </c>
      <c r="P56" s="542">
        <v>1.6267606607229248</v>
      </c>
      <c r="Q56" s="554">
        <v>376</v>
      </c>
    </row>
    <row r="57" spans="1:17" ht="14.45" customHeight="1" x14ac:dyDescent="0.2">
      <c r="A57" s="536" t="s">
        <v>1240</v>
      </c>
      <c r="B57" s="537" t="s">
        <v>1074</v>
      </c>
      <c r="C57" s="537" t="s">
        <v>1075</v>
      </c>
      <c r="D57" s="537" t="s">
        <v>1126</v>
      </c>
      <c r="E57" s="537" t="s">
        <v>1127</v>
      </c>
      <c r="F57" s="553">
        <v>1</v>
      </c>
      <c r="G57" s="553">
        <v>3108</v>
      </c>
      <c r="H57" s="553"/>
      <c r="I57" s="553">
        <v>3108</v>
      </c>
      <c r="J57" s="553"/>
      <c r="K57" s="553"/>
      <c r="L57" s="553"/>
      <c r="M57" s="553"/>
      <c r="N57" s="553"/>
      <c r="O57" s="553"/>
      <c r="P57" s="542"/>
      <c r="Q57" s="554"/>
    </row>
    <row r="58" spans="1:17" ht="14.45" customHeight="1" x14ac:dyDescent="0.2">
      <c r="A58" s="536" t="s">
        <v>1240</v>
      </c>
      <c r="B58" s="537" t="s">
        <v>1074</v>
      </c>
      <c r="C58" s="537" t="s">
        <v>1075</v>
      </c>
      <c r="D58" s="537" t="s">
        <v>1128</v>
      </c>
      <c r="E58" s="537" t="s">
        <v>1129</v>
      </c>
      <c r="F58" s="553"/>
      <c r="G58" s="553"/>
      <c r="H58" s="553"/>
      <c r="I58" s="553"/>
      <c r="J58" s="553">
        <v>2</v>
      </c>
      <c r="K58" s="553">
        <v>24</v>
      </c>
      <c r="L58" s="553">
        <v>1</v>
      </c>
      <c r="M58" s="553">
        <v>12</v>
      </c>
      <c r="N58" s="553">
        <v>1</v>
      </c>
      <c r="O58" s="553">
        <v>12</v>
      </c>
      <c r="P58" s="542">
        <v>0.5</v>
      </c>
      <c r="Q58" s="554">
        <v>12</v>
      </c>
    </row>
    <row r="59" spans="1:17" ht="14.45" customHeight="1" x14ac:dyDescent="0.2">
      <c r="A59" s="536" t="s">
        <v>1240</v>
      </c>
      <c r="B59" s="537" t="s">
        <v>1074</v>
      </c>
      <c r="C59" s="537" t="s">
        <v>1075</v>
      </c>
      <c r="D59" s="537" t="s">
        <v>1130</v>
      </c>
      <c r="E59" s="537" t="s">
        <v>1131</v>
      </c>
      <c r="F59" s="553">
        <v>2</v>
      </c>
      <c r="G59" s="553">
        <v>25588</v>
      </c>
      <c r="H59" s="553">
        <v>1.999687402313223</v>
      </c>
      <c r="I59" s="553">
        <v>12794</v>
      </c>
      <c r="J59" s="553">
        <v>1</v>
      </c>
      <c r="K59" s="553">
        <v>12796</v>
      </c>
      <c r="L59" s="553">
        <v>1</v>
      </c>
      <c r="M59" s="553">
        <v>12796</v>
      </c>
      <c r="N59" s="553">
        <v>1</v>
      </c>
      <c r="O59" s="553">
        <v>12804</v>
      </c>
      <c r="P59" s="542">
        <v>1.0006251953735543</v>
      </c>
      <c r="Q59" s="554">
        <v>12804</v>
      </c>
    </row>
    <row r="60" spans="1:17" ht="14.45" customHeight="1" x14ac:dyDescent="0.2">
      <c r="A60" s="536" t="s">
        <v>1240</v>
      </c>
      <c r="B60" s="537" t="s">
        <v>1074</v>
      </c>
      <c r="C60" s="537" t="s">
        <v>1075</v>
      </c>
      <c r="D60" s="537" t="s">
        <v>1132</v>
      </c>
      <c r="E60" s="537" t="s">
        <v>1133</v>
      </c>
      <c r="F60" s="553">
        <v>92</v>
      </c>
      <c r="G60" s="553">
        <v>10212</v>
      </c>
      <c r="H60" s="553">
        <v>1.0602159468438539</v>
      </c>
      <c r="I60" s="553">
        <v>111</v>
      </c>
      <c r="J60" s="553">
        <v>86</v>
      </c>
      <c r="K60" s="553">
        <v>9632</v>
      </c>
      <c r="L60" s="553">
        <v>1</v>
      </c>
      <c r="M60" s="553">
        <v>112</v>
      </c>
      <c r="N60" s="553">
        <v>101</v>
      </c>
      <c r="O60" s="553">
        <v>11413</v>
      </c>
      <c r="P60" s="542">
        <v>1.1849044850498338</v>
      </c>
      <c r="Q60" s="554">
        <v>113</v>
      </c>
    </row>
    <row r="61" spans="1:17" ht="14.45" customHeight="1" x14ac:dyDescent="0.2">
      <c r="A61" s="536" t="s">
        <v>1240</v>
      </c>
      <c r="B61" s="537" t="s">
        <v>1074</v>
      </c>
      <c r="C61" s="537" t="s">
        <v>1075</v>
      </c>
      <c r="D61" s="537" t="s">
        <v>1134</v>
      </c>
      <c r="E61" s="537" t="s">
        <v>1135</v>
      </c>
      <c r="F61" s="553"/>
      <c r="G61" s="553"/>
      <c r="H61" s="553"/>
      <c r="I61" s="553"/>
      <c r="J61" s="553"/>
      <c r="K61" s="553"/>
      <c r="L61" s="553"/>
      <c r="M61" s="553"/>
      <c r="N61" s="553">
        <v>1</v>
      </c>
      <c r="O61" s="553">
        <v>126</v>
      </c>
      <c r="P61" s="542"/>
      <c r="Q61" s="554">
        <v>126</v>
      </c>
    </row>
    <row r="62" spans="1:17" ht="14.45" customHeight="1" x14ac:dyDescent="0.2">
      <c r="A62" s="536" t="s">
        <v>1240</v>
      </c>
      <c r="B62" s="537" t="s">
        <v>1074</v>
      </c>
      <c r="C62" s="537" t="s">
        <v>1075</v>
      </c>
      <c r="D62" s="537" t="s">
        <v>1136</v>
      </c>
      <c r="E62" s="537" t="s">
        <v>1137</v>
      </c>
      <c r="F62" s="553">
        <v>10</v>
      </c>
      <c r="G62" s="553">
        <v>4950</v>
      </c>
      <c r="H62" s="553">
        <v>0.5870493358633776</v>
      </c>
      <c r="I62" s="553">
        <v>495</v>
      </c>
      <c r="J62" s="553">
        <v>17</v>
      </c>
      <c r="K62" s="553">
        <v>8432</v>
      </c>
      <c r="L62" s="553">
        <v>1</v>
      </c>
      <c r="M62" s="553">
        <v>496</v>
      </c>
      <c r="N62" s="553">
        <v>32</v>
      </c>
      <c r="O62" s="553">
        <v>16000</v>
      </c>
      <c r="P62" s="542">
        <v>1.8975332068311195</v>
      </c>
      <c r="Q62" s="554">
        <v>500</v>
      </c>
    </row>
    <row r="63" spans="1:17" ht="14.45" customHeight="1" x14ac:dyDescent="0.2">
      <c r="A63" s="536" t="s">
        <v>1240</v>
      </c>
      <c r="B63" s="537" t="s">
        <v>1074</v>
      </c>
      <c r="C63" s="537" t="s">
        <v>1075</v>
      </c>
      <c r="D63" s="537" t="s">
        <v>1139</v>
      </c>
      <c r="E63" s="537" t="s">
        <v>1140</v>
      </c>
      <c r="F63" s="553">
        <v>120</v>
      </c>
      <c r="G63" s="553">
        <v>54720</v>
      </c>
      <c r="H63" s="553">
        <v>1.2445414847161571</v>
      </c>
      <c r="I63" s="553">
        <v>456</v>
      </c>
      <c r="J63" s="553">
        <v>96</v>
      </c>
      <c r="K63" s="553">
        <v>43968</v>
      </c>
      <c r="L63" s="553">
        <v>1</v>
      </c>
      <c r="M63" s="553">
        <v>458</v>
      </c>
      <c r="N63" s="553">
        <v>122</v>
      </c>
      <c r="O63" s="553">
        <v>56486</v>
      </c>
      <c r="P63" s="542">
        <v>1.2847070596797672</v>
      </c>
      <c r="Q63" s="554">
        <v>463</v>
      </c>
    </row>
    <row r="64" spans="1:17" ht="14.45" customHeight="1" x14ac:dyDescent="0.2">
      <c r="A64" s="536" t="s">
        <v>1240</v>
      </c>
      <c r="B64" s="537" t="s">
        <v>1074</v>
      </c>
      <c r="C64" s="537" t="s">
        <v>1075</v>
      </c>
      <c r="D64" s="537" t="s">
        <v>1141</v>
      </c>
      <c r="E64" s="537" t="s">
        <v>1142</v>
      </c>
      <c r="F64" s="553">
        <v>379</v>
      </c>
      <c r="G64" s="553">
        <v>21982</v>
      </c>
      <c r="H64" s="553">
        <v>0.93580246913580245</v>
      </c>
      <c r="I64" s="553">
        <v>58</v>
      </c>
      <c r="J64" s="553">
        <v>405</v>
      </c>
      <c r="K64" s="553">
        <v>23490</v>
      </c>
      <c r="L64" s="553">
        <v>1</v>
      </c>
      <c r="M64" s="553">
        <v>58</v>
      </c>
      <c r="N64" s="553">
        <v>593</v>
      </c>
      <c r="O64" s="553">
        <v>34987</v>
      </c>
      <c r="P64" s="542">
        <v>1.4894423158790975</v>
      </c>
      <c r="Q64" s="554">
        <v>59</v>
      </c>
    </row>
    <row r="65" spans="1:17" ht="14.45" customHeight="1" x14ac:dyDescent="0.2">
      <c r="A65" s="536" t="s">
        <v>1240</v>
      </c>
      <c r="B65" s="537" t="s">
        <v>1074</v>
      </c>
      <c r="C65" s="537" t="s">
        <v>1075</v>
      </c>
      <c r="D65" s="537" t="s">
        <v>1143</v>
      </c>
      <c r="E65" s="537" t="s">
        <v>1144</v>
      </c>
      <c r="F65" s="553">
        <v>4</v>
      </c>
      <c r="G65" s="553">
        <v>8692</v>
      </c>
      <c r="H65" s="553"/>
      <c r="I65" s="553">
        <v>2173</v>
      </c>
      <c r="J65" s="553"/>
      <c r="K65" s="553"/>
      <c r="L65" s="553"/>
      <c r="M65" s="553"/>
      <c r="N65" s="553">
        <v>1</v>
      </c>
      <c r="O65" s="553">
        <v>2179</v>
      </c>
      <c r="P65" s="542"/>
      <c r="Q65" s="554">
        <v>2179</v>
      </c>
    </row>
    <row r="66" spans="1:17" ht="14.45" customHeight="1" x14ac:dyDescent="0.2">
      <c r="A66" s="536" t="s">
        <v>1240</v>
      </c>
      <c r="B66" s="537" t="s">
        <v>1074</v>
      </c>
      <c r="C66" s="537" t="s">
        <v>1075</v>
      </c>
      <c r="D66" s="537" t="s">
        <v>1145</v>
      </c>
      <c r="E66" s="537" t="s">
        <v>1146</v>
      </c>
      <c r="F66" s="553"/>
      <c r="G66" s="553"/>
      <c r="H66" s="553"/>
      <c r="I66" s="553"/>
      <c r="J66" s="553"/>
      <c r="K66" s="553"/>
      <c r="L66" s="553"/>
      <c r="M66" s="553"/>
      <c r="N66" s="553">
        <v>36</v>
      </c>
      <c r="O66" s="553">
        <v>378000</v>
      </c>
      <c r="P66" s="542"/>
      <c r="Q66" s="554">
        <v>10500</v>
      </c>
    </row>
    <row r="67" spans="1:17" ht="14.45" customHeight="1" x14ac:dyDescent="0.2">
      <c r="A67" s="536" t="s">
        <v>1240</v>
      </c>
      <c r="B67" s="537" t="s">
        <v>1074</v>
      </c>
      <c r="C67" s="537" t="s">
        <v>1075</v>
      </c>
      <c r="D67" s="537" t="s">
        <v>1149</v>
      </c>
      <c r="E67" s="537" t="s">
        <v>1150</v>
      </c>
      <c r="F67" s="553">
        <v>225</v>
      </c>
      <c r="G67" s="553">
        <v>39600</v>
      </c>
      <c r="H67" s="553">
        <v>0.64102564102564108</v>
      </c>
      <c r="I67" s="553">
        <v>176</v>
      </c>
      <c r="J67" s="553">
        <v>351</v>
      </c>
      <c r="K67" s="553">
        <v>61776</v>
      </c>
      <c r="L67" s="553">
        <v>1</v>
      </c>
      <c r="M67" s="553">
        <v>176</v>
      </c>
      <c r="N67" s="553">
        <v>531</v>
      </c>
      <c r="O67" s="553">
        <v>95049</v>
      </c>
      <c r="P67" s="542">
        <v>1.5386072261072261</v>
      </c>
      <c r="Q67" s="554">
        <v>179</v>
      </c>
    </row>
    <row r="68" spans="1:17" ht="14.45" customHeight="1" x14ac:dyDescent="0.2">
      <c r="A68" s="536" t="s">
        <v>1240</v>
      </c>
      <c r="B68" s="537" t="s">
        <v>1074</v>
      </c>
      <c r="C68" s="537" t="s">
        <v>1075</v>
      </c>
      <c r="D68" s="537" t="s">
        <v>1151</v>
      </c>
      <c r="E68" s="537" t="s">
        <v>1152</v>
      </c>
      <c r="F68" s="553">
        <v>95</v>
      </c>
      <c r="G68" s="553">
        <v>8075</v>
      </c>
      <c r="H68" s="553">
        <v>0.45580266425829757</v>
      </c>
      <c r="I68" s="553">
        <v>85</v>
      </c>
      <c r="J68" s="553">
        <v>206</v>
      </c>
      <c r="K68" s="553">
        <v>17716</v>
      </c>
      <c r="L68" s="553">
        <v>1</v>
      </c>
      <c r="M68" s="553">
        <v>86</v>
      </c>
      <c r="N68" s="553">
        <v>255</v>
      </c>
      <c r="O68" s="553">
        <v>22185</v>
      </c>
      <c r="P68" s="542">
        <v>1.2522578460149019</v>
      </c>
      <c r="Q68" s="554">
        <v>87</v>
      </c>
    </row>
    <row r="69" spans="1:17" ht="14.45" customHeight="1" x14ac:dyDescent="0.2">
      <c r="A69" s="536" t="s">
        <v>1240</v>
      </c>
      <c r="B69" s="537" t="s">
        <v>1074</v>
      </c>
      <c r="C69" s="537" t="s">
        <v>1075</v>
      </c>
      <c r="D69" s="537" t="s">
        <v>1155</v>
      </c>
      <c r="E69" s="537" t="s">
        <v>1156</v>
      </c>
      <c r="F69" s="553">
        <v>4</v>
      </c>
      <c r="G69" s="553">
        <v>680</v>
      </c>
      <c r="H69" s="553">
        <v>0.8</v>
      </c>
      <c r="I69" s="553">
        <v>170</v>
      </c>
      <c r="J69" s="553">
        <v>5</v>
      </c>
      <c r="K69" s="553">
        <v>850</v>
      </c>
      <c r="L69" s="553">
        <v>1</v>
      </c>
      <c r="M69" s="553">
        <v>170</v>
      </c>
      <c r="N69" s="553">
        <v>5</v>
      </c>
      <c r="O69" s="553">
        <v>860</v>
      </c>
      <c r="P69" s="542">
        <v>1.0117647058823529</v>
      </c>
      <c r="Q69" s="554">
        <v>172</v>
      </c>
    </row>
    <row r="70" spans="1:17" ht="14.45" customHeight="1" x14ac:dyDescent="0.2">
      <c r="A70" s="536" t="s">
        <v>1240</v>
      </c>
      <c r="B70" s="537" t="s">
        <v>1074</v>
      </c>
      <c r="C70" s="537" t="s">
        <v>1075</v>
      </c>
      <c r="D70" s="537" t="s">
        <v>1157</v>
      </c>
      <c r="E70" s="537" t="s">
        <v>1158</v>
      </c>
      <c r="F70" s="553">
        <v>10</v>
      </c>
      <c r="G70" s="553">
        <v>290</v>
      </c>
      <c r="H70" s="553">
        <v>0.90342679127725856</v>
      </c>
      <c r="I70" s="553">
        <v>29</v>
      </c>
      <c r="J70" s="553">
        <v>11</v>
      </c>
      <c r="K70" s="553">
        <v>321</v>
      </c>
      <c r="L70" s="553">
        <v>1</v>
      </c>
      <c r="M70" s="553">
        <v>29.181818181818183</v>
      </c>
      <c r="N70" s="553">
        <v>18</v>
      </c>
      <c r="O70" s="553">
        <v>558</v>
      </c>
      <c r="P70" s="542">
        <v>1.7383177570093458</v>
      </c>
      <c r="Q70" s="554">
        <v>31</v>
      </c>
    </row>
    <row r="71" spans="1:17" ht="14.45" customHeight="1" x14ac:dyDescent="0.2">
      <c r="A71" s="536" t="s">
        <v>1240</v>
      </c>
      <c r="B71" s="537" t="s">
        <v>1074</v>
      </c>
      <c r="C71" s="537" t="s">
        <v>1075</v>
      </c>
      <c r="D71" s="537" t="s">
        <v>1160</v>
      </c>
      <c r="E71" s="537" t="s">
        <v>1161</v>
      </c>
      <c r="F71" s="553">
        <v>1</v>
      </c>
      <c r="G71" s="553">
        <v>176</v>
      </c>
      <c r="H71" s="553">
        <v>0.11048336472065286</v>
      </c>
      <c r="I71" s="553">
        <v>176</v>
      </c>
      <c r="J71" s="553">
        <v>9</v>
      </c>
      <c r="K71" s="553">
        <v>1593</v>
      </c>
      <c r="L71" s="553">
        <v>1</v>
      </c>
      <c r="M71" s="553">
        <v>177</v>
      </c>
      <c r="N71" s="553">
        <v>11</v>
      </c>
      <c r="O71" s="553">
        <v>1958</v>
      </c>
      <c r="P71" s="542">
        <v>1.229127432517263</v>
      </c>
      <c r="Q71" s="554">
        <v>178</v>
      </c>
    </row>
    <row r="72" spans="1:17" ht="14.45" customHeight="1" x14ac:dyDescent="0.2">
      <c r="A72" s="536" t="s">
        <v>1240</v>
      </c>
      <c r="B72" s="537" t="s">
        <v>1074</v>
      </c>
      <c r="C72" s="537" t="s">
        <v>1075</v>
      </c>
      <c r="D72" s="537" t="s">
        <v>1165</v>
      </c>
      <c r="E72" s="537" t="s">
        <v>1166</v>
      </c>
      <c r="F72" s="553">
        <v>36</v>
      </c>
      <c r="G72" s="553">
        <v>9504</v>
      </c>
      <c r="H72" s="553">
        <v>0.69230769230769229</v>
      </c>
      <c r="I72" s="553">
        <v>264</v>
      </c>
      <c r="J72" s="553">
        <v>52</v>
      </c>
      <c r="K72" s="553">
        <v>13728</v>
      </c>
      <c r="L72" s="553">
        <v>1</v>
      </c>
      <c r="M72" s="553">
        <v>264</v>
      </c>
      <c r="N72" s="553">
        <v>76</v>
      </c>
      <c r="O72" s="553">
        <v>20292</v>
      </c>
      <c r="P72" s="542">
        <v>1.4781468531468531</v>
      </c>
      <c r="Q72" s="554">
        <v>267</v>
      </c>
    </row>
    <row r="73" spans="1:17" ht="14.45" customHeight="1" x14ac:dyDescent="0.2">
      <c r="A73" s="536" t="s">
        <v>1240</v>
      </c>
      <c r="B73" s="537" t="s">
        <v>1074</v>
      </c>
      <c r="C73" s="537" t="s">
        <v>1075</v>
      </c>
      <c r="D73" s="537" t="s">
        <v>1167</v>
      </c>
      <c r="E73" s="537" t="s">
        <v>1168</v>
      </c>
      <c r="F73" s="553">
        <v>11</v>
      </c>
      <c r="G73" s="553">
        <v>23441</v>
      </c>
      <c r="H73" s="553">
        <v>1.8307560137457044</v>
      </c>
      <c r="I73" s="553">
        <v>2131</v>
      </c>
      <c r="J73" s="553">
        <v>6</v>
      </c>
      <c r="K73" s="553">
        <v>12804</v>
      </c>
      <c r="L73" s="553">
        <v>1</v>
      </c>
      <c r="M73" s="553">
        <v>2134</v>
      </c>
      <c r="N73" s="553">
        <v>17</v>
      </c>
      <c r="O73" s="553">
        <v>36482</v>
      </c>
      <c r="P73" s="542">
        <v>2.8492658544204934</v>
      </c>
      <c r="Q73" s="554">
        <v>2146</v>
      </c>
    </row>
    <row r="74" spans="1:17" ht="14.45" customHeight="1" x14ac:dyDescent="0.2">
      <c r="A74" s="536" t="s">
        <v>1240</v>
      </c>
      <c r="B74" s="537" t="s">
        <v>1074</v>
      </c>
      <c r="C74" s="537" t="s">
        <v>1075</v>
      </c>
      <c r="D74" s="537" t="s">
        <v>1171</v>
      </c>
      <c r="E74" s="537" t="s">
        <v>1172</v>
      </c>
      <c r="F74" s="553">
        <v>5</v>
      </c>
      <c r="G74" s="553">
        <v>2120</v>
      </c>
      <c r="H74" s="553">
        <v>1.244131455399061</v>
      </c>
      <c r="I74" s="553">
        <v>424</v>
      </c>
      <c r="J74" s="553">
        <v>4</v>
      </c>
      <c r="K74" s="553">
        <v>1704</v>
      </c>
      <c r="L74" s="553">
        <v>1</v>
      </c>
      <c r="M74" s="553">
        <v>426</v>
      </c>
      <c r="N74" s="553">
        <v>6</v>
      </c>
      <c r="O74" s="553">
        <v>2610</v>
      </c>
      <c r="P74" s="542">
        <v>1.5316901408450705</v>
      </c>
      <c r="Q74" s="554">
        <v>435</v>
      </c>
    </row>
    <row r="75" spans="1:17" ht="14.45" customHeight="1" x14ac:dyDescent="0.2">
      <c r="A75" s="536" t="s">
        <v>1240</v>
      </c>
      <c r="B75" s="537" t="s">
        <v>1074</v>
      </c>
      <c r="C75" s="537" t="s">
        <v>1075</v>
      </c>
      <c r="D75" s="537" t="s">
        <v>1180</v>
      </c>
      <c r="E75" s="537" t="s">
        <v>1181</v>
      </c>
      <c r="F75" s="553">
        <v>2</v>
      </c>
      <c r="G75" s="553">
        <v>578</v>
      </c>
      <c r="H75" s="553">
        <v>1</v>
      </c>
      <c r="I75" s="553">
        <v>289</v>
      </c>
      <c r="J75" s="553">
        <v>2</v>
      </c>
      <c r="K75" s="553">
        <v>578</v>
      </c>
      <c r="L75" s="553">
        <v>1</v>
      </c>
      <c r="M75" s="553">
        <v>289</v>
      </c>
      <c r="N75" s="553">
        <v>10</v>
      </c>
      <c r="O75" s="553">
        <v>2910</v>
      </c>
      <c r="P75" s="542">
        <v>5.0346020761245676</v>
      </c>
      <c r="Q75" s="554">
        <v>291</v>
      </c>
    </row>
    <row r="76" spans="1:17" ht="14.45" customHeight="1" x14ac:dyDescent="0.2">
      <c r="A76" s="536" t="s">
        <v>1240</v>
      </c>
      <c r="B76" s="537" t="s">
        <v>1074</v>
      </c>
      <c r="C76" s="537" t="s">
        <v>1075</v>
      </c>
      <c r="D76" s="537" t="s">
        <v>1182</v>
      </c>
      <c r="E76" s="537" t="s">
        <v>1183</v>
      </c>
      <c r="F76" s="553">
        <v>5</v>
      </c>
      <c r="G76" s="553">
        <v>5490</v>
      </c>
      <c r="H76" s="553">
        <v>2.4909255898366607</v>
      </c>
      <c r="I76" s="553">
        <v>1098</v>
      </c>
      <c r="J76" s="553">
        <v>2</v>
      </c>
      <c r="K76" s="553">
        <v>2204</v>
      </c>
      <c r="L76" s="553">
        <v>1</v>
      </c>
      <c r="M76" s="553">
        <v>1102</v>
      </c>
      <c r="N76" s="553">
        <v>2</v>
      </c>
      <c r="O76" s="553">
        <v>2236</v>
      </c>
      <c r="P76" s="542">
        <v>1.0145190562613431</v>
      </c>
      <c r="Q76" s="554">
        <v>1118</v>
      </c>
    </row>
    <row r="77" spans="1:17" ht="14.45" customHeight="1" x14ac:dyDescent="0.2">
      <c r="A77" s="536" t="s">
        <v>1240</v>
      </c>
      <c r="B77" s="537" t="s">
        <v>1074</v>
      </c>
      <c r="C77" s="537" t="s">
        <v>1075</v>
      </c>
      <c r="D77" s="537" t="s">
        <v>1184</v>
      </c>
      <c r="E77" s="537" t="s">
        <v>1185</v>
      </c>
      <c r="F77" s="553"/>
      <c r="G77" s="553"/>
      <c r="H77" s="553"/>
      <c r="I77" s="553"/>
      <c r="J77" s="553">
        <v>6</v>
      </c>
      <c r="K77" s="553">
        <v>648</v>
      </c>
      <c r="L77" s="553">
        <v>1</v>
      </c>
      <c r="M77" s="553">
        <v>108</v>
      </c>
      <c r="N77" s="553">
        <v>4</v>
      </c>
      <c r="O77" s="553">
        <v>436</v>
      </c>
      <c r="P77" s="542">
        <v>0.6728395061728395</v>
      </c>
      <c r="Q77" s="554">
        <v>109</v>
      </c>
    </row>
    <row r="78" spans="1:17" ht="14.45" customHeight="1" x14ac:dyDescent="0.2">
      <c r="A78" s="536" t="s">
        <v>1240</v>
      </c>
      <c r="B78" s="537" t="s">
        <v>1074</v>
      </c>
      <c r="C78" s="537" t="s">
        <v>1075</v>
      </c>
      <c r="D78" s="537" t="s">
        <v>1188</v>
      </c>
      <c r="E78" s="537" t="s">
        <v>1189</v>
      </c>
      <c r="F78" s="553">
        <v>2</v>
      </c>
      <c r="G78" s="553">
        <v>0</v>
      </c>
      <c r="H78" s="553"/>
      <c r="I78" s="553">
        <v>0</v>
      </c>
      <c r="J78" s="553">
        <v>1</v>
      </c>
      <c r="K78" s="553">
        <v>0</v>
      </c>
      <c r="L78" s="553"/>
      <c r="M78" s="553">
        <v>0</v>
      </c>
      <c r="N78" s="553">
        <v>4</v>
      </c>
      <c r="O78" s="553">
        <v>0</v>
      </c>
      <c r="P78" s="542"/>
      <c r="Q78" s="554">
        <v>0</v>
      </c>
    </row>
    <row r="79" spans="1:17" ht="14.45" customHeight="1" x14ac:dyDescent="0.2">
      <c r="A79" s="536" t="s">
        <v>1240</v>
      </c>
      <c r="B79" s="537" t="s">
        <v>1074</v>
      </c>
      <c r="C79" s="537" t="s">
        <v>1075</v>
      </c>
      <c r="D79" s="537" t="s">
        <v>1190</v>
      </c>
      <c r="E79" s="537" t="s">
        <v>1191</v>
      </c>
      <c r="F79" s="553"/>
      <c r="G79" s="553"/>
      <c r="H79" s="553"/>
      <c r="I79" s="553"/>
      <c r="J79" s="553">
        <v>1</v>
      </c>
      <c r="K79" s="553">
        <v>0</v>
      </c>
      <c r="L79" s="553"/>
      <c r="M79" s="553">
        <v>0</v>
      </c>
      <c r="N79" s="553"/>
      <c r="O79" s="553"/>
      <c r="P79" s="542"/>
      <c r="Q79" s="554"/>
    </row>
    <row r="80" spans="1:17" ht="14.45" customHeight="1" x14ac:dyDescent="0.2">
      <c r="A80" s="536" t="s">
        <v>1240</v>
      </c>
      <c r="B80" s="537" t="s">
        <v>1074</v>
      </c>
      <c r="C80" s="537" t="s">
        <v>1075</v>
      </c>
      <c r="D80" s="537" t="s">
        <v>1192</v>
      </c>
      <c r="E80" s="537" t="s">
        <v>1193</v>
      </c>
      <c r="F80" s="553"/>
      <c r="G80" s="553"/>
      <c r="H80" s="553"/>
      <c r="I80" s="553"/>
      <c r="J80" s="553">
        <v>8</v>
      </c>
      <c r="K80" s="553">
        <v>38232</v>
      </c>
      <c r="L80" s="553">
        <v>1</v>
      </c>
      <c r="M80" s="553">
        <v>4779</v>
      </c>
      <c r="N80" s="553">
        <v>4</v>
      </c>
      <c r="O80" s="553">
        <v>19212</v>
      </c>
      <c r="P80" s="542">
        <v>0.50251098556183305</v>
      </c>
      <c r="Q80" s="554">
        <v>4803</v>
      </c>
    </row>
    <row r="81" spans="1:17" ht="14.45" customHeight="1" x14ac:dyDescent="0.2">
      <c r="A81" s="536" t="s">
        <v>1240</v>
      </c>
      <c r="B81" s="537" t="s">
        <v>1074</v>
      </c>
      <c r="C81" s="537" t="s">
        <v>1075</v>
      </c>
      <c r="D81" s="537" t="s">
        <v>1194</v>
      </c>
      <c r="E81" s="537" t="s">
        <v>1195</v>
      </c>
      <c r="F81" s="553"/>
      <c r="G81" s="553"/>
      <c r="H81" s="553"/>
      <c r="I81" s="553"/>
      <c r="J81" s="553">
        <v>3</v>
      </c>
      <c r="K81" s="553">
        <v>1827</v>
      </c>
      <c r="L81" s="553">
        <v>1</v>
      </c>
      <c r="M81" s="553">
        <v>609</v>
      </c>
      <c r="N81" s="553">
        <v>3</v>
      </c>
      <c r="O81" s="553">
        <v>1836</v>
      </c>
      <c r="P81" s="542">
        <v>1.0049261083743843</v>
      </c>
      <c r="Q81" s="554">
        <v>612</v>
      </c>
    </row>
    <row r="82" spans="1:17" ht="14.45" customHeight="1" x14ac:dyDescent="0.2">
      <c r="A82" s="536" t="s">
        <v>1240</v>
      </c>
      <c r="B82" s="537" t="s">
        <v>1074</v>
      </c>
      <c r="C82" s="537" t="s">
        <v>1075</v>
      </c>
      <c r="D82" s="537" t="s">
        <v>1196</v>
      </c>
      <c r="E82" s="537" t="s">
        <v>1197</v>
      </c>
      <c r="F82" s="553"/>
      <c r="G82" s="553"/>
      <c r="H82" s="553"/>
      <c r="I82" s="553"/>
      <c r="J82" s="553">
        <v>2</v>
      </c>
      <c r="K82" s="553">
        <v>5680</v>
      </c>
      <c r="L82" s="553">
        <v>1</v>
      </c>
      <c r="M82" s="553">
        <v>2840</v>
      </c>
      <c r="N82" s="553">
        <v>4</v>
      </c>
      <c r="O82" s="553">
        <v>11380</v>
      </c>
      <c r="P82" s="542">
        <v>2.0035211267605635</v>
      </c>
      <c r="Q82" s="554">
        <v>2845</v>
      </c>
    </row>
    <row r="83" spans="1:17" ht="14.45" customHeight="1" x14ac:dyDescent="0.2">
      <c r="A83" s="536" t="s">
        <v>1240</v>
      </c>
      <c r="B83" s="537" t="s">
        <v>1074</v>
      </c>
      <c r="C83" s="537" t="s">
        <v>1075</v>
      </c>
      <c r="D83" s="537" t="s">
        <v>1198</v>
      </c>
      <c r="E83" s="537" t="s">
        <v>1199</v>
      </c>
      <c r="F83" s="553"/>
      <c r="G83" s="553"/>
      <c r="H83" s="553"/>
      <c r="I83" s="553"/>
      <c r="J83" s="553"/>
      <c r="K83" s="553"/>
      <c r="L83" s="553"/>
      <c r="M83" s="553"/>
      <c r="N83" s="553">
        <v>20</v>
      </c>
      <c r="O83" s="553">
        <v>151720</v>
      </c>
      <c r="P83" s="542"/>
      <c r="Q83" s="554">
        <v>7586</v>
      </c>
    </row>
    <row r="84" spans="1:17" ht="14.45" customHeight="1" x14ac:dyDescent="0.2">
      <c r="A84" s="536" t="s">
        <v>1240</v>
      </c>
      <c r="B84" s="537" t="s">
        <v>1074</v>
      </c>
      <c r="C84" s="537" t="s">
        <v>1075</v>
      </c>
      <c r="D84" s="537" t="s">
        <v>1200</v>
      </c>
      <c r="E84" s="537" t="s">
        <v>1201</v>
      </c>
      <c r="F84" s="553"/>
      <c r="G84" s="553"/>
      <c r="H84" s="553"/>
      <c r="I84" s="553"/>
      <c r="J84" s="553"/>
      <c r="K84" s="553"/>
      <c r="L84" s="553"/>
      <c r="M84" s="553"/>
      <c r="N84" s="553">
        <v>4</v>
      </c>
      <c r="O84" s="553">
        <v>64048</v>
      </c>
      <c r="P84" s="542"/>
      <c r="Q84" s="554">
        <v>16012</v>
      </c>
    </row>
    <row r="85" spans="1:17" ht="14.45" customHeight="1" x14ac:dyDescent="0.2">
      <c r="A85" s="536" t="s">
        <v>1240</v>
      </c>
      <c r="B85" s="537" t="s">
        <v>1074</v>
      </c>
      <c r="C85" s="537" t="s">
        <v>1075</v>
      </c>
      <c r="D85" s="537" t="s">
        <v>1202</v>
      </c>
      <c r="E85" s="537" t="s">
        <v>1203</v>
      </c>
      <c r="F85" s="553"/>
      <c r="G85" s="553"/>
      <c r="H85" s="553"/>
      <c r="I85" s="553"/>
      <c r="J85" s="553"/>
      <c r="K85" s="553"/>
      <c r="L85" s="553"/>
      <c r="M85" s="553"/>
      <c r="N85" s="553">
        <v>2</v>
      </c>
      <c r="O85" s="553">
        <v>7678</v>
      </c>
      <c r="P85" s="542"/>
      <c r="Q85" s="554">
        <v>3839</v>
      </c>
    </row>
    <row r="86" spans="1:17" ht="14.45" customHeight="1" x14ac:dyDescent="0.2">
      <c r="A86" s="536" t="s">
        <v>1241</v>
      </c>
      <c r="B86" s="537" t="s">
        <v>1074</v>
      </c>
      <c r="C86" s="537" t="s">
        <v>1075</v>
      </c>
      <c r="D86" s="537" t="s">
        <v>1078</v>
      </c>
      <c r="E86" s="537" t="s">
        <v>1079</v>
      </c>
      <c r="F86" s="553">
        <v>93</v>
      </c>
      <c r="G86" s="553">
        <v>5394</v>
      </c>
      <c r="H86" s="553">
        <v>0.81578947368421051</v>
      </c>
      <c r="I86" s="553">
        <v>58</v>
      </c>
      <c r="J86" s="553">
        <v>114</v>
      </c>
      <c r="K86" s="553">
        <v>6612</v>
      </c>
      <c r="L86" s="553">
        <v>1</v>
      </c>
      <c r="M86" s="553">
        <v>58</v>
      </c>
      <c r="N86" s="553">
        <v>108</v>
      </c>
      <c r="O86" s="553">
        <v>6372</v>
      </c>
      <c r="P86" s="542">
        <v>0.9637023593466425</v>
      </c>
      <c r="Q86" s="554">
        <v>59</v>
      </c>
    </row>
    <row r="87" spans="1:17" ht="14.45" customHeight="1" x14ac:dyDescent="0.2">
      <c r="A87" s="536" t="s">
        <v>1241</v>
      </c>
      <c r="B87" s="537" t="s">
        <v>1074</v>
      </c>
      <c r="C87" s="537" t="s">
        <v>1075</v>
      </c>
      <c r="D87" s="537" t="s">
        <v>1080</v>
      </c>
      <c r="E87" s="537" t="s">
        <v>1081</v>
      </c>
      <c r="F87" s="553">
        <v>1</v>
      </c>
      <c r="G87" s="553">
        <v>131</v>
      </c>
      <c r="H87" s="553">
        <v>0.5</v>
      </c>
      <c r="I87" s="553">
        <v>131</v>
      </c>
      <c r="J87" s="553">
        <v>2</v>
      </c>
      <c r="K87" s="553">
        <v>262</v>
      </c>
      <c r="L87" s="553">
        <v>1</v>
      </c>
      <c r="M87" s="553">
        <v>131</v>
      </c>
      <c r="N87" s="553">
        <v>2</v>
      </c>
      <c r="O87" s="553">
        <v>264</v>
      </c>
      <c r="P87" s="542">
        <v>1.0076335877862594</v>
      </c>
      <c r="Q87" s="554">
        <v>132</v>
      </c>
    </row>
    <row r="88" spans="1:17" ht="14.45" customHeight="1" x14ac:dyDescent="0.2">
      <c r="A88" s="536" t="s">
        <v>1241</v>
      </c>
      <c r="B88" s="537" t="s">
        <v>1074</v>
      </c>
      <c r="C88" s="537" t="s">
        <v>1075</v>
      </c>
      <c r="D88" s="537" t="s">
        <v>1082</v>
      </c>
      <c r="E88" s="537" t="s">
        <v>1083</v>
      </c>
      <c r="F88" s="553">
        <v>2</v>
      </c>
      <c r="G88" s="553">
        <v>378</v>
      </c>
      <c r="H88" s="553">
        <v>1.9894736842105263</v>
      </c>
      <c r="I88" s="553">
        <v>189</v>
      </c>
      <c r="J88" s="553">
        <v>1</v>
      </c>
      <c r="K88" s="553">
        <v>190</v>
      </c>
      <c r="L88" s="553">
        <v>1</v>
      </c>
      <c r="M88" s="553">
        <v>190</v>
      </c>
      <c r="N88" s="553">
        <v>7</v>
      </c>
      <c r="O88" s="553">
        <v>1330</v>
      </c>
      <c r="P88" s="542">
        <v>7</v>
      </c>
      <c r="Q88" s="554">
        <v>190</v>
      </c>
    </row>
    <row r="89" spans="1:17" ht="14.45" customHeight="1" x14ac:dyDescent="0.2">
      <c r="A89" s="536" t="s">
        <v>1241</v>
      </c>
      <c r="B89" s="537" t="s">
        <v>1074</v>
      </c>
      <c r="C89" s="537" t="s">
        <v>1075</v>
      </c>
      <c r="D89" s="537" t="s">
        <v>1086</v>
      </c>
      <c r="E89" s="537" t="s">
        <v>1087</v>
      </c>
      <c r="F89" s="553">
        <v>134</v>
      </c>
      <c r="G89" s="553">
        <v>24120</v>
      </c>
      <c r="H89" s="553">
        <v>0.87012987012987009</v>
      </c>
      <c r="I89" s="553">
        <v>180</v>
      </c>
      <c r="J89" s="553">
        <v>154</v>
      </c>
      <c r="K89" s="553">
        <v>27720</v>
      </c>
      <c r="L89" s="553">
        <v>1</v>
      </c>
      <c r="M89" s="553">
        <v>180</v>
      </c>
      <c r="N89" s="553">
        <v>141</v>
      </c>
      <c r="O89" s="553">
        <v>25803</v>
      </c>
      <c r="P89" s="542">
        <v>0.93084415584415581</v>
      </c>
      <c r="Q89" s="554">
        <v>183</v>
      </c>
    </row>
    <row r="90" spans="1:17" ht="14.45" customHeight="1" x14ac:dyDescent="0.2">
      <c r="A90" s="536" t="s">
        <v>1241</v>
      </c>
      <c r="B90" s="537" t="s">
        <v>1074</v>
      </c>
      <c r="C90" s="537" t="s">
        <v>1075</v>
      </c>
      <c r="D90" s="537" t="s">
        <v>1088</v>
      </c>
      <c r="E90" s="537" t="s">
        <v>1089</v>
      </c>
      <c r="F90" s="553">
        <v>57</v>
      </c>
      <c r="G90" s="553">
        <v>32433</v>
      </c>
      <c r="H90" s="553">
        <v>0.74868421052631584</v>
      </c>
      <c r="I90" s="553">
        <v>569</v>
      </c>
      <c r="J90" s="553">
        <v>76</v>
      </c>
      <c r="K90" s="553">
        <v>43320</v>
      </c>
      <c r="L90" s="553">
        <v>1</v>
      </c>
      <c r="M90" s="553">
        <v>570</v>
      </c>
      <c r="N90" s="553">
        <v>68</v>
      </c>
      <c r="O90" s="553">
        <v>39100</v>
      </c>
      <c r="P90" s="542">
        <v>0.90258541089566025</v>
      </c>
      <c r="Q90" s="554">
        <v>575</v>
      </c>
    </row>
    <row r="91" spans="1:17" ht="14.45" customHeight="1" x14ac:dyDescent="0.2">
      <c r="A91" s="536" t="s">
        <v>1241</v>
      </c>
      <c r="B91" s="537" t="s">
        <v>1074</v>
      </c>
      <c r="C91" s="537" t="s">
        <v>1075</v>
      </c>
      <c r="D91" s="537" t="s">
        <v>1090</v>
      </c>
      <c r="E91" s="537" t="s">
        <v>1091</v>
      </c>
      <c r="F91" s="553">
        <v>262</v>
      </c>
      <c r="G91" s="553">
        <v>88032</v>
      </c>
      <c r="H91" s="553">
        <v>0.9970326409495549</v>
      </c>
      <c r="I91" s="553">
        <v>336</v>
      </c>
      <c r="J91" s="553">
        <v>262</v>
      </c>
      <c r="K91" s="553">
        <v>88294</v>
      </c>
      <c r="L91" s="553">
        <v>1</v>
      </c>
      <c r="M91" s="553">
        <v>337</v>
      </c>
      <c r="N91" s="553">
        <v>252</v>
      </c>
      <c r="O91" s="553">
        <v>85932</v>
      </c>
      <c r="P91" s="542">
        <v>0.97324846535438425</v>
      </c>
      <c r="Q91" s="554">
        <v>341</v>
      </c>
    </row>
    <row r="92" spans="1:17" ht="14.45" customHeight="1" x14ac:dyDescent="0.2">
      <c r="A92" s="536" t="s">
        <v>1241</v>
      </c>
      <c r="B92" s="537" t="s">
        <v>1074</v>
      </c>
      <c r="C92" s="537" t="s">
        <v>1075</v>
      </c>
      <c r="D92" s="537" t="s">
        <v>1092</v>
      </c>
      <c r="E92" s="537" t="s">
        <v>1093</v>
      </c>
      <c r="F92" s="553">
        <v>7</v>
      </c>
      <c r="G92" s="553">
        <v>3213</v>
      </c>
      <c r="H92" s="553">
        <v>1.75</v>
      </c>
      <c r="I92" s="553">
        <v>459</v>
      </c>
      <c r="J92" s="553">
        <v>4</v>
      </c>
      <c r="K92" s="553">
        <v>1836</v>
      </c>
      <c r="L92" s="553">
        <v>1</v>
      </c>
      <c r="M92" s="553">
        <v>459</v>
      </c>
      <c r="N92" s="553">
        <v>7</v>
      </c>
      <c r="O92" s="553">
        <v>3234</v>
      </c>
      <c r="P92" s="542">
        <v>1.761437908496732</v>
      </c>
      <c r="Q92" s="554">
        <v>462</v>
      </c>
    </row>
    <row r="93" spans="1:17" ht="14.45" customHeight="1" x14ac:dyDescent="0.2">
      <c r="A93" s="536" t="s">
        <v>1241</v>
      </c>
      <c r="B93" s="537" t="s">
        <v>1074</v>
      </c>
      <c r="C93" s="537" t="s">
        <v>1075</v>
      </c>
      <c r="D93" s="537" t="s">
        <v>1094</v>
      </c>
      <c r="E93" s="537" t="s">
        <v>1095</v>
      </c>
      <c r="F93" s="553">
        <v>527</v>
      </c>
      <c r="G93" s="553">
        <v>183923</v>
      </c>
      <c r="H93" s="553">
        <v>1.0303809523809524</v>
      </c>
      <c r="I93" s="553">
        <v>349</v>
      </c>
      <c r="J93" s="553">
        <v>510</v>
      </c>
      <c r="K93" s="553">
        <v>178500</v>
      </c>
      <c r="L93" s="553">
        <v>1</v>
      </c>
      <c r="M93" s="553">
        <v>350</v>
      </c>
      <c r="N93" s="553">
        <v>721</v>
      </c>
      <c r="O93" s="553">
        <v>253071</v>
      </c>
      <c r="P93" s="542">
        <v>1.417764705882353</v>
      </c>
      <c r="Q93" s="554">
        <v>351</v>
      </c>
    </row>
    <row r="94" spans="1:17" ht="14.45" customHeight="1" x14ac:dyDescent="0.2">
      <c r="A94" s="536" t="s">
        <v>1241</v>
      </c>
      <c r="B94" s="537" t="s">
        <v>1074</v>
      </c>
      <c r="C94" s="537" t="s">
        <v>1075</v>
      </c>
      <c r="D94" s="537" t="s">
        <v>1096</v>
      </c>
      <c r="E94" s="537" t="s">
        <v>1097</v>
      </c>
      <c r="F94" s="553">
        <v>25</v>
      </c>
      <c r="G94" s="553">
        <v>41325</v>
      </c>
      <c r="H94" s="553">
        <v>0.59451877427708244</v>
      </c>
      <c r="I94" s="553">
        <v>1653</v>
      </c>
      <c r="J94" s="553">
        <v>42</v>
      </c>
      <c r="K94" s="553">
        <v>69510</v>
      </c>
      <c r="L94" s="553">
        <v>1</v>
      </c>
      <c r="M94" s="553">
        <v>1655</v>
      </c>
      <c r="N94" s="553">
        <v>41</v>
      </c>
      <c r="O94" s="553">
        <v>68060</v>
      </c>
      <c r="P94" s="542">
        <v>0.97913969213062868</v>
      </c>
      <c r="Q94" s="554">
        <v>1660</v>
      </c>
    </row>
    <row r="95" spans="1:17" ht="14.45" customHeight="1" x14ac:dyDescent="0.2">
      <c r="A95" s="536" t="s">
        <v>1241</v>
      </c>
      <c r="B95" s="537" t="s">
        <v>1074</v>
      </c>
      <c r="C95" s="537" t="s">
        <v>1075</v>
      </c>
      <c r="D95" s="537" t="s">
        <v>1098</v>
      </c>
      <c r="E95" s="537" t="s">
        <v>1099</v>
      </c>
      <c r="F95" s="553">
        <v>12</v>
      </c>
      <c r="G95" s="553">
        <v>74772</v>
      </c>
      <c r="H95" s="553">
        <v>1.330983659083627</v>
      </c>
      <c r="I95" s="553">
        <v>6231</v>
      </c>
      <c r="J95" s="553">
        <v>9</v>
      </c>
      <c r="K95" s="553">
        <v>56178</v>
      </c>
      <c r="L95" s="553">
        <v>1</v>
      </c>
      <c r="M95" s="553">
        <v>6242</v>
      </c>
      <c r="N95" s="553">
        <v>21</v>
      </c>
      <c r="O95" s="553">
        <v>132027</v>
      </c>
      <c r="P95" s="542">
        <v>2.3501548648937307</v>
      </c>
      <c r="Q95" s="554">
        <v>6287</v>
      </c>
    </row>
    <row r="96" spans="1:17" ht="14.45" customHeight="1" x14ac:dyDescent="0.2">
      <c r="A96" s="536" t="s">
        <v>1241</v>
      </c>
      <c r="B96" s="537" t="s">
        <v>1074</v>
      </c>
      <c r="C96" s="537" t="s">
        <v>1075</v>
      </c>
      <c r="D96" s="537" t="s">
        <v>1102</v>
      </c>
      <c r="E96" s="537" t="s">
        <v>1103</v>
      </c>
      <c r="F96" s="553"/>
      <c r="G96" s="553"/>
      <c r="H96" s="553"/>
      <c r="I96" s="553"/>
      <c r="J96" s="553"/>
      <c r="K96" s="553"/>
      <c r="L96" s="553"/>
      <c r="M96" s="553"/>
      <c r="N96" s="553">
        <v>1</v>
      </c>
      <c r="O96" s="553">
        <v>139</v>
      </c>
      <c r="P96" s="542"/>
      <c r="Q96" s="554">
        <v>139</v>
      </c>
    </row>
    <row r="97" spans="1:17" ht="14.45" customHeight="1" x14ac:dyDescent="0.2">
      <c r="A97" s="536" t="s">
        <v>1241</v>
      </c>
      <c r="B97" s="537" t="s">
        <v>1074</v>
      </c>
      <c r="C97" s="537" t="s">
        <v>1075</v>
      </c>
      <c r="D97" s="537" t="s">
        <v>1104</v>
      </c>
      <c r="E97" s="537" t="s">
        <v>1105</v>
      </c>
      <c r="F97" s="553">
        <v>11</v>
      </c>
      <c r="G97" s="553">
        <v>539</v>
      </c>
      <c r="H97" s="553">
        <v>1.5714285714285714</v>
      </c>
      <c r="I97" s="553">
        <v>49</v>
      </c>
      <c r="J97" s="553">
        <v>7</v>
      </c>
      <c r="K97" s="553">
        <v>343</v>
      </c>
      <c r="L97" s="553">
        <v>1</v>
      </c>
      <c r="M97" s="553">
        <v>49</v>
      </c>
      <c r="N97" s="553">
        <v>5</v>
      </c>
      <c r="O97" s="553">
        <v>250</v>
      </c>
      <c r="P97" s="542">
        <v>0.7288629737609329</v>
      </c>
      <c r="Q97" s="554">
        <v>50</v>
      </c>
    </row>
    <row r="98" spans="1:17" ht="14.45" customHeight="1" x14ac:dyDescent="0.2">
      <c r="A98" s="536" t="s">
        <v>1241</v>
      </c>
      <c r="B98" s="537" t="s">
        <v>1074</v>
      </c>
      <c r="C98" s="537" t="s">
        <v>1075</v>
      </c>
      <c r="D98" s="537" t="s">
        <v>1106</v>
      </c>
      <c r="E98" s="537" t="s">
        <v>1107</v>
      </c>
      <c r="F98" s="553">
        <v>32</v>
      </c>
      <c r="G98" s="553">
        <v>12512</v>
      </c>
      <c r="H98" s="553">
        <v>1.0296247531270573</v>
      </c>
      <c r="I98" s="553">
        <v>391</v>
      </c>
      <c r="J98" s="553">
        <v>31</v>
      </c>
      <c r="K98" s="553">
        <v>12152</v>
      </c>
      <c r="L98" s="553">
        <v>1</v>
      </c>
      <c r="M98" s="553">
        <v>392</v>
      </c>
      <c r="N98" s="553">
        <v>43</v>
      </c>
      <c r="O98" s="553">
        <v>17157</v>
      </c>
      <c r="P98" s="542">
        <v>1.4118663594470047</v>
      </c>
      <c r="Q98" s="554">
        <v>399</v>
      </c>
    </row>
    <row r="99" spans="1:17" ht="14.45" customHeight="1" x14ac:dyDescent="0.2">
      <c r="A99" s="536" t="s">
        <v>1241</v>
      </c>
      <c r="B99" s="537" t="s">
        <v>1074</v>
      </c>
      <c r="C99" s="537" t="s">
        <v>1075</v>
      </c>
      <c r="D99" s="537" t="s">
        <v>1108</v>
      </c>
      <c r="E99" s="537" t="s">
        <v>1109</v>
      </c>
      <c r="F99" s="553">
        <v>4</v>
      </c>
      <c r="G99" s="553">
        <v>152</v>
      </c>
      <c r="H99" s="553">
        <v>1.3333333333333333</v>
      </c>
      <c r="I99" s="553">
        <v>38</v>
      </c>
      <c r="J99" s="553">
        <v>3</v>
      </c>
      <c r="K99" s="553">
        <v>114</v>
      </c>
      <c r="L99" s="553">
        <v>1</v>
      </c>
      <c r="M99" s="553">
        <v>38</v>
      </c>
      <c r="N99" s="553">
        <v>2</v>
      </c>
      <c r="O99" s="553">
        <v>76</v>
      </c>
      <c r="P99" s="542">
        <v>0.66666666666666663</v>
      </c>
      <c r="Q99" s="554">
        <v>38</v>
      </c>
    </row>
    <row r="100" spans="1:17" ht="14.45" customHeight="1" x14ac:dyDescent="0.2">
      <c r="A100" s="536" t="s">
        <v>1241</v>
      </c>
      <c r="B100" s="537" t="s">
        <v>1074</v>
      </c>
      <c r="C100" s="537" t="s">
        <v>1075</v>
      </c>
      <c r="D100" s="537" t="s">
        <v>1110</v>
      </c>
      <c r="E100" s="537" t="s">
        <v>1111</v>
      </c>
      <c r="F100" s="553">
        <v>3</v>
      </c>
      <c r="G100" s="553">
        <v>795</v>
      </c>
      <c r="H100" s="553"/>
      <c r="I100" s="553">
        <v>265</v>
      </c>
      <c r="J100" s="553"/>
      <c r="K100" s="553"/>
      <c r="L100" s="553"/>
      <c r="M100" s="553"/>
      <c r="N100" s="553">
        <v>2</v>
      </c>
      <c r="O100" s="553">
        <v>536</v>
      </c>
      <c r="P100" s="542"/>
      <c r="Q100" s="554">
        <v>268</v>
      </c>
    </row>
    <row r="101" spans="1:17" ht="14.45" customHeight="1" x14ac:dyDescent="0.2">
      <c r="A101" s="536" t="s">
        <v>1241</v>
      </c>
      <c r="B101" s="537" t="s">
        <v>1074</v>
      </c>
      <c r="C101" s="537" t="s">
        <v>1075</v>
      </c>
      <c r="D101" s="537" t="s">
        <v>1112</v>
      </c>
      <c r="E101" s="537" t="s">
        <v>1113</v>
      </c>
      <c r="F101" s="553">
        <v>32</v>
      </c>
      <c r="G101" s="553">
        <v>22560</v>
      </c>
      <c r="H101" s="553">
        <v>1.2276214833759591</v>
      </c>
      <c r="I101" s="553">
        <v>705</v>
      </c>
      <c r="J101" s="553">
        <v>26</v>
      </c>
      <c r="K101" s="553">
        <v>18377</v>
      </c>
      <c r="L101" s="553">
        <v>1</v>
      </c>
      <c r="M101" s="553">
        <v>706.80769230769226</v>
      </c>
      <c r="N101" s="553">
        <v>37</v>
      </c>
      <c r="O101" s="553">
        <v>26381</v>
      </c>
      <c r="P101" s="542">
        <v>1.4355444305381728</v>
      </c>
      <c r="Q101" s="554">
        <v>713</v>
      </c>
    </row>
    <row r="102" spans="1:17" ht="14.45" customHeight="1" x14ac:dyDescent="0.2">
      <c r="A102" s="536" t="s">
        <v>1241</v>
      </c>
      <c r="B102" s="537" t="s">
        <v>1074</v>
      </c>
      <c r="C102" s="537" t="s">
        <v>1075</v>
      </c>
      <c r="D102" s="537" t="s">
        <v>1114</v>
      </c>
      <c r="E102" s="537" t="s">
        <v>1115</v>
      </c>
      <c r="F102" s="553"/>
      <c r="G102" s="553"/>
      <c r="H102" s="553"/>
      <c r="I102" s="553"/>
      <c r="J102" s="553"/>
      <c r="K102" s="553"/>
      <c r="L102" s="553"/>
      <c r="M102" s="553"/>
      <c r="N102" s="553">
        <v>2</v>
      </c>
      <c r="O102" s="553">
        <v>300</v>
      </c>
      <c r="P102" s="542"/>
      <c r="Q102" s="554">
        <v>150</v>
      </c>
    </row>
    <row r="103" spans="1:17" ht="14.45" customHeight="1" x14ac:dyDescent="0.2">
      <c r="A103" s="536" t="s">
        <v>1241</v>
      </c>
      <c r="B103" s="537" t="s">
        <v>1074</v>
      </c>
      <c r="C103" s="537" t="s">
        <v>1075</v>
      </c>
      <c r="D103" s="537" t="s">
        <v>1116</v>
      </c>
      <c r="E103" s="537" t="s">
        <v>1117</v>
      </c>
      <c r="F103" s="553">
        <v>27</v>
      </c>
      <c r="G103" s="553">
        <v>8235</v>
      </c>
      <c r="H103" s="553">
        <v>1.2857142857142858</v>
      </c>
      <c r="I103" s="553">
        <v>305</v>
      </c>
      <c r="J103" s="553">
        <v>21</v>
      </c>
      <c r="K103" s="553">
        <v>6405</v>
      </c>
      <c r="L103" s="553">
        <v>1</v>
      </c>
      <c r="M103" s="553">
        <v>305</v>
      </c>
      <c r="N103" s="553">
        <v>29</v>
      </c>
      <c r="O103" s="553">
        <v>8932</v>
      </c>
      <c r="P103" s="542">
        <v>1.394535519125683</v>
      </c>
      <c r="Q103" s="554">
        <v>308</v>
      </c>
    </row>
    <row r="104" spans="1:17" ht="14.45" customHeight="1" x14ac:dyDescent="0.2">
      <c r="A104" s="536" t="s">
        <v>1241</v>
      </c>
      <c r="B104" s="537" t="s">
        <v>1074</v>
      </c>
      <c r="C104" s="537" t="s">
        <v>1075</v>
      </c>
      <c r="D104" s="537" t="s">
        <v>1118</v>
      </c>
      <c r="E104" s="537" t="s">
        <v>1119</v>
      </c>
      <c r="F104" s="553">
        <v>4</v>
      </c>
      <c r="G104" s="553">
        <v>14848</v>
      </c>
      <c r="H104" s="553">
        <v>3.9892530897367009</v>
      </c>
      <c r="I104" s="553">
        <v>3712</v>
      </c>
      <c r="J104" s="553">
        <v>1</v>
      </c>
      <c r="K104" s="553">
        <v>3722</v>
      </c>
      <c r="L104" s="553">
        <v>1</v>
      </c>
      <c r="M104" s="553">
        <v>3722</v>
      </c>
      <c r="N104" s="553">
        <v>1</v>
      </c>
      <c r="O104" s="553">
        <v>3763</v>
      </c>
      <c r="P104" s="542">
        <v>1.0110155830198817</v>
      </c>
      <c r="Q104" s="554">
        <v>3763</v>
      </c>
    </row>
    <row r="105" spans="1:17" ht="14.45" customHeight="1" x14ac:dyDescent="0.2">
      <c r="A105" s="536" t="s">
        <v>1241</v>
      </c>
      <c r="B105" s="537" t="s">
        <v>1074</v>
      </c>
      <c r="C105" s="537" t="s">
        <v>1075</v>
      </c>
      <c r="D105" s="537" t="s">
        <v>1120</v>
      </c>
      <c r="E105" s="537" t="s">
        <v>1121</v>
      </c>
      <c r="F105" s="553">
        <v>168</v>
      </c>
      <c r="G105" s="553">
        <v>82992</v>
      </c>
      <c r="H105" s="553">
        <v>0.73859297824055536</v>
      </c>
      <c r="I105" s="553">
        <v>494</v>
      </c>
      <c r="J105" s="553">
        <v>227</v>
      </c>
      <c r="K105" s="553">
        <v>112365</v>
      </c>
      <c r="L105" s="553">
        <v>1</v>
      </c>
      <c r="M105" s="553">
        <v>495</v>
      </c>
      <c r="N105" s="553">
        <v>226</v>
      </c>
      <c r="O105" s="553">
        <v>112774</v>
      </c>
      <c r="P105" s="542">
        <v>1.0036399234637121</v>
      </c>
      <c r="Q105" s="554">
        <v>499</v>
      </c>
    </row>
    <row r="106" spans="1:17" ht="14.45" customHeight="1" x14ac:dyDescent="0.2">
      <c r="A106" s="536" t="s">
        <v>1241</v>
      </c>
      <c r="B106" s="537" t="s">
        <v>1074</v>
      </c>
      <c r="C106" s="537" t="s">
        <v>1075</v>
      </c>
      <c r="D106" s="537" t="s">
        <v>1122</v>
      </c>
      <c r="E106" s="537" t="s">
        <v>1123</v>
      </c>
      <c r="F106" s="553"/>
      <c r="G106" s="553"/>
      <c r="H106" s="553"/>
      <c r="I106" s="553"/>
      <c r="J106" s="553">
        <v>1</v>
      </c>
      <c r="K106" s="553">
        <v>6598</v>
      </c>
      <c r="L106" s="553">
        <v>1</v>
      </c>
      <c r="M106" s="553">
        <v>6598</v>
      </c>
      <c r="N106" s="553"/>
      <c r="O106" s="553"/>
      <c r="P106" s="542"/>
      <c r="Q106" s="554"/>
    </row>
    <row r="107" spans="1:17" ht="14.45" customHeight="1" x14ac:dyDescent="0.2">
      <c r="A107" s="536" t="s">
        <v>1241</v>
      </c>
      <c r="B107" s="537" t="s">
        <v>1074</v>
      </c>
      <c r="C107" s="537" t="s">
        <v>1075</v>
      </c>
      <c r="D107" s="537" t="s">
        <v>1124</v>
      </c>
      <c r="E107" s="537" t="s">
        <v>1125</v>
      </c>
      <c r="F107" s="553">
        <v>186</v>
      </c>
      <c r="G107" s="553">
        <v>68820</v>
      </c>
      <c r="H107" s="553">
        <v>0.9464216953627812</v>
      </c>
      <c r="I107" s="553">
        <v>370</v>
      </c>
      <c r="J107" s="553">
        <v>196</v>
      </c>
      <c r="K107" s="553">
        <v>72716</v>
      </c>
      <c r="L107" s="553">
        <v>1</v>
      </c>
      <c r="M107" s="553">
        <v>371</v>
      </c>
      <c r="N107" s="553">
        <v>191</v>
      </c>
      <c r="O107" s="553">
        <v>71816</v>
      </c>
      <c r="P107" s="542">
        <v>0.98762308157764456</v>
      </c>
      <c r="Q107" s="554">
        <v>376</v>
      </c>
    </row>
    <row r="108" spans="1:17" ht="14.45" customHeight="1" x14ac:dyDescent="0.2">
      <c r="A108" s="536" t="s">
        <v>1241</v>
      </c>
      <c r="B108" s="537" t="s">
        <v>1074</v>
      </c>
      <c r="C108" s="537" t="s">
        <v>1075</v>
      </c>
      <c r="D108" s="537" t="s">
        <v>1126</v>
      </c>
      <c r="E108" s="537" t="s">
        <v>1127</v>
      </c>
      <c r="F108" s="553">
        <v>1</v>
      </c>
      <c r="G108" s="553">
        <v>3108</v>
      </c>
      <c r="H108" s="553"/>
      <c r="I108" s="553">
        <v>3108</v>
      </c>
      <c r="J108" s="553"/>
      <c r="K108" s="553"/>
      <c r="L108" s="553"/>
      <c r="M108" s="553"/>
      <c r="N108" s="553"/>
      <c r="O108" s="553"/>
      <c r="P108" s="542"/>
      <c r="Q108" s="554"/>
    </row>
    <row r="109" spans="1:17" ht="14.45" customHeight="1" x14ac:dyDescent="0.2">
      <c r="A109" s="536" t="s">
        <v>1241</v>
      </c>
      <c r="B109" s="537" t="s">
        <v>1074</v>
      </c>
      <c r="C109" s="537" t="s">
        <v>1075</v>
      </c>
      <c r="D109" s="537" t="s">
        <v>1128</v>
      </c>
      <c r="E109" s="537" t="s">
        <v>1129</v>
      </c>
      <c r="F109" s="553"/>
      <c r="G109" s="553"/>
      <c r="H109" s="553"/>
      <c r="I109" s="553"/>
      <c r="J109" s="553">
        <v>2</v>
      </c>
      <c r="K109" s="553">
        <v>24</v>
      </c>
      <c r="L109" s="553">
        <v>1</v>
      </c>
      <c r="M109" s="553">
        <v>12</v>
      </c>
      <c r="N109" s="553">
        <v>2</v>
      </c>
      <c r="O109" s="553">
        <v>24</v>
      </c>
      <c r="P109" s="542">
        <v>1</v>
      </c>
      <c r="Q109" s="554">
        <v>12</v>
      </c>
    </row>
    <row r="110" spans="1:17" ht="14.45" customHeight="1" x14ac:dyDescent="0.2">
      <c r="A110" s="536" t="s">
        <v>1241</v>
      </c>
      <c r="B110" s="537" t="s">
        <v>1074</v>
      </c>
      <c r="C110" s="537" t="s">
        <v>1075</v>
      </c>
      <c r="D110" s="537" t="s">
        <v>1132</v>
      </c>
      <c r="E110" s="537" t="s">
        <v>1133</v>
      </c>
      <c r="F110" s="553">
        <v>49</v>
      </c>
      <c r="G110" s="553">
        <v>5439</v>
      </c>
      <c r="H110" s="553">
        <v>1.1036931818181819</v>
      </c>
      <c r="I110" s="553">
        <v>111</v>
      </c>
      <c r="J110" s="553">
        <v>44</v>
      </c>
      <c r="K110" s="553">
        <v>4928</v>
      </c>
      <c r="L110" s="553">
        <v>1</v>
      </c>
      <c r="M110" s="553">
        <v>112</v>
      </c>
      <c r="N110" s="553">
        <v>48</v>
      </c>
      <c r="O110" s="553">
        <v>5424</v>
      </c>
      <c r="P110" s="542">
        <v>1.1006493506493507</v>
      </c>
      <c r="Q110" s="554">
        <v>113</v>
      </c>
    </row>
    <row r="111" spans="1:17" ht="14.45" customHeight="1" x14ac:dyDescent="0.2">
      <c r="A111" s="536" t="s">
        <v>1241</v>
      </c>
      <c r="B111" s="537" t="s">
        <v>1074</v>
      </c>
      <c r="C111" s="537" t="s">
        <v>1075</v>
      </c>
      <c r="D111" s="537" t="s">
        <v>1134</v>
      </c>
      <c r="E111" s="537" t="s">
        <v>1135</v>
      </c>
      <c r="F111" s="553">
        <v>2</v>
      </c>
      <c r="G111" s="553">
        <v>250</v>
      </c>
      <c r="H111" s="553">
        <v>1.9841269841269842</v>
      </c>
      <c r="I111" s="553">
        <v>125</v>
      </c>
      <c r="J111" s="553">
        <v>1</v>
      </c>
      <c r="K111" s="553">
        <v>126</v>
      </c>
      <c r="L111" s="553">
        <v>1</v>
      </c>
      <c r="M111" s="553">
        <v>126</v>
      </c>
      <c r="N111" s="553"/>
      <c r="O111" s="553"/>
      <c r="P111" s="542"/>
      <c r="Q111" s="554"/>
    </row>
    <row r="112" spans="1:17" ht="14.45" customHeight="1" x14ac:dyDescent="0.2">
      <c r="A112" s="536" t="s">
        <v>1241</v>
      </c>
      <c r="B112" s="537" t="s">
        <v>1074</v>
      </c>
      <c r="C112" s="537" t="s">
        <v>1075</v>
      </c>
      <c r="D112" s="537" t="s">
        <v>1136</v>
      </c>
      <c r="E112" s="537" t="s">
        <v>1137</v>
      </c>
      <c r="F112" s="553">
        <v>7</v>
      </c>
      <c r="G112" s="553">
        <v>3465</v>
      </c>
      <c r="H112" s="553">
        <v>1.3971774193548387</v>
      </c>
      <c r="I112" s="553">
        <v>495</v>
      </c>
      <c r="J112" s="553">
        <v>5</v>
      </c>
      <c r="K112" s="553">
        <v>2480</v>
      </c>
      <c r="L112" s="553">
        <v>1</v>
      </c>
      <c r="M112" s="553">
        <v>496</v>
      </c>
      <c r="N112" s="553">
        <v>8</v>
      </c>
      <c r="O112" s="553">
        <v>4000</v>
      </c>
      <c r="P112" s="542">
        <v>1.6129032258064515</v>
      </c>
      <c r="Q112" s="554">
        <v>500</v>
      </c>
    </row>
    <row r="113" spans="1:17" ht="14.45" customHeight="1" x14ac:dyDescent="0.2">
      <c r="A113" s="536" t="s">
        <v>1241</v>
      </c>
      <c r="B113" s="537" t="s">
        <v>1074</v>
      </c>
      <c r="C113" s="537" t="s">
        <v>1075</v>
      </c>
      <c r="D113" s="537" t="s">
        <v>1138</v>
      </c>
      <c r="E113" s="537"/>
      <c r="F113" s="553">
        <v>1</v>
      </c>
      <c r="G113" s="553">
        <v>1285</v>
      </c>
      <c r="H113" s="553"/>
      <c r="I113" s="553">
        <v>1285</v>
      </c>
      <c r="J113" s="553"/>
      <c r="K113" s="553"/>
      <c r="L113" s="553"/>
      <c r="M113" s="553"/>
      <c r="N113" s="553"/>
      <c r="O113" s="553"/>
      <c r="P113" s="542"/>
      <c r="Q113" s="554"/>
    </row>
    <row r="114" spans="1:17" ht="14.45" customHeight="1" x14ac:dyDescent="0.2">
      <c r="A114" s="536" t="s">
        <v>1241</v>
      </c>
      <c r="B114" s="537" t="s">
        <v>1074</v>
      </c>
      <c r="C114" s="537" t="s">
        <v>1075</v>
      </c>
      <c r="D114" s="537" t="s">
        <v>1139</v>
      </c>
      <c r="E114" s="537" t="s">
        <v>1140</v>
      </c>
      <c r="F114" s="553">
        <v>262</v>
      </c>
      <c r="G114" s="553">
        <v>119472</v>
      </c>
      <c r="H114" s="553">
        <v>1.1053215898157058</v>
      </c>
      <c r="I114" s="553">
        <v>456</v>
      </c>
      <c r="J114" s="553">
        <v>236</v>
      </c>
      <c r="K114" s="553">
        <v>108088</v>
      </c>
      <c r="L114" s="553">
        <v>1</v>
      </c>
      <c r="M114" s="553">
        <v>458</v>
      </c>
      <c r="N114" s="553">
        <v>236</v>
      </c>
      <c r="O114" s="553">
        <v>109268</v>
      </c>
      <c r="P114" s="542">
        <v>1.0109170305676856</v>
      </c>
      <c r="Q114" s="554">
        <v>463</v>
      </c>
    </row>
    <row r="115" spans="1:17" ht="14.45" customHeight="1" x14ac:dyDescent="0.2">
      <c r="A115" s="536" t="s">
        <v>1241</v>
      </c>
      <c r="B115" s="537" t="s">
        <v>1074</v>
      </c>
      <c r="C115" s="537" t="s">
        <v>1075</v>
      </c>
      <c r="D115" s="537" t="s">
        <v>1141</v>
      </c>
      <c r="E115" s="537" t="s">
        <v>1142</v>
      </c>
      <c r="F115" s="553">
        <v>123</v>
      </c>
      <c r="G115" s="553">
        <v>7134</v>
      </c>
      <c r="H115" s="553">
        <v>0.68333333333333335</v>
      </c>
      <c r="I115" s="553">
        <v>58</v>
      </c>
      <c r="J115" s="553">
        <v>180</v>
      </c>
      <c r="K115" s="553">
        <v>10440</v>
      </c>
      <c r="L115" s="553">
        <v>1</v>
      </c>
      <c r="M115" s="553">
        <v>58</v>
      </c>
      <c r="N115" s="553">
        <v>180</v>
      </c>
      <c r="O115" s="553">
        <v>10620</v>
      </c>
      <c r="P115" s="542">
        <v>1.0172413793103448</v>
      </c>
      <c r="Q115" s="554">
        <v>59</v>
      </c>
    </row>
    <row r="116" spans="1:17" ht="14.45" customHeight="1" x14ac:dyDescent="0.2">
      <c r="A116" s="536" t="s">
        <v>1241</v>
      </c>
      <c r="B116" s="537" t="s">
        <v>1074</v>
      </c>
      <c r="C116" s="537" t="s">
        <v>1075</v>
      </c>
      <c r="D116" s="537" t="s">
        <v>1145</v>
      </c>
      <c r="E116" s="537" t="s">
        <v>1146</v>
      </c>
      <c r="F116" s="553">
        <v>8</v>
      </c>
      <c r="G116" s="553">
        <v>78096</v>
      </c>
      <c r="H116" s="553"/>
      <c r="I116" s="553">
        <v>9762</v>
      </c>
      <c r="J116" s="553"/>
      <c r="K116" s="553"/>
      <c r="L116" s="553"/>
      <c r="M116" s="553"/>
      <c r="N116" s="553"/>
      <c r="O116" s="553"/>
      <c r="P116" s="542"/>
      <c r="Q116" s="554"/>
    </row>
    <row r="117" spans="1:17" ht="14.45" customHeight="1" x14ac:dyDescent="0.2">
      <c r="A117" s="536" t="s">
        <v>1241</v>
      </c>
      <c r="B117" s="537" t="s">
        <v>1074</v>
      </c>
      <c r="C117" s="537" t="s">
        <v>1075</v>
      </c>
      <c r="D117" s="537" t="s">
        <v>1147</v>
      </c>
      <c r="E117" s="537" t="s">
        <v>1148</v>
      </c>
      <c r="F117" s="553"/>
      <c r="G117" s="553"/>
      <c r="H117" s="553"/>
      <c r="I117" s="553"/>
      <c r="J117" s="553"/>
      <c r="K117" s="553"/>
      <c r="L117" s="553"/>
      <c r="M117" s="553"/>
      <c r="N117" s="553">
        <v>1</v>
      </c>
      <c r="O117" s="553">
        <v>257</v>
      </c>
      <c r="P117" s="542"/>
      <c r="Q117" s="554">
        <v>257</v>
      </c>
    </row>
    <row r="118" spans="1:17" ht="14.45" customHeight="1" x14ac:dyDescent="0.2">
      <c r="A118" s="536" t="s">
        <v>1241</v>
      </c>
      <c r="B118" s="537" t="s">
        <v>1074</v>
      </c>
      <c r="C118" s="537" t="s">
        <v>1075</v>
      </c>
      <c r="D118" s="537" t="s">
        <v>1149</v>
      </c>
      <c r="E118" s="537" t="s">
        <v>1150</v>
      </c>
      <c r="F118" s="553">
        <v>75</v>
      </c>
      <c r="G118" s="553">
        <v>13200</v>
      </c>
      <c r="H118" s="553">
        <v>0.6696428571428571</v>
      </c>
      <c r="I118" s="553">
        <v>176</v>
      </c>
      <c r="J118" s="553">
        <v>112</v>
      </c>
      <c r="K118" s="553">
        <v>19712</v>
      </c>
      <c r="L118" s="553">
        <v>1</v>
      </c>
      <c r="M118" s="553">
        <v>176</v>
      </c>
      <c r="N118" s="553">
        <v>135</v>
      </c>
      <c r="O118" s="553">
        <v>24165</v>
      </c>
      <c r="P118" s="542">
        <v>1.2259030032467533</v>
      </c>
      <c r="Q118" s="554">
        <v>179</v>
      </c>
    </row>
    <row r="119" spans="1:17" ht="14.45" customHeight="1" x14ac:dyDescent="0.2">
      <c r="A119" s="536" t="s">
        <v>1241</v>
      </c>
      <c r="B119" s="537" t="s">
        <v>1074</v>
      </c>
      <c r="C119" s="537" t="s">
        <v>1075</v>
      </c>
      <c r="D119" s="537" t="s">
        <v>1151</v>
      </c>
      <c r="E119" s="537" t="s">
        <v>1152</v>
      </c>
      <c r="F119" s="553">
        <v>142</v>
      </c>
      <c r="G119" s="553">
        <v>12070</v>
      </c>
      <c r="H119" s="553">
        <v>1.4773561811505509</v>
      </c>
      <c r="I119" s="553">
        <v>85</v>
      </c>
      <c r="J119" s="553">
        <v>95</v>
      </c>
      <c r="K119" s="553">
        <v>8170</v>
      </c>
      <c r="L119" s="553">
        <v>1</v>
      </c>
      <c r="M119" s="553">
        <v>86</v>
      </c>
      <c r="N119" s="553">
        <v>120</v>
      </c>
      <c r="O119" s="553">
        <v>10440</v>
      </c>
      <c r="P119" s="542">
        <v>1.2778457772337821</v>
      </c>
      <c r="Q119" s="554">
        <v>87</v>
      </c>
    </row>
    <row r="120" spans="1:17" ht="14.45" customHeight="1" x14ac:dyDescent="0.2">
      <c r="A120" s="536" t="s">
        <v>1241</v>
      </c>
      <c r="B120" s="537" t="s">
        <v>1074</v>
      </c>
      <c r="C120" s="537" t="s">
        <v>1075</v>
      </c>
      <c r="D120" s="537" t="s">
        <v>1155</v>
      </c>
      <c r="E120" s="537" t="s">
        <v>1156</v>
      </c>
      <c r="F120" s="553">
        <v>8</v>
      </c>
      <c r="G120" s="553">
        <v>1360</v>
      </c>
      <c r="H120" s="553">
        <v>0.8</v>
      </c>
      <c r="I120" s="553">
        <v>170</v>
      </c>
      <c r="J120" s="553">
        <v>10</v>
      </c>
      <c r="K120" s="553">
        <v>1700</v>
      </c>
      <c r="L120" s="553">
        <v>1</v>
      </c>
      <c r="M120" s="553">
        <v>170</v>
      </c>
      <c r="N120" s="553">
        <v>16</v>
      </c>
      <c r="O120" s="553">
        <v>2752</v>
      </c>
      <c r="P120" s="542">
        <v>1.6188235294117648</v>
      </c>
      <c r="Q120" s="554">
        <v>172</v>
      </c>
    </row>
    <row r="121" spans="1:17" ht="14.45" customHeight="1" x14ac:dyDescent="0.2">
      <c r="A121" s="536" t="s">
        <v>1241</v>
      </c>
      <c r="B121" s="537" t="s">
        <v>1074</v>
      </c>
      <c r="C121" s="537" t="s">
        <v>1075</v>
      </c>
      <c r="D121" s="537" t="s">
        <v>1157</v>
      </c>
      <c r="E121" s="537" t="s">
        <v>1158</v>
      </c>
      <c r="F121" s="553"/>
      <c r="G121" s="553"/>
      <c r="H121" s="553"/>
      <c r="I121" s="553"/>
      <c r="J121" s="553">
        <v>2</v>
      </c>
      <c r="K121" s="553">
        <v>58</v>
      </c>
      <c r="L121" s="553">
        <v>1</v>
      </c>
      <c r="M121" s="553">
        <v>29</v>
      </c>
      <c r="N121" s="553">
        <v>1</v>
      </c>
      <c r="O121" s="553">
        <v>31</v>
      </c>
      <c r="P121" s="542">
        <v>0.53448275862068961</v>
      </c>
      <c r="Q121" s="554">
        <v>31</v>
      </c>
    </row>
    <row r="122" spans="1:17" ht="14.45" customHeight="1" x14ac:dyDescent="0.2">
      <c r="A122" s="536" t="s">
        <v>1241</v>
      </c>
      <c r="B122" s="537" t="s">
        <v>1074</v>
      </c>
      <c r="C122" s="537" t="s">
        <v>1075</v>
      </c>
      <c r="D122" s="537" t="s">
        <v>1159</v>
      </c>
      <c r="E122" s="537"/>
      <c r="F122" s="553">
        <v>1</v>
      </c>
      <c r="G122" s="553">
        <v>1012</v>
      </c>
      <c r="H122" s="553"/>
      <c r="I122" s="553">
        <v>1012</v>
      </c>
      <c r="J122" s="553"/>
      <c r="K122" s="553"/>
      <c r="L122" s="553"/>
      <c r="M122" s="553"/>
      <c r="N122" s="553"/>
      <c r="O122" s="553"/>
      <c r="P122" s="542"/>
      <c r="Q122" s="554"/>
    </row>
    <row r="123" spans="1:17" ht="14.45" customHeight="1" x14ac:dyDescent="0.2">
      <c r="A123" s="536" t="s">
        <v>1241</v>
      </c>
      <c r="B123" s="537" t="s">
        <v>1074</v>
      </c>
      <c r="C123" s="537" t="s">
        <v>1075</v>
      </c>
      <c r="D123" s="537" t="s">
        <v>1160</v>
      </c>
      <c r="E123" s="537" t="s">
        <v>1161</v>
      </c>
      <c r="F123" s="553">
        <v>11</v>
      </c>
      <c r="G123" s="553">
        <v>1936</v>
      </c>
      <c r="H123" s="553">
        <v>1.3672316384180792</v>
      </c>
      <c r="I123" s="553">
        <v>176</v>
      </c>
      <c r="J123" s="553">
        <v>8</v>
      </c>
      <c r="K123" s="553">
        <v>1416</v>
      </c>
      <c r="L123" s="553">
        <v>1</v>
      </c>
      <c r="M123" s="553">
        <v>177</v>
      </c>
      <c r="N123" s="553">
        <v>5</v>
      </c>
      <c r="O123" s="553">
        <v>890</v>
      </c>
      <c r="P123" s="542">
        <v>0.62853107344632764</v>
      </c>
      <c r="Q123" s="554">
        <v>178</v>
      </c>
    </row>
    <row r="124" spans="1:17" ht="14.45" customHeight="1" x14ac:dyDescent="0.2">
      <c r="A124" s="536" t="s">
        <v>1241</v>
      </c>
      <c r="B124" s="537" t="s">
        <v>1074</v>
      </c>
      <c r="C124" s="537" t="s">
        <v>1075</v>
      </c>
      <c r="D124" s="537" t="s">
        <v>1162</v>
      </c>
      <c r="E124" s="537"/>
      <c r="F124" s="553">
        <v>7</v>
      </c>
      <c r="G124" s="553">
        <v>16079</v>
      </c>
      <c r="H124" s="553"/>
      <c r="I124" s="553">
        <v>2297</v>
      </c>
      <c r="J124" s="553"/>
      <c r="K124" s="553"/>
      <c r="L124" s="553"/>
      <c r="M124" s="553"/>
      <c r="N124" s="553"/>
      <c r="O124" s="553"/>
      <c r="P124" s="542"/>
      <c r="Q124" s="554"/>
    </row>
    <row r="125" spans="1:17" ht="14.45" customHeight="1" x14ac:dyDescent="0.2">
      <c r="A125" s="536" t="s">
        <v>1241</v>
      </c>
      <c r="B125" s="537" t="s">
        <v>1074</v>
      </c>
      <c r="C125" s="537" t="s">
        <v>1075</v>
      </c>
      <c r="D125" s="537" t="s">
        <v>1165</v>
      </c>
      <c r="E125" s="537" t="s">
        <v>1166</v>
      </c>
      <c r="F125" s="553">
        <v>51</v>
      </c>
      <c r="G125" s="553">
        <v>13464</v>
      </c>
      <c r="H125" s="553">
        <v>1.3421052631578947</v>
      </c>
      <c r="I125" s="553">
        <v>264</v>
      </c>
      <c r="J125" s="553">
        <v>38</v>
      </c>
      <c r="K125" s="553">
        <v>10032</v>
      </c>
      <c r="L125" s="553">
        <v>1</v>
      </c>
      <c r="M125" s="553">
        <v>264</v>
      </c>
      <c r="N125" s="553">
        <v>35</v>
      </c>
      <c r="O125" s="553">
        <v>9345</v>
      </c>
      <c r="P125" s="542">
        <v>0.93151913875598091</v>
      </c>
      <c r="Q125" s="554">
        <v>267</v>
      </c>
    </row>
    <row r="126" spans="1:17" ht="14.45" customHeight="1" x14ac:dyDescent="0.2">
      <c r="A126" s="536" t="s">
        <v>1241</v>
      </c>
      <c r="B126" s="537" t="s">
        <v>1074</v>
      </c>
      <c r="C126" s="537" t="s">
        <v>1075</v>
      </c>
      <c r="D126" s="537" t="s">
        <v>1167</v>
      </c>
      <c r="E126" s="537" t="s">
        <v>1168</v>
      </c>
      <c r="F126" s="553">
        <v>3</v>
      </c>
      <c r="G126" s="553">
        <v>6393</v>
      </c>
      <c r="H126" s="553">
        <v>0.42796893827821664</v>
      </c>
      <c r="I126" s="553">
        <v>2131</v>
      </c>
      <c r="J126" s="553">
        <v>7</v>
      </c>
      <c r="K126" s="553">
        <v>14938</v>
      </c>
      <c r="L126" s="553">
        <v>1</v>
      </c>
      <c r="M126" s="553">
        <v>2134</v>
      </c>
      <c r="N126" s="553">
        <v>10</v>
      </c>
      <c r="O126" s="553">
        <v>21460</v>
      </c>
      <c r="P126" s="542">
        <v>1.4366046324809212</v>
      </c>
      <c r="Q126" s="554">
        <v>2146</v>
      </c>
    </row>
    <row r="127" spans="1:17" ht="14.45" customHeight="1" x14ac:dyDescent="0.2">
      <c r="A127" s="536" t="s">
        <v>1241</v>
      </c>
      <c r="B127" s="537" t="s">
        <v>1074</v>
      </c>
      <c r="C127" s="537" t="s">
        <v>1075</v>
      </c>
      <c r="D127" s="537" t="s">
        <v>1171</v>
      </c>
      <c r="E127" s="537" t="s">
        <v>1172</v>
      </c>
      <c r="F127" s="553">
        <v>4</v>
      </c>
      <c r="G127" s="553">
        <v>1696</v>
      </c>
      <c r="H127" s="553">
        <v>1.9906103286384977</v>
      </c>
      <c r="I127" s="553">
        <v>424</v>
      </c>
      <c r="J127" s="553">
        <v>2</v>
      </c>
      <c r="K127" s="553">
        <v>852</v>
      </c>
      <c r="L127" s="553">
        <v>1</v>
      </c>
      <c r="M127" s="553">
        <v>426</v>
      </c>
      <c r="N127" s="553">
        <v>1</v>
      </c>
      <c r="O127" s="553">
        <v>435</v>
      </c>
      <c r="P127" s="542">
        <v>0.51056338028169013</v>
      </c>
      <c r="Q127" s="554">
        <v>435</v>
      </c>
    </row>
    <row r="128" spans="1:17" ht="14.45" customHeight="1" x14ac:dyDescent="0.2">
      <c r="A128" s="536" t="s">
        <v>1241</v>
      </c>
      <c r="B128" s="537" t="s">
        <v>1074</v>
      </c>
      <c r="C128" s="537" t="s">
        <v>1075</v>
      </c>
      <c r="D128" s="537" t="s">
        <v>1176</v>
      </c>
      <c r="E128" s="537" t="s">
        <v>1177</v>
      </c>
      <c r="F128" s="553">
        <v>17</v>
      </c>
      <c r="G128" s="553">
        <v>88740</v>
      </c>
      <c r="H128" s="553">
        <v>1.6970740103270223</v>
      </c>
      <c r="I128" s="553">
        <v>5220</v>
      </c>
      <c r="J128" s="553">
        <v>10</v>
      </c>
      <c r="K128" s="553">
        <v>52290</v>
      </c>
      <c r="L128" s="553">
        <v>1</v>
      </c>
      <c r="M128" s="553">
        <v>5229</v>
      </c>
      <c r="N128" s="553">
        <v>24</v>
      </c>
      <c r="O128" s="553">
        <v>126288</v>
      </c>
      <c r="P128" s="542">
        <v>2.415146299483649</v>
      </c>
      <c r="Q128" s="554">
        <v>5262</v>
      </c>
    </row>
    <row r="129" spans="1:17" ht="14.45" customHeight="1" x14ac:dyDescent="0.2">
      <c r="A129" s="536" t="s">
        <v>1241</v>
      </c>
      <c r="B129" s="537" t="s">
        <v>1074</v>
      </c>
      <c r="C129" s="537" t="s">
        <v>1075</v>
      </c>
      <c r="D129" s="537" t="s">
        <v>1180</v>
      </c>
      <c r="E129" s="537" t="s">
        <v>1181</v>
      </c>
      <c r="F129" s="553">
        <v>4</v>
      </c>
      <c r="G129" s="553">
        <v>1156</v>
      </c>
      <c r="H129" s="553">
        <v>2</v>
      </c>
      <c r="I129" s="553">
        <v>289</v>
      </c>
      <c r="J129" s="553">
        <v>2</v>
      </c>
      <c r="K129" s="553">
        <v>578</v>
      </c>
      <c r="L129" s="553">
        <v>1</v>
      </c>
      <c r="M129" s="553">
        <v>289</v>
      </c>
      <c r="N129" s="553">
        <v>3</v>
      </c>
      <c r="O129" s="553">
        <v>873</v>
      </c>
      <c r="P129" s="542">
        <v>1.5103806228373702</v>
      </c>
      <c r="Q129" s="554">
        <v>291</v>
      </c>
    </row>
    <row r="130" spans="1:17" ht="14.45" customHeight="1" x14ac:dyDescent="0.2">
      <c r="A130" s="536" t="s">
        <v>1241</v>
      </c>
      <c r="B130" s="537" t="s">
        <v>1074</v>
      </c>
      <c r="C130" s="537" t="s">
        <v>1075</v>
      </c>
      <c r="D130" s="537" t="s">
        <v>1182</v>
      </c>
      <c r="E130" s="537" t="s">
        <v>1183</v>
      </c>
      <c r="F130" s="553">
        <v>4</v>
      </c>
      <c r="G130" s="553">
        <v>4392</v>
      </c>
      <c r="H130" s="553">
        <v>1.9927404718693285</v>
      </c>
      <c r="I130" s="553">
        <v>1098</v>
      </c>
      <c r="J130" s="553">
        <v>2</v>
      </c>
      <c r="K130" s="553">
        <v>2204</v>
      </c>
      <c r="L130" s="553">
        <v>1</v>
      </c>
      <c r="M130" s="553">
        <v>1102</v>
      </c>
      <c r="N130" s="553">
        <v>1</v>
      </c>
      <c r="O130" s="553">
        <v>1118</v>
      </c>
      <c r="P130" s="542">
        <v>0.50725952813067154</v>
      </c>
      <c r="Q130" s="554">
        <v>1118</v>
      </c>
    </row>
    <row r="131" spans="1:17" ht="14.45" customHeight="1" x14ac:dyDescent="0.2">
      <c r="A131" s="536" t="s">
        <v>1241</v>
      </c>
      <c r="B131" s="537" t="s">
        <v>1074</v>
      </c>
      <c r="C131" s="537" t="s">
        <v>1075</v>
      </c>
      <c r="D131" s="537" t="s">
        <v>1184</v>
      </c>
      <c r="E131" s="537" t="s">
        <v>1185</v>
      </c>
      <c r="F131" s="553">
        <v>7</v>
      </c>
      <c r="G131" s="553">
        <v>749</v>
      </c>
      <c r="H131" s="553">
        <v>3.4675925925925926</v>
      </c>
      <c r="I131" s="553">
        <v>107</v>
      </c>
      <c r="J131" s="553">
        <v>2</v>
      </c>
      <c r="K131" s="553">
        <v>216</v>
      </c>
      <c r="L131" s="553">
        <v>1</v>
      </c>
      <c r="M131" s="553">
        <v>108</v>
      </c>
      <c r="N131" s="553">
        <v>3</v>
      </c>
      <c r="O131" s="553">
        <v>327</v>
      </c>
      <c r="P131" s="542">
        <v>1.5138888888888888</v>
      </c>
      <c r="Q131" s="554">
        <v>109</v>
      </c>
    </row>
    <row r="132" spans="1:17" ht="14.45" customHeight="1" x14ac:dyDescent="0.2">
      <c r="A132" s="536" t="s">
        <v>1241</v>
      </c>
      <c r="B132" s="537" t="s">
        <v>1074</v>
      </c>
      <c r="C132" s="537" t="s">
        <v>1075</v>
      </c>
      <c r="D132" s="537" t="s">
        <v>1186</v>
      </c>
      <c r="E132" s="537" t="s">
        <v>1187</v>
      </c>
      <c r="F132" s="553">
        <v>2</v>
      </c>
      <c r="G132" s="553">
        <v>628</v>
      </c>
      <c r="H132" s="553"/>
      <c r="I132" s="553">
        <v>314</v>
      </c>
      <c r="J132" s="553"/>
      <c r="K132" s="553"/>
      <c r="L132" s="553"/>
      <c r="M132" s="553"/>
      <c r="N132" s="553">
        <v>2</v>
      </c>
      <c r="O132" s="553">
        <v>632</v>
      </c>
      <c r="P132" s="542"/>
      <c r="Q132" s="554">
        <v>316</v>
      </c>
    </row>
    <row r="133" spans="1:17" ht="14.45" customHeight="1" x14ac:dyDescent="0.2">
      <c r="A133" s="536" t="s">
        <v>1241</v>
      </c>
      <c r="B133" s="537" t="s">
        <v>1074</v>
      </c>
      <c r="C133" s="537" t="s">
        <v>1075</v>
      </c>
      <c r="D133" s="537" t="s">
        <v>1188</v>
      </c>
      <c r="E133" s="537" t="s">
        <v>1189</v>
      </c>
      <c r="F133" s="553"/>
      <c r="G133" s="553"/>
      <c r="H133" s="553"/>
      <c r="I133" s="553"/>
      <c r="J133" s="553"/>
      <c r="K133" s="553"/>
      <c r="L133" s="553"/>
      <c r="M133" s="553"/>
      <c r="N133" s="553">
        <v>1</v>
      </c>
      <c r="O133" s="553">
        <v>0</v>
      </c>
      <c r="P133" s="542"/>
      <c r="Q133" s="554">
        <v>0</v>
      </c>
    </row>
    <row r="134" spans="1:17" ht="14.45" customHeight="1" x14ac:dyDescent="0.2">
      <c r="A134" s="536" t="s">
        <v>1241</v>
      </c>
      <c r="B134" s="537" t="s">
        <v>1074</v>
      </c>
      <c r="C134" s="537" t="s">
        <v>1075</v>
      </c>
      <c r="D134" s="537" t="s">
        <v>1190</v>
      </c>
      <c r="E134" s="537" t="s">
        <v>1191</v>
      </c>
      <c r="F134" s="553"/>
      <c r="G134" s="553"/>
      <c r="H134" s="553"/>
      <c r="I134" s="553"/>
      <c r="J134" s="553">
        <v>1</v>
      </c>
      <c r="K134" s="553">
        <v>0</v>
      </c>
      <c r="L134" s="553"/>
      <c r="M134" s="553">
        <v>0</v>
      </c>
      <c r="N134" s="553">
        <v>1</v>
      </c>
      <c r="O134" s="553">
        <v>0</v>
      </c>
      <c r="P134" s="542"/>
      <c r="Q134" s="554">
        <v>0</v>
      </c>
    </row>
    <row r="135" spans="1:17" ht="14.45" customHeight="1" x14ac:dyDescent="0.2">
      <c r="A135" s="536" t="s">
        <v>1241</v>
      </c>
      <c r="B135" s="537" t="s">
        <v>1074</v>
      </c>
      <c r="C135" s="537" t="s">
        <v>1075</v>
      </c>
      <c r="D135" s="537" t="s">
        <v>1192</v>
      </c>
      <c r="E135" s="537" t="s">
        <v>1193</v>
      </c>
      <c r="F135" s="553"/>
      <c r="G135" s="553"/>
      <c r="H135" s="553"/>
      <c r="I135" s="553"/>
      <c r="J135" s="553">
        <v>8</v>
      </c>
      <c r="K135" s="553">
        <v>38232</v>
      </c>
      <c r="L135" s="553">
        <v>1</v>
      </c>
      <c r="M135" s="553">
        <v>4779</v>
      </c>
      <c r="N135" s="553">
        <v>8</v>
      </c>
      <c r="O135" s="553">
        <v>38424</v>
      </c>
      <c r="P135" s="542">
        <v>1.0050219711236661</v>
      </c>
      <c r="Q135" s="554">
        <v>4803</v>
      </c>
    </row>
    <row r="136" spans="1:17" ht="14.45" customHeight="1" x14ac:dyDescent="0.2">
      <c r="A136" s="536" t="s">
        <v>1241</v>
      </c>
      <c r="B136" s="537" t="s">
        <v>1074</v>
      </c>
      <c r="C136" s="537" t="s">
        <v>1075</v>
      </c>
      <c r="D136" s="537" t="s">
        <v>1194</v>
      </c>
      <c r="E136" s="537" t="s">
        <v>1195</v>
      </c>
      <c r="F136" s="553"/>
      <c r="G136" s="553"/>
      <c r="H136" s="553"/>
      <c r="I136" s="553"/>
      <c r="J136" s="553">
        <v>3</v>
      </c>
      <c r="K136" s="553">
        <v>1827</v>
      </c>
      <c r="L136" s="553">
        <v>1</v>
      </c>
      <c r="M136" s="553">
        <v>609</v>
      </c>
      <c r="N136" s="553">
        <v>2</v>
      </c>
      <c r="O136" s="553">
        <v>1224</v>
      </c>
      <c r="P136" s="542">
        <v>0.66995073891625612</v>
      </c>
      <c r="Q136" s="554">
        <v>612</v>
      </c>
    </row>
    <row r="137" spans="1:17" ht="14.45" customHeight="1" x14ac:dyDescent="0.2">
      <c r="A137" s="536" t="s">
        <v>1241</v>
      </c>
      <c r="B137" s="537" t="s">
        <v>1074</v>
      </c>
      <c r="C137" s="537" t="s">
        <v>1075</v>
      </c>
      <c r="D137" s="537" t="s">
        <v>1196</v>
      </c>
      <c r="E137" s="537" t="s">
        <v>1197</v>
      </c>
      <c r="F137" s="553"/>
      <c r="G137" s="553"/>
      <c r="H137" s="553"/>
      <c r="I137" s="553"/>
      <c r="J137" s="553">
        <v>1</v>
      </c>
      <c r="K137" s="553">
        <v>2840</v>
      </c>
      <c r="L137" s="553">
        <v>1</v>
      </c>
      <c r="M137" s="553">
        <v>2840</v>
      </c>
      <c r="N137" s="553">
        <v>2</v>
      </c>
      <c r="O137" s="553">
        <v>5690</v>
      </c>
      <c r="P137" s="542">
        <v>2.0035211267605635</v>
      </c>
      <c r="Q137" s="554">
        <v>2845</v>
      </c>
    </row>
    <row r="138" spans="1:17" ht="14.45" customHeight="1" x14ac:dyDescent="0.2">
      <c r="A138" s="536" t="s">
        <v>1241</v>
      </c>
      <c r="B138" s="537" t="s">
        <v>1074</v>
      </c>
      <c r="C138" s="537" t="s">
        <v>1075</v>
      </c>
      <c r="D138" s="537" t="s">
        <v>1198</v>
      </c>
      <c r="E138" s="537" t="s">
        <v>1199</v>
      </c>
      <c r="F138" s="553"/>
      <c r="G138" s="553"/>
      <c r="H138" s="553"/>
      <c r="I138" s="553"/>
      <c r="J138" s="553">
        <v>4</v>
      </c>
      <c r="K138" s="553">
        <v>30296</v>
      </c>
      <c r="L138" s="553">
        <v>1</v>
      </c>
      <c r="M138" s="553">
        <v>7574</v>
      </c>
      <c r="N138" s="553"/>
      <c r="O138" s="553"/>
      <c r="P138" s="542"/>
      <c r="Q138" s="554"/>
    </row>
    <row r="139" spans="1:17" ht="14.45" customHeight="1" x14ac:dyDescent="0.2">
      <c r="A139" s="536" t="s">
        <v>1242</v>
      </c>
      <c r="B139" s="537" t="s">
        <v>1074</v>
      </c>
      <c r="C139" s="537" t="s">
        <v>1075</v>
      </c>
      <c r="D139" s="537" t="s">
        <v>1076</v>
      </c>
      <c r="E139" s="537" t="s">
        <v>1077</v>
      </c>
      <c r="F139" s="553"/>
      <c r="G139" s="553"/>
      <c r="H139" s="553"/>
      <c r="I139" s="553"/>
      <c r="J139" s="553">
        <v>1</v>
      </c>
      <c r="K139" s="553">
        <v>2235</v>
      </c>
      <c r="L139" s="553">
        <v>1</v>
      </c>
      <c r="M139" s="553">
        <v>2235</v>
      </c>
      <c r="N139" s="553">
        <v>1</v>
      </c>
      <c r="O139" s="553">
        <v>2259</v>
      </c>
      <c r="P139" s="542">
        <v>1.0107382550335571</v>
      </c>
      <c r="Q139" s="554">
        <v>2259</v>
      </c>
    </row>
    <row r="140" spans="1:17" ht="14.45" customHeight="1" x14ac:dyDescent="0.2">
      <c r="A140" s="536" t="s">
        <v>1242</v>
      </c>
      <c r="B140" s="537" t="s">
        <v>1074</v>
      </c>
      <c r="C140" s="537" t="s">
        <v>1075</v>
      </c>
      <c r="D140" s="537" t="s">
        <v>1078</v>
      </c>
      <c r="E140" s="537" t="s">
        <v>1079</v>
      </c>
      <c r="F140" s="553">
        <v>2505</v>
      </c>
      <c r="G140" s="553">
        <v>145290</v>
      </c>
      <c r="H140" s="553">
        <v>1.4919594997022037</v>
      </c>
      <c r="I140" s="553">
        <v>58</v>
      </c>
      <c r="J140" s="553">
        <v>1679</v>
      </c>
      <c r="K140" s="553">
        <v>97382</v>
      </c>
      <c r="L140" s="553">
        <v>1</v>
      </c>
      <c r="M140" s="553">
        <v>58</v>
      </c>
      <c r="N140" s="553">
        <v>1580</v>
      </c>
      <c r="O140" s="553">
        <v>93220</v>
      </c>
      <c r="P140" s="542">
        <v>0.95726109547965743</v>
      </c>
      <c r="Q140" s="554">
        <v>59</v>
      </c>
    </row>
    <row r="141" spans="1:17" ht="14.45" customHeight="1" x14ac:dyDescent="0.2">
      <c r="A141" s="536" t="s">
        <v>1242</v>
      </c>
      <c r="B141" s="537" t="s">
        <v>1074</v>
      </c>
      <c r="C141" s="537" t="s">
        <v>1075</v>
      </c>
      <c r="D141" s="537" t="s">
        <v>1080</v>
      </c>
      <c r="E141" s="537" t="s">
        <v>1081</v>
      </c>
      <c r="F141" s="553">
        <v>1987</v>
      </c>
      <c r="G141" s="553">
        <v>260297</v>
      </c>
      <c r="H141" s="553">
        <v>0.88932962974351615</v>
      </c>
      <c r="I141" s="553">
        <v>131</v>
      </c>
      <c r="J141" s="553">
        <v>2221</v>
      </c>
      <c r="K141" s="553">
        <v>292689</v>
      </c>
      <c r="L141" s="553">
        <v>1</v>
      </c>
      <c r="M141" s="553">
        <v>131.78253039171545</v>
      </c>
      <c r="N141" s="553">
        <v>2206</v>
      </c>
      <c r="O141" s="553">
        <v>291192</v>
      </c>
      <c r="P141" s="542">
        <v>0.99488535612886031</v>
      </c>
      <c r="Q141" s="554">
        <v>132</v>
      </c>
    </row>
    <row r="142" spans="1:17" ht="14.45" customHeight="1" x14ac:dyDescent="0.2">
      <c r="A142" s="536" t="s">
        <v>1242</v>
      </c>
      <c r="B142" s="537" t="s">
        <v>1074</v>
      </c>
      <c r="C142" s="537" t="s">
        <v>1075</v>
      </c>
      <c r="D142" s="537" t="s">
        <v>1082</v>
      </c>
      <c r="E142" s="537" t="s">
        <v>1083</v>
      </c>
      <c r="F142" s="553">
        <v>107</v>
      </c>
      <c r="G142" s="553">
        <v>20223</v>
      </c>
      <c r="H142" s="553">
        <v>0.93495145631067966</v>
      </c>
      <c r="I142" s="553">
        <v>189</v>
      </c>
      <c r="J142" s="553">
        <v>114</v>
      </c>
      <c r="K142" s="553">
        <v>21630</v>
      </c>
      <c r="L142" s="553">
        <v>1</v>
      </c>
      <c r="M142" s="553">
        <v>189.73684210526315</v>
      </c>
      <c r="N142" s="553">
        <v>197</v>
      </c>
      <c r="O142" s="553">
        <v>37430</v>
      </c>
      <c r="P142" s="542">
        <v>1.7304669440591771</v>
      </c>
      <c r="Q142" s="554">
        <v>190</v>
      </c>
    </row>
    <row r="143" spans="1:17" ht="14.45" customHeight="1" x14ac:dyDescent="0.2">
      <c r="A143" s="536" t="s">
        <v>1242</v>
      </c>
      <c r="B143" s="537" t="s">
        <v>1074</v>
      </c>
      <c r="C143" s="537" t="s">
        <v>1075</v>
      </c>
      <c r="D143" s="537" t="s">
        <v>1084</v>
      </c>
      <c r="E143" s="537" t="s">
        <v>1085</v>
      </c>
      <c r="F143" s="553">
        <v>789</v>
      </c>
      <c r="G143" s="553">
        <v>321912</v>
      </c>
      <c r="H143" s="553">
        <v>3.5066666666666668</v>
      </c>
      <c r="I143" s="553">
        <v>408</v>
      </c>
      <c r="J143" s="553">
        <v>225</v>
      </c>
      <c r="K143" s="553">
        <v>91800</v>
      </c>
      <c r="L143" s="553">
        <v>1</v>
      </c>
      <c r="M143" s="553">
        <v>408</v>
      </c>
      <c r="N143" s="553">
        <v>213</v>
      </c>
      <c r="O143" s="553">
        <v>87543</v>
      </c>
      <c r="P143" s="542">
        <v>0.95362745098039214</v>
      </c>
      <c r="Q143" s="554">
        <v>411</v>
      </c>
    </row>
    <row r="144" spans="1:17" ht="14.45" customHeight="1" x14ac:dyDescent="0.2">
      <c r="A144" s="536" t="s">
        <v>1242</v>
      </c>
      <c r="B144" s="537" t="s">
        <v>1074</v>
      </c>
      <c r="C144" s="537" t="s">
        <v>1075</v>
      </c>
      <c r="D144" s="537" t="s">
        <v>1086</v>
      </c>
      <c r="E144" s="537" t="s">
        <v>1087</v>
      </c>
      <c r="F144" s="553">
        <v>765</v>
      </c>
      <c r="G144" s="553">
        <v>137700</v>
      </c>
      <c r="H144" s="553">
        <v>0.77586206896551724</v>
      </c>
      <c r="I144" s="553">
        <v>180</v>
      </c>
      <c r="J144" s="553">
        <v>986</v>
      </c>
      <c r="K144" s="553">
        <v>177480</v>
      </c>
      <c r="L144" s="553">
        <v>1</v>
      </c>
      <c r="M144" s="553">
        <v>180</v>
      </c>
      <c r="N144" s="553">
        <v>1050</v>
      </c>
      <c r="O144" s="553">
        <v>192150</v>
      </c>
      <c r="P144" s="542">
        <v>1.0826572008113591</v>
      </c>
      <c r="Q144" s="554">
        <v>183</v>
      </c>
    </row>
    <row r="145" spans="1:17" ht="14.45" customHeight="1" x14ac:dyDescent="0.2">
      <c r="A145" s="536" t="s">
        <v>1242</v>
      </c>
      <c r="B145" s="537" t="s">
        <v>1074</v>
      </c>
      <c r="C145" s="537" t="s">
        <v>1075</v>
      </c>
      <c r="D145" s="537" t="s">
        <v>1090</v>
      </c>
      <c r="E145" s="537" t="s">
        <v>1091</v>
      </c>
      <c r="F145" s="553">
        <v>236</v>
      </c>
      <c r="G145" s="553">
        <v>79296</v>
      </c>
      <c r="H145" s="553">
        <v>1.1591118387393839</v>
      </c>
      <c r="I145" s="553">
        <v>336</v>
      </c>
      <c r="J145" s="553">
        <v>203</v>
      </c>
      <c r="K145" s="553">
        <v>68411</v>
      </c>
      <c r="L145" s="553">
        <v>1</v>
      </c>
      <c r="M145" s="553">
        <v>337</v>
      </c>
      <c r="N145" s="553">
        <v>155</v>
      </c>
      <c r="O145" s="553">
        <v>52855</v>
      </c>
      <c r="P145" s="542">
        <v>0.77260966803584219</v>
      </c>
      <c r="Q145" s="554">
        <v>341</v>
      </c>
    </row>
    <row r="146" spans="1:17" ht="14.45" customHeight="1" x14ac:dyDescent="0.2">
      <c r="A146" s="536" t="s">
        <v>1242</v>
      </c>
      <c r="B146" s="537" t="s">
        <v>1074</v>
      </c>
      <c r="C146" s="537" t="s">
        <v>1075</v>
      </c>
      <c r="D146" s="537" t="s">
        <v>1092</v>
      </c>
      <c r="E146" s="537" t="s">
        <v>1093</v>
      </c>
      <c r="F146" s="553">
        <v>1</v>
      </c>
      <c r="G146" s="553">
        <v>459</v>
      </c>
      <c r="H146" s="553"/>
      <c r="I146" s="553">
        <v>459</v>
      </c>
      <c r="J146" s="553"/>
      <c r="K146" s="553"/>
      <c r="L146" s="553"/>
      <c r="M146" s="553"/>
      <c r="N146" s="553"/>
      <c r="O146" s="553"/>
      <c r="P146" s="542"/>
      <c r="Q146" s="554"/>
    </row>
    <row r="147" spans="1:17" ht="14.45" customHeight="1" x14ac:dyDescent="0.2">
      <c r="A147" s="536" t="s">
        <v>1242</v>
      </c>
      <c r="B147" s="537" t="s">
        <v>1074</v>
      </c>
      <c r="C147" s="537" t="s">
        <v>1075</v>
      </c>
      <c r="D147" s="537" t="s">
        <v>1094</v>
      </c>
      <c r="E147" s="537" t="s">
        <v>1095</v>
      </c>
      <c r="F147" s="553">
        <v>3400</v>
      </c>
      <c r="G147" s="553">
        <v>1186600</v>
      </c>
      <c r="H147" s="553">
        <v>0.81595324050197693</v>
      </c>
      <c r="I147" s="553">
        <v>349</v>
      </c>
      <c r="J147" s="553">
        <v>4155</v>
      </c>
      <c r="K147" s="553">
        <v>1454250</v>
      </c>
      <c r="L147" s="553">
        <v>1</v>
      </c>
      <c r="M147" s="553">
        <v>350</v>
      </c>
      <c r="N147" s="553">
        <v>4671</v>
      </c>
      <c r="O147" s="553">
        <v>1639521</v>
      </c>
      <c r="P147" s="542">
        <v>1.1273996905621455</v>
      </c>
      <c r="Q147" s="554">
        <v>351</v>
      </c>
    </row>
    <row r="148" spans="1:17" ht="14.45" customHeight="1" x14ac:dyDescent="0.2">
      <c r="A148" s="536" t="s">
        <v>1242</v>
      </c>
      <c r="B148" s="537" t="s">
        <v>1074</v>
      </c>
      <c r="C148" s="537" t="s">
        <v>1075</v>
      </c>
      <c r="D148" s="537" t="s">
        <v>1100</v>
      </c>
      <c r="E148" s="537" t="s">
        <v>1101</v>
      </c>
      <c r="F148" s="553">
        <v>266</v>
      </c>
      <c r="G148" s="553">
        <v>31122</v>
      </c>
      <c r="H148" s="553">
        <v>1.9850746268656716</v>
      </c>
      <c r="I148" s="553">
        <v>117</v>
      </c>
      <c r="J148" s="553">
        <v>134</v>
      </c>
      <c r="K148" s="553">
        <v>15678</v>
      </c>
      <c r="L148" s="553">
        <v>1</v>
      </c>
      <c r="M148" s="553">
        <v>117</v>
      </c>
      <c r="N148" s="553">
        <v>114</v>
      </c>
      <c r="O148" s="553">
        <v>13452</v>
      </c>
      <c r="P148" s="542">
        <v>0.85801760428626095</v>
      </c>
      <c r="Q148" s="554">
        <v>118</v>
      </c>
    </row>
    <row r="149" spans="1:17" ht="14.45" customHeight="1" x14ac:dyDescent="0.2">
      <c r="A149" s="536" t="s">
        <v>1242</v>
      </c>
      <c r="B149" s="537" t="s">
        <v>1074</v>
      </c>
      <c r="C149" s="537" t="s">
        <v>1075</v>
      </c>
      <c r="D149" s="537" t="s">
        <v>1104</v>
      </c>
      <c r="E149" s="537" t="s">
        <v>1105</v>
      </c>
      <c r="F149" s="553"/>
      <c r="G149" s="553"/>
      <c r="H149" s="553"/>
      <c r="I149" s="553"/>
      <c r="J149" s="553">
        <v>1</v>
      </c>
      <c r="K149" s="553">
        <v>49</v>
      </c>
      <c r="L149" s="553">
        <v>1</v>
      </c>
      <c r="M149" s="553">
        <v>49</v>
      </c>
      <c r="N149" s="553">
        <v>1</v>
      </c>
      <c r="O149" s="553">
        <v>50</v>
      </c>
      <c r="P149" s="542">
        <v>1.0204081632653061</v>
      </c>
      <c r="Q149" s="554">
        <v>50</v>
      </c>
    </row>
    <row r="150" spans="1:17" ht="14.45" customHeight="1" x14ac:dyDescent="0.2">
      <c r="A150" s="536" t="s">
        <v>1242</v>
      </c>
      <c r="B150" s="537" t="s">
        <v>1074</v>
      </c>
      <c r="C150" s="537" t="s">
        <v>1075</v>
      </c>
      <c r="D150" s="537" t="s">
        <v>1106</v>
      </c>
      <c r="E150" s="537" t="s">
        <v>1107</v>
      </c>
      <c r="F150" s="553">
        <v>8</v>
      </c>
      <c r="G150" s="553">
        <v>3128</v>
      </c>
      <c r="H150" s="553">
        <v>0.99744897959183676</v>
      </c>
      <c r="I150" s="553">
        <v>391</v>
      </c>
      <c r="J150" s="553">
        <v>8</v>
      </c>
      <c r="K150" s="553">
        <v>3136</v>
      </c>
      <c r="L150" s="553">
        <v>1</v>
      </c>
      <c r="M150" s="553">
        <v>392</v>
      </c>
      <c r="N150" s="553">
        <v>7</v>
      </c>
      <c r="O150" s="553">
        <v>2793</v>
      </c>
      <c r="P150" s="542">
        <v>0.890625</v>
      </c>
      <c r="Q150" s="554">
        <v>399</v>
      </c>
    </row>
    <row r="151" spans="1:17" ht="14.45" customHeight="1" x14ac:dyDescent="0.2">
      <c r="A151" s="536" t="s">
        <v>1242</v>
      </c>
      <c r="B151" s="537" t="s">
        <v>1074</v>
      </c>
      <c r="C151" s="537" t="s">
        <v>1075</v>
      </c>
      <c r="D151" s="537" t="s">
        <v>1108</v>
      </c>
      <c r="E151" s="537" t="s">
        <v>1109</v>
      </c>
      <c r="F151" s="553">
        <v>263</v>
      </c>
      <c r="G151" s="553">
        <v>9994</v>
      </c>
      <c r="H151" s="553">
        <v>1.9774436090225564</v>
      </c>
      <c r="I151" s="553">
        <v>38</v>
      </c>
      <c r="J151" s="553">
        <v>133</v>
      </c>
      <c r="K151" s="553">
        <v>5054</v>
      </c>
      <c r="L151" s="553">
        <v>1</v>
      </c>
      <c r="M151" s="553">
        <v>38</v>
      </c>
      <c r="N151" s="553">
        <v>94</v>
      </c>
      <c r="O151" s="553">
        <v>3572</v>
      </c>
      <c r="P151" s="542">
        <v>0.70676691729323304</v>
      </c>
      <c r="Q151" s="554">
        <v>38</v>
      </c>
    </row>
    <row r="152" spans="1:17" ht="14.45" customHeight="1" x14ac:dyDescent="0.2">
      <c r="A152" s="536" t="s">
        <v>1242</v>
      </c>
      <c r="B152" s="537" t="s">
        <v>1074</v>
      </c>
      <c r="C152" s="537" t="s">
        <v>1075</v>
      </c>
      <c r="D152" s="537" t="s">
        <v>1112</v>
      </c>
      <c r="E152" s="537" t="s">
        <v>1113</v>
      </c>
      <c r="F152" s="553">
        <v>8</v>
      </c>
      <c r="G152" s="553">
        <v>5640</v>
      </c>
      <c r="H152" s="553">
        <v>0.99734748010610075</v>
      </c>
      <c r="I152" s="553">
        <v>705</v>
      </c>
      <c r="J152" s="553">
        <v>8</v>
      </c>
      <c r="K152" s="553">
        <v>5655</v>
      </c>
      <c r="L152" s="553">
        <v>1</v>
      </c>
      <c r="M152" s="553">
        <v>706.875</v>
      </c>
      <c r="N152" s="553">
        <v>7</v>
      </c>
      <c r="O152" s="553">
        <v>4991</v>
      </c>
      <c r="P152" s="542">
        <v>0.88258178603006188</v>
      </c>
      <c r="Q152" s="554">
        <v>713</v>
      </c>
    </row>
    <row r="153" spans="1:17" ht="14.45" customHeight="1" x14ac:dyDescent="0.2">
      <c r="A153" s="536" t="s">
        <v>1242</v>
      </c>
      <c r="B153" s="537" t="s">
        <v>1074</v>
      </c>
      <c r="C153" s="537" t="s">
        <v>1075</v>
      </c>
      <c r="D153" s="537" t="s">
        <v>1114</v>
      </c>
      <c r="E153" s="537" t="s">
        <v>1115</v>
      </c>
      <c r="F153" s="553">
        <v>1</v>
      </c>
      <c r="G153" s="553">
        <v>147</v>
      </c>
      <c r="H153" s="553">
        <v>0.9932432432432432</v>
      </c>
      <c r="I153" s="553">
        <v>147</v>
      </c>
      <c r="J153" s="553">
        <v>1</v>
      </c>
      <c r="K153" s="553">
        <v>148</v>
      </c>
      <c r="L153" s="553">
        <v>1</v>
      </c>
      <c r="M153" s="553">
        <v>148</v>
      </c>
      <c r="N153" s="553"/>
      <c r="O153" s="553"/>
      <c r="P153" s="542"/>
      <c r="Q153" s="554"/>
    </row>
    <row r="154" spans="1:17" ht="14.45" customHeight="1" x14ac:dyDescent="0.2">
      <c r="A154" s="536" t="s">
        <v>1242</v>
      </c>
      <c r="B154" s="537" t="s">
        <v>1074</v>
      </c>
      <c r="C154" s="537" t="s">
        <v>1075</v>
      </c>
      <c r="D154" s="537" t="s">
        <v>1116</v>
      </c>
      <c r="E154" s="537" t="s">
        <v>1117</v>
      </c>
      <c r="F154" s="553">
        <v>2418</v>
      </c>
      <c r="G154" s="553">
        <v>737490</v>
      </c>
      <c r="H154" s="553">
        <v>1.1619413743392599</v>
      </c>
      <c r="I154" s="553">
        <v>305</v>
      </c>
      <c r="J154" s="553">
        <v>2081</v>
      </c>
      <c r="K154" s="553">
        <v>634705</v>
      </c>
      <c r="L154" s="553">
        <v>1</v>
      </c>
      <c r="M154" s="553">
        <v>305</v>
      </c>
      <c r="N154" s="553">
        <v>2236</v>
      </c>
      <c r="O154" s="553">
        <v>688688</v>
      </c>
      <c r="P154" s="542">
        <v>1.0850521108231383</v>
      </c>
      <c r="Q154" s="554">
        <v>308</v>
      </c>
    </row>
    <row r="155" spans="1:17" ht="14.45" customHeight="1" x14ac:dyDescent="0.2">
      <c r="A155" s="536" t="s">
        <v>1242</v>
      </c>
      <c r="B155" s="537" t="s">
        <v>1074</v>
      </c>
      <c r="C155" s="537" t="s">
        <v>1075</v>
      </c>
      <c r="D155" s="537" t="s">
        <v>1118</v>
      </c>
      <c r="E155" s="537" t="s">
        <v>1119</v>
      </c>
      <c r="F155" s="553">
        <v>1</v>
      </c>
      <c r="G155" s="553">
        <v>3712</v>
      </c>
      <c r="H155" s="553">
        <v>0.33243775747805837</v>
      </c>
      <c r="I155" s="553">
        <v>3712</v>
      </c>
      <c r="J155" s="553">
        <v>3</v>
      </c>
      <c r="K155" s="553">
        <v>11166</v>
      </c>
      <c r="L155" s="553">
        <v>1</v>
      </c>
      <c r="M155" s="553">
        <v>3722</v>
      </c>
      <c r="N155" s="553"/>
      <c r="O155" s="553"/>
      <c r="P155" s="542"/>
      <c r="Q155" s="554"/>
    </row>
    <row r="156" spans="1:17" ht="14.45" customHeight="1" x14ac:dyDescent="0.2">
      <c r="A156" s="536" t="s">
        <v>1242</v>
      </c>
      <c r="B156" s="537" t="s">
        <v>1074</v>
      </c>
      <c r="C156" s="537" t="s">
        <v>1075</v>
      </c>
      <c r="D156" s="537" t="s">
        <v>1120</v>
      </c>
      <c r="E156" s="537" t="s">
        <v>1121</v>
      </c>
      <c r="F156" s="553">
        <v>1728</v>
      </c>
      <c r="G156" s="553">
        <v>853632</v>
      </c>
      <c r="H156" s="553">
        <v>0.87672043259231869</v>
      </c>
      <c r="I156" s="553">
        <v>494</v>
      </c>
      <c r="J156" s="553">
        <v>1967</v>
      </c>
      <c r="K156" s="553">
        <v>973665</v>
      </c>
      <c r="L156" s="553">
        <v>1</v>
      </c>
      <c r="M156" s="553">
        <v>495</v>
      </c>
      <c r="N156" s="553">
        <v>1840</v>
      </c>
      <c r="O156" s="553">
        <v>918160</v>
      </c>
      <c r="P156" s="542">
        <v>0.94299374014676507</v>
      </c>
      <c r="Q156" s="554">
        <v>499</v>
      </c>
    </row>
    <row r="157" spans="1:17" ht="14.45" customHeight="1" x14ac:dyDescent="0.2">
      <c r="A157" s="536" t="s">
        <v>1242</v>
      </c>
      <c r="B157" s="537" t="s">
        <v>1074</v>
      </c>
      <c r="C157" s="537" t="s">
        <v>1075</v>
      </c>
      <c r="D157" s="537" t="s">
        <v>1122</v>
      </c>
      <c r="E157" s="537" t="s">
        <v>1123</v>
      </c>
      <c r="F157" s="553"/>
      <c r="G157" s="553"/>
      <c r="H157" s="553"/>
      <c r="I157" s="553"/>
      <c r="J157" s="553"/>
      <c r="K157" s="553"/>
      <c r="L157" s="553"/>
      <c r="M157" s="553"/>
      <c r="N157" s="553">
        <v>1</v>
      </c>
      <c r="O157" s="553">
        <v>6669</v>
      </c>
      <c r="P157" s="542"/>
      <c r="Q157" s="554">
        <v>6669</v>
      </c>
    </row>
    <row r="158" spans="1:17" ht="14.45" customHeight="1" x14ac:dyDescent="0.2">
      <c r="A158" s="536" t="s">
        <v>1242</v>
      </c>
      <c r="B158" s="537" t="s">
        <v>1074</v>
      </c>
      <c r="C158" s="537" t="s">
        <v>1075</v>
      </c>
      <c r="D158" s="537" t="s">
        <v>1124</v>
      </c>
      <c r="E158" s="537" t="s">
        <v>1125</v>
      </c>
      <c r="F158" s="553">
        <v>3383</v>
      </c>
      <c r="G158" s="553">
        <v>1251710</v>
      </c>
      <c r="H158" s="553">
        <v>0.96894928248628676</v>
      </c>
      <c r="I158" s="553">
        <v>370</v>
      </c>
      <c r="J158" s="553">
        <v>3482</v>
      </c>
      <c r="K158" s="553">
        <v>1291822</v>
      </c>
      <c r="L158" s="553">
        <v>1</v>
      </c>
      <c r="M158" s="553">
        <v>371</v>
      </c>
      <c r="N158" s="553">
        <v>3564</v>
      </c>
      <c r="O158" s="553">
        <v>1340064</v>
      </c>
      <c r="P158" s="542">
        <v>1.0373441542255821</v>
      </c>
      <c r="Q158" s="554">
        <v>376</v>
      </c>
    </row>
    <row r="159" spans="1:17" ht="14.45" customHeight="1" x14ac:dyDescent="0.2">
      <c r="A159" s="536" t="s">
        <v>1242</v>
      </c>
      <c r="B159" s="537" t="s">
        <v>1074</v>
      </c>
      <c r="C159" s="537" t="s">
        <v>1075</v>
      </c>
      <c r="D159" s="537" t="s">
        <v>1126</v>
      </c>
      <c r="E159" s="537" t="s">
        <v>1127</v>
      </c>
      <c r="F159" s="553">
        <v>5</v>
      </c>
      <c r="G159" s="553">
        <v>15540</v>
      </c>
      <c r="H159" s="553">
        <v>1.2479922903951173</v>
      </c>
      <c r="I159" s="553">
        <v>3108</v>
      </c>
      <c r="J159" s="553">
        <v>4</v>
      </c>
      <c r="K159" s="553">
        <v>12452</v>
      </c>
      <c r="L159" s="553">
        <v>1</v>
      </c>
      <c r="M159" s="553">
        <v>3113</v>
      </c>
      <c r="N159" s="553">
        <v>2</v>
      </c>
      <c r="O159" s="553">
        <v>6264</v>
      </c>
      <c r="P159" s="542">
        <v>0.50305171859942177</v>
      </c>
      <c r="Q159" s="554">
        <v>3132</v>
      </c>
    </row>
    <row r="160" spans="1:17" ht="14.45" customHeight="1" x14ac:dyDescent="0.2">
      <c r="A160" s="536" t="s">
        <v>1242</v>
      </c>
      <c r="B160" s="537" t="s">
        <v>1074</v>
      </c>
      <c r="C160" s="537" t="s">
        <v>1075</v>
      </c>
      <c r="D160" s="537" t="s">
        <v>1128</v>
      </c>
      <c r="E160" s="537" t="s">
        <v>1129</v>
      </c>
      <c r="F160" s="553"/>
      <c r="G160" s="553"/>
      <c r="H160" s="553"/>
      <c r="I160" s="553"/>
      <c r="J160" s="553">
        <v>4</v>
      </c>
      <c r="K160" s="553">
        <v>48</v>
      </c>
      <c r="L160" s="553">
        <v>1</v>
      </c>
      <c r="M160" s="553">
        <v>12</v>
      </c>
      <c r="N160" s="553">
        <v>7</v>
      </c>
      <c r="O160" s="553">
        <v>84</v>
      </c>
      <c r="P160" s="542">
        <v>1.75</v>
      </c>
      <c r="Q160" s="554">
        <v>12</v>
      </c>
    </row>
    <row r="161" spans="1:17" ht="14.45" customHeight="1" x14ac:dyDescent="0.2">
      <c r="A161" s="536" t="s">
        <v>1242</v>
      </c>
      <c r="B161" s="537" t="s">
        <v>1074</v>
      </c>
      <c r="C161" s="537" t="s">
        <v>1075</v>
      </c>
      <c r="D161" s="537" t="s">
        <v>1130</v>
      </c>
      <c r="E161" s="537" t="s">
        <v>1131</v>
      </c>
      <c r="F161" s="553">
        <v>3</v>
      </c>
      <c r="G161" s="553">
        <v>38382</v>
      </c>
      <c r="H161" s="553">
        <v>0.99984370115661148</v>
      </c>
      <c r="I161" s="553">
        <v>12794</v>
      </c>
      <c r="J161" s="553">
        <v>3</v>
      </c>
      <c r="K161" s="553">
        <v>38388</v>
      </c>
      <c r="L161" s="553">
        <v>1</v>
      </c>
      <c r="M161" s="553">
        <v>12796</v>
      </c>
      <c r="N161" s="553">
        <v>4</v>
      </c>
      <c r="O161" s="553">
        <v>51216</v>
      </c>
      <c r="P161" s="542">
        <v>1.3341669271647389</v>
      </c>
      <c r="Q161" s="554">
        <v>12804</v>
      </c>
    </row>
    <row r="162" spans="1:17" ht="14.45" customHeight="1" x14ac:dyDescent="0.2">
      <c r="A162" s="536" t="s">
        <v>1242</v>
      </c>
      <c r="B162" s="537" t="s">
        <v>1074</v>
      </c>
      <c r="C162" s="537" t="s">
        <v>1075</v>
      </c>
      <c r="D162" s="537" t="s">
        <v>1132</v>
      </c>
      <c r="E162" s="537" t="s">
        <v>1133</v>
      </c>
      <c r="F162" s="553">
        <v>45</v>
      </c>
      <c r="G162" s="553">
        <v>4995</v>
      </c>
      <c r="H162" s="553">
        <v>0.6026785714285714</v>
      </c>
      <c r="I162" s="553">
        <v>111</v>
      </c>
      <c r="J162" s="553">
        <v>74</v>
      </c>
      <c r="K162" s="553">
        <v>8288</v>
      </c>
      <c r="L162" s="553">
        <v>1</v>
      </c>
      <c r="M162" s="553">
        <v>112</v>
      </c>
      <c r="N162" s="553">
        <v>64</v>
      </c>
      <c r="O162" s="553">
        <v>7232</v>
      </c>
      <c r="P162" s="542">
        <v>0.87258687258687262</v>
      </c>
      <c r="Q162" s="554">
        <v>113</v>
      </c>
    </row>
    <row r="163" spans="1:17" ht="14.45" customHeight="1" x14ac:dyDescent="0.2">
      <c r="A163" s="536" t="s">
        <v>1242</v>
      </c>
      <c r="B163" s="537" t="s">
        <v>1074</v>
      </c>
      <c r="C163" s="537" t="s">
        <v>1075</v>
      </c>
      <c r="D163" s="537" t="s">
        <v>1134</v>
      </c>
      <c r="E163" s="537" t="s">
        <v>1135</v>
      </c>
      <c r="F163" s="553">
        <v>62</v>
      </c>
      <c r="G163" s="553">
        <v>7750</v>
      </c>
      <c r="H163" s="553">
        <v>1.1405445180279616</v>
      </c>
      <c r="I163" s="553">
        <v>125</v>
      </c>
      <c r="J163" s="553">
        <v>54</v>
      </c>
      <c r="K163" s="553">
        <v>6795</v>
      </c>
      <c r="L163" s="553">
        <v>1</v>
      </c>
      <c r="M163" s="553">
        <v>125.83333333333333</v>
      </c>
      <c r="N163" s="553">
        <v>47</v>
      </c>
      <c r="O163" s="553">
        <v>5922</v>
      </c>
      <c r="P163" s="542">
        <v>0.87152317880794705</v>
      </c>
      <c r="Q163" s="554">
        <v>126</v>
      </c>
    </row>
    <row r="164" spans="1:17" ht="14.45" customHeight="1" x14ac:dyDescent="0.2">
      <c r="A164" s="536" t="s">
        <v>1242</v>
      </c>
      <c r="B164" s="537" t="s">
        <v>1074</v>
      </c>
      <c r="C164" s="537" t="s">
        <v>1075</v>
      </c>
      <c r="D164" s="537" t="s">
        <v>1136</v>
      </c>
      <c r="E164" s="537" t="s">
        <v>1137</v>
      </c>
      <c r="F164" s="553">
        <v>524</v>
      </c>
      <c r="G164" s="553">
        <v>259380</v>
      </c>
      <c r="H164" s="553">
        <v>3.0761385199240987</v>
      </c>
      <c r="I164" s="553">
        <v>495</v>
      </c>
      <c r="J164" s="553">
        <v>170</v>
      </c>
      <c r="K164" s="553">
        <v>84320</v>
      </c>
      <c r="L164" s="553">
        <v>1</v>
      </c>
      <c r="M164" s="553">
        <v>496</v>
      </c>
      <c r="N164" s="553">
        <v>113</v>
      </c>
      <c r="O164" s="553">
        <v>56500</v>
      </c>
      <c r="P164" s="542">
        <v>0.67006641366223907</v>
      </c>
      <c r="Q164" s="554">
        <v>500</v>
      </c>
    </row>
    <row r="165" spans="1:17" ht="14.45" customHeight="1" x14ac:dyDescent="0.2">
      <c r="A165" s="536" t="s">
        <v>1242</v>
      </c>
      <c r="B165" s="537" t="s">
        <v>1074</v>
      </c>
      <c r="C165" s="537" t="s">
        <v>1075</v>
      </c>
      <c r="D165" s="537" t="s">
        <v>1138</v>
      </c>
      <c r="E165" s="537"/>
      <c r="F165" s="553">
        <v>18</v>
      </c>
      <c r="G165" s="553">
        <v>23130</v>
      </c>
      <c r="H165" s="553"/>
      <c r="I165" s="553">
        <v>1285</v>
      </c>
      <c r="J165" s="553"/>
      <c r="K165" s="553"/>
      <c r="L165" s="553"/>
      <c r="M165" s="553"/>
      <c r="N165" s="553"/>
      <c r="O165" s="553"/>
      <c r="P165" s="542"/>
      <c r="Q165" s="554"/>
    </row>
    <row r="166" spans="1:17" ht="14.45" customHeight="1" x14ac:dyDescent="0.2">
      <c r="A166" s="536" t="s">
        <v>1242</v>
      </c>
      <c r="B166" s="537" t="s">
        <v>1074</v>
      </c>
      <c r="C166" s="537" t="s">
        <v>1075</v>
      </c>
      <c r="D166" s="537" t="s">
        <v>1139</v>
      </c>
      <c r="E166" s="537" t="s">
        <v>1140</v>
      </c>
      <c r="F166" s="553">
        <v>96</v>
      </c>
      <c r="G166" s="553">
        <v>43776</v>
      </c>
      <c r="H166" s="553">
        <v>1.0620087336244541</v>
      </c>
      <c r="I166" s="553">
        <v>456</v>
      </c>
      <c r="J166" s="553">
        <v>90</v>
      </c>
      <c r="K166" s="553">
        <v>41220</v>
      </c>
      <c r="L166" s="553">
        <v>1</v>
      </c>
      <c r="M166" s="553">
        <v>458</v>
      </c>
      <c r="N166" s="553">
        <v>76</v>
      </c>
      <c r="O166" s="553">
        <v>35188</v>
      </c>
      <c r="P166" s="542">
        <v>0.85366327025715671</v>
      </c>
      <c r="Q166" s="554">
        <v>463</v>
      </c>
    </row>
    <row r="167" spans="1:17" ht="14.45" customHeight="1" x14ac:dyDescent="0.2">
      <c r="A167" s="536" t="s">
        <v>1242</v>
      </c>
      <c r="B167" s="537" t="s">
        <v>1074</v>
      </c>
      <c r="C167" s="537" t="s">
        <v>1075</v>
      </c>
      <c r="D167" s="537" t="s">
        <v>1141</v>
      </c>
      <c r="E167" s="537" t="s">
        <v>1142</v>
      </c>
      <c r="F167" s="553">
        <v>244</v>
      </c>
      <c r="G167" s="553">
        <v>14152</v>
      </c>
      <c r="H167" s="553">
        <v>1.161904761904762</v>
      </c>
      <c r="I167" s="553">
        <v>58</v>
      </c>
      <c r="J167" s="553">
        <v>210</v>
      </c>
      <c r="K167" s="553">
        <v>12180</v>
      </c>
      <c r="L167" s="553">
        <v>1</v>
      </c>
      <c r="M167" s="553">
        <v>58</v>
      </c>
      <c r="N167" s="553">
        <v>168</v>
      </c>
      <c r="O167" s="553">
        <v>9912</v>
      </c>
      <c r="P167" s="542">
        <v>0.81379310344827582</v>
      </c>
      <c r="Q167" s="554">
        <v>59</v>
      </c>
    </row>
    <row r="168" spans="1:17" ht="14.45" customHeight="1" x14ac:dyDescent="0.2">
      <c r="A168" s="536" t="s">
        <v>1242</v>
      </c>
      <c r="B168" s="537" t="s">
        <v>1074</v>
      </c>
      <c r="C168" s="537" t="s">
        <v>1075</v>
      </c>
      <c r="D168" s="537" t="s">
        <v>1143</v>
      </c>
      <c r="E168" s="537" t="s">
        <v>1144</v>
      </c>
      <c r="F168" s="553">
        <v>203</v>
      </c>
      <c r="G168" s="553">
        <v>441119</v>
      </c>
      <c r="H168" s="553">
        <v>2.1136106639067771</v>
      </c>
      <c r="I168" s="553">
        <v>2173</v>
      </c>
      <c r="J168" s="553">
        <v>96</v>
      </c>
      <c r="K168" s="553">
        <v>208704</v>
      </c>
      <c r="L168" s="553">
        <v>1</v>
      </c>
      <c r="M168" s="553">
        <v>2174</v>
      </c>
      <c r="N168" s="553">
        <v>105</v>
      </c>
      <c r="O168" s="553">
        <v>228795</v>
      </c>
      <c r="P168" s="542">
        <v>1.0962655243790249</v>
      </c>
      <c r="Q168" s="554">
        <v>2179</v>
      </c>
    </row>
    <row r="169" spans="1:17" ht="14.45" customHeight="1" x14ac:dyDescent="0.2">
      <c r="A169" s="536" t="s">
        <v>1242</v>
      </c>
      <c r="B169" s="537" t="s">
        <v>1074</v>
      </c>
      <c r="C169" s="537" t="s">
        <v>1075</v>
      </c>
      <c r="D169" s="537" t="s">
        <v>1145</v>
      </c>
      <c r="E169" s="537" t="s">
        <v>1146</v>
      </c>
      <c r="F169" s="553">
        <v>8</v>
      </c>
      <c r="G169" s="553">
        <v>78096</v>
      </c>
      <c r="H169" s="553"/>
      <c r="I169" s="553">
        <v>9762</v>
      </c>
      <c r="J169" s="553"/>
      <c r="K169" s="553"/>
      <c r="L169" s="553"/>
      <c r="M169" s="553"/>
      <c r="N169" s="553">
        <v>8</v>
      </c>
      <c r="O169" s="553">
        <v>84000</v>
      </c>
      <c r="P169" s="542"/>
      <c r="Q169" s="554">
        <v>10500</v>
      </c>
    </row>
    <row r="170" spans="1:17" ht="14.45" customHeight="1" x14ac:dyDescent="0.2">
      <c r="A170" s="536" t="s">
        <v>1242</v>
      </c>
      <c r="B170" s="537" t="s">
        <v>1074</v>
      </c>
      <c r="C170" s="537" t="s">
        <v>1075</v>
      </c>
      <c r="D170" s="537" t="s">
        <v>1149</v>
      </c>
      <c r="E170" s="537" t="s">
        <v>1150</v>
      </c>
      <c r="F170" s="553">
        <v>16947</v>
      </c>
      <c r="G170" s="553">
        <v>2982672</v>
      </c>
      <c r="H170" s="553">
        <v>0.88399144541234154</v>
      </c>
      <c r="I170" s="553">
        <v>176</v>
      </c>
      <c r="J170" s="553">
        <v>19171</v>
      </c>
      <c r="K170" s="553">
        <v>3374096</v>
      </c>
      <c r="L170" s="553">
        <v>1</v>
      </c>
      <c r="M170" s="553">
        <v>176</v>
      </c>
      <c r="N170" s="553">
        <v>19411</v>
      </c>
      <c r="O170" s="553">
        <v>3474569</v>
      </c>
      <c r="P170" s="542">
        <v>1.0297777538042783</v>
      </c>
      <c r="Q170" s="554">
        <v>179</v>
      </c>
    </row>
    <row r="171" spans="1:17" ht="14.45" customHeight="1" x14ac:dyDescent="0.2">
      <c r="A171" s="536" t="s">
        <v>1242</v>
      </c>
      <c r="B171" s="537" t="s">
        <v>1074</v>
      </c>
      <c r="C171" s="537" t="s">
        <v>1075</v>
      </c>
      <c r="D171" s="537" t="s">
        <v>1151</v>
      </c>
      <c r="E171" s="537" t="s">
        <v>1152</v>
      </c>
      <c r="F171" s="553">
        <v>19</v>
      </c>
      <c r="G171" s="553">
        <v>1615</v>
      </c>
      <c r="H171" s="553">
        <v>0.93895348837209303</v>
      </c>
      <c r="I171" s="553">
        <v>85</v>
      </c>
      <c r="J171" s="553">
        <v>20</v>
      </c>
      <c r="K171" s="553">
        <v>1720</v>
      </c>
      <c r="L171" s="553">
        <v>1</v>
      </c>
      <c r="M171" s="553">
        <v>86</v>
      </c>
      <c r="N171" s="553">
        <v>19</v>
      </c>
      <c r="O171" s="553">
        <v>1653</v>
      </c>
      <c r="P171" s="542">
        <v>0.961046511627907</v>
      </c>
      <c r="Q171" s="554">
        <v>87</v>
      </c>
    </row>
    <row r="172" spans="1:17" ht="14.45" customHeight="1" x14ac:dyDescent="0.2">
      <c r="A172" s="536" t="s">
        <v>1242</v>
      </c>
      <c r="B172" s="537" t="s">
        <v>1074</v>
      </c>
      <c r="C172" s="537" t="s">
        <v>1075</v>
      </c>
      <c r="D172" s="537" t="s">
        <v>1153</v>
      </c>
      <c r="E172" s="537" t="s">
        <v>1154</v>
      </c>
      <c r="F172" s="553">
        <v>94</v>
      </c>
      <c r="G172" s="553">
        <v>16732</v>
      </c>
      <c r="H172" s="553">
        <v>23.368715083798882</v>
      </c>
      <c r="I172" s="553">
        <v>178</v>
      </c>
      <c r="J172" s="553">
        <v>4</v>
      </c>
      <c r="K172" s="553">
        <v>716</v>
      </c>
      <c r="L172" s="553">
        <v>1</v>
      </c>
      <c r="M172" s="553">
        <v>179</v>
      </c>
      <c r="N172" s="553">
        <v>2</v>
      </c>
      <c r="O172" s="553">
        <v>360</v>
      </c>
      <c r="P172" s="542">
        <v>0.5027932960893855</v>
      </c>
      <c r="Q172" s="554">
        <v>180</v>
      </c>
    </row>
    <row r="173" spans="1:17" ht="14.45" customHeight="1" x14ac:dyDescent="0.2">
      <c r="A173" s="536" t="s">
        <v>1242</v>
      </c>
      <c r="B173" s="537" t="s">
        <v>1074</v>
      </c>
      <c r="C173" s="537" t="s">
        <v>1075</v>
      </c>
      <c r="D173" s="537" t="s">
        <v>1155</v>
      </c>
      <c r="E173" s="537" t="s">
        <v>1156</v>
      </c>
      <c r="F173" s="553">
        <v>29</v>
      </c>
      <c r="G173" s="553">
        <v>4930</v>
      </c>
      <c r="H173" s="553">
        <v>0.80555555555555558</v>
      </c>
      <c r="I173" s="553">
        <v>170</v>
      </c>
      <c r="J173" s="553">
        <v>36</v>
      </c>
      <c r="K173" s="553">
        <v>6120</v>
      </c>
      <c r="L173" s="553">
        <v>1</v>
      </c>
      <c r="M173" s="553">
        <v>170</v>
      </c>
      <c r="N173" s="553">
        <v>31</v>
      </c>
      <c r="O173" s="553">
        <v>5332</v>
      </c>
      <c r="P173" s="542">
        <v>0.87124183006535949</v>
      </c>
      <c r="Q173" s="554">
        <v>172</v>
      </c>
    </row>
    <row r="174" spans="1:17" ht="14.45" customHeight="1" x14ac:dyDescent="0.2">
      <c r="A174" s="536" t="s">
        <v>1242</v>
      </c>
      <c r="B174" s="537" t="s">
        <v>1074</v>
      </c>
      <c r="C174" s="537" t="s">
        <v>1075</v>
      </c>
      <c r="D174" s="537" t="s">
        <v>1157</v>
      </c>
      <c r="E174" s="537" t="s">
        <v>1158</v>
      </c>
      <c r="F174" s="553">
        <v>3</v>
      </c>
      <c r="G174" s="553">
        <v>87</v>
      </c>
      <c r="H174" s="553">
        <v>3</v>
      </c>
      <c r="I174" s="553">
        <v>29</v>
      </c>
      <c r="J174" s="553">
        <v>1</v>
      </c>
      <c r="K174" s="553">
        <v>29</v>
      </c>
      <c r="L174" s="553">
        <v>1</v>
      </c>
      <c r="M174" s="553">
        <v>29</v>
      </c>
      <c r="N174" s="553">
        <v>1</v>
      </c>
      <c r="O174" s="553">
        <v>31</v>
      </c>
      <c r="P174" s="542">
        <v>1.0689655172413792</v>
      </c>
      <c r="Q174" s="554">
        <v>31</v>
      </c>
    </row>
    <row r="175" spans="1:17" ht="14.45" customHeight="1" x14ac:dyDescent="0.2">
      <c r="A175" s="536" t="s">
        <v>1242</v>
      </c>
      <c r="B175" s="537" t="s">
        <v>1074</v>
      </c>
      <c r="C175" s="537" t="s">
        <v>1075</v>
      </c>
      <c r="D175" s="537" t="s">
        <v>1159</v>
      </c>
      <c r="E175" s="537"/>
      <c r="F175" s="553">
        <v>73</v>
      </c>
      <c r="G175" s="553">
        <v>73876</v>
      </c>
      <c r="H175" s="553"/>
      <c r="I175" s="553">
        <v>1012</v>
      </c>
      <c r="J175" s="553"/>
      <c r="K175" s="553"/>
      <c r="L175" s="553"/>
      <c r="M175" s="553"/>
      <c r="N175" s="553"/>
      <c r="O175" s="553"/>
      <c r="P175" s="542"/>
      <c r="Q175" s="554"/>
    </row>
    <row r="176" spans="1:17" ht="14.45" customHeight="1" x14ac:dyDescent="0.2">
      <c r="A176" s="536" t="s">
        <v>1242</v>
      </c>
      <c r="B176" s="537" t="s">
        <v>1074</v>
      </c>
      <c r="C176" s="537" t="s">
        <v>1075</v>
      </c>
      <c r="D176" s="537" t="s">
        <v>1160</v>
      </c>
      <c r="E176" s="537" t="s">
        <v>1161</v>
      </c>
      <c r="F176" s="553">
        <v>96</v>
      </c>
      <c r="G176" s="553">
        <v>16896</v>
      </c>
      <c r="H176" s="553">
        <v>19.091525423728815</v>
      </c>
      <c r="I176" s="553">
        <v>176</v>
      </c>
      <c r="J176" s="553">
        <v>5</v>
      </c>
      <c r="K176" s="553">
        <v>885</v>
      </c>
      <c r="L176" s="553">
        <v>1</v>
      </c>
      <c r="M176" s="553">
        <v>177</v>
      </c>
      <c r="N176" s="553">
        <v>3</v>
      </c>
      <c r="O176" s="553">
        <v>534</v>
      </c>
      <c r="P176" s="542">
        <v>0.60338983050847461</v>
      </c>
      <c r="Q176" s="554">
        <v>178</v>
      </c>
    </row>
    <row r="177" spans="1:17" ht="14.45" customHeight="1" x14ac:dyDescent="0.2">
      <c r="A177" s="536" t="s">
        <v>1242</v>
      </c>
      <c r="B177" s="537" t="s">
        <v>1074</v>
      </c>
      <c r="C177" s="537" t="s">
        <v>1075</v>
      </c>
      <c r="D177" s="537" t="s">
        <v>1162</v>
      </c>
      <c r="E177" s="537"/>
      <c r="F177" s="553">
        <v>95</v>
      </c>
      <c r="G177" s="553">
        <v>218215</v>
      </c>
      <c r="H177" s="553"/>
      <c r="I177" s="553">
        <v>2297</v>
      </c>
      <c r="J177" s="553"/>
      <c r="K177" s="553"/>
      <c r="L177" s="553"/>
      <c r="M177" s="553"/>
      <c r="N177" s="553"/>
      <c r="O177" s="553"/>
      <c r="P177" s="542"/>
      <c r="Q177" s="554"/>
    </row>
    <row r="178" spans="1:17" ht="14.45" customHeight="1" x14ac:dyDescent="0.2">
      <c r="A178" s="536" t="s">
        <v>1242</v>
      </c>
      <c r="B178" s="537" t="s">
        <v>1074</v>
      </c>
      <c r="C178" s="537" t="s">
        <v>1075</v>
      </c>
      <c r="D178" s="537" t="s">
        <v>1165</v>
      </c>
      <c r="E178" s="537" t="s">
        <v>1166</v>
      </c>
      <c r="F178" s="553">
        <v>10</v>
      </c>
      <c r="G178" s="553">
        <v>2640</v>
      </c>
      <c r="H178" s="553">
        <v>0.66666666666666663</v>
      </c>
      <c r="I178" s="553">
        <v>264</v>
      </c>
      <c r="J178" s="553">
        <v>15</v>
      </c>
      <c r="K178" s="553">
        <v>3960</v>
      </c>
      <c r="L178" s="553">
        <v>1</v>
      </c>
      <c r="M178" s="553">
        <v>264</v>
      </c>
      <c r="N178" s="553">
        <v>25</v>
      </c>
      <c r="O178" s="553">
        <v>6675</v>
      </c>
      <c r="P178" s="542">
        <v>1.6856060606060606</v>
      </c>
      <c r="Q178" s="554">
        <v>267</v>
      </c>
    </row>
    <row r="179" spans="1:17" ht="14.45" customHeight="1" x14ac:dyDescent="0.2">
      <c r="A179" s="536" t="s">
        <v>1242</v>
      </c>
      <c r="B179" s="537" t="s">
        <v>1074</v>
      </c>
      <c r="C179" s="537" t="s">
        <v>1075</v>
      </c>
      <c r="D179" s="537" t="s">
        <v>1167</v>
      </c>
      <c r="E179" s="537" t="s">
        <v>1168</v>
      </c>
      <c r="F179" s="553">
        <v>744</v>
      </c>
      <c r="G179" s="553">
        <v>1585464</v>
      </c>
      <c r="H179" s="553">
        <v>0.65114292449691857</v>
      </c>
      <c r="I179" s="553">
        <v>2131</v>
      </c>
      <c r="J179" s="553">
        <v>1141</v>
      </c>
      <c r="K179" s="553">
        <v>2434894</v>
      </c>
      <c r="L179" s="553">
        <v>1</v>
      </c>
      <c r="M179" s="553">
        <v>2134</v>
      </c>
      <c r="N179" s="553">
        <v>1438</v>
      </c>
      <c r="O179" s="553">
        <v>3085948</v>
      </c>
      <c r="P179" s="542">
        <v>1.2673849457101622</v>
      </c>
      <c r="Q179" s="554">
        <v>2146</v>
      </c>
    </row>
    <row r="180" spans="1:17" ht="14.45" customHeight="1" x14ac:dyDescent="0.2">
      <c r="A180" s="536" t="s">
        <v>1242</v>
      </c>
      <c r="B180" s="537" t="s">
        <v>1074</v>
      </c>
      <c r="C180" s="537" t="s">
        <v>1075</v>
      </c>
      <c r="D180" s="537" t="s">
        <v>1169</v>
      </c>
      <c r="E180" s="537" t="s">
        <v>1170</v>
      </c>
      <c r="F180" s="553">
        <v>754</v>
      </c>
      <c r="G180" s="553">
        <v>182468</v>
      </c>
      <c r="H180" s="553">
        <v>4.1258083480305698</v>
      </c>
      <c r="I180" s="553">
        <v>242</v>
      </c>
      <c r="J180" s="553">
        <v>182</v>
      </c>
      <c r="K180" s="553">
        <v>44226</v>
      </c>
      <c r="L180" s="553">
        <v>1</v>
      </c>
      <c r="M180" s="553">
        <v>243</v>
      </c>
      <c r="N180" s="553">
        <v>134</v>
      </c>
      <c r="O180" s="553">
        <v>32696</v>
      </c>
      <c r="P180" s="542">
        <v>0.73929362818251709</v>
      </c>
      <c r="Q180" s="554">
        <v>244</v>
      </c>
    </row>
    <row r="181" spans="1:17" ht="14.45" customHeight="1" x14ac:dyDescent="0.2">
      <c r="A181" s="536" t="s">
        <v>1242</v>
      </c>
      <c r="B181" s="537" t="s">
        <v>1074</v>
      </c>
      <c r="C181" s="537" t="s">
        <v>1075</v>
      </c>
      <c r="D181" s="537" t="s">
        <v>1171</v>
      </c>
      <c r="E181" s="537" t="s">
        <v>1172</v>
      </c>
      <c r="F181" s="553">
        <v>1</v>
      </c>
      <c r="G181" s="553">
        <v>424</v>
      </c>
      <c r="H181" s="553">
        <v>0.33176838810641629</v>
      </c>
      <c r="I181" s="553">
        <v>424</v>
      </c>
      <c r="J181" s="553">
        <v>3</v>
      </c>
      <c r="K181" s="553">
        <v>1278</v>
      </c>
      <c r="L181" s="553">
        <v>1</v>
      </c>
      <c r="M181" s="553">
        <v>426</v>
      </c>
      <c r="N181" s="553">
        <v>1</v>
      </c>
      <c r="O181" s="553">
        <v>435</v>
      </c>
      <c r="P181" s="542">
        <v>0.34037558685446012</v>
      </c>
      <c r="Q181" s="554">
        <v>435</v>
      </c>
    </row>
    <row r="182" spans="1:17" ht="14.45" customHeight="1" x14ac:dyDescent="0.2">
      <c r="A182" s="536" t="s">
        <v>1242</v>
      </c>
      <c r="B182" s="537" t="s">
        <v>1074</v>
      </c>
      <c r="C182" s="537" t="s">
        <v>1075</v>
      </c>
      <c r="D182" s="537" t="s">
        <v>1178</v>
      </c>
      <c r="E182" s="537" t="s">
        <v>1179</v>
      </c>
      <c r="F182" s="553">
        <v>235</v>
      </c>
      <c r="G182" s="553">
        <v>248395</v>
      </c>
      <c r="H182" s="553">
        <v>0.69950718107575327</v>
      </c>
      <c r="I182" s="553">
        <v>1057</v>
      </c>
      <c r="J182" s="553">
        <v>335</v>
      </c>
      <c r="K182" s="553">
        <v>355100</v>
      </c>
      <c r="L182" s="553">
        <v>1</v>
      </c>
      <c r="M182" s="553">
        <v>1060</v>
      </c>
      <c r="N182" s="553">
        <v>429</v>
      </c>
      <c r="O182" s="553">
        <v>461175</v>
      </c>
      <c r="P182" s="542">
        <v>1.2987186707969587</v>
      </c>
      <c r="Q182" s="554">
        <v>1075</v>
      </c>
    </row>
    <row r="183" spans="1:17" ht="14.45" customHeight="1" x14ac:dyDescent="0.2">
      <c r="A183" s="536" t="s">
        <v>1242</v>
      </c>
      <c r="B183" s="537" t="s">
        <v>1074</v>
      </c>
      <c r="C183" s="537" t="s">
        <v>1075</v>
      </c>
      <c r="D183" s="537" t="s">
        <v>1180</v>
      </c>
      <c r="E183" s="537" t="s">
        <v>1181</v>
      </c>
      <c r="F183" s="553">
        <v>159</v>
      </c>
      <c r="G183" s="553">
        <v>45951</v>
      </c>
      <c r="H183" s="553">
        <v>0.68831168831168832</v>
      </c>
      <c r="I183" s="553">
        <v>289</v>
      </c>
      <c r="J183" s="553">
        <v>231</v>
      </c>
      <c r="K183" s="553">
        <v>66759</v>
      </c>
      <c r="L183" s="553">
        <v>1</v>
      </c>
      <c r="M183" s="553">
        <v>289</v>
      </c>
      <c r="N183" s="553">
        <v>287</v>
      </c>
      <c r="O183" s="553">
        <v>83517</v>
      </c>
      <c r="P183" s="542">
        <v>1.2510223340673168</v>
      </c>
      <c r="Q183" s="554">
        <v>291</v>
      </c>
    </row>
    <row r="184" spans="1:17" ht="14.45" customHeight="1" x14ac:dyDescent="0.2">
      <c r="A184" s="536" t="s">
        <v>1242</v>
      </c>
      <c r="B184" s="537" t="s">
        <v>1074</v>
      </c>
      <c r="C184" s="537" t="s">
        <v>1075</v>
      </c>
      <c r="D184" s="537" t="s">
        <v>1182</v>
      </c>
      <c r="E184" s="537" t="s">
        <v>1183</v>
      </c>
      <c r="F184" s="553">
        <v>1</v>
      </c>
      <c r="G184" s="553">
        <v>1098</v>
      </c>
      <c r="H184" s="553">
        <v>0.49818511796733211</v>
      </c>
      <c r="I184" s="553">
        <v>1098</v>
      </c>
      <c r="J184" s="553">
        <v>2</v>
      </c>
      <c r="K184" s="553">
        <v>2204</v>
      </c>
      <c r="L184" s="553">
        <v>1</v>
      </c>
      <c r="M184" s="553">
        <v>1102</v>
      </c>
      <c r="N184" s="553"/>
      <c r="O184" s="553"/>
      <c r="P184" s="542"/>
      <c r="Q184" s="554"/>
    </row>
    <row r="185" spans="1:17" ht="14.45" customHeight="1" x14ac:dyDescent="0.2">
      <c r="A185" s="536" t="s">
        <v>1242</v>
      </c>
      <c r="B185" s="537" t="s">
        <v>1074</v>
      </c>
      <c r="C185" s="537" t="s">
        <v>1075</v>
      </c>
      <c r="D185" s="537" t="s">
        <v>1188</v>
      </c>
      <c r="E185" s="537" t="s">
        <v>1189</v>
      </c>
      <c r="F185" s="553">
        <v>225</v>
      </c>
      <c r="G185" s="553">
        <v>0</v>
      </c>
      <c r="H185" s="553"/>
      <c r="I185" s="553">
        <v>0</v>
      </c>
      <c r="J185" s="553">
        <v>180</v>
      </c>
      <c r="K185" s="553">
        <v>0</v>
      </c>
      <c r="L185" s="553"/>
      <c r="M185" s="553">
        <v>0</v>
      </c>
      <c r="N185" s="553">
        <v>417</v>
      </c>
      <c r="O185" s="553">
        <v>0</v>
      </c>
      <c r="P185" s="542"/>
      <c r="Q185" s="554">
        <v>0</v>
      </c>
    </row>
    <row r="186" spans="1:17" ht="14.45" customHeight="1" x14ac:dyDescent="0.2">
      <c r="A186" s="536" t="s">
        <v>1242</v>
      </c>
      <c r="B186" s="537" t="s">
        <v>1074</v>
      </c>
      <c r="C186" s="537" t="s">
        <v>1075</v>
      </c>
      <c r="D186" s="537" t="s">
        <v>1190</v>
      </c>
      <c r="E186" s="537" t="s">
        <v>1191</v>
      </c>
      <c r="F186" s="553">
        <v>29</v>
      </c>
      <c r="G186" s="553">
        <v>0</v>
      </c>
      <c r="H186" s="553"/>
      <c r="I186" s="553">
        <v>0</v>
      </c>
      <c r="J186" s="553">
        <v>41</v>
      </c>
      <c r="K186" s="553">
        <v>0</v>
      </c>
      <c r="L186" s="553"/>
      <c r="M186" s="553">
        <v>0</v>
      </c>
      <c r="N186" s="553">
        <v>36</v>
      </c>
      <c r="O186" s="553">
        <v>0</v>
      </c>
      <c r="P186" s="542"/>
      <c r="Q186" s="554">
        <v>0</v>
      </c>
    </row>
    <row r="187" spans="1:17" ht="14.45" customHeight="1" x14ac:dyDescent="0.2">
      <c r="A187" s="536" t="s">
        <v>1242</v>
      </c>
      <c r="B187" s="537" t="s">
        <v>1074</v>
      </c>
      <c r="C187" s="537" t="s">
        <v>1075</v>
      </c>
      <c r="D187" s="537" t="s">
        <v>1192</v>
      </c>
      <c r="E187" s="537" t="s">
        <v>1193</v>
      </c>
      <c r="F187" s="553"/>
      <c r="G187" s="553"/>
      <c r="H187" s="553"/>
      <c r="I187" s="553"/>
      <c r="J187" s="553">
        <v>47</v>
      </c>
      <c r="K187" s="553">
        <v>224613</v>
      </c>
      <c r="L187" s="553">
        <v>1</v>
      </c>
      <c r="M187" s="553">
        <v>4779</v>
      </c>
      <c r="N187" s="553">
        <v>55</v>
      </c>
      <c r="O187" s="553">
        <v>264165</v>
      </c>
      <c r="P187" s="542">
        <v>1.1760895406766305</v>
      </c>
      <c r="Q187" s="554">
        <v>4803</v>
      </c>
    </row>
    <row r="188" spans="1:17" ht="14.45" customHeight="1" x14ac:dyDescent="0.2">
      <c r="A188" s="536" t="s">
        <v>1242</v>
      </c>
      <c r="B188" s="537" t="s">
        <v>1074</v>
      </c>
      <c r="C188" s="537" t="s">
        <v>1075</v>
      </c>
      <c r="D188" s="537" t="s">
        <v>1194</v>
      </c>
      <c r="E188" s="537" t="s">
        <v>1195</v>
      </c>
      <c r="F188" s="553"/>
      <c r="G188" s="553"/>
      <c r="H188" s="553"/>
      <c r="I188" s="553"/>
      <c r="J188" s="553">
        <v>15</v>
      </c>
      <c r="K188" s="553">
        <v>9135</v>
      </c>
      <c r="L188" s="553">
        <v>1</v>
      </c>
      <c r="M188" s="553">
        <v>609</v>
      </c>
      <c r="N188" s="553">
        <v>36</v>
      </c>
      <c r="O188" s="553">
        <v>22032</v>
      </c>
      <c r="P188" s="542">
        <v>2.411822660098522</v>
      </c>
      <c r="Q188" s="554">
        <v>612</v>
      </c>
    </row>
    <row r="189" spans="1:17" ht="14.45" customHeight="1" x14ac:dyDescent="0.2">
      <c r="A189" s="536" t="s">
        <v>1242</v>
      </c>
      <c r="B189" s="537" t="s">
        <v>1074</v>
      </c>
      <c r="C189" s="537" t="s">
        <v>1075</v>
      </c>
      <c r="D189" s="537" t="s">
        <v>1196</v>
      </c>
      <c r="E189" s="537" t="s">
        <v>1197</v>
      </c>
      <c r="F189" s="553"/>
      <c r="G189" s="553"/>
      <c r="H189" s="553"/>
      <c r="I189" s="553"/>
      <c r="J189" s="553">
        <v>140</v>
      </c>
      <c r="K189" s="553">
        <v>397600</v>
      </c>
      <c r="L189" s="553">
        <v>1</v>
      </c>
      <c r="M189" s="553">
        <v>2840</v>
      </c>
      <c r="N189" s="553">
        <v>162</v>
      </c>
      <c r="O189" s="553">
        <v>460890</v>
      </c>
      <c r="P189" s="542">
        <v>1.1591800804828973</v>
      </c>
      <c r="Q189" s="554">
        <v>2845</v>
      </c>
    </row>
    <row r="190" spans="1:17" ht="14.45" customHeight="1" x14ac:dyDescent="0.2">
      <c r="A190" s="536" t="s">
        <v>1242</v>
      </c>
      <c r="B190" s="537" t="s">
        <v>1074</v>
      </c>
      <c r="C190" s="537" t="s">
        <v>1075</v>
      </c>
      <c r="D190" s="537" t="s">
        <v>1198</v>
      </c>
      <c r="E190" s="537" t="s">
        <v>1199</v>
      </c>
      <c r="F190" s="553"/>
      <c r="G190" s="553"/>
      <c r="H190" s="553"/>
      <c r="I190" s="553"/>
      <c r="J190" s="553">
        <v>4</v>
      </c>
      <c r="K190" s="553">
        <v>30300</v>
      </c>
      <c r="L190" s="553">
        <v>1</v>
      </c>
      <c r="M190" s="553">
        <v>7575</v>
      </c>
      <c r="N190" s="553">
        <v>8</v>
      </c>
      <c r="O190" s="553">
        <v>60688</v>
      </c>
      <c r="P190" s="542">
        <v>2.0029042904290431</v>
      </c>
      <c r="Q190" s="554">
        <v>7586</v>
      </c>
    </row>
    <row r="191" spans="1:17" ht="14.45" customHeight="1" x14ac:dyDescent="0.2">
      <c r="A191" s="536" t="s">
        <v>1242</v>
      </c>
      <c r="B191" s="537" t="s">
        <v>1074</v>
      </c>
      <c r="C191" s="537" t="s">
        <v>1075</v>
      </c>
      <c r="D191" s="537" t="s">
        <v>1200</v>
      </c>
      <c r="E191" s="537" t="s">
        <v>1201</v>
      </c>
      <c r="F191" s="553"/>
      <c r="G191" s="553"/>
      <c r="H191" s="553"/>
      <c r="I191" s="553"/>
      <c r="J191" s="553">
        <v>10</v>
      </c>
      <c r="K191" s="553">
        <v>160070</v>
      </c>
      <c r="L191" s="553">
        <v>1</v>
      </c>
      <c r="M191" s="553">
        <v>16007</v>
      </c>
      <c r="N191" s="553">
        <v>22</v>
      </c>
      <c r="O191" s="553">
        <v>352264</v>
      </c>
      <c r="P191" s="542">
        <v>2.2006871993502841</v>
      </c>
      <c r="Q191" s="554">
        <v>16012</v>
      </c>
    </row>
    <row r="192" spans="1:17" ht="14.45" customHeight="1" x14ac:dyDescent="0.2">
      <c r="A192" s="536" t="s">
        <v>1242</v>
      </c>
      <c r="B192" s="537" t="s">
        <v>1074</v>
      </c>
      <c r="C192" s="537" t="s">
        <v>1075</v>
      </c>
      <c r="D192" s="537" t="s">
        <v>1202</v>
      </c>
      <c r="E192" s="537" t="s">
        <v>1203</v>
      </c>
      <c r="F192" s="553"/>
      <c r="G192" s="553"/>
      <c r="H192" s="553"/>
      <c r="I192" s="553"/>
      <c r="J192" s="553"/>
      <c r="K192" s="553"/>
      <c r="L192" s="553"/>
      <c r="M192" s="553"/>
      <c r="N192" s="553">
        <v>38</v>
      </c>
      <c r="O192" s="553">
        <v>145882</v>
      </c>
      <c r="P192" s="542"/>
      <c r="Q192" s="554">
        <v>3839</v>
      </c>
    </row>
    <row r="193" spans="1:17" ht="14.45" customHeight="1" x14ac:dyDescent="0.2">
      <c r="A193" s="536" t="s">
        <v>1243</v>
      </c>
      <c r="B193" s="537" t="s">
        <v>1074</v>
      </c>
      <c r="C193" s="537" t="s">
        <v>1075</v>
      </c>
      <c r="D193" s="537" t="s">
        <v>1076</v>
      </c>
      <c r="E193" s="537" t="s">
        <v>1077</v>
      </c>
      <c r="F193" s="553"/>
      <c r="G193" s="553"/>
      <c r="H193" s="553"/>
      <c r="I193" s="553"/>
      <c r="J193" s="553">
        <v>1</v>
      </c>
      <c r="K193" s="553">
        <v>2235</v>
      </c>
      <c r="L193" s="553">
        <v>1</v>
      </c>
      <c r="M193" s="553">
        <v>2235</v>
      </c>
      <c r="N193" s="553">
        <v>1</v>
      </c>
      <c r="O193" s="553">
        <v>2259</v>
      </c>
      <c r="P193" s="542">
        <v>1.0107382550335571</v>
      </c>
      <c r="Q193" s="554">
        <v>2259</v>
      </c>
    </row>
    <row r="194" spans="1:17" ht="14.45" customHeight="1" x14ac:dyDescent="0.2">
      <c r="A194" s="536" t="s">
        <v>1243</v>
      </c>
      <c r="B194" s="537" t="s">
        <v>1074</v>
      </c>
      <c r="C194" s="537" t="s">
        <v>1075</v>
      </c>
      <c r="D194" s="537" t="s">
        <v>1078</v>
      </c>
      <c r="E194" s="537" t="s">
        <v>1079</v>
      </c>
      <c r="F194" s="553">
        <v>78</v>
      </c>
      <c r="G194" s="553">
        <v>4524</v>
      </c>
      <c r="H194" s="553">
        <v>0.67826086956521736</v>
      </c>
      <c r="I194" s="553">
        <v>58</v>
      </c>
      <c r="J194" s="553">
        <v>115</v>
      </c>
      <c r="K194" s="553">
        <v>6670</v>
      </c>
      <c r="L194" s="553">
        <v>1</v>
      </c>
      <c r="M194" s="553">
        <v>58</v>
      </c>
      <c r="N194" s="553">
        <v>76</v>
      </c>
      <c r="O194" s="553">
        <v>4484</v>
      </c>
      <c r="P194" s="542">
        <v>0.67226386806596705</v>
      </c>
      <c r="Q194" s="554">
        <v>59</v>
      </c>
    </row>
    <row r="195" spans="1:17" ht="14.45" customHeight="1" x14ac:dyDescent="0.2">
      <c r="A195" s="536" t="s">
        <v>1243</v>
      </c>
      <c r="B195" s="537" t="s">
        <v>1074</v>
      </c>
      <c r="C195" s="537" t="s">
        <v>1075</v>
      </c>
      <c r="D195" s="537" t="s">
        <v>1080</v>
      </c>
      <c r="E195" s="537" t="s">
        <v>1081</v>
      </c>
      <c r="F195" s="553">
        <v>459</v>
      </c>
      <c r="G195" s="553">
        <v>60129</v>
      </c>
      <c r="H195" s="553">
        <v>1.0250251444741822</v>
      </c>
      <c r="I195" s="553">
        <v>131</v>
      </c>
      <c r="J195" s="553">
        <v>445</v>
      </c>
      <c r="K195" s="553">
        <v>58661</v>
      </c>
      <c r="L195" s="553">
        <v>1</v>
      </c>
      <c r="M195" s="553">
        <v>131.82247191011237</v>
      </c>
      <c r="N195" s="553">
        <v>418</v>
      </c>
      <c r="O195" s="553">
        <v>55176</v>
      </c>
      <c r="P195" s="542">
        <v>0.94059085252552799</v>
      </c>
      <c r="Q195" s="554">
        <v>132</v>
      </c>
    </row>
    <row r="196" spans="1:17" ht="14.45" customHeight="1" x14ac:dyDescent="0.2">
      <c r="A196" s="536" t="s">
        <v>1243</v>
      </c>
      <c r="B196" s="537" t="s">
        <v>1074</v>
      </c>
      <c r="C196" s="537" t="s">
        <v>1075</v>
      </c>
      <c r="D196" s="537" t="s">
        <v>1082</v>
      </c>
      <c r="E196" s="537" t="s">
        <v>1083</v>
      </c>
      <c r="F196" s="553">
        <v>12</v>
      </c>
      <c r="G196" s="553">
        <v>2268</v>
      </c>
      <c r="H196" s="553">
        <v>1.3270918665886484</v>
      </c>
      <c r="I196" s="553">
        <v>189</v>
      </c>
      <c r="J196" s="553">
        <v>9</v>
      </c>
      <c r="K196" s="553">
        <v>1709</v>
      </c>
      <c r="L196" s="553">
        <v>1</v>
      </c>
      <c r="M196" s="553">
        <v>189.88888888888889</v>
      </c>
      <c r="N196" s="553">
        <v>25</v>
      </c>
      <c r="O196" s="553">
        <v>4750</v>
      </c>
      <c r="P196" s="542">
        <v>2.7794031597425395</v>
      </c>
      <c r="Q196" s="554">
        <v>190</v>
      </c>
    </row>
    <row r="197" spans="1:17" ht="14.45" customHeight="1" x14ac:dyDescent="0.2">
      <c r="A197" s="536" t="s">
        <v>1243</v>
      </c>
      <c r="B197" s="537" t="s">
        <v>1074</v>
      </c>
      <c r="C197" s="537" t="s">
        <v>1075</v>
      </c>
      <c r="D197" s="537" t="s">
        <v>1244</v>
      </c>
      <c r="E197" s="537" t="s">
        <v>1245</v>
      </c>
      <c r="F197" s="553">
        <v>1</v>
      </c>
      <c r="G197" s="553">
        <v>2131</v>
      </c>
      <c r="H197" s="553"/>
      <c r="I197" s="553">
        <v>2131</v>
      </c>
      <c r="J197" s="553"/>
      <c r="K197" s="553"/>
      <c r="L197" s="553"/>
      <c r="M197" s="553"/>
      <c r="N197" s="553"/>
      <c r="O197" s="553"/>
      <c r="P197" s="542"/>
      <c r="Q197" s="554"/>
    </row>
    <row r="198" spans="1:17" ht="14.45" customHeight="1" x14ac:dyDescent="0.2">
      <c r="A198" s="536" t="s">
        <v>1243</v>
      </c>
      <c r="B198" s="537" t="s">
        <v>1074</v>
      </c>
      <c r="C198" s="537" t="s">
        <v>1075</v>
      </c>
      <c r="D198" s="537" t="s">
        <v>1084</v>
      </c>
      <c r="E198" s="537" t="s">
        <v>1085</v>
      </c>
      <c r="F198" s="553">
        <v>3</v>
      </c>
      <c r="G198" s="553">
        <v>1224</v>
      </c>
      <c r="H198" s="553">
        <v>0.25</v>
      </c>
      <c r="I198" s="553">
        <v>408</v>
      </c>
      <c r="J198" s="553">
        <v>12</v>
      </c>
      <c r="K198" s="553">
        <v>4896</v>
      </c>
      <c r="L198" s="553">
        <v>1</v>
      </c>
      <c r="M198" s="553">
        <v>408</v>
      </c>
      <c r="N198" s="553"/>
      <c r="O198" s="553"/>
      <c r="P198" s="542"/>
      <c r="Q198" s="554"/>
    </row>
    <row r="199" spans="1:17" ht="14.45" customHeight="1" x14ac:dyDescent="0.2">
      <c r="A199" s="536" t="s">
        <v>1243</v>
      </c>
      <c r="B199" s="537" t="s">
        <v>1074</v>
      </c>
      <c r="C199" s="537" t="s">
        <v>1075</v>
      </c>
      <c r="D199" s="537" t="s">
        <v>1086</v>
      </c>
      <c r="E199" s="537" t="s">
        <v>1087</v>
      </c>
      <c r="F199" s="553">
        <v>42</v>
      </c>
      <c r="G199" s="553">
        <v>7560</v>
      </c>
      <c r="H199" s="553">
        <v>1.3125</v>
      </c>
      <c r="I199" s="553">
        <v>180</v>
      </c>
      <c r="J199" s="553">
        <v>32</v>
      </c>
      <c r="K199" s="553">
        <v>5760</v>
      </c>
      <c r="L199" s="553">
        <v>1</v>
      </c>
      <c r="M199" s="553">
        <v>180</v>
      </c>
      <c r="N199" s="553">
        <v>85</v>
      </c>
      <c r="O199" s="553">
        <v>15555</v>
      </c>
      <c r="P199" s="542">
        <v>2.7005208333333335</v>
      </c>
      <c r="Q199" s="554">
        <v>183</v>
      </c>
    </row>
    <row r="200" spans="1:17" ht="14.45" customHeight="1" x14ac:dyDescent="0.2">
      <c r="A200" s="536" t="s">
        <v>1243</v>
      </c>
      <c r="B200" s="537" t="s">
        <v>1074</v>
      </c>
      <c r="C200" s="537" t="s">
        <v>1075</v>
      </c>
      <c r="D200" s="537" t="s">
        <v>1090</v>
      </c>
      <c r="E200" s="537" t="s">
        <v>1091</v>
      </c>
      <c r="F200" s="553">
        <v>22</v>
      </c>
      <c r="G200" s="553">
        <v>7392</v>
      </c>
      <c r="H200" s="553">
        <v>0.47684169784543928</v>
      </c>
      <c r="I200" s="553">
        <v>336</v>
      </c>
      <c r="J200" s="553">
        <v>46</v>
      </c>
      <c r="K200" s="553">
        <v>15502</v>
      </c>
      <c r="L200" s="553">
        <v>1</v>
      </c>
      <c r="M200" s="553">
        <v>337</v>
      </c>
      <c r="N200" s="553">
        <v>16</v>
      </c>
      <c r="O200" s="553">
        <v>5456</v>
      </c>
      <c r="P200" s="542">
        <v>0.35195458650496708</v>
      </c>
      <c r="Q200" s="554">
        <v>341</v>
      </c>
    </row>
    <row r="201" spans="1:17" ht="14.45" customHeight="1" x14ac:dyDescent="0.2">
      <c r="A201" s="536" t="s">
        <v>1243</v>
      </c>
      <c r="B201" s="537" t="s">
        <v>1074</v>
      </c>
      <c r="C201" s="537" t="s">
        <v>1075</v>
      </c>
      <c r="D201" s="537" t="s">
        <v>1094</v>
      </c>
      <c r="E201" s="537" t="s">
        <v>1095</v>
      </c>
      <c r="F201" s="553">
        <v>240</v>
      </c>
      <c r="G201" s="553">
        <v>83760</v>
      </c>
      <c r="H201" s="553">
        <v>1.0683673469387756</v>
      </c>
      <c r="I201" s="553">
        <v>349</v>
      </c>
      <c r="J201" s="553">
        <v>224</v>
      </c>
      <c r="K201" s="553">
        <v>78400</v>
      </c>
      <c r="L201" s="553">
        <v>1</v>
      </c>
      <c r="M201" s="553">
        <v>350</v>
      </c>
      <c r="N201" s="553">
        <v>238</v>
      </c>
      <c r="O201" s="553">
        <v>83538</v>
      </c>
      <c r="P201" s="542">
        <v>1.0655357142857143</v>
      </c>
      <c r="Q201" s="554">
        <v>351</v>
      </c>
    </row>
    <row r="202" spans="1:17" ht="14.45" customHeight="1" x14ac:dyDescent="0.2">
      <c r="A202" s="536" t="s">
        <v>1243</v>
      </c>
      <c r="B202" s="537" t="s">
        <v>1074</v>
      </c>
      <c r="C202" s="537" t="s">
        <v>1075</v>
      </c>
      <c r="D202" s="537" t="s">
        <v>1100</v>
      </c>
      <c r="E202" s="537" t="s">
        <v>1101</v>
      </c>
      <c r="F202" s="553">
        <v>3</v>
      </c>
      <c r="G202" s="553">
        <v>351</v>
      </c>
      <c r="H202" s="553">
        <v>0.6</v>
      </c>
      <c r="I202" s="553">
        <v>117</v>
      </c>
      <c r="J202" s="553">
        <v>5</v>
      </c>
      <c r="K202" s="553">
        <v>585</v>
      </c>
      <c r="L202" s="553">
        <v>1</v>
      </c>
      <c r="M202" s="553">
        <v>117</v>
      </c>
      <c r="N202" s="553"/>
      <c r="O202" s="553"/>
      <c r="P202" s="542"/>
      <c r="Q202" s="554"/>
    </row>
    <row r="203" spans="1:17" ht="14.45" customHeight="1" x14ac:dyDescent="0.2">
      <c r="A203" s="536" t="s">
        <v>1243</v>
      </c>
      <c r="B203" s="537" t="s">
        <v>1074</v>
      </c>
      <c r="C203" s="537" t="s">
        <v>1075</v>
      </c>
      <c r="D203" s="537" t="s">
        <v>1108</v>
      </c>
      <c r="E203" s="537" t="s">
        <v>1109</v>
      </c>
      <c r="F203" s="553">
        <v>3</v>
      </c>
      <c r="G203" s="553">
        <v>114</v>
      </c>
      <c r="H203" s="553">
        <v>0.75</v>
      </c>
      <c r="I203" s="553">
        <v>38</v>
      </c>
      <c r="J203" s="553">
        <v>4</v>
      </c>
      <c r="K203" s="553">
        <v>152</v>
      </c>
      <c r="L203" s="553">
        <v>1</v>
      </c>
      <c r="M203" s="553">
        <v>38</v>
      </c>
      <c r="N203" s="553"/>
      <c r="O203" s="553"/>
      <c r="P203" s="542"/>
      <c r="Q203" s="554"/>
    </row>
    <row r="204" spans="1:17" ht="14.45" customHeight="1" x14ac:dyDescent="0.2">
      <c r="A204" s="536" t="s">
        <v>1243</v>
      </c>
      <c r="B204" s="537" t="s">
        <v>1074</v>
      </c>
      <c r="C204" s="537" t="s">
        <v>1075</v>
      </c>
      <c r="D204" s="537" t="s">
        <v>1116</v>
      </c>
      <c r="E204" s="537" t="s">
        <v>1117</v>
      </c>
      <c r="F204" s="553">
        <v>320</v>
      </c>
      <c r="G204" s="553">
        <v>97600</v>
      </c>
      <c r="H204" s="553">
        <v>0.88397790055248615</v>
      </c>
      <c r="I204" s="553">
        <v>305</v>
      </c>
      <c r="J204" s="553">
        <v>362</v>
      </c>
      <c r="K204" s="553">
        <v>110410</v>
      </c>
      <c r="L204" s="553">
        <v>1</v>
      </c>
      <c r="M204" s="553">
        <v>305</v>
      </c>
      <c r="N204" s="553">
        <v>308</v>
      </c>
      <c r="O204" s="553">
        <v>94864</v>
      </c>
      <c r="P204" s="542">
        <v>0.85919753645503127</v>
      </c>
      <c r="Q204" s="554">
        <v>308</v>
      </c>
    </row>
    <row r="205" spans="1:17" ht="14.45" customHeight="1" x14ac:dyDescent="0.2">
      <c r="A205" s="536" t="s">
        <v>1243</v>
      </c>
      <c r="B205" s="537" t="s">
        <v>1074</v>
      </c>
      <c r="C205" s="537" t="s">
        <v>1075</v>
      </c>
      <c r="D205" s="537" t="s">
        <v>1118</v>
      </c>
      <c r="E205" s="537" t="s">
        <v>1119</v>
      </c>
      <c r="F205" s="553"/>
      <c r="G205" s="553"/>
      <c r="H205" s="553"/>
      <c r="I205" s="553"/>
      <c r="J205" s="553">
        <v>2</v>
      </c>
      <c r="K205" s="553">
        <v>7444</v>
      </c>
      <c r="L205" s="553">
        <v>1</v>
      </c>
      <c r="M205" s="553">
        <v>3722</v>
      </c>
      <c r="N205" s="553">
        <v>1</v>
      </c>
      <c r="O205" s="553">
        <v>3763</v>
      </c>
      <c r="P205" s="542">
        <v>0.50550779150994085</v>
      </c>
      <c r="Q205" s="554">
        <v>3763</v>
      </c>
    </row>
    <row r="206" spans="1:17" ht="14.45" customHeight="1" x14ac:dyDescent="0.2">
      <c r="A206" s="536" t="s">
        <v>1243</v>
      </c>
      <c r="B206" s="537" t="s">
        <v>1074</v>
      </c>
      <c r="C206" s="537" t="s">
        <v>1075</v>
      </c>
      <c r="D206" s="537" t="s">
        <v>1120</v>
      </c>
      <c r="E206" s="537" t="s">
        <v>1121</v>
      </c>
      <c r="F206" s="553">
        <v>43</v>
      </c>
      <c r="G206" s="553">
        <v>21242</v>
      </c>
      <c r="H206" s="553">
        <v>0.54320419383710528</v>
      </c>
      <c r="I206" s="553">
        <v>494</v>
      </c>
      <c r="J206" s="553">
        <v>79</v>
      </c>
      <c r="K206" s="553">
        <v>39105</v>
      </c>
      <c r="L206" s="553">
        <v>1</v>
      </c>
      <c r="M206" s="553">
        <v>495</v>
      </c>
      <c r="N206" s="553">
        <v>96</v>
      </c>
      <c r="O206" s="553">
        <v>47904</v>
      </c>
      <c r="P206" s="542">
        <v>1.2250095895665516</v>
      </c>
      <c r="Q206" s="554">
        <v>499</v>
      </c>
    </row>
    <row r="207" spans="1:17" ht="14.45" customHeight="1" x14ac:dyDescent="0.2">
      <c r="A207" s="536" t="s">
        <v>1243</v>
      </c>
      <c r="B207" s="537" t="s">
        <v>1074</v>
      </c>
      <c r="C207" s="537" t="s">
        <v>1075</v>
      </c>
      <c r="D207" s="537" t="s">
        <v>1122</v>
      </c>
      <c r="E207" s="537" t="s">
        <v>1123</v>
      </c>
      <c r="F207" s="553"/>
      <c r="G207" s="553"/>
      <c r="H207" s="553"/>
      <c r="I207" s="553"/>
      <c r="J207" s="553">
        <v>1</v>
      </c>
      <c r="K207" s="553">
        <v>6598</v>
      </c>
      <c r="L207" s="553">
        <v>1</v>
      </c>
      <c r="M207" s="553">
        <v>6598</v>
      </c>
      <c r="N207" s="553">
        <v>1</v>
      </c>
      <c r="O207" s="553">
        <v>6669</v>
      </c>
      <c r="P207" s="542">
        <v>1.0107608366171568</v>
      </c>
      <c r="Q207" s="554">
        <v>6669</v>
      </c>
    </row>
    <row r="208" spans="1:17" ht="14.45" customHeight="1" x14ac:dyDescent="0.2">
      <c r="A208" s="536" t="s">
        <v>1243</v>
      </c>
      <c r="B208" s="537" t="s">
        <v>1074</v>
      </c>
      <c r="C208" s="537" t="s">
        <v>1075</v>
      </c>
      <c r="D208" s="537" t="s">
        <v>1124</v>
      </c>
      <c r="E208" s="537" t="s">
        <v>1125</v>
      </c>
      <c r="F208" s="553">
        <v>306</v>
      </c>
      <c r="G208" s="553">
        <v>113220</v>
      </c>
      <c r="H208" s="553">
        <v>0.85007020099257447</v>
      </c>
      <c r="I208" s="553">
        <v>370</v>
      </c>
      <c r="J208" s="553">
        <v>359</v>
      </c>
      <c r="K208" s="553">
        <v>133189</v>
      </c>
      <c r="L208" s="553">
        <v>1</v>
      </c>
      <c r="M208" s="553">
        <v>371</v>
      </c>
      <c r="N208" s="553">
        <v>304</v>
      </c>
      <c r="O208" s="553">
        <v>114304</v>
      </c>
      <c r="P208" s="542">
        <v>0.85820901125468319</v>
      </c>
      <c r="Q208" s="554">
        <v>376</v>
      </c>
    </row>
    <row r="209" spans="1:17" ht="14.45" customHeight="1" x14ac:dyDescent="0.2">
      <c r="A209" s="536" t="s">
        <v>1243</v>
      </c>
      <c r="B209" s="537" t="s">
        <v>1074</v>
      </c>
      <c r="C209" s="537" t="s">
        <v>1075</v>
      </c>
      <c r="D209" s="537" t="s">
        <v>1128</v>
      </c>
      <c r="E209" s="537" t="s">
        <v>1129</v>
      </c>
      <c r="F209" s="553"/>
      <c r="G209" s="553"/>
      <c r="H209" s="553"/>
      <c r="I209" s="553"/>
      <c r="J209" s="553">
        <v>1</v>
      </c>
      <c r="K209" s="553">
        <v>12</v>
      </c>
      <c r="L209" s="553">
        <v>1</v>
      </c>
      <c r="M209" s="553">
        <v>12</v>
      </c>
      <c r="N209" s="553">
        <v>2</v>
      </c>
      <c r="O209" s="553">
        <v>24</v>
      </c>
      <c r="P209" s="542">
        <v>2</v>
      </c>
      <c r="Q209" s="554">
        <v>12</v>
      </c>
    </row>
    <row r="210" spans="1:17" ht="14.45" customHeight="1" x14ac:dyDescent="0.2">
      <c r="A210" s="536" t="s">
        <v>1243</v>
      </c>
      <c r="B210" s="537" t="s">
        <v>1074</v>
      </c>
      <c r="C210" s="537" t="s">
        <v>1075</v>
      </c>
      <c r="D210" s="537" t="s">
        <v>1132</v>
      </c>
      <c r="E210" s="537" t="s">
        <v>1133</v>
      </c>
      <c r="F210" s="553">
        <v>5</v>
      </c>
      <c r="G210" s="553">
        <v>555</v>
      </c>
      <c r="H210" s="553">
        <v>0.4955357142857143</v>
      </c>
      <c r="I210" s="553">
        <v>111</v>
      </c>
      <c r="J210" s="553">
        <v>10</v>
      </c>
      <c r="K210" s="553">
        <v>1120</v>
      </c>
      <c r="L210" s="553">
        <v>1</v>
      </c>
      <c r="M210" s="553">
        <v>112</v>
      </c>
      <c r="N210" s="553"/>
      <c r="O210" s="553"/>
      <c r="P210" s="542"/>
      <c r="Q210" s="554"/>
    </row>
    <row r="211" spans="1:17" ht="14.45" customHeight="1" x14ac:dyDescent="0.2">
      <c r="A211" s="536" t="s">
        <v>1243</v>
      </c>
      <c r="B211" s="537" t="s">
        <v>1074</v>
      </c>
      <c r="C211" s="537" t="s">
        <v>1075</v>
      </c>
      <c r="D211" s="537" t="s">
        <v>1134</v>
      </c>
      <c r="E211" s="537" t="s">
        <v>1135</v>
      </c>
      <c r="F211" s="553">
        <v>1</v>
      </c>
      <c r="G211" s="553">
        <v>125</v>
      </c>
      <c r="H211" s="553">
        <v>0.49800796812749004</v>
      </c>
      <c r="I211" s="553">
        <v>125</v>
      </c>
      <c r="J211" s="553">
        <v>2</v>
      </c>
      <c r="K211" s="553">
        <v>251</v>
      </c>
      <c r="L211" s="553">
        <v>1</v>
      </c>
      <c r="M211" s="553">
        <v>125.5</v>
      </c>
      <c r="N211" s="553">
        <v>3</v>
      </c>
      <c r="O211" s="553">
        <v>378</v>
      </c>
      <c r="P211" s="542">
        <v>1.5059760956175299</v>
      </c>
      <c r="Q211" s="554">
        <v>126</v>
      </c>
    </row>
    <row r="212" spans="1:17" ht="14.45" customHeight="1" x14ac:dyDescent="0.2">
      <c r="A212" s="536" t="s">
        <v>1243</v>
      </c>
      <c r="B212" s="537" t="s">
        <v>1074</v>
      </c>
      <c r="C212" s="537" t="s">
        <v>1075</v>
      </c>
      <c r="D212" s="537" t="s">
        <v>1136</v>
      </c>
      <c r="E212" s="537" t="s">
        <v>1137</v>
      </c>
      <c r="F212" s="553">
        <v>3</v>
      </c>
      <c r="G212" s="553">
        <v>1485</v>
      </c>
      <c r="H212" s="553">
        <v>1.496975806451613</v>
      </c>
      <c r="I212" s="553">
        <v>495</v>
      </c>
      <c r="J212" s="553">
        <v>2</v>
      </c>
      <c r="K212" s="553">
        <v>992</v>
      </c>
      <c r="L212" s="553">
        <v>1</v>
      </c>
      <c r="M212" s="553">
        <v>496</v>
      </c>
      <c r="N212" s="553"/>
      <c r="O212" s="553"/>
      <c r="P212" s="542"/>
      <c r="Q212" s="554"/>
    </row>
    <row r="213" spans="1:17" ht="14.45" customHeight="1" x14ac:dyDescent="0.2">
      <c r="A213" s="536" t="s">
        <v>1243</v>
      </c>
      <c r="B213" s="537" t="s">
        <v>1074</v>
      </c>
      <c r="C213" s="537" t="s">
        <v>1075</v>
      </c>
      <c r="D213" s="537" t="s">
        <v>1139</v>
      </c>
      <c r="E213" s="537" t="s">
        <v>1140</v>
      </c>
      <c r="F213" s="553">
        <v>22</v>
      </c>
      <c r="G213" s="553">
        <v>10032</v>
      </c>
      <c r="H213" s="553">
        <v>1.3689956331877728</v>
      </c>
      <c r="I213" s="553">
        <v>456</v>
      </c>
      <c r="J213" s="553">
        <v>16</v>
      </c>
      <c r="K213" s="553">
        <v>7328</v>
      </c>
      <c r="L213" s="553">
        <v>1</v>
      </c>
      <c r="M213" s="553">
        <v>458</v>
      </c>
      <c r="N213" s="553">
        <v>11</v>
      </c>
      <c r="O213" s="553">
        <v>5093</v>
      </c>
      <c r="P213" s="542">
        <v>0.69500545851528384</v>
      </c>
      <c r="Q213" s="554">
        <v>463</v>
      </c>
    </row>
    <row r="214" spans="1:17" ht="14.45" customHeight="1" x14ac:dyDescent="0.2">
      <c r="A214" s="536" t="s">
        <v>1243</v>
      </c>
      <c r="B214" s="537" t="s">
        <v>1074</v>
      </c>
      <c r="C214" s="537" t="s">
        <v>1075</v>
      </c>
      <c r="D214" s="537" t="s">
        <v>1141</v>
      </c>
      <c r="E214" s="537" t="s">
        <v>1142</v>
      </c>
      <c r="F214" s="553">
        <v>7</v>
      </c>
      <c r="G214" s="553">
        <v>406</v>
      </c>
      <c r="H214" s="553">
        <v>0.33333333333333331</v>
      </c>
      <c r="I214" s="553">
        <v>58</v>
      </c>
      <c r="J214" s="553">
        <v>21</v>
      </c>
      <c r="K214" s="553">
        <v>1218</v>
      </c>
      <c r="L214" s="553">
        <v>1</v>
      </c>
      <c r="M214" s="553">
        <v>58</v>
      </c>
      <c r="N214" s="553">
        <v>10</v>
      </c>
      <c r="O214" s="553">
        <v>590</v>
      </c>
      <c r="P214" s="542">
        <v>0.48440065681444994</v>
      </c>
      <c r="Q214" s="554">
        <v>59</v>
      </c>
    </row>
    <row r="215" spans="1:17" ht="14.45" customHeight="1" x14ac:dyDescent="0.2">
      <c r="A215" s="536" t="s">
        <v>1243</v>
      </c>
      <c r="B215" s="537" t="s">
        <v>1074</v>
      </c>
      <c r="C215" s="537" t="s">
        <v>1075</v>
      </c>
      <c r="D215" s="537" t="s">
        <v>1149</v>
      </c>
      <c r="E215" s="537" t="s">
        <v>1150</v>
      </c>
      <c r="F215" s="553">
        <v>1960</v>
      </c>
      <c r="G215" s="553">
        <v>344960</v>
      </c>
      <c r="H215" s="553">
        <v>0.98245614035087714</v>
      </c>
      <c r="I215" s="553">
        <v>176</v>
      </c>
      <c r="J215" s="553">
        <v>1995</v>
      </c>
      <c r="K215" s="553">
        <v>351120</v>
      </c>
      <c r="L215" s="553">
        <v>1</v>
      </c>
      <c r="M215" s="553">
        <v>176</v>
      </c>
      <c r="N215" s="553">
        <v>1892</v>
      </c>
      <c r="O215" s="553">
        <v>338668</v>
      </c>
      <c r="P215" s="542">
        <v>0.96453634085213036</v>
      </c>
      <c r="Q215" s="554">
        <v>179</v>
      </c>
    </row>
    <row r="216" spans="1:17" ht="14.45" customHeight="1" x14ac:dyDescent="0.2">
      <c r="A216" s="536" t="s">
        <v>1243</v>
      </c>
      <c r="B216" s="537" t="s">
        <v>1074</v>
      </c>
      <c r="C216" s="537" t="s">
        <v>1075</v>
      </c>
      <c r="D216" s="537" t="s">
        <v>1155</v>
      </c>
      <c r="E216" s="537" t="s">
        <v>1156</v>
      </c>
      <c r="F216" s="553">
        <v>7</v>
      </c>
      <c r="G216" s="553">
        <v>1190</v>
      </c>
      <c r="H216" s="553">
        <v>0.35</v>
      </c>
      <c r="I216" s="553">
        <v>170</v>
      </c>
      <c r="J216" s="553">
        <v>20</v>
      </c>
      <c r="K216" s="553">
        <v>3400</v>
      </c>
      <c r="L216" s="553">
        <v>1</v>
      </c>
      <c r="M216" s="553">
        <v>170</v>
      </c>
      <c r="N216" s="553">
        <v>14</v>
      </c>
      <c r="O216" s="553">
        <v>2408</v>
      </c>
      <c r="P216" s="542">
        <v>0.70823529411764707</v>
      </c>
      <c r="Q216" s="554">
        <v>172</v>
      </c>
    </row>
    <row r="217" spans="1:17" ht="14.45" customHeight="1" x14ac:dyDescent="0.2">
      <c r="A217" s="536" t="s">
        <v>1243</v>
      </c>
      <c r="B217" s="537" t="s">
        <v>1074</v>
      </c>
      <c r="C217" s="537" t="s">
        <v>1075</v>
      </c>
      <c r="D217" s="537" t="s">
        <v>1165</v>
      </c>
      <c r="E217" s="537" t="s">
        <v>1166</v>
      </c>
      <c r="F217" s="553">
        <v>1</v>
      </c>
      <c r="G217" s="553">
        <v>264</v>
      </c>
      <c r="H217" s="553">
        <v>1</v>
      </c>
      <c r="I217" s="553">
        <v>264</v>
      </c>
      <c r="J217" s="553">
        <v>1</v>
      </c>
      <c r="K217" s="553">
        <v>264</v>
      </c>
      <c r="L217" s="553">
        <v>1</v>
      </c>
      <c r="M217" s="553">
        <v>264</v>
      </c>
      <c r="N217" s="553"/>
      <c r="O217" s="553"/>
      <c r="P217" s="542"/>
      <c r="Q217" s="554"/>
    </row>
    <row r="218" spans="1:17" ht="14.45" customHeight="1" x14ac:dyDescent="0.2">
      <c r="A218" s="536" t="s">
        <v>1243</v>
      </c>
      <c r="B218" s="537" t="s">
        <v>1074</v>
      </c>
      <c r="C218" s="537" t="s">
        <v>1075</v>
      </c>
      <c r="D218" s="537" t="s">
        <v>1167</v>
      </c>
      <c r="E218" s="537" t="s">
        <v>1168</v>
      </c>
      <c r="F218" s="553">
        <v>2</v>
      </c>
      <c r="G218" s="553">
        <v>4262</v>
      </c>
      <c r="H218" s="553"/>
      <c r="I218" s="553">
        <v>2131</v>
      </c>
      <c r="J218" s="553"/>
      <c r="K218" s="553"/>
      <c r="L218" s="553"/>
      <c r="M218" s="553"/>
      <c r="N218" s="553"/>
      <c r="O218" s="553"/>
      <c r="P218" s="542"/>
      <c r="Q218" s="554"/>
    </row>
    <row r="219" spans="1:17" ht="14.45" customHeight="1" x14ac:dyDescent="0.2">
      <c r="A219" s="536" t="s">
        <v>1243</v>
      </c>
      <c r="B219" s="537" t="s">
        <v>1074</v>
      </c>
      <c r="C219" s="537" t="s">
        <v>1075</v>
      </c>
      <c r="D219" s="537" t="s">
        <v>1169</v>
      </c>
      <c r="E219" s="537" t="s">
        <v>1170</v>
      </c>
      <c r="F219" s="553">
        <v>4</v>
      </c>
      <c r="G219" s="553">
        <v>968</v>
      </c>
      <c r="H219" s="553">
        <v>0.49794238683127573</v>
      </c>
      <c r="I219" s="553">
        <v>242</v>
      </c>
      <c r="J219" s="553">
        <v>8</v>
      </c>
      <c r="K219" s="553">
        <v>1944</v>
      </c>
      <c r="L219" s="553">
        <v>1</v>
      </c>
      <c r="M219" s="553">
        <v>243</v>
      </c>
      <c r="N219" s="553"/>
      <c r="O219" s="553"/>
      <c r="P219" s="542"/>
      <c r="Q219" s="554"/>
    </row>
    <row r="220" spans="1:17" ht="14.45" customHeight="1" x14ac:dyDescent="0.2">
      <c r="A220" s="536" t="s">
        <v>1243</v>
      </c>
      <c r="B220" s="537" t="s">
        <v>1074</v>
      </c>
      <c r="C220" s="537" t="s">
        <v>1075</v>
      </c>
      <c r="D220" s="537" t="s">
        <v>1171</v>
      </c>
      <c r="E220" s="537" t="s">
        <v>1172</v>
      </c>
      <c r="F220" s="553"/>
      <c r="G220" s="553"/>
      <c r="H220" s="553"/>
      <c r="I220" s="553"/>
      <c r="J220" s="553">
        <v>3</v>
      </c>
      <c r="K220" s="553">
        <v>1278</v>
      </c>
      <c r="L220" s="553">
        <v>1</v>
      </c>
      <c r="M220" s="553">
        <v>426</v>
      </c>
      <c r="N220" s="553">
        <v>3</v>
      </c>
      <c r="O220" s="553">
        <v>1305</v>
      </c>
      <c r="P220" s="542">
        <v>1.0211267605633803</v>
      </c>
      <c r="Q220" s="554">
        <v>435</v>
      </c>
    </row>
    <row r="221" spans="1:17" ht="14.45" customHeight="1" x14ac:dyDescent="0.2">
      <c r="A221" s="536" t="s">
        <v>1243</v>
      </c>
      <c r="B221" s="537" t="s">
        <v>1074</v>
      </c>
      <c r="C221" s="537" t="s">
        <v>1075</v>
      </c>
      <c r="D221" s="537" t="s">
        <v>1173</v>
      </c>
      <c r="E221" s="537" t="s">
        <v>1174</v>
      </c>
      <c r="F221" s="553"/>
      <c r="G221" s="553"/>
      <c r="H221" s="553"/>
      <c r="I221" s="553"/>
      <c r="J221" s="553"/>
      <c r="K221" s="553"/>
      <c r="L221" s="553"/>
      <c r="M221" s="553"/>
      <c r="N221" s="553">
        <v>1</v>
      </c>
      <c r="O221" s="553">
        <v>865</v>
      </c>
      <c r="P221" s="542"/>
      <c r="Q221" s="554">
        <v>865</v>
      </c>
    </row>
    <row r="222" spans="1:17" ht="14.45" customHeight="1" x14ac:dyDescent="0.2">
      <c r="A222" s="536" t="s">
        <v>1243</v>
      </c>
      <c r="B222" s="537" t="s">
        <v>1074</v>
      </c>
      <c r="C222" s="537" t="s">
        <v>1075</v>
      </c>
      <c r="D222" s="537" t="s">
        <v>1178</v>
      </c>
      <c r="E222" s="537" t="s">
        <v>1179</v>
      </c>
      <c r="F222" s="553"/>
      <c r="G222" s="553"/>
      <c r="H222" s="553"/>
      <c r="I222" s="553"/>
      <c r="J222" s="553">
        <v>2</v>
      </c>
      <c r="K222" s="553">
        <v>2120</v>
      </c>
      <c r="L222" s="553">
        <v>1</v>
      </c>
      <c r="M222" s="553">
        <v>1060</v>
      </c>
      <c r="N222" s="553"/>
      <c r="O222" s="553"/>
      <c r="P222" s="542"/>
      <c r="Q222" s="554"/>
    </row>
    <row r="223" spans="1:17" ht="14.45" customHeight="1" x14ac:dyDescent="0.2">
      <c r="A223" s="536" t="s">
        <v>1243</v>
      </c>
      <c r="B223" s="537" t="s">
        <v>1074</v>
      </c>
      <c r="C223" s="537" t="s">
        <v>1075</v>
      </c>
      <c r="D223" s="537" t="s">
        <v>1180</v>
      </c>
      <c r="E223" s="537" t="s">
        <v>1181</v>
      </c>
      <c r="F223" s="553">
        <v>1</v>
      </c>
      <c r="G223" s="553">
        <v>289</v>
      </c>
      <c r="H223" s="553">
        <v>1</v>
      </c>
      <c r="I223" s="553">
        <v>289</v>
      </c>
      <c r="J223" s="553">
        <v>1</v>
      </c>
      <c r="K223" s="553">
        <v>289</v>
      </c>
      <c r="L223" s="553">
        <v>1</v>
      </c>
      <c r="M223" s="553">
        <v>289</v>
      </c>
      <c r="N223" s="553"/>
      <c r="O223" s="553"/>
      <c r="P223" s="542"/>
      <c r="Q223" s="554"/>
    </row>
    <row r="224" spans="1:17" ht="14.45" customHeight="1" x14ac:dyDescent="0.2">
      <c r="A224" s="536" t="s">
        <v>1243</v>
      </c>
      <c r="B224" s="537" t="s">
        <v>1074</v>
      </c>
      <c r="C224" s="537" t="s">
        <v>1075</v>
      </c>
      <c r="D224" s="537" t="s">
        <v>1182</v>
      </c>
      <c r="E224" s="537" t="s">
        <v>1183</v>
      </c>
      <c r="F224" s="553"/>
      <c r="G224" s="553"/>
      <c r="H224" s="553"/>
      <c r="I224" s="553"/>
      <c r="J224" s="553">
        <v>2</v>
      </c>
      <c r="K224" s="553">
        <v>2204</v>
      </c>
      <c r="L224" s="553">
        <v>1</v>
      </c>
      <c r="M224" s="553">
        <v>1102</v>
      </c>
      <c r="N224" s="553">
        <v>2</v>
      </c>
      <c r="O224" s="553">
        <v>2236</v>
      </c>
      <c r="P224" s="542">
        <v>1.0145190562613431</v>
      </c>
      <c r="Q224" s="554">
        <v>1118</v>
      </c>
    </row>
    <row r="225" spans="1:17" ht="14.45" customHeight="1" x14ac:dyDescent="0.2">
      <c r="A225" s="536" t="s">
        <v>1243</v>
      </c>
      <c r="B225" s="537" t="s">
        <v>1074</v>
      </c>
      <c r="C225" s="537" t="s">
        <v>1075</v>
      </c>
      <c r="D225" s="537" t="s">
        <v>1192</v>
      </c>
      <c r="E225" s="537" t="s">
        <v>1193</v>
      </c>
      <c r="F225" s="553"/>
      <c r="G225" s="553"/>
      <c r="H225" s="553"/>
      <c r="I225" s="553"/>
      <c r="J225" s="553">
        <v>7</v>
      </c>
      <c r="K225" s="553">
        <v>33453</v>
      </c>
      <c r="L225" s="553">
        <v>1</v>
      </c>
      <c r="M225" s="553">
        <v>4779</v>
      </c>
      <c r="N225" s="553">
        <v>11</v>
      </c>
      <c r="O225" s="553">
        <v>52833</v>
      </c>
      <c r="P225" s="542">
        <v>1.5793202403371895</v>
      </c>
      <c r="Q225" s="554">
        <v>4803</v>
      </c>
    </row>
    <row r="226" spans="1:17" ht="14.45" customHeight="1" x14ac:dyDescent="0.2">
      <c r="A226" s="536" t="s">
        <v>1243</v>
      </c>
      <c r="B226" s="537" t="s">
        <v>1074</v>
      </c>
      <c r="C226" s="537" t="s">
        <v>1075</v>
      </c>
      <c r="D226" s="537" t="s">
        <v>1194</v>
      </c>
      <c r="E226" s="537" t="s">
        <v>1195</v>
      </c>
      <c r="F226" s="553"/>
      <c r="G226" s="553"/>
      <c r="H226" s="553"/>
      <c r="I226" s="553"/>
      <c r="J226" s="553">
        <v>2</v>
      </c>
      <c r="K226" s="553">
        <v>1218</v>
      </c>
      <c r="L226" s="553">
        <v>1</v>
      </c>
      <c r="M226" s="553">
        <v>609</v>
      </c>
      <c r="N226" s="553">
        <v>3</v>
      </c>
      <c r="O226" s="553">
        <v>1836</v>
      </c>
      <c r="P226" s="542">
        <v>1.5073891625615763</v>
      </c>
      <c r="Q226" s="554">
        <v>612</v>
      </c>
    </row>
    <row r="227" spans="1:17" ht="14.45" customHeight="1" x14ac:dyDescent="0.2">
      <c r="A227" s="536" t="s">
        <v>1246</v>
      </c>
      <c r="B227" s="537" t="s">
        <v>1074</v>
      </c>
      <c r="C227" s="537" t="s">
        <v>1075</v>
      </c>
      <c r="D227" s="537" t="s">
        <v>1078</v>
      </c>
      <c r="E227" s="537" t="s">
        <v>1079</v>
      </c>
      <c r="F227" s="553">
        <v>105</v>
      </c>
      <c r="G227" s="553">
        <v>6090</v>
      </c>
      <c r="H227" s="553">
        <v>1.1413043478260869</v>
      </c>
      <c r="I227" s="553">
        <v>58</v>
      </c>
      <c r="J227" s="553">
        <v>92</v>
      </c>
      <c r="K227" s="553">
        <v>5336</v>
      </c>
      <c r="L227" s="553">
        <v>1</v>
      </c>
      <c r="M227" s="553">
        <v>58</v>
      </c>
      <c r="N227" s="553">
        <v>107</v>
      </c>
      <c r="O227" s="553">
        <v>6313</v>
      </c>
      <c r="P227" s="542">
        <v>1.1830959520239881</v>
      </c>
      <c r="Q227" s="554">
        <v>59</v>
      </c>
    </row>
    <row r="228" spans="1:17" ht="14.45" customHeight="1" x14ac:dyDescent="0.2">
      <c r="A228" s="536" t="s">
        <v>1246</v>
      </c>
      <c r="B228" s="537" t="s">
        <v>1074</v>
      </c>
      <c r="C228" s="537" t="s">
        <v>1075</v>
      </c>
      <c r="D228" s="537" t="s">
        <v>1080</v>
      </c>
      <c r="E228" s="537" t="s">
        <v>1081</v>
      </c>
      <c r="F228" s="553">
        <v>25</v>
      </c>
      <c r="G228" s="553">
        <v>3275</v>
      </c>
      <c r="H228" s="553">
        <v>1.1320428620808849</v>
      </c>
      <c r="I228" s="553">
        <v>131</v>
      </c>
      <c r="J228" s="553">
        <v>22</v>
      </c>
      <c r="K228" s="553">
        <v>2893</v>
      </c>
      <c r="L228" s="553">
        <v>1</v>
      </c>
      <c r="M228" s="553">
        <v>131.5</v>
      </c>
      <c r="N228" s="553">
        <v>27</v>
      </c>
      <c r="O228" s="553">
        <v>3564</v>
      </c>
      <c r="P228" s="542">
        <v>1.231939163498099</v>
      </c>
      <c r="Q228" s="554">
        <v>132</v>
      </c>
    </row>
    <row r="229" spans="1:17" ht="14.45" customHeight="1" x14ac:dyDescent="0.2">
      <c r="A229" s="536" t="s">
        <v>1246</v>
      </c>
      <c r="B229" s="537" t="s">
        <v>1074</v>
      </c>
      <c r="C229" s="537" t="s">
        <v>1075</v>
      </c>
      <c r="D229" s="537" t="s">
        <v>1086</v>
      </c>
      <c r="E229" s="537" t="s">
        <v>1087</v>
      </c>
      <c r="F229" s="553">
        <v>35</v>
      </c>
      <c r="G229" s="553">
        <v>6300</v>
      </c>
      <c r="H229" s="553">
        <v>1.6666666666666667</v>
      </c>
      <c r="I229" s="553">
        <v>180</v>
      </c>
      <c r="J229" s="553">
        <v>21</v>
      </c>
      <c r="K229" s="553">
        <v>3780</v>
      </c>
      <c r="L229" s="553">
        <v>1</v>
      </c>
      <c r="M229" s="553">
        <v>180</v>
      </c>
      <c r="N229" s="553">
        <v>38</v>
      </c>
      <c r="O229" s="553">
        <v>6954</v>
      </c>
      <c r="P229" s="542">
        <v>1.8396825396825396</v>
      </c>
      <c r="Q229" s="554">
        <v>183</v>
      </c>
    </row>
    <row r="230" spans="1:17" ht="14.45" customHeight="1" x14ac:dyDescent="0.2">
      <c r="A230" s="536" t="s">
        <v>1246</v>
      </c>
      <c r="B230" s="537" t="s">
        <v>1074</v>
      </c>
      <c r="C230" s="537" t="s">
        <v>1075</v>
      </c>
      <c r="D230" s="537" t="s">
        <v>1090</v>
      </c>
      <c r="E230" s="537" t="s">
        <v>1091</v>
      </c>
      <c r="F230" s="553">
        <v>38</v>
      </c>
      <c r="G230" s="553">
        <v>12768</v>
      </c>
      <c r="H230" s="553">
        <v>1.0824925816023738</v>
      </c>
      <c r="I230" s="553">
        <v>336</v>
      </c>
      <c r="J230" s="553">
        <v>35</v>
      </c>
      <c r="K230" s="553">
        <v>11795</v>
      </c>
      <c r="L230" s="553">
        <v>1</v>
      </c>
      <c r="M230" s="553">
        <v>337</v>
      </c>
      <c r="N230" s="553">
        <v>54</v>
      </c>
      <c r="O230" s="553">
        <v>18414</v>
      </c>
      <c r="P230" s="542">
        <v>1.5611699872827469</v>
      </c>
      <c r="Q230" s="554">
        <v>341</v>
      </c>
    </row>
    <row r="231" spans="1:17" ht="14.45" customHeight="1" x14ac:dyDescent="0.2">
      <c r="A231" s="536" t="s">
        <v>1246</v>
      </c>
      <c r="B231" s="537" t="s">
        <v>1074</v>
      </c>
      <c r="C231" s="537" t="s">
        <v>1075</v>
      </c>
      <c r="D231" s="537" t="s">
        <v>1092</v>
      </c>
      <c r="E231" s="537" t="s">
        <v>1093</v>
      </c>
      <c r="F231" s="553">
        <v>1</v>
      </c>
      <c r="G231" s="553">
        <v>459</v>
      </c>
      <c r="H231" s="553"/>
      <c r="I231" s="553">
        <v>459</v>
      </c>
      <c r="J231" s="553"/>
      <c r="K231" s="553"/>
      <c r="L231" s="553"/>
      <c r="M231" s="553"/>
      <c r="N231" s="553"/>
      <c r="O231" s="553"/>
      <c r="P231" s="542"/>
      <c r="Q231" s="554"/>
    </row>
    <row r="232" spans="1:17" ht="14.45" customHeight="1" x14ac:dyDescent="0.2">
      <c r="A232" s="536" t="s">
        <v>1246</v>
      </c>
      <c r="B232" s="537" t="s">
        <v>1074</v>
      </c>
      <c r="C232" s="537" t="s">
        <v>1075</v>
      </c>
      <c r="D232" s="537" t="s">
        <v>1094</v>
      </c>
      <c r="E232" s="537" t="s">
        <v>1095</v>
      </c>
      <c r="F232" s="553">
        <v>910</v>
      </c>
      <c r="G232" s="553">
        <v>317590</v>
      </c>
      <c r="H232" s="553">
        <v>0.81747747747747745</v>
      </c>
      <c r="I232" s="553">
        <v>349</v>
      </c>
      <c r="J232" s="553">
        <v>1110</v>
      </c>
      <c r="K232" s="553">
        <v>388500</v>
      </c>
      <c r="L232" s="553">
        <v>1</v>
      </c>
      <c r="M232" s="553">
        <v>350</v>
      </c>
      <c r="N232" s="553">
        <v>1288</v>
      </c>
      <c r="O232" s="553">
        <v>452088</v>
      </c>
      <c r="P232" s="542">
        <v>1.1636756756756756</v>
      </c>
      <c r="Q232" s="554">
        <v>351</v>
      </c>
    </row>
    <row r="233" spans="1:17" ht="14.45" customHeight="1" x14ac:dyDescent="0.2">
      <c r="A233" s="536" t="s">
        <v>1246</v>
      </c>
      <c r="B233" s="537" t="s">
        <v>1074</v>
      </c>
      <c r="C233" s="537" t="s">
        <v>1075</v>
      </c>
      <c r="D233" s="537" t="s">
        <v>1100</v>
      </c>
      <c r="E233" s="537" t="s">
        <v>1101</v>
      </c>
      <c r="F233" s="553"/>
      <c r="G233" s="553"/>
      <c r="H233" s="553"/>
      <c r="I233" s="553"/>
      <c r="J233" s="553">
        <v>1</v>
      </c>
      <c r="K233" s="553">
        <v>117</v>
      </c>
      <c r="L233" s="553">
        <v>1</v>
      </c>
      <c r="M233" s="553">
        <v>117</v>
      </c>
      <c r="N233" s="553"/>
      <c r="O233" s="553"/>
      <c r="P233" s="542"/>
      <c r="Q233" s="554"/>
    </row>
    <row r="234" spans="1:17" ht="14.45" customHeight="1" x14ac:dyDescent="0.2">
      <c r="A234" s="536" t="s">
        <v>1246</v>
      </c>
      <c r="B234" s="537" t="s">
        <v>1074</v>
      </c>
      <c r="C234" s="537" t="s">
        <v>1075</v>
      </c>
      <c r="D234" s="537" t="s">
        <v>1106</v>
      </c>
      <c r="E234" s="537" t="s">
        <v>1107</v>
      </c>
      <c r="F234" s="553"/>
      <c r="G234" s="553"/>
      <c r="H234" s="553"/>
      <c r="I234" s="553"/>
      <c r="J234" s="553">
        <v>1</v>
      </c>
      <c r="K234" s="553">
        <v>392</v>
      </c>
      <c r="L234" s="553">
        <v>1</v>
      </c>
      <c r="M234" s="553">
        <v>392</v>
      </c>
      <c r="N234" s="553">
        <v>1</v>
      </c>
      <c r="O234" s="553">
        <v>399</v>
      </c>
      <c r="P234" s="542">
        <v>1.0178571428571428</v>
      </c>
      <c r="Q234" s="554">
        <v>399</v>
      </c>
    </row>
    <row r="235" spans="1:17" ht="14.45" customHeight="1" x14ac:dyDescent="0.2">
      <c r="A235" s="536" t="s">
        <v>1246</v>
      </c>
      <c r="B235" s="537" t="s">
        <v>1074</v>
      </c>
      <c r="C235" s="537" t="s">
        <v>1075</v>
      </c>
      <c r="D235" s="537" t="s">
        <v>1108</v>
      </c>
      <c r="E235" s="537" t="s">
        <v>1109</v>
      </c>
      <c r="F235" s="553"/>
      <c r="G235" s="553"/>
      <c r="H235" s="553"/>
      <c r="I235" s="553"/>
      <c r="J235" s="553">
        <v>1</v>
      </c>
      <c r="K235" s="553">
        <v>38</v>
      </c>
      <c r="L235" s="553">
        <v>1</v>
      </c>
      <c r="M235" s="553">
        <v>38</v>
      </c>
      <c r="N235" s="553"/>
      <c r="O235" s="553"/>
      <c r="P235" s="542"/>
      <c r="Q235" s="554"/>
    </row>
    <row r="236" spans="1:17" ht="14.45" customHeight="1" x14ac:dyDescent="0.2">
      <c r="A236" s="536" t="s">
        <v>1246</v>
      </c>
      <c r="B236" s="537" t="s">
        <v>1074</v>
      </c>
      <c r="C236" s="537" t="s">
        <v>1075</v>
      </c>
      <c r="D236" s="537" t="s">
        <v>1112</v>
      </c>
      <c r="E236" s="537" t="s">
        <v>1113</v>
      </c>
      <c r="F236" s="553"/>
      <c r="G236" s="553"/>
      <c r="H236" s="553"/>
      <c r="I236" s="553"/>
      <c r="J236" s="553">
        <v>1</v>
      </c>
      <c r="K236" s="553">
        <v>707</v>
      </c>
      <c r="L236" s="553">
        <v>1</v>
      </c>
      <c r="M236" s="553">
        <v>707</v>
      </c>
      <c r="N236" s="553">
        <v>1</v>
      </c>
      <c r="O236" s="553">
        <v>713</v>
      </c>
      <c r="P236" s="542">
        <v>1.0084865629420086</v>
      </c>
      <c r="Q236" s="554">
        <v>713</v>
      </c>
    </row>
    <row r="237" spans="1:17" ht="14.45" customHeight="1" x14ac:dyDescent="0.2">
      <c r="A237" s="536" t="s">
        <v>1246</v>
      </c>
      <c r="B237" s="537" t="s">
        <v>1074</v>
      </c>
      <c r="C237" s="537" t="s">
        <v>1075</v>
      </c>
      <c r="D237" s="537" t="s">
        <v>1114</v>
      </c>
      <c r="E237" s="537" t="s">
        <v>1115</v>
      </c>
      <c r="F237" s="553"/>
      <c r="G237" s="553"/>
      <c r="H237" s="553"/>
      <c r="I237" s="553"/>
      <c r="J237" s="553">
        <v>1</v>
      </c>
      <c r="K237" s="553">
        <v>148</v>
      </c>
      <c r="L237" s="553">
        <v>1</v>
      </c>
      <c r="M237" s="553">
        <v>148</v>
      </c>
      <c r="N237" s="553"/>
      <c r="O237" s="553"/>
      <c r="P237" s="542"/>
      <c r="Q237" s="554"/>
    </row>
    <row r="238" spans="1:17" ht="14.45" customHeight="1" x14ac:dyDescent="0.2">
      <c r="A238" s="536" t="s">
        <v>1246</v>
      </c>
      <c r="B238" s="537" t="s">
        <v>1074</v>
      </c>
      <c r="C238" s="537" t="s">
        <v>1075</v>
      </c>
      <c r="D238" s="537" t="s">
        <v>1116</v>
      </c>
      <c r="E238" s="537" t="s">
        <v>1117</v>
      </c>
      <c r="F238" s="553">
        <v>38</v>
      </c>
      <c r="G238" s="553">
        <v>11590</v>
      </c>
      <c r="H238" s="553">
        <v>0.92682926829268297</v>
      </c>
      <c r="I238" s="553">
        <v>305</v>
      </c>
      <c r="J238" s="553">
        <v>41</v>
      </c>
      <c r="K238" s="553">
        <v>12505</v>
      </c>
      <c r="L238" s="553">
        <v>1</v>
      </c>
      <c r="M238" s="553">
        <v>305</v>
      </c>
      <c r="N238" s="553">
        <v>53</v>
      </c>
      <c r="O238" s="553">
        <v>16324</v>
      </c>
      <c r="P238" s="542">
        <v>1.3053978408636546</v>
      </c>
      <c r="Q238" s="554">
        <v>308</v>
      </c>
    </row>
    <row r="239" spans="1:17" ht="14.45" customHeight="1" x14ac:dyDescent="0.2">
      <c r="A239" s="536" t="s">
        <v>1246</v>
      </c>
      <c r="B239" s="537" t="s">
        <v>1074</v>
      </c>
      <c r="C239" s="537" t="s">
        <v>1075</v>
      </c>
      <c r="D239" s="537" t="s">
        <v>1118</v>
      </c>
      <c r="E239" s="537" t="s">
        <v>1119</v>
      </c>
      <c r="F239" s="553"/>
      <c r="G239" s="553"/>
      <c r="H239" s="553"/>
      <c r="I239" s="553"/>
      <c r="J239" s="553">
        <v>1</v>
      </c>
      <c r="K239" s="553">
        <v>3722</v>
      </c>
      <c r="L239" s="553">
        <v>1</v>
      </c>
      <c r="M239" s="553">
        <v>3722</v>
      </c>
      <c r="N239" s="553"/>
      <c r="O239" s="553"/>
      <c r="P239" s="542"/>
      <c r="Q239" s="554"/>
    </row>
    <row r="240" spans="1:17" ht="14.45" customHeight="1" x14ac:dyDescent="0.2">
      <c r="A240" s="536" t="s">
        <v>1246</v>
      </c>
      <c r="B240" s="537" t="s">
        <v>1074</v>
      </c>
      <c r="C240" s="537" t="s">
        <v>1075</v>
      </c>
      <c r="D240" s="537" t="s">
        <v>1120</v>
      </c>
      <c r="E240" s="537" t="s">
        <v>1121</v>
      </c>
      <c r="F240" s="553">
        <v>174</v>
      </c>
      <c r="G240" s="553">
        <v>85956</v>
      </c>
      <c r="H240" s="553">
        <v>0.98106488614963194</v>
      </c>
      <c r="I240" s="553">
        <v>494</v>
      </c>
      <c r="J240" s="553">
        <v>177</v>
      </c>
      <c r="K240" s="553">
        <v>87615</v>
      </c>
      <c r="L240" s="553">
        <v>1</v>
      </c>
      <c r="M240" s="553">
        <v>495</v>
      </c>
      <c r="N240" s="553">
        <v>207</v>
      </c>
      <c r="O240" s="553">
        <v>103293</v>
      </c>
      <c r="P240" s="542">
        <v>1.1789419619928094</v>
      </c>
      <c r="Q240" s="554">
        <v>499</v>
      </c>
    </row>
    <row r="241" spans="1:17" ht="14.45" customHeight="1" x14ac:dyDescent="0.2">
      <c r="A241" s="536" t="s">
        <v>1246</v>
      </c>
      <c r="B241" s="537" t="s">
        <v>1074</v>
      </c>
      <c r="C241" s="537" t="s">
        <v>1075</v>
      </c>
      <c r="D241" s="537" t="s">
        <v>1122</v>
      </c>
      <c r="E241" s="537" t="s">
        <v>1123</v>
      </c>
      <c r="F241" s="553">
        <v>1</v>
      </c>
      <c r="G241" s="553">
        <v>6580</v>
      </c>
      <c r="H241" s="553"/>
      <c r="I241" s="553">
        <v>6580</v>
      </c>
      <c r="J241" s="553"/>
      <c r="K241" s="553"/>
      <c r="L241" s="553"/>
      <c r="M241" s="553"/>
      <c r="N241" s="553"/>
      <c r="O241" s="553"/>
      <c r="P241" s="542"/>
      <c r="Q241" s="554"/>
    </row>
    <row r="242" spans="1:17" ht="14.45" customHeight="1" x14ac:dyDescent="0.2">
      <c r="A242" s="536" t="s">
        <v>1246</v>
      </c>
      <c r="B242" s="537" t="s">
        <v>1074</v>
      </c>
      <c r="C242" s="537" t="s">
        <v>1075</v>
      </c>
      <c r="D242" s="537" t="s">
        <v>1124</v>
      </c>
      <c r="E242" s="537" t="s">
        <v>1125</v>
      </c>
      <c r="F242" s="553">
        <v>198</v>
      </c>
      <c r="G242" s="553">
        <v>73260</v>
      </c>
      <c r="H242" s="553">
        <v>0.9727404299390543</v>
      </c>
      <c r="I242" s="553">
        <v>370</v>
      </c>
      <c r="J242" s="553">
        <v>203</v>
      </c>
      <c r="K242" s="553">
        <v>75313</v>
      </c>
      <c r="L242" s="553">
        <v>1</v>
      </c>
      <c r="M242" s="553">
        <v>371</v>
      </c>
      <c r="N242" s="553">
        <v>230</v>
      </c>
      <c r="O242" s="553">
        <v>86480</v>
      </c>
      <c r="P242" s="542">
        <v>1.1482745342769509</v>
      </c>
      <c r="Q242" s="554">
        <v>376</v>
      </c>
    </row>
    <row r="243" spans="1:17" ht="14.45" customHeight="1" x14ac:dyDescent="0.2">
      <c r="A243" s="536" t="s">
        <v>1246</v>
      </c>
      <c r="B243" s="537" t="s">
        <v>1074</v>
      </c>
      <c r="C243" s="537" t="s">
        <v>1075</v>
      </c>
      <c r="D243" s="537" t="s">
        <v>1128</v>
      </c>
      <c r="E243" s="537" t="s">
        <v>1129</v>
      </c>
      <c r="F243" s="553"/>
      <c r="G243" s="553"/>
      <c r="H243" s="553"/>
      <c r="I243" s="553"/>
      <c r="J243" s="553">
        <v>1</v>
      </c>
      <c r="K243" s="553">
        <v>12</v>
      </c>
      <c r="L243" s="553">
        <v>1</v>
      </c>
      <c r="M243" s="553">
        <v>12</v>
      </c>
      <c r="N243" s="553">
        <v>3</v>
      </c>
      <c r="O243" s="553">
        <v>36</v>
      </c>
      <c r="P243" s="542">
        <v>3</v>
      </c>
      <c r="Q243" s="554">
        <v>12</v>
      </c>
    </row>
    <row r="244" spans="1:17" ht="14.45" customHeight="1" x14ac:dyDescent="0.2">
      <c r="A244" s="536" t="s">
        <v>1246</v>
      </c>
      <c r="B244" s="537" t="s">
        <v>1074</v>
      </c>
      <c r="C244" s="537" t="s">
        <v>1075</v>
      </c>
      <c r="D244" s="537" t="s">
        <v>1132</v>
      </c>
      <c r="E244" s="537" t="s">
        <v>1133</v>
      </c>
      <c r="F244" s="553">
        <v>14</v>
      </c>
      <c r="G244" s="553">
        <v>1554</v>
      </c>
      <c r="H244" s="553">
        <v>6.9375</v>
      </c>
      <c r="I244" s="553">
        <v>111</v>
      </c>
      <c r="J244" s="553">
        <v>2</v>
      </c>
      <c r="K244" s="553">
        <v>224</v>
      </c>
      <c r="L244" s="553">
        <v>1</v>
      </c>
      <c r="M244" s="553">
        <v>112</v>
      </c>
      <c r="N244" s="553">
        <v>5</v>
      </c>
      <c r="O244" s="553">
        <v>565</v>
      </c>
      <c r="P244" s="542">
        <v>2.5223214285714284</v>
      </c>
      <c r="Q244" s="554">
        <v>113</v>
      </c>
    </row>
    <row r="245" spans="1:17" ht="14.45" customHeight="1" x14ac:dyDescent="0.2">
      <c r="A245" s="536" t="s">
        <v>1246</v>
      </c>
      <c r="B245" s="537" t="s">
        <v>1074</v>
      </c>
      <c r="C245" s="537" t="s">
        <v>1075</v>
      </c>
      <c r="D245" s="537" t="s">
        <v>1134</v>
      </c>
      <c r="E245" s="537" t="s">
        <v>1135</v>
      </c>
      <c r="F245" s="553"/>
      <c r="G245" s="553"/>
      <c r="H245" s="553"/>
      <c r="I245" s="553"/>
      <c r="J245" s="553">
        <v>2</v>
      </c>
      <c r="K245" s="553">
        <v>252</v>
      </c>
      <c r="L245" s="553">
        <v>1</v>
      </c>
      <c r="M245" s="553">
        <v>126</v>
      </c>
      <c r="N245" s="553"/>
      <c r="O245" s="553"/>
      <c r="P245" s="542"/>
      <c r="Q245" s="554"/>
    </row>
    <row r="246" spans="1:17" ht="14.45" customHeight="1" x14ac:dyDescent="0.2">
      <c r="A246" s="536" t="s">
        <v>1246</v>
      </c>
      <c r="B246" s="537" t="s">
        <v>1074</v>
      </c>
      <c r="C246" s="537" t="s">
        <v>1075</v>
      </c>
      <c r="D246" s="537" t="s">
        <v>1136</v>
      </c>
      <c r="E246" s="537" t="s">
        <v>1137</v>
      </c>
      <c r="F246" s="553"/>
      <c r="G246" s="553"/>
      <c r="H246" s="553"/>
      <c r="I246" s="553"/>
      <c r="J246" s="553">
        <v>1</v>
      </c>
      <c r="K246" s="553">
        <v>496</v>
      </c>
      <c r="L246" s="553">
        <v>1</v>
      </c>
      <c r="M246" s="553">
        <v>496</v>
      </c>
      <c r="N246" s="553">
        <v>1</v>
      </c>
      <c r="O246" s="553">
        <v>500</v>
      </c>
      <c r="P246" s="542">
        <v>1.0080645161290323</v>
      </c>
      <c r="Q246" s="554">
        <v>500</v>
      </c>
    </row>
    <row r="247" spans="1:17" ht="14.45" customHeight="1" x14ac:dyDescent="0.2">
      <c r="A247" s="536" t="s">
        <v>1246</v>
      </c>
      <c r="B247" s="537" t="s">
        <v>1074</v>
      </c>
      <c r="C247" s="537" t="s">
        <v>1075</v>
      </c>
      <c r="D247" s="537" t="s">
        <v>1138</v>
      </c>
      <c r="E247" s="537"/>
      <c r="F247" s="553">
        <v>1</v>
      </c>
      <c r="G247" s="553">
        <v>1285</v>
      </c>
      <c r="H247" s="553"/>
      <c r="I247" s="553">
        <v>1285</v>
      </c>
      <c r="J247" s="553"/>
      <c r="K247" s="553"/>
      <c r="L247" s="553"/>
      <c r="M247" s="553"/>
      <c r="N247" s="553"/>
      <c r="O247" s="553"/>
      <c r="P247" s="542"/>
      <c r="Q247" s="554"/>
    </row>
    <row r="248" spans="1:17" ht="14.45" customHeight="1" x14ac:dyDescent="0.2">
      <c r="A248" s="536" t="s">
        <v>1246</v>
      </c>
      <c r="B248" s="537" t="s">
        <v>1074</v>
      </c>
      <c r="C248" s="537" t="s">
        <v>1075</v>
      </c>
      <c r="D248" s="537" t="s">
        <v>1139</v>
      </c>
      <c r="E248" s="537" t="s">
        <v>1140</v>
      </c>
      <c r="F248" s="553">
        <v>26</v>
      </c>
      <c r="G248" s="553">
        <v>11856</v>
      </c>
      <c r="H248" s="553">
        <v>1.5227331107115336</v>
      </c>
      <c r="I248" s="553">
        <v>456</v>
      </c>
      <c r="J248" s="553">
        <v>17</v>
      </c>
      <c r="K248" s="553">
        <v>7786</v>
      </c>
      <c r="L248" s="553">
        <v>1</v>
      </c>
      <c r="M248" s="553">
        <v>458</v>
      </c>
      <c r="N248" s="553">
        <v>38</v>
      </c>
      <c r="O248" s="553">
        <v>17594</v>
      </c>
      <c r="P248" s="542">
        <v>2.2596968918571796</v>
      </c>
      <c r="Q248" s="554">
        <v>463</v>
      </c>
    </row>
    <row r="249" spans="1:17" ht="14.45" customHeight="1" x14ac:dyDescent="0.2">
      <c r="A249" s="536" t="s">
        <v>1246</v>
      </c>
      <c r="B249" s="537" t="s">
        <v>1074</v>
      </c>
      <c r="C249" s="537" t="s">
        <v>1075</v>
      </c>
      <c r="D249" s="537" t="s">
        <v>1141</v>
      </c>
      <c r="E249" s="537" t="s">
        <v>1142</v>
      </c>
      <c r="F249" s="553">
        <v>332</v>
      </c>
      <c r="G249" s="553">
        <v>19256</v>
      </c>
      <c r="H249" s="553">
        <v>1.1216216216216217</v>
      </c>
      <c r="I249" s="553">
        <v>58</v>
      </c>
      <c r="J249" s="553">
        <v>296</v>
      </c>
      <c r="K249" s="553">
        <v>17168</v>
      </c>
      <c r="L249" s="553">
        <v>1</v>
      </c>
      <c r="M249" s="553">
        <v>58</v>
      </c>
      <c r="N249" s="553">
        <v>308</v>
      </c>
      <c r="O249" s="553">
        <v>18172</v>
      </c>
      <c r="P249" s="542">
        <v>1.0584808946877913</v>
      </c>
      <c r="Q249" s="554">
        <v>59</v>
      </c>
    </row>
    <row r="250" spans="1:17" ht="14.45" customHeight="1" x14ac:dyDescent="0.2">
      <c r="A250" s="536" t="s">
        <v>1246</v>
      </c>
      <c r="B250" s="537" t="s">
        <v>1074</v>
      </c>
      <c r="C250" s="537" t="s">
        <v>1075</v>
      </c>
      <c r="D250" s="537" t="s">
        <v>1143</v>
      </c>
      <c r="E250" s="537" t="s">
        <v>1144</v>
      </c>
      <c r="F250" s="553">
        <v>3</v>
      </c>
      <c r="G250" s="553">
        <v>6519</v>
      </c>
      <c r="H250" s="553"/>
      <c r="I250" s="553">
        <v>2173</v>
      </c>
      <c r="J250" s="553"/>
      <c r="K250" s="553"/>
      <c r="L250" s="553"/>
      <c r="M250" s="553"/>
      <c r="N250" s="553">
        <v>1</v>
      </c>
      <c r="O250" s="553">
        <v>2179</v>
      </c>
      <c r="P250" s="542"/>
      <c r="Q250" s="554">
        <v>2179</v>
      </c>
    </row>
    <row r="251" spans="1:17" ht="14.45" customHeight="1" x14ac:dyDescent="0.2">
      <c r="A251" s="536" t="s">
        <v>1246</v>
      </c>
      <c r="B251" s="537" t="s">
        <v>1074</v>
      </c>
      <c r="C251" s="537" t="s">
        <v>1075</v>
      </c>
      <c r="D251" s="537" t="s">
        <v>1145</v>
      </c>
      <c r="E251" s="537" t="s">
        <v>1146</v>
      </c>
      <c r="F251" s="553"/>
      <c r="G251" s="553"/>
      <c r="H251" s="553"/>
      <c r="I251" s="553"/>
      <c r="J251" s="553"/>
      <c r="K251" s="553"/>
      <c r="L251" s="553"/>
      <c r="M251" s="553"/>
      <c r="N251" s="553">
        <v>4</v>
      </c>
      <c r="O251" s="553">
        <v>42000</v>
      </c>
      <c r="P251" s="542"/>
      <c r="Q251" s="554">
        <v>10500</v>
      </c>
    </row>
    <row r="252" spans="1:17" ht="14.45" customHeight="1" x14ac:dyDescent="0.2">
      <c r="A252" s="536" t="s">
        <v>1246</v>
      </c>
      <c r="B252" s="537" t="s">
        <v>1074</v>
      </c>
      <c r="C252" s="537" t="s">
        <v>1075</v>
      </c>
      <c r="D252" s="537" t="s">
        <v>1149</v>
      </c>
      <c r="E252" s="537" t="s">
        <v>1150</v>
      </c>
      <c r="F252" s="553">
        <v>539</v>
      </c>
      <c r="G252" s="553">
        <v>94864</v>
      </c>
      <c r="H252" s="553">
        <v>0.98178506375227692</v>
      </c>
      <c r="I252" s="553">
        <v>176</v>
      </c>
      <c r="J252" s="553">
        <v>549</v>
      </c>
      <c r="K252" s="553">
        <v>96624</v>
      </c>
      <c r="L252" s="553">
        <v>1</v>
      </c>
      <c r="M252" s="553">
        <v>176</v>
      </c>
      <c r="N252" s="553">
        <v>457</v>
      </c>
      <c r="O252" s="553">
        <v>81803</v>
      </c>
      <c r="P252" s="542">
        <v>0.84661160788209966</v>
      </c>
      <c r="Q252" s="554">
        <v>179</v>
      </c>
    </row>
    <row r="253" spans="1:17" ht="14.45" customHeight="1" x14ac:dyDescent="0.2">
      <c r="A253" s="536" t="s">
        <v>1246</v>
      </c>
      <c r="B253" s="537" t="s">
        <v>1074</v>
      </c>
      <c r="C253" s="537" t="s">
        <v>1075</v>
      </c>
      <c r="D253" s="537" t="s">
        <v>1151</v>
      </c>
      <c r="E253" s="537" t="s">
        <v>1152</v>
      </c>
      <c r="F253" s="553"/>
      <c r="G253" s="553"/>
      <c r="H253" s="553"/>
      <c r="I253" s="553"/>
      <c r="J253" s="553">
        <v>2</v>
      </c>
      <c r="K253" s="553">
        <v>172</v>
      </c>
      <c r="L253" s="553">
        <v>1</v>
      </c>
      <c r="M253" s="553">
        <v>86</v>
      </c>
      <c r="N253" s="553">
        <v>2</v>
      </c>
      <c r="O253" s="553">
        <v>174</v>
      </c>
      <c r="P253" s="542">
        <v>1.0116279069767442</v>
      </c>
      <c r="Q253" s="554">
        <v>87</v>
      </c>
    </row>
    <row r="254" spans="1:17" ht="14.45" customHeight="1" x14ac:dyDescent="0.2">
      <c r="A254" s="536" t="s">
        <v>1246</v>
      </c>
      <c r="B254" s="537" t="s">
        <v>1074</v>
      </c>
      <c r="C254" s="537" t="s">
        <v>1075</v>
      </c>
      <c r="D254" s="537" t="s">
        <v>1155</v>
      </c>
      <c r="E254" s="537" t="s">
        <v>1156</v>
      </c>
      <c r="F254" s="553">
        <v>22</v>
      </c>
      <c r="G254" s="553">
        <v>3740</v>
      </c>
      <c r="H254" s="553">
        <v>0.84615384615384615</v>
      </c>
      <c r="I254" s="553">
        <v>170</v>
      </c>
      <c r="J254" s="553">
        <v>26</v>
      </c>
      <c r="K254" s="553">
        <v>4420</v>
      </c>
      <c r="L254" s="553">
        <v>1</v>
      </c>
      <c r="M254" s="553">
        <v>170</v>
      </c>
      <c r="N254" s="553">
        <v>30</v>
      </c>
      <c r="O254" s="553">
        <v>5160</v>
      </c>
      <c r="P254" s="542">
        <v>1.1674208144796381</v>
      </c>
      <c r="Q254" s="554">
        <v>172</v>
      </c>
    </row>
    <row r="255" spans="1:17" ht="14.45" customHeight="1" x14ac:dyDescent="0.2">
      <c r="A255" s="536" t="s">
        <v>1246</v>
      </c>
      <c r="B255" s="537" t="s">
        <v>1074</v>
      </c>
      <c r="C255" s="537" t="s">
        <v>1075</v>
      </c>
      <c r="D255" s="537" t="s">
        <v>1159</v>
      </c>
      <c r="E255" s="537"/>
      <c r="F255" s="553">
        <v>4</v>
      </c>
      <c r="G255" s="553">
        <v>4048</v>
      </c>
      <c r="H255" s="553"/>
      <c r="I255" s="553">
        <v>1012</v>
      </c>
      <c r="J255" s="553"/>
      <c r="K255" s="553"/>
      <c r="L255" s="553"/>
      <c r="M255" s="553"/>
      <c r="N255" s="553"/>
      <c r="O255" s="553"/>
      <c r="P255" s="542"/>
      <c r="Q255" s="554"/>
    </row>
    <row r="256" spans="1:17" ht="14.45" customHeight="1" x14ac:dyDescent="0.2">
      <c r="A256" s="536" t="s">
        <v>1246</v>
      </c>
      <c r="B256" s="537" t="s">
        <v>1074</v>
      </c>
      <c r="C256" s="537" t="s">
        <v>1075</v>
      </c>
      <c r="D256" s="537" t="s">
        <v>1162</v>
      </c>
      <c r="E256" s="537"/>
      <c r="F256" s="553">
        <v>7</v>
      </c>
      <c r="G256" s="553">
        <v>16079</v>
      </c>
      <c r="H256" s="553"/>
      <c r="I256" s="553">
        <v>2297</v>
      </c>
      <c r="J256" s="553"/>
      <c r="K256" s="553"/>
      <c r="L256" s="553"/>
      <c r="M256" s="553"/>
      <c r="N256" s="553"/>
      <c r="O256" s="553"/>
      <c r="P256" s="542"/>
      <c r="Q256" s="554"/>
    </row>
    <row r="257" spans="1:17" ht="14.45" customHeight="1" x14ac:dyDescent="0.2">
      <c r="A257" s="536" t="s">
        <v>1246</v>
      </c>
      <c r="B257" s="537" t="s">
        <v>1074</v>
      </c>
      <c r="C257" s="537" t="s">
        <v>1075</v>
      </c>
      <c r="D257" s="537" t="s">
        <v>1167</v>
      </c>
      <c r="E257" s="537" t="s">
        <v>1168</v>
      </c>
      <c r="F257" s="553">
        <v>38</v>
      </c>
      <c r="G257" s="553">
        <v>80978</v>
      </c>
      <c r="H257" s="553">
        <v>37.946579194001878</v>
      </c>
      <c r="I257" s="553">
        <v>2131</v>
      </c>
      <c r="J257" s="553">
        <v>1</v>
      </c>
      <c r="K257" s="553">
        <v>2134</v>
      </c>
      <c r="L257" s="553">
        <v>1</v>
      </c>
      <c r="M257" s="553">
        <v>2134</v>
      </c>
      <c r="N257" s="553">
        <v>6</v>
      </c>
      <c r="O257" s="553">
        <v>12876</v>
      </c>
      <c r="P257" s="542">
        <v>6.0337394564198688</v>
      </c>
      <c r="Q257" s="554">
        <v>2146</v>
      </c>
    </row>
    <row r="258" spans="1:17" ht="14.45" customHeight="1" x14ac:dyDescent="0.2">
      <c r="A258" s="536" t="s">
        <v>1246</v>
      </c>
      <c r="B258" s="537" t="s">
        <v>1074</v>
      </c>
      <c r="C258" s="537" t="s">
        <v>1075</v>
      </c>
      <c r="D258" s="537" t="s">
        <v>1169</v>
      </c>
      <c r="E258" s="537" t="s">
        <v>1170</v>
      </c>
      <c r="F258" s="553"/>
      <c r="G258" s="553"/>
      <c r="H258" s="553"/>
      <c r="I258" s="553"/>
      <c r="J258" s="553">
        <v>1</v>
      </c>
      <c r="K258" s="553">
        <v>243</v>
      </c>
      <c r="L258" s="553">
        <v>1</v>
      </c>
      <c r="M258" s="553">
        <v>243</v>
      </c>
      <c r="N258" s="553"/>
      <c r="O258" s="553"/>
      <c r="P258" s="542"/>
      <c r="Q258" s="554"/>
    </row>
    <row r="259" spans="1:17" ht="14.45" customHeight="1" x14ac:dyDescent="0.2">
      <c r="A259" s="536" t="s">
        <v>1246</v>
      </c>
      <c r="B259" s="537" t="s">
        <v>1074</v>
      </c>
      <c r="C259" s="537" t="s">
        <v>1075</v>
      </c>
      <c r="D259" s="537" t="s">
        <v>1171</v>
      </c>
      <c r="E259" s="537" t="s">
        <v>1172</v>
      </c>
      <c r="F259" s="553">
        <v>1</v>
      </c>
      <c r="G259" s="553">
        <v>424</v>
      </c>
      <c r="H259" s="553">
        <v>0.99530516431924887</v>
      </c>
      <c r="I259" s="553">
        <v>424</v>
      </c>
      <c r="J259" s="553">
        <v>1</v>
      </c>
      <c r="K259" s="553">
        <v>426</v>
      </c>
      <c r="L259" s="553">
        <v>1</v>
      </c>
      <c r="M259" s="553">
        <v>426</v>
      </c>
      <c r="N259" s="553"/>
      <c r="O259" s="553"/>
      <c r="P259" s="542"/>
      <c r="Q259" s="554"/>
    </row>
    <row r="260" spans="1:17" ht="14.45" customHeight="1" x14ac:dyDescent="0.2">
      <c r="A260" s="536" t="s">
        <v>1246</v>
      </c>
      <c r="B260" s="537" t="s">
        <v>1074</v>
      </c>
      <c r="C260" s="537" t="s">
        <v>1075</v>
      </c>
      <c r="D260" s="537" t="s">
        <v>1178</v>
      </c>
      <c r="E260" s="537" t="s">
        <v>1179</v>
      </c>
      <c r="F260" s="553"/>
      <c r="G260" s="553"/>
      <c r="H260" s="553"/>
      <c r="I260" s="553"/>
      <c r="J260" s="553"/>
      <c r="K260" s="553"/>
      <c r="L260" s="553"/>
      <c r="M260" s="553"/>
      <c r="N260" s="553">
        <v>4</v>
      </c>
      <c r="O260" s="553">
        <v>4300</v>
      </c>
      <c r="P260" s="542"/>
      <c r="Q260" s="554">
        <v>1075</v>
      </c>
    </row>
    <row r="261" spans="1:17" ht="14.45" customHeight="1" x14ac:dyDescent="0.2">
      <c r="A261" s="536" t="s">
        <v>1246</v>
      </c>
      <c r="B261" s="537" t="s">
        <v>1074</v>
      </c>
      <c r="C261" s="537" t="s">
        <v>1075</v>
      </c>
      <c r="D261" s="537" t="s">
        <v>1180</v>
      </c>
      <c r="E261" s="537" t="s">
        <v>1181</v>
      </c>
      <c r="F261" s="553">
        <v>2</v>
      </c>
      <c r="G261" s="553">
        <v>578</v>
      </c>
      <c r="H261" s="553">
        <v>0.5</v>
      </c>
      <c r="I261" s="553">
        <v>289</v>
      </c>
      <c r="J261" s="553">
        <v>4</v>
      </c>
      <c r="K261" s="553">
        <v>1156</v>
      </c>
      <c r="L261" s="553">
        <v>1</v>
      </c>
      <c r="M261" s="553">
        <v>289</v>
      </c>
      <c r="N261" s="553">
        <v>5</v>
      </c>
      <c r="O261" s="553">
        <v>1455</v>
      </c>
      <c r="P261" s="542">
        <v>1.2586505190311419</v>
      </c>
      <c r="Q261" s="554">
        <v>291</v>
      </c>
    </row>
    <row r="262" spans="1:17" ht="14.45" customHeight="1" x14ac:dyDescent="0.2">
      <c r="A262" s="536" t="s">
        <v>1246</v>
      </c>
      <c r="B262" s="537" t="s">
        <v>1074</v>
      </c>
      <c r="C262" s="537" t="s">
        <v>1075</v>
      </c>
      <c r="D262" s="537" t="s">
        <v>1182</v>
      </c>
      <c r="E262" s="537" t="s">
        <v>1183</v>
      </c>
      <c r="F262" s="553">
        <v>1</v>
      </c>
      <c r="G262" s="553">
        <v>1098</v>
      </c>
      <c r="H262" s="553">
        <v>0.99637023593466423</v>
      </c>
      <c r="I262" s="553">
        <v>1098</v>
      </c>
      <c r="J262" s="553">
        <v>1</v>
      </c>
      <c r="K262" s="553">
        <v>1102</v>
      </c>
      <c r="L262" s="553">
        <v>1</v>
      </c>
      <c r="M262" s="553">
        <v>1102</v>
      </c>
      <c r="N262" s="553"/>
      <c r="O262" s="553"/>
      <c r="P262" s="542"/>
      <c r="Q262" s="554"/>
    </row>
    <row r="263" spans="1:17" ht="14.45" customHeight="1" x14ac:dyDescent="0.2">
      <c r="A263" s="536" t="s">
        <v>1246</v>
      </c>
      <c r="B263" s="537" t="s">
        <v>1074</v>
      </c>
      <c r="C263" s="537" t="s">
        <v>1075</v>
      </c>
      <c r="D263" s="537" t="s">
        <v>1188</v>
      </c>
      <c r="E263" s="537" t="s">
        <v>1189</v>
      </c>
      <c r="F263" s="553">
        <v>1</v>
      </c>
      <c r="G263" s="553">
        <v>0</v>
      </c>
      <c r="H263" s="553"/>
      <c r="I263" s="553">
        <v>0</v>
      </c>
      <c r="J263" s="553"/>
      <c r="K263" s="553"/>
      <c r="L263" s="553"/>
      <c r="M263" s="553"/>
      <c r="N263" s="553">
        <v>1</v>
      </c>
      <c r="O263" s="553">
        <v>0</v>
      </c>
      <c r="P263" s="542"/>
      <c r="Q263" s="554">
        <v>0</v>
      </c>
    </row>
    <row r="264" spans="1:17" ht="14.45" customHeight="1" x14ac:dyDescent="0.2">
      <c r="A264" s="536" t="s">
        <v>1246</v>
      </c>
      <c r="B264" s="537" t="s">
        <v>1074</v>
      </c>
      <c r="C264" s="537" t="s">
        <v>1075</v>
      </c>
      <c r="D264" s="537" t="s">
        <v>1190</v>
      </c>
      <c r="E264" s="537" t="s">
        <v>1191</v>
      </c>
      <c r="F264" s="553">
        <v>1</v>
      </c>
      <c r="G264" s="553">
        <v>0</v>
      </c>
      <c r="H264" s="553"/>
      <c r="I264" s="553">
        <v>0</v>
      </c>
      <c r="J264" s="553"/>
      <c r="K264" s="553"/>
      <c r="L264" s="553"/>
      <c r="M264" s="553"/>
      <c r="N264" s="553">
        <v>2</v>
      </c>
      <c r="O264" s="553">
        <v>0</v>
      </c>
      <c r="P264" s="542"/>
      <c r="Q264" s="554">
        <v>0</v>
      </c>
    </row>
    <row r="265" spans="1:17" ht="14.45" customHeight="1" x14ac:dyDescent="0.2">
      <c r="A265" s="536" t="s">
        <v>1246</v>
      </c>
      <c r="B265" s="537" t="s">
        <v>1074</v>
      </c>
      <c r="C265" s="537" t="s">
        <v>1075</v>
      </c>
      <c r="D265" s="537" t="s">
        <v>1192</v>
      </c>
      <c r="E265" s="537" t="s">
        <v>1193</v>
      </c>
      <c r="F265" s="553"/>
      <c r="G265" s="553"/>
      <c r="H265" s="553"/>
      <c r="I265" s="553"/>
      <c r="J265" s="553">
        <v>4</v>
      </c>
      <c r="K265" s="553">
        <v>19116</v>
      </c>
      <c r="L265" s="553">
        <v>1</v>
      </c>
      <c r="M265" s="553">
        <v>4779</v>
      </c>
      <c r="N265" s="553">
        <v>20</v>
      </c>
      <c r="O265" s="553">
        <v>96060</v>
      </c>
      <c r="P265" s="542">
        <v>5.0251098556183305</v>
      </c>
      <c r="Q265" s="554">
        <v>4803</v>
      </c>
    </row>
    <row r="266" spans="1:17" ht="14.45" customHeight="1" x14ac:dyDescent="0.2">
      <c r="A266" s="536" t="s">
        <v>1246</v>
      </c>
      <c r="B266" s="537" t="s">
        <v>1074</v>
      </c>
      <c r="C266" s="537" t="s">
        <v>1075</v>
      </c>
      <c r="D266" s="537" t="s">
        <v>1194</v>
      </c>
      <c r="E266" s="537" t="s">
        <v>1195</v>
      </c>
      <c r="F266" s="553"/>
      <c r="G266" s="553"/>
      <c r="H266" s="553"/>
      <c r="I266" s="553"/>
      <c r="J266" s="553">
        <v>1</v>
      </c>
      <c r="K266" s="553">
        <v>609</v>
      </c>
      <c r="L266" s="553">
        <v>1</v>
      </c>
      <c r="M266" s="553">
        <v>609</v>
      </c>
      <c r="N266" s="553">
        <v>6</v>
      </c>
      <c r="O266" s="553">
        <v>3672</v>
      </c>
      <c r="P266" s="542">
        <v>6.0295566502463052</v>
      </c>
      <c r="Q266" s="554">
        <v>612</v>
      </c>
    </row>
    <row r="267" spans="1:17" ht="14.45" customHeight="1" x14ac:dyDescent="0.2">
      <c r="A267" s="536" t="s">
        <v>1246</v>
      </c>
      <c r="B267" s="537" t="s">
        <v>1074</v>
      </c>
      <c r="C267" s="537" t="s">
        <v>1075</v>
      </c>
      <c r="D267" s="537" t="s">
        <v>1196</v>
      </c>
      <c r="E267" s="537" t="s">
        <v>1197</v>
      </c>
      <c r="F267" s="553"/>
      <c r="G267" s="553"/>
      <c r="H267" s="553"/>
      <c r="I267" s="553"/>
      <c r="J267" s="553"/>
      <c r="K267" s="553"/>
      <c r="L267" s="553"/>
      <c r="M267" s="553"/>
      <c r="N267" s="553">
        <v>2</v>
      </c>
      <c r="O267" s="553">
        <v>5690</v>
      </c>
      <c r="P267" s="542"/>
      <c r="Q267" s="554">
        <v>2845</v>
      </c>
    </row>
    <row r="268" spans="1:17" ht="14.45" customHeight="1" x14ac:dyDescent="0.2">
      <c r="A268" s="536" t="s">
        <v>1246</v>
      </c>
      <c r="B268" s="537" t="s">
        <v>1074</v>
      </c>
      <c r="C268" s="537" t="s">
        <v>1075</v>
      </c>
      <c r="D268" s="537" t="s">
        <v>1198</v>
      </c>
      <c r="E268" s="537" t="s">
        <v>1199</v>
      </c>
      <c r="F268" s="553"/>
      <c r="G268" s="553"/>
      <c r="H268" s="553"/>
      <c r="I268" s="553"/>
      <c r="J268" s="553"/>
      <c r="K268" s="553"/>
      <c r="L268" s="553"/>
      <c r="M268" s="553"/>
      <c r="N268" s="553">
        <v>2</v>
      </c>
      <c r="O268" s="553">
        <v>15172</v>
      </c>
      <c r="P268" s="542"/>
      <c r="Q268" s="554">
        <v>7586</v>
      </c>
    </row>
    <row r="269" spans="1:17" ht="14.45" customHeight="1" x14ac:dyDescent="0.2">
      <c r="A269" s="536" t="s">
        <v>1246</v>
      </c>
      <c r="B269" s="537" t="s">
        <v>1074</v>
      </c>
      <c r="C269" s="537" t="s">
        <v>1075</v>
      </c>
      <c r="D269" s="537" t="s">
        <v>1202</v>
      </c>
      <c r="E269" s="537" t="s">
        <v>1203</v>
      </c>
      <c r="F269" s="553"/>
      <c r="G269" s="553"/>
      <c r="H269" s="553"/>
      <c r="I269" s="553"/>
      <c r="J269" s="553"/>
      <c r="K269" s="553"/>
      <c r="L269" s="553"/>
      <c r="M269" s="553"/>
      <c r="N269" s="553">
        <v>2</v>
      </c>
      <c r="O269" s="553">
        <v>7678</v>
      </c>
      <c r="P269" s="542"/>
      <c r="Q269" s="554">
        <v>3839</v>
      </c>
    </row>
    <row r="270" spans="1:17" ht="14.45" customHeight="1" x14ac:dyDescent="0.2">
      <c r="A270" s="536" t="s">
        <v>1246</v>
      </c>
      <c r="B270" s="537" t="s">
        <v>1074</v>
      </c>
      <c r="C270" s="537" t="s">
        <v>1075</v>
      </c>
      <c r="D270" s="537" t="s">
        <v>1206</v>
      </c>
      <c r="E270" s="537" t="s">
        <v>1207</v>
      </c>
      <c r="F270" s="553"/>
      <c r="G270" s="553"/>
      <c r="H270" s="553"/>
      <c r="I270" s="553"/>
      <c r="J270" s="553"/>
      <c r="K270" s="553"/>
      <c r="L270" s="553"/>
      <c r="M270" s="553"/>
      <c r="N270" s="553">
        <v>1</v>
      </c>
      <c r="O270" s="553">
        <v>1142</v>
      </c>
      <c r="P270" s="542"/>
      <c r="Q270" s="554">
        <v>1142</v>
      </c>
    </row>
    <row r="271" spans="1:17" ht="14.45" customHeight="1" x14ac:dyDescent="0.2">
      <c r="A271" s="536" t="s">
        <v>1247</v>
      </c>
      <c r="B271" s="537" t="s">
        <v>1074</v>
      </c>
      <c r="C271" s="537" t="s">
        <v>1075</v>
      </c>
      <c r="D271" s="537" t="s">
        <v>1076</v>
      </c>
      <c r="E271" s="537" t="s">
        <v>1077</v>
      </c>
      <c r="F271" s="553">
        <v>3</v>
      </c>
      <c r="G271" s="553">
        <v>6687</v>
      </c>
      <c r="H271" s="553">
        <v>0.99731543624161079</v>
      </c>
      <c r="I271" s="553">
        <v>2229</v>
      </c>
      <c r="J271" s="553">
        <v>3</v>
      </c>
      <c r="K271" s="553">
        <v>6705</v>
      </c>
      <c r="L271" s="553">
        <v>1</v>
      </c>
      <c r="M271" s="553">
        <v>2235</v>
      </c>
      <c r="N271" s="553">
        <v>14</v>
      </c>
      <c r="O271" s="553">
        <v>31626</v>
      </c>
      <c r="P271" s="542">
        <v>4.7167785234899329</v>
      </c>
      <c r="Q271" s="554">
        <v>2259</v>
      </c>
    </row>
    <row r="272" spans="1:17" ht="14.45" customHeight="1" x14ac:dyDescent="0.2">
      <c r="A272" s="536" t="s">
        <v>1247</v>
      </c>
      <c r="B272" s="537" t="s">
        <v>1074</v>
      </c>
      <c r="C272" s="537" t="s">
        <v>1075</v>
      </c>
      <c r="D272" s="537" t="s">
        <v>1078</v>
      </c>
      <c r="E272" s="537" t="s">
        <v>1079</v>
      </c>
      <c r="F272" s="553">
        <v>28</v>
      </c>
      <c r="G272" s="553">
        <v>1624</v>
      </c>
      <c r="H272" s="553">
        <v>0.71794871794871795</v>
      </c>
      <c r="I272" s="553">
        <v>58</v>
      </c>
      <c r="J272" s="553">
        <v>39</v>
      </c>
      <c r="K272" s="553">
        <v>2262</v>
      </c>
      <c r="L272" s="553">
        <v>1</v>
      </c>
      <c r="M272" s="553">
        <v>58</v>
      </c>
      <c r="N272" s="553">
        <v>29</v>
      </c>
      <c r="O272" s="553">
        <v>1711</v>
      </c>
      <c r="P272" s="542">
        <v>0.75641025641025639</v>
      </c>
      <c r="Q272" s="554">
        <v>59</v>
      </c>
    </row>
    <row r="273" spans="1:17" ht="14.45" customHeight="1" x14ac:dyDescent="0.2">
      <c r="A273" s="536" t="s">
        <v>1247</v>
      </c>
      <c r="B273" s="537" t="s">
        <v>1074</v>
      </c>
      <c r="C273" s="537" t="s">
        <v>1075</v>
      </c>
      <c r="D273" s="537" t="s">
        <v>1080</v>
      </c>
      <c r="E273" s="537" t="s">
        <v>1081</v>
      </c>
      <c r="F273" s="553">
        <v>33</v>
      </c>
      <c r="G273" s="553">
        <v>4323</v>
      </c>
      <c r="H273" s="553">
        <v>1.3671726755218216</v>
      </c>
      <c r="I273" s="553">
        <v>131</v>
      </c>
      <c r="J273" s="553">
        <v>24</v>
      </c>
      <c r="K273" s="553">
        <v>3162</v>
      </c>
      <c r="L273" s="553">
        <v>1</v>
      </c>
      <c r="M273" s="553">
        <v>131.75</v>
      </c>
      <c r="N273" s="553">
        <v>28</v>
      </c>
      <c r="O273" s="553">
        <v>3696</v>
      </c>
      <c r="P273" s="542">
        <v>1.1688804554079697</v>
      </c>
      <c r="Q273" s="554">
        <v>132</v>
      </c>
    </row>
    <row r="274" spans="1:17" ht="14.45" customHeight="1" x14ac:dyDescent="0.2">
      <c r="A274" s="536" t="s">
        <v>1247</v>
      </c>
      <c r="B274" s="537" t="s">
        <v>1074</v>
      </c>
      <c r="C274" s="537" t="s">
        <v>1075</v>
      </c>
      <c r="D274" s="537" t="s">
        <v>1082</v>
      </c>
      <c r="E274" s="537" t="s">
        <v>1083</v>
      </c>
      <c r="F274" s="553">
        <v>2</v>
      </c>
      <c r="G274" s="553">
        <v>378</v>
      </c>
      <c r="H274" s="553"/>
      <c r="I274" s="553">
        <v>189</v>
      </c>
      <c r="J274" s="553"/>
      <c r="K274" s="553"/>
      <c r="L274" s="553"/>
      <c r="M274" s="553"/>
      <c r="N274" s="553">
        <v>3</v>
      </c>
      <c r="O274" s="553">
        <v>570</v>
      </c>
      <c r="P274" s="542"/>
      <c r="Q274" s="554">
        <v>190</v>
      </c>
    </row>
    <row r="275" spans="1:17" ht="14.45" customHeight="1" x14ac:dyDescent="0.2">
      <c r="A275" s="536" t="s">
        <v>1247</v>
      </c>
      <c r="B275" s="537" t="s">
        <v>1074</v>
      </c>
      <c r="C275" s="537" t="s">
        <v>1075</v>
      </c>
      <c r="D275" s="537" t="s">
        <v>1084</v>
      </c>
      <c r="E275" s="537" t="s">
        <v>1085</v>
      </c>
      <c r="F275" s="553">
        <v>2</v>
      </c>
      <c r="G275" s="553">
        <v>816</v>
      </c>
      <c r="H275" s="553">
        <v>0.5</v>
      </c>
      <c r="I275" s="553">
        <v>408</v>
      </c>
      <c r="J275" s="553">
        <v>4</v>
      </c>
      <c r="K275" s="553">
        <v>1632</v>
      </c>
      <c r="L275" s="553">
        <v>1</v>
      </c>
      <c r="M275" s="553">
        <v>408</v>
      </c>
      <c r="N275" s="553"/>
      <c r="O275" s="553"/>
      <c r="P275" s="542"/>
      <c r="Q275" s="554"/>
    </row>
    <row r="276" spans="1:17" ht="14.45" customHeight="1" x14ac:dyDescent="0.2">
      <c r="A276" s="536" t="s">
        <v>1247</v>
      </c>
      <c r="B276" s="537" t="s">
        <v>1074</v>
      </c>
      <c r="C276" s="537" t="s">
        <v>1075</v>
      </c>
      <c r="D276" s="537" t="s">
        <v>1086</v>
      </c>
      <c r="E276" s="537" t="s">
        <v>1087</v>
      </c>
      <c r="F276" s="553">
        <v>8</v>
      </c>
      <c r="G276" s="553">
        <v>1440</v>
      </c>
      <c r="H276" s="553">
        <v>0.88888888888888884</v>
      </c>
      <c r="I276" s="553">
        <v>180</v>
      </c>
      <c r="J276" s="553">
        <v>9</v>
      </c>
      <c r="K276" s="553">
        <v>1620</v>
      </c>
      <c r="L276" s="553">
        <v>1</v>
      </c>
      <c r="M276" s="553">
        <v>180</v>
      </c>
      <c r="N276" s="553">
        <v>10</v>
      </c>
      <c r="O276" s="553">
        <v>1830</v>
      </c>
      <c r="P276" s="542">
        <v>1.1296296296296295</v>
      </c>
      <c r="Q276" s="554">
        <v>183</v>
      </c>
    </row>
    <row r="277" spans="1:17" ht="14.45" customHeight="1" x14ac:dyDescent="0.2">
      <c r="A277" s="536" t="s">
        <v>1247</v>
      </c>
      <c r="B277" s="537" t="s">
        <v>1074</v>
      </c>
      <c r="C277" s="537" t="s">
        <v>1075</v>
      </c>
      <c r="D277" s="537" t="s">
        <v>1088</v>
      </c>
      <c r="E277" s="537" t="s">
        <v>1089</v>
      </c>
      <c r="F277" s="553">
        <v>4</v>
      </c>
      <c r="G277" s="553">
        <v>2276</v>
      </c>
      <c r="H277" s="553">
        <v>0.44366471734892787</v>
      </c>
      <c r="I277" s="553">
        <v>569</v>
      </c>
      <c r="J277" s="553">
        <v>9</v>
      </c>
      <c r="K277" s="553">
        <v>5130</v>
      </c>
      <c r="L277" s="553">
        <v>1</v>
      </c>
      <c r="M277" s="553">
        <v>570</v>
      </c>
      <c r="N277" s="553">
        <v>3</v>
      </c>
      <c r="O277" s="553">
        <v>1725</v>
      </c>
      <c r="P277" s="542">
        <v>0.33625730994152048</v>
      </c>
      <c r="Q277" s="554">
        <v>575</v>
      </c>
    </row>
    <row r="278" spans="1:17" ht="14.45" customHeight="1" x14ac:dyDescent="0.2">
      <c r="A278" s="536" t="s">
        <v>1247</v>
      </c>
      <c r="B278" s="537" t="s">
        <v>1074</v>
      </c>
      <c r="C278" s="537" t="s">
        <v>1075</v>
      </c>
      <c r="D278" s="537" t="s">
        <v>1090</v>
      </c>
      <c r="E278" s="537" t="s">
        <v>1091</v>
      </c>
      <c r="F278" s="553">
        <v>23</v>
      </c>
      <c r="G278" s="553">
        <v>7728</v>
      </c>
      <c r="H278" s="553">
        <v>0.50959446092977245</v>
      </c>
      <c r="I278" s="553">
        <v>336</v>
      </c>
      <c r="J278" s="553">
        <v>45</v>
      </c>
      <c r="K278" s="553">
        <v>15165</v>
      </c>
      <c r="L278" s="553">
        <v>1</v>
      </c>
      <c r="M278" s="553">
        <v>337</v>
      </c>
      <c r="N278" s="553">
        <v>61</v>
      </c>
      <c r="O278" s="553">
        <v>20801</v>
      </c>
      <c r="P278" s="542">
        <v>1.3716452357401911</v>
      </c>
      <c r="Q278" s="554">
        <v>341</v>
      </c>
    </row>
    <row r="279" spans="1:17" ht="14.45" customHeight="1" x14ac:dyDescent="0.2">
      <c r="A279" s="536" t="s">
        <v>1247</v>
      </c>
      <c r="B279" s="537" t="s">
        <v>1074</v>
      </c>
      <c r="C279" s="537" t="s">
        <v>1075</v>
      </c>
      <c r="D279" s="537" t="s">
        <v>1092</v>
      </c>
      <c r="E279" s="537" t="s">
        <v>1093</v>
      </c>
      <c r="F279" s="553">
        <v>2</v>
      </c>
      <c r="G279" s="553">
        <v>918</v>
      </c>
      <c r="H279" s="553">
        <v>1</v>
      </c>
      <c r="I279" s="553">
        <v>459</v>
      </c>
      <c r="J279" s="553">
        <v>2</v>
      </c>
      <c r="K279" s="553">
        <v>918</v>
      </c>
      <c r="L279" s="553">
        <v>1</v>
      </c>
      <c r="M279" s="553">
        <v>459</v>
      </c>
      <c r="N279" s="553">
        <v>5</v>
      </c>
      <c r="O279" s="553">
        <v>2310</v>
      </c>
      <c r="P279" s="542">
        <v>2.5163398692810457</v>
      </c>
      <c r="Q279" s="554">
        <v>462</v>
      </c>
    </row>
    <row r="280" spans="1:17" ht="14.45" customHeight="1" x14ac:dyDescent="0.2">
      <c r="A280" s="536" t="s">
        <v>1247</v>
      </c>
      <c r="B280" s="537" t="s">
        <v>1074</v>
      </c>
      <c r="C280" s="537" t="s">
        <v>1075</v>
      </c>
      <c r="D280" s="537" t="s">
        <v>1094</v>
      </c>
      <c r="E280" s="537" t="s">
        <v>1095</v>
      </c>
      <c r="F280" s="553">
        <v>27</v>
      </c>
      <c r="G280" s="553">
        <v>9423</v>
      </c>
      <c r="H280" s="553">
        <v>0.99714285714285711</v>
      </c>
      <c r="I280" s="553">
        <v>349</v>
      </c>
      <c r="J280" s="553">
        <v>27</v>
      </c>
      <c r="K280" s="553">
        <v>9450</v>
      </c>
      <c r="L280" s="553">
        <v>1</v>
      </c>
      <c r="M280" s="553">
        <v>350</v>
      </c>
      <c r="N280" s="553">
        <v>57</v>
      </c>
      <c r="O280" s="553">
        <v>20007</v>
      </c>
      <c r="P280" s="542">
        <v>2.117142857142857</v>
      </c>
      <c r="Q280" s="554">
        <v>351</v>
      </c>
    </row>
    <row r="281" spans="1:17" ht="14.45" customHeight="1" x14ac:dyDescent="0.2">
      <c r="A281" s="536" t="s">
        <v>1247</v>
      </c>
      <c r="B281" s="537" t="s">
        <v>1074</v>
      </c>
      <c r="C281" s="537" t="s">
        <v>1075</v>
      </c>
      <c r="D281" s="537" t="s">
        <v>1100</v>
      </c>
      <c r="E281" s="537" t="s">
        <v>1101</v>
      </c>
      <c r="F281" s="553">
        <v>1</v>
      </c>
      <c r="G281" s="553">
        <v>117</v>
      </c>
      <c r="H281" s="553">
        <v>0.25</v>
      </c>
      <c r="I281" s="553">
        <v>117</v>
      </c>
      <c r="J281" s="553">
        <v>4</v>
      </c>
      <c r="K281" s="553">
        <v>468</v>
      </c>
      <c r="L281" s="553">
        <v>1</v>
      </c>
      <c r="M281" s="553">
        <v>117</v>
      </c>
      <c r="N281" s="553">
        <v>2</v>
      </c>
      <c r="O281" s="553">
        <v>236</v>
      </c>
      <c r="P281" s="542">
        <v>0.50427350427350426</v>
      </c>
      <c r="Q281" s="554">
        <v>118</v>
      </c>
    </row>
    <row r="282" spans="1:17" ht="14.45" customHeight="1" x14ac:dyDescent="0.2">
      <c r="A282" s="536" t="s">
        <v>1247</v>
      </c>
      <c r="B282" s="537" t="s">
        <v>1074</v>
      </c>
      <c r="C282" s="537" t="s">
        <v>1075</v>
      </c>
      <c r="D282" s="537" t="s">
        <v>1106</v>
      </c>
      <c r="E282" s="537" t="s">
        <v>1107</v>
      </c>
      <c r="F282" s="553"/>
      <c r="G282" s="553"/>
      <c r="H282" s="553"/>
      <c r="I282" s="553"/>
      <c r="J282" s="553"/>
      <c r="K282" s="553"/>
      <c r="L282" s="553"/>
      <c r="M282" s="553"/>
      <c r="N282" s="553">
        <v>2</v>
      </c>
      <c r="O282" s="553">
        <v>798</v>
      </c>
      <c r="P282" s="542"/>
      <c r="Q282" s="554">
        <v>399</v>
      </c>
    </row>
    <row r="283" spans="1:17" ht="14.45" customHeight="1" x14ac:dyDescent="0.2">
      <c r="A283" s="536" t="s">
        <v>1247</v>
      </c>
      <c r="B283" s="537" t="s">
        <v>1074</v>
      </c>
      <c r="C283" s="537" t="s">
        <v>1075</v>
      </c>
      <c r="D283" s="537" t="s">
        <v>1108</v>
      </c>
      <c r="E283" s="537" t="s">
        <v>1109</v>
      </c>
      <c r="F283" s="553">
        <v>1</v>
      </c>
      <c r="G283" s="553">
        <v>38</v>
      </c>
      <c r="H283" s="553">
        <v>0.5</v>
      </c>
      <c r="I283" s="553">
        <v>38</v>
      </c>
      <c r="J283" s="553">
        <v>2</v>
      </c>
      <c r="K283" s="553">
        <v>76</v>
      </c>
      <c r="L283" s="553">
        <v>1</v>
      </c>
      <c r="M283" s="553">
        <v>38</v>
      </c>
      <c r="N283" s="553">
        <v>3</v>
      </c>
      <c r="O283" s="553">
        <v>114</v>
      </c>
      <c r="P283" s="542">
        <v>1.5</v>
      </c>
      <c r="Q283" s="554">
        <v>38</v>
      </c>
    </row>
    <row r="284" spans="1:17" ht="14.45" customHeight="1" x14ac:dyDescent="0.2">
      <c r="A284" s="536" t="s">
        <v>1247</v>
      </c>
      <c r="B284" s="537" t="s">
        <v>1074</v>
      </c>
      <c r="C284" s="537" t="s">
        <v>1075</v>
      </c>
      <c r="D284" s="537" t="s">
        <v>1112</v>
      </c>
      <c r="E284" s="537" t="s">
        <v>1113</v>
      </c>
      <c r="F284" s="553"/>
      <c r="G284" s="553"/>
      <c r="H284" s="553"/>
      <c r="I284" s="553"/>
      <c r="J284" s="553"/>
      <c r="K284" s="553"/>
      <c r="L284" s="553"/>
      <c r="M284" s="553"/>
      <c r="N284" s="553">
        <v>2</v>
      </c>
      <c r="O284" s="553">
        <v>1426</v>
      </c>
      <c r="P284" s="542"/>
      <c r="Q284" s="554">
        <v>713</v>
      </c>
    </row>
    <row r="285" spans="1:17" ht="14.45" customHeight="1" x14ac:dyDescent="0.2">
      <c r="A285" s="536" t="s">
        <v>1247</v>
      </c>
      <c r="B285" s="537" t="s">
        <v>1074</v>
      </c>
      <c r="C285" s="537" t="s">
        <v>1075</v>
      </c>
      <c r="D285" s="537" t="s">
        <v>1116</v>
      </c>
      <c r="E285" s="537" t="s">
        <v>1117</v>
      </c>
      <c r="F285" s="553">
        <v>33</v>
      </c>
      <c r="G285" s="553">
        <v>10065</v>
      </c>
      <c r="H285" s="553">
        <v>0.84615384615384615</v>
      </c>
      <c r="I285" s="553">
        <v>305</v>
      </c>
      <c r="J285" s="553">
        <v>39</v>
      </c>
      <c r="K285" s="553">
        <v>11895</v>
      </c>
      <c r="L285" s="553">
        <v>1</v>
      </c>
      <c r="M285" s="553">
        <v>305</v>
      </c>
      <c r="N285" s="553">
        <v>35</v>
      </c>
      <c r="O285" s="553">
        <v>10780</v>
      </c>
      <c r="P285" s="542">
        <v>0.90626313577133244</v>
      </c>
      <c r="Q285" s="554">
        <v>308</v>
      </c>
    </row>
    <row r="286" spans="1:17" ht="14.45" customHeight="1" x14ac:dyDescent="0.2">
      <c r="A286" s="536" t="s">
        <v>1247</v>
      </c>
      <c r="B286" s="537" t="s">
        <v>1074</v>
      </c>
      <c r="C286" s="537" t="s">
        <v>1075</v>
      </c>
      <c r="D286" s="537" t="s">
        <v>1118</v>
      </c>
      <c r="E286" s="537" t="s">
        <v>1119</v>
      </c>
      <c r="F286" s="553">
        <v>11</v>
      </c>
      <c r="G286" s="553">
        <v>40832</v>
      </c>
      <c r="H286" s="553">
        <v>0.68565287479849546</v>
      </c>
      <c r="I286" s="553">
        <v>3712</v>
      </c>
      <c r="J286" s="553">
        <v>16</v>
      </c>
      <c r="K286" s="553">
        <v>59552</v>
      </c>
      <c r="L286" s="553">
        <v>1</v>
      </c>
      <c r="M286" s="553">
        <v>3722</v>
      </c>
      <c r="N286" s="553">
        <v>15</v>
      </c>
      <c r="O286" s="553">
        <v>56445</v>
      </c>
      <c r="P286" s="542">
        <v>0.94782710908113921</v>
      </c>
      <c r="Q286" s="554">
        <v>3763</v>
      </c>
    </row>
    <row r="287" spans="1:17" ht="14.45" customHeight="1" x14ac:dyDescent="0.2">
      <c r="A287" s="536" t="s">
        <v>1247</v>
      </c>
      <c r="B287" s="537" t="s">
        <v>1074</v>
      </c>
      <c r="C287" s="537" t="s">
        <v>1075</v>
      </c>
      <c r="D287" s="537" t="s">
        <v>1120</v>
      </c>
      <c r="E287" s="537" t="s">
        <v>1121</v>
      </c>
      <c r="F287" s="553">
        <v>22</v>
      </c>
      <c r="G287" s="553">
        <v>10868</v>
      </c>
      <c r="H287" s="553">
        <v>0.66531986531986531</v>
      </c>
      <c r="I287" s="553">
        <v>494</v>
      </c>
      <c r="J287" s="553">
        <v>33</v>
      </c>
      <c r="K287" s="553">
        <v>16335</v>
      </c>
      <c r="L287" s="553">
        <v>1</v>
      </c>
      <c r="M287" s="553">
        <v>495</v>
      </c>
      <c r="N287" s="553">
        <v>35</v>
      </c>
      <c r="O287" s="553">
        <v>17465</v>
      </c>
      <c r="P287" s="542">
        <v>1.0691766146311601</v>
      </c>
      <c r="Q287" s="554">
        <v>499</v>
      </c>
    </row>
    <row r="288" spans="1:17" ht="14.45" customHeight="1" x14ac:dyDescent="0.2">
      <c r="A288" s="536" t="s">
        <v>1247</v>
      </c>
      <c r="B288" s="537" t="s">
        <v>1074</v>
      </c>
      <c r="C288" s="537" t="s">
        <v>1075</v>
      </c>
      <c r="D288" s="537" t="s">
        <v>1122</v>
      </c>
      <c r="E288" s="537" t="s">
        <v>1123</v>
      </c>
      <c r="F288" s="553"/>
      <c r="G288" s="553"/>
      <c r="H288" s="553"/>
      <c r="I288" s="553"/>
      <c r="J288" s="553">
        <v>1</v>
      </c>
      <c r="K288" s="553">
        <v>6597</v>
      </c>
      <c r="L288" s="553">
        <v>1</v>
      </c>
      <c r="M288" s="553">
        <v>6597</v>
      </c>
      <c r="N288" s="553">
        <v>10</v>
      </c>
      <c r="O288" s="553">
        <v>66690</v>
      </c>
      <c r="P288" s="542">
        <v>10.109140518417462</v>
      </c>
      <c r="Q288" s="554">
        <v>6669</v>
      </c>
    </row>
    <row r="289" spans="1:17" ht="14.45" customHeight="1" x14ac:dyDescent="0.2">
      <c r="A289" s="536" t="s">
        <v>1247</v>
      </c>
      <c r="B289" s="537" t="s">
        <v>1074</v>
      </c>
      <c r="C289" s="537" t="s">
        <v>1075</v>
      </c>
      <c r="D289" s="537" t="s">
        <v>1124</v>
      </c>
      <c r="E289" s="537" t="s">
        <v>1125</v>
      </c>
      <c r="F289" s="553">
        <v>50</v>
      </c>
      <c r="G289" s="553">
        <v>18500</v>
      </c>
      <c r="H289" s="553">
        <v>0.90664052928203875</v>
      </c>
      <c r="I289" s="553">
        <v>370</v>
      </c>
      <c r="J289" s="553">
        <v>55</v>
      </c>
      <c r="K289" s="553">
        <v>20405</v>
      </c>
      <c r="L289" s="553">
        <v>1</v>
      </c>
      <c r="M289" s="553">
        <v>371</v>
      </c>
      <c r="N289" s="553">
        <v>58</v>
      </c>
      <c r="O289" s="553">
        <v>21808</v>
      </c>
      <c r="P289" s="542">
        <v>1.0687576574369027</v>
      </c>
      <c r="Q289" s="554">
        <v>376</v>
      </c>
    </row>
    <row r="290" spans="1:17" ht="14.45" customHeight="1" x14ac:dyDescent="0.2">
      <c r="A290" s="536" t="s">
        <v>1247</v>
      </c>
      <c r="B290" s="537" t="s">
        <v>1074</v>
      </c>
      <c r="C290" s="537" t="s">
        <v>1075</v>
      </c>
      <c r="D290" s="537" t="s">
        <v>1132</v>
      </c>
      <c r="E290" s="537" t="s">
        <v>1133</v>
      </c>
      <c r="F290" s="553"/>
      <c r="G290" s="553"/>
      <c r="H290" s="553"/>
      <c r="I290" s="553"/>
      <c r="J290" s="553">
        <v>8</v>
      </c>
      <c r="K290" s="553">
        <v>896</v>
      </c>
      <c r="L290" s="553">
        <v>1</v>
      </c>
      <c r="M290" s="553">
        <v>112</v>
      </c>
      <c r="N290" s="553">
        <v>9</v>
      </c>
      <c r="O290" s="553">
        <v>1017</v>
      </c>
      <c r="P290" s="542">
        <v>1.1350446428571428</v>
      </c>
      <c r="Q290" s="554">
        <v>113</v>
      </c>
    </row>
    <row r="291" spans="1:17" ht="14.45" customHeight="1" x14ac:dyDescent="0.2">
      <c r="A291" s="536" t="s">
        <v>1247</v>
      </c>
      <c r="B291" s="537" t="s">
        <v>1074</v>
      </c>
      <c r="C291" s="537" t="s">
        <v>1075</v>
      </c>
      <c r="D291" s="537" t="s">
        <v>1134</v>
      </c>
      <c r="E291" s="537" t="s">
        <v>1135</v>
      </c>
      <c r="F291" s="553">
        <v>2</v>
      </c>
      <c r="G291" s="553">
        <v>250</v>
      </c>
      <c r="H291" s="553">
        <v>0.49603174603174605</v>
      </c>
      <c r="I291" s="553">
        <v>125</v>
      </c>
      <c r="J291" s="553">
        <v>4</v>
      </c>
      <c r="K291" s="553">
        <v>504</v>
      </c>
      <c r="L291" s="553">
        <v>1</v>
      </c>
      <c r="M291" s="553">
        <v>126</v>
      </c>
      <c r="N291" s="553"/>
      <c r="O291" s="553"/>
      <c r="P291" s="542"/>
      <c r="Q291" s="554"/>
    </row>
    <row r="292" spans="1:17" ht="14.45" customHeight="1" x14ac:dyDescent="0.2">
      <c r="A292" s="536" t="s">
        <v>1247</v>
      </c>
      <c r="B292" s="537" t="s">
        <v>1074</v>
      </c>
      <c r="C292" s="537" t="s">
        <v>1075</v>
      </c>
      <c r="D292" s="537" t="s">
        <v>1136</v>
      </c>
      <c r="E292" s="537" t="s">
        <v>1137</v>
      </c>
      <c r="F292" s="553"/>
      <c r="G292" s="553"/>
      <c r="H292" s="553"/>
      <c r="I292" s="553"/>
      <c r="J292" s="553">
        <v>6</v>
      </c>
      <c r="K292" s="553">
        <v>2976</v>
      </c>
      <c r="L292" s="553">
        <v>1</v>
      </c>
      <c r="M292" s="553">
        <v>496</v>
      </c>
      <c r="N292" s="553">
        <v>3</v>
      </c>
      <c r="O292" s="553">
        <v>1500</v>
      </c>
      <c r="P292" s="542">
        <v>0.50403225806451613</v>
      </c>
      <c r="Q292" s="554">
        <v>500</v>
      </c>
    </row>
    <row r="293" spans="1:17" ht="14.45" customHeight="1" x14ac:dyDescent="0.2">
      <c r="A293" s="536" t="s">
        <v>1247</v>
      </c>
      <c r="B293" s="537" t="s">
        <v>1074</v>
      </c>
      <c r="C293" s="537" t="s">
        <v>1075</v>
      </c>
      <c r="D293" s="537" t="s">
        <v>1138</v>
      </c>
      <c r="E293" s="537"/>
      <c r="F293" s="553">
        <v>1</v>
      </c>
      <c r="G293" s="553">
        <v>1285</v>
      </c>
      <c r="H293" s="553"/>
      <c r="I293" s="553">
        <v>1285</v>
      </c>
      <c r="J293" s="553"/>
      <c r="K293" s="553"/>
      <c r="L293" s="553"/>
      <c r="M293" s="553"/>
      <c r="N293" s="553"/>
      <c r="O293" s="553"/>
      <c r="P293" s="542"/>
      <c r="Q293" s="554"/>
    </row>
    <row r="294" spans="1:17" ht="14.45" customHeight="1" x14ac:dyDescent="0.2">
      <c r="A294" s="536" t="s">
        <v>1247</v>
      </c>
      <c r="B294" s="537" t="s">
        <v>1074</v>
      </c>
      <c r="C294" s="537" t="s">
        <v>1075</v>
      </c>
      <c r="D294" s="537" t="s">
        <v>1139</v>
      </c>
      <c r="E294" s="537" t="s">
        <v>1140</v>
      </c>
      <c r="F294" s="553">
        <v>16</v>
      </c>
      <c r="G294" s="553">
        <v>7296</v>
      </c>
      <c r="H294" s="553">
        <v>0.53100436681222707</v>
      </c>
      <c r="I294" s="553">
        <v>456</v>
      </c>
      <c r="J294" s="553">
        <v>30</v>
      </c>
      <c r="K294" s="553">
        <v>13740</v>
      </c>
      <c r="L294" s="553">
        <v>1</v>
      </c>
      <c r="M294" s="553">
        <v>458</v>
      </c>
      <c r="N294" s="553">
        <v>31</v>
      </c>
      <c r="O294" s="553">
        <v>14353</v>
      </c>
      <c r="P294" s="542">
        <v>1.0446142649199417</v>
      </c>
      <c r="Q294" s="554">
        <v>463</v>
      </c>
    </row>
    <row r="295" spans="1:17" ht="14.45" customHeight="1" x14ac:dyDescent="0.2">
      <c r="A295" s="536" t="s">
        <v>1247</v>
      </c>
      <c r="B295" s="537" t="s">
        <v>1074</v>
      </c>
      <c r="C295" s="537" t="s">
        <v>1075</v>
      </c>
      <c r="D295" s="537" t="s">
        <v>1141</v>
      </c>
      <c r="E295" s="537" t="s">
        <v>1142</v>
      </c>
      <c r="F295" s="553">
        <v>8</v>
      </c>
      <c r="G295" s="553">
        <v>464</v>
      </c>
      <c r="H295" s="553">
        <v>2</v>
      </c>
      <c r="I295" s="553">
        <v>58</v>
      </c>
      <c r="J295" s="553">
        <v>4</v>
      </c>
      <c r="K295" s="553">
        <v>232</v>
      </c>
      <c r="L295" s="553">
        <v>1</v>
      </c>
      <c r="M295" s="553">
        <v>58</v>
      </c>
      <c r="N295" s="553">
        <v>8</v>
      </c>
      <c r="O295" s="553">
        <v>472</v>
      </c>
      <c r="P295" s="542">
        <v>2.0344827586206895</v>
      </c>
      <c r="Q295" s="554">
        <v>59</v>
      </c>
    </row>
    <row r="296" spans="1:17" ht="14.45" customHeight="1" x14ac:dyDescent="0.2">
      <c r="A296" s="536" t="s">
        <v>1247</v>
      </c>
      <c r="B296" s="537" t="s">
        <v>1074</v>
      </c>
      <c r="C296" s="537" t="s">
        <v>1075</v>
      </c>
      <c r="D296" s="537" t="s">
        <v>1145</v>
      </c>
      <c r="E296" s="537" t="s">
        <v>1146</v>
      </c>
      <c r="F296" s="553">
        <v>4</v>
      </c>
      <c r="G296" s="553">
        <v>39048</v>
      </c>
      <c r="H296" s="553"/>
      <c r="I296" s="553">
        <v>9762</v>
      </c>
      <c r="J296" s="553"/>
      <c r="K296" s="553"/>
      <c r="L296" s="553"/>
      <c r="M296" s="553"/>
      <c r="N296" s="553"/>
      <c r="O296" s="553"/>
      <c r="P296" s="542"/>
      <c r="Q296" s="554"/>
    </row>
    <row r="297" spans="1:17" ht="14.45" customHeight="1" x14ac:dyDescent="0.2">
      <c r="A297" s="536" t="s">
        <v>1247</v>
      </c>
      <c r="B297" s="537" t="s">
        <v>1074</v>
      </c>
      <c r="C297" s="537" t="s">
        <v>1075</v>
      </c>
      <c r="D297" s="537" t="s">
        <v>1149</v>
      </c>
      <c r="E297" s="537" t="s">
        <v>1150</v>
      </c>
      <c r="F297" s="553">
        <v>311</v>
      </c>
      <c r="G297" s="553">
        <v>54736</v>
      </c>
      <c r="H297" s="553">
        <v>0.7036199095022625</v>
      </c>
      <c r="I297" s="553">
        <v>176</v>
      </c>
      <c r="J297" s="553">
        <v>442</v>
      </c>
      <c r="K297" s="553">
        <v>77792</v>
      </c>
      <c r="L297" s="553">
        <v>1</v>
      </c>
      <c r="M297" s="553">
        <v>176</v>
      </c>
      <c r="N297" s="553">
        <v>591</v>
      </c>
      <c r="O297" s="553">
        <v>105789</v>
      </c>
      <c r="P297" s="542">
        <v>1.3598956190867955</v>
      </c>
      <c r="Q297" s="554">
        <v>179</v>
      </c>
    </row>
    <row r="298" spans="1:17" ht="14.45" customHeight="1" x14ac:dyDescent="0.2">
      <c r="A298" s="536" t="s">
        <v>1247</v>
      </c>
      <c r="B298" s="537" t="s">
        <v>1074</v>
      </c>
      <c r="C298" s="537" t="s">
        <v>1075</v>
      </c>
      <c r="D298" s="537" t="s">
        <v>1151</v>
      </c>
      <c r="E298" s="537" t="s">
        <v>1152</v>
      </c>
      <c r="F298" s="553"/>
      <c r="G298" s="553"/>
      <c r="H298" s="553"/>
      <c r="I298" s="553"/>
      <c r="J298" s="553"/>
      <c r="K298" s="553"/>
      <c r="L298" s="553"/>
      <c r="M298" s="553"/>
      <c r="N298" s="553">
        <v>4</v>
      </c>
      <c r="O298" s="553">
        <v>348</v>
      </c>
      <c r="P298" s="542"/>
      <c r="Q298" s="554">
        <v>87</v>
      </c>
    </row>
    <row r="299" spans="1:17" ht="14.45" customHeight="1" x14ac:dyDescent="0.2">
      <c r="A299" s="536" t="s">
        <v>1247</v>
      </c>
      <c r="B299" s="537" t="s">
        <v>1074</v>
      </c>
      <c r="C299" s="537" t="s">
        <v>1075</v>
      </c>
      <c r="D299" s="537" t="s">
        <v>1155</v>
      </c>
      <c r="E299" s="537" t="s">
        <v>1156</v>
      </c>
      <c r="F299" s="553">
        <v>6</v>
      </c>
      <c r="G299" s="553">
        <v>1020</v>
      </c>
      <c r="H299" s="553">
        <v>0.42857142857142855</v>
      </c>
      <c r="I299" s="553">
        <v>170</v>
      </c>
      <c r="J299" s="553">
        <v>14</v>
      </c>
      <c r="K299" s="553">
        <v>2380</v>
      </c>
      <c r="L299" s="553">
        <v>1</v>
      </c>
      <c r="M299" s="553">
        <v>170</v>
      </c>
      <c r="N299" s="553">
        <v>13</v>
      </c>
      <c r="O299" s="553">
        <v>2236</v>
      </c>
      <c r="P299" s="542">
        <v>0.93949579831932772</v>
      </c>
      <c r="Q299" s="554">
        <v>172</v>
      </c>
    </row>
    <row r="300" spans="1:17" ht="14.45" customHeight="1" x14ac:dyDescent="0.2">
      <c r="A300" s="536" t="s">
        <v>1247</v>
      </c>
      <c r="B300" s="537" t="s">
        <v>1074</v>
      </c>
      <c r="C300" s="537" t="s">
        <v>1075</v>
      </c>
      <c r="D300" s="537" t="s">
        <v>1157</v>
      </c>
      <c r="E300" s="537" t="s">
        <v>1158</v>
      </c>
      <c r="F300" s="553"/>
      <c r="G300" s="553"/>
      <c r="H300" s="553"/>
      <c r="I300" s="553"/>
      <c r="J300" s="553"/>
      <c r="K300" s="553"/>
      <c r="L300" s="553"/>
      <c r="M300" s="553"/>
      <c r="N300" s="553">
        <v>1</v>
      </c>
      <c r="O300" s="553">
        <v>31</v>
      </c>
      <c r="P300" s="542"/>
      <c r="Q300" s="554">
        <v>31</v>
      </c>
    </row>
    <row r="301" spans="1:17" ht="14.45" customHeight="1" x14ac:dyDescent="0.2">
      <c r="A301" s="536" t="s">
        <v>1247</v>
      </c>
      <c r="B301" s="537" t="s">
        <v>1074</v>
      </c>
      <c r="C301" s="537" t="s">
        <v>1075</v>
      </c>
      <c r="D301" s="537" t="s">
        <v>1159</v>
      </c>
      <c r="E301" s="537"/>
      <c r="F301" s="553">
        <v>4</v>
      </c>
      <c r="G301" s="553">
        <v>4048</v>
      </c>
      <c r="H301" s="553"/>
      <c r="I301" s="553">
        <v>1012</v>
      </c>
      <c r="J301" s="553"/>
      <c r="K301" s="553"/>
      <c r="L301" s="553"/>
      <c r="M301" s="553"/>
      <c r="N301" s="553"/>
      <c r="O301" s="553"/>
      <c r="P301" s="542"/>
      <c r="Q301" s="554"/>
    </row>
    <row r="302" spans="1:17" ht="14.45" customHeight="1" x14ac:dyDescent="0.2">
      <c r="A302" s="536" t="s">
        <v>1247</v>
      </c>
      <c r="B302" s="537" t="s">
        <v>1074</v>
      </c>
      <c r="C302" s="537" t="s">
        <v>1075</v>
      </c>
      <c r="D302" s="537" t="s">
        <v>1162</v>
      </c>
      <c r="E302" s="537"/>
      <c r="F302" s="553">
        <v>4</v>
      </c>
      <c r="G302" s="553">
        <v>9188</v>
      </c>
      <c r="H302" s="553"/>
      <c r="I302" s="553">
        <v>2297</v>
      </c>
      <c r="J302" s="553"/>
      <c r="K302" s="553"/>
      <c r="L302" s="553"/>
      <c r="M302" s="553"/>
      <c r="N302" s="553"/>
      <c r="O302" s="553"/>
      <c r="P302" s="542"/>
      <c r="Q302" s="554"/>
    </row>
    <row r="303" spans="1:17" ht="14.45" customHeight="1" x14ac:dyDescent="0.2">
      <c r="A303" s="536" t="s">
        <v>1247</v>
      </c>
      <c r="B303" s="537" t="s">
        <v>1074</v>
      </c>
      <c r="C303" s="537" t="s">
        <v>1075</v>
      </c>
      <c r="D303" s="537" t="s">
        <v>1165</v>
      </c>
      <c r="E303" s="537" t="s">
        <v>1166</v>
      </c>
      <c r="F303" s="553"/>
      <c r="G303" s="553"/>
      <c r="H303" s="553"/>
      <c r="I303" s="553"/>
      <c r="J303" s="553"/>
      <c r="K303" s="553"/>
      <c r="L303" s="553"/>
      <c r="M303" s="553"/>
      <c r="N303" s="553">
        <v>2</v>
      </c>
      <c r="O303" s="553">
        <v>534</v>
      </c>
      <c r="P303" s="542"/>
      <c r="Q303" s="554">
        <v>267</v>
      </c>
    </row>
    <row r="304" spans="1:17" ht="14.45" customHeight="1" x14ac:dyDescent="0.2">
      <c r="A304" s="536" t="s">
        <v>1247</v>
      </c>
      <c r="B304" s="537" t="s">
        <v>1074</v>
      </c>
      <c r="C304" s="537" t="s">
        <v>1075</v>
      </c>
      <c r="D304" s="537" t="s">
        <v>1167</v>
      </c>
      <c r="E304" s="537" t="s">
        <v>1168</v>
      </c>
      <c r="F304" s="553">
        <v>6</v>
      </c>
      <c r="G304" s="553">
        <v>12786</v>
      </c>
      <c r="H304" s="553"/>
      <c r="I304" s="553">
        <v>2131</v>
      </c>
      <c r="J304" s="553"/>
      <c r="K304" s="553"/>
      <c r="L304" s="553"/>
      <c r="M304" s="553"/>
      <c r="N304" s="553">
        <v>10</v>
      </c>
      <c r="O304" s="553">
        <v>21460</v>
      </c>
      <c r="P304" s="542"/>
      <c r="Q304" s="554">
        <v>2146</v>
      </c>
    </row>
    <row r="305" spans="1:17" ht="14.45" customHeight="1" x14ac:dyDescent="0.2">
      <c r="A305" s="536" t="s">
        <v>1247</v>
      </c>
      <c r="B305" s="537" t="s">
        <v>1074</v>
      </c>
      <c r="C305" s="537" t="s">
        <v>1075</v>
      </c>
      <c r="D305" s="537" t="s">
        <v>1169</v>
      </c>
      <c r="E305" s="537" t="s">
        <v>1170</v>
      </c>
      <c r="F305" s="553">
        <v>1</v>
      </c>
      <c r="G305" s="553">
        <v>242</v>
      </c>
      <c r="H305" s="553">
        <v>0.16598079561042525</v>
      </c>
      <c r="I305" s="553">
        <v>242</v>
      </c>
      <c r="J305" s="553">
        <v>6</v>
      </c>
      <c r="K305" s="553">
        <v>1458</v>
      </c>
      <c r="L305" s="553">
        <v>1</v>
      </c>
      <c r="M305" s="553">
        <v>243</v>
      </c>
      <c r="N305" s="553">
        <v>3</v>
      </c>
      <c r="O305" s="553">
        <v>732</v>
      </c>
      <c r="P305" s="542">
        <v>0.50205761316872433</v>
      </c>
      <c r="Q305" s="554">
        <v>244</v>
      </c>
    </row>
    <row r="306" spans="1:17" ht="14.45" customHeight="1" x14ac:dyDescent="0.2">
      <c r="A306" s="536" t="s">
        <v>1247</v>
      </c>
      <c r="B306" s="537" t="s">
        <v>1074</v>
      </c>
      <c r="C306" s="537" t="s">
        <v>1075</v>
      </c>
      <c r="D306" s="537" t="s">
        <v>1171</v>
      </c>
      <c r="E306" s="537" t="s">
        <v>1172</v>
      </c>
      <c r="F306" s="553">
        <v>14</v>
      </c>
      <c r="G306" s="553">
        <v>5936</v>
      </c>
      <c r="H306" s="553">
        <v>0.6333760136577038</v>
      </c>
      <c r="I306" s="553">
        <v>424</v>
      </c>
      <c r="J306" s="553">
        <v>22</v>
      </c>
      <c r="K306" s="553">
        <v>9372</v>
      </c>
      <c r="L306" s="553">
        <v>1</v>
      </c>
      <c r="M306" s="553">
        <v>426</v>
      </c>
      <c r="N306" s="553">
        <v>27</v>
      </c>
      <c r="O306" s="553">
        <v>11745</v>
      </c>
      <c r="P306" s="542">
        <v>1.2532010243277849</v>
      </c>
      <c r="Q306" s="554">
        <v>435</v>
      </c>
    </row>
    <row r="307" spans="1:17" ht="14.45" customHeight="1" x14ac:dyDescent="0.2">
      <c r="A307" s="536" t="s">
        <v>1247</v>
      </c>
      <c r="B307" s="537" t="s">
        <v>1074</v>
      </c>
      <c r="C307" s="537" t="s">
        <v>1075</v>
      </c>
      <c r="D307" s="537" t="s">
        <v>1173</v>
      </c>
      <c r="E307" s="537" t="s">
        <v>1174</v>
      </c>
      <c r="F307" s="553">
        <v>1</v>
      </c>
      <c r="G307" s="553">
        <v>848</v>
      </c>
      <c r="H307" s="553">
        <v>0.24904552129221733</v>
      </c>
      <c r="I307" s="553">
        <v>848</v>
      </c>
      <c r="J307" s="553">
        <v>4</v>
      </c>
      <c r="K307" s="553">
        <v>3405</v>
      </c>
      <c r="L307" s="553">
        <v>1</v>
      </c>
      <c r="M307" s="553">
        <v>851.25</v>
      </c>
      <c r="N307" s="553">
        <v>2</v>
      </c>
      <c r="O307" s="553">
        <v>1730</v>
      </c>
      <c r="P307" s="542">
        <v>0.50807635829662257</v>
      </c>
      <c r="Q307" s="554">
        <v>865</v>
      </c>
    </row>
    <row r="308" spans="1:17" ht="14.45" customHeight="1" x14ac:dyDescent="0.2">
      <c r="A308" s="536" t="s">
        <v>1247</v>
      </c>
      <c r="B308" s="537" t="s">
        <v>1074</v>
      </c>
      <c r="C308" s="537" t="s">
        <v>1075</v>
      </c>
      <c r="D308" s="537" t="s">
        <v>1180</v>
      </c>
      <c r="E308" s="537" t="s">
        <v>1181</v>
      </c>
      <c r="F308" s="553"/>
      <c r="G308" s="553"/>
      <c r="H308" s="553"/>
      <c r="I308" s="553"/>
      <c r="J308" s="553">
        <v>1</v>
      </c>
      <c r="K308" s="553">
        <v>289</v>
      </c>
      <c r="L308" s="553">
        <v>1</v>
      </c>
      <c r="M308" s="553">
        <v>289</v>
      </c>
      <c r="N308" s="553"/>
      <c r="O308" s="553"/>
      <c r="P308" s="542"/>
      <c r="Q308" s="554"/>
    </row>
    <row r="309" spans="1:17" ht="14.45" customHeight="1" x14ac:dyDescent="0.2">
      <c r="A309" s="536" t="s">
        <v>1247</v>
      </c>
      <c r="B309" s="537" t="s">
        <v>1074</v>
      </c>
      <c r="C309" s="537" t="s">
        <v>1075</v>
      </c>
      <c r="D309" s="537" t="s">
        <v>1182</v>
      </c>
      <c r="E309" s="537" t="s">
        <v>1183</v>
      </c>
      <c r="F309" s="553">
        <v>11</v>
      </c>
      <c r="G309" s="553">
        <v>12078</v>
      </c>
      <c r="H309" s="553">
        <v>0.64471015266360632</v>
      </c>
      <c r="I309" s="553">
        <v>1098</v>
      </c>
      <c r="J309" s="553">
        <v>17</v>
      </c>
      <c r="K309" s="553">
        <v>18734</v>
      </c>
      <c r="L309" s="553">
        <v>1</v>
      </c>
      <c r="M309" s="553">
        <v>1102</v>
      </c>
      <c r="N309" s="553">
        <v>13</v>
      </c>
      <c r="O309" s="553">
        <v>14534</v>
      </c>
      <c r="P309" s="542">
        <v>0.77580869008220343</v>
      </c>
      <c r="Q309" s="554">
        <v>1118</v>
      </c>
    </row>
    <row r="310" spans="1:17" ht="14.45" customHeight="1" x14ac:dyDescent="0.2">
      <c r="A310" s="536" t="s">
        <v>1247</v>
      </c>
      <c r="B310" s="537" t="s">
        <v>1074</v>
      </c>
      <c r="C310" s="537" t="s">
        <v>1075</v>
      </c>
      <c r="D310" s="537" t="s">
        <v>1198</v>
      </c>
      <c r="E310" s="537" t="s">
        <v>1199</v>
      </c>
      <c r="F310" s="553"/>
      <c r="G310" s="553"/>
      <c r="H310" s="553"/>
      <c r="I310" s="553"/>
      <c r="J310" s="553">
        <v>4</v>
      </c>
      <c r="K310" s="553">
        <v>30300</v>
      </c>
      <c r="L310" s="553">
        <v>1</v>
      </c>
      <c r="M310" s="553">
        <v>7575</v>
      </c>
      <c r="N310" s="553"/>
      <c r="O310" s="553"/>
      <c r="P310" s="542"/>
      <c r="Q310" s="554"/>
    </row>
    <row r="311" spans="1:17" ht="14.45" customHeight="1" x14ac:dyDescent="0.2">
      <c r="A311" s="536" t="s">
        <v>1248</v>
      </c>
      <c r="B311" s="537" t="s">
        <v>1074</v>
      </c>
      <c r="C311" s="537" t="s">
        <v>1075</v>
      </c>
      <c r="D311" s="537" t="s">
        <v>1078</v>
      </c>
      <c r="E311" s="537" t="s">
        <v>1079</v>
      </c>
      <c r="F311" s="553">
        <v>580</v>
      </c>
      <c r="G311" s="553">
        <v>33640</v>
      </c>
      <c r="H311" s="553">
        <v>1.0301953818827709</v>
      </c>
      <c r="I311" s="553">
        <v>58</v>
      </c>
      <c r="J311" s="553">
        <v>563</v>
      </c>
      <c r="K311" s="553">
        <v>32654</v>
      </c>
      <c r="L311" s="553">
        <v>1</v>
      </c>
      <c r="M311" s="553">
        <v>58</v>
      </c>
      <c r="N311" s="553">
        <v>672</v>
      </c>
      <c r="O311" s="553">
        <v>39648</v>
      </c>
      <c r="P311" s="542">
        <v>1.2141850921785999</v>
      </c>
      <c r="Q311" s="554">
        <v>59</v>
      </c>
    </row>
    <row r="312" spans="1:17" ht="14.45" customHeight="1" x14ac:dyDescent="0.2">
      <c r="A312" s="536" t="s">
        <v>1248</v>
      </c>
      <c r="B312" s="537" t="s">
        <v>1074</v>
      </c>
      <c r="C312" s="537" t="s">
        <v>1075</v>
      </c>
      <c r="D312" s="537" t="s">
        <v>1080</v>
      </c>
      <c r="E312" s="537" t="s">
        <v>1081</v>
      </c>
      <c r="F312" s="553">
        <v>1429</v>
      </c>
      <c r="G312" s="553">
        <v>187199</v>
      </c>
      <c r="H312" s="553">
        <v>1.0105045532326062</v>
      </c>
      <c r="I312" s="553">
        <v>131</v>
      </c>
      <c r="J312" s="553">
        <v>1406</v>
      </c>
      <c r="K312" s="553">
        <v>185253</v>
      </c>
      <c r="L312" s="553">
        <v>1</v>
      </c>
      <c r="M312" s="553">
        <v>131.7588904694168</v>
      </c>
      <c r="N312" s="553">
        <v>1450</v>
      </c>
      <c r="O312" s="553">
        <v>191400</v>
      </c>
      <c r="P312" s="542">
        <v>1.0331816488801802</v>
      </c>
      <c r="Q312" s="554">
        <v>132</v>
      </c>
    </row>
    <row r="313" spans="1:17" ht="14.45" customHeight="1" x14ac:dyDescent="0.2">
      <c r="A313" s="536" t="s">
        <v>1248</v>
      </c>
      <c r="B313" s="537" t="s">
        <v>1074</v>
      </c>
      <c r="C313" s="537" t="s">
        <v>1075</v>
      </c>
      <c r="D313" s="537" t="s">
        <v>1082</v>
      </c>
      <c r="E313" s="537" t="s">
        <v>1083</v>
      </c>
      <c r="F313" s="553">
        <v>160</v>
      </c>
      <c r="G313" s="553">
        <v>30240</v>
      </c>
      <c r="H313" s="553">
        <v>0.82575571393462766</v>
      </c>
      <c r="I313" s="553">
        <v>189</v>
      </c>
      <c r="J313" s="553">
        <v>193</v>
      </c>
      <c r="K313" s="553">
        <v>36621</v>
      </c>
      <c r="L313" s="553">
        <v>1</v>
      </c>
      <c r="M313" s="553">
        <v>189.74611398963731</v>
      </c>
      <c r="N313" s="553">
        <v>199</v>
      </c>
      <c r="O313" s="553">
        <v>37810</v>
      </c>
      <c r="P313" s="542">
        <v>1.0324677097840038</v>
      </c>
      <c r="Q313" s="554">
        <v>190</v>
      </c>
    </row>
    <row r="314" spans="1:17" ht="14.45" customHeight="1" x14ac:dyDescent="0.2">
      <c r="A314" s="536" t="s">
        <v>1248</v>
      </c>
      <c r="B314" s="537" t="s">
        <v>1074</v>
      </c>
      <c r="C314" s="537" t="s">
        <v>1075</v>
      </c>
      <c r="D314" s="537" t="s">
        <v>1084</v>
      </c>
      <c r="E314" s="537" t="s">
        <v>1085</v>
      </c>
      <c r="F314" s="553">
        <v>65</v>
      </c>
      <c r="G314" s="553">
        <v>26520</v>
      </c>
      <c r="H314" s="553">
        <v>0.90277777777777779</v>
      </c>
      <c r="I314" s="553">
        <v>408</v>
      </c>
      <c r="J314" s="553">
        <v>72</v>
      </c>
      <c r="K314" s="553">
        <v>29376</v>
      </c>
      <c r="L314" s="553">
        <v>1</v>
      </c>
      <c r="M314" s="553">
        <v>408</v>
      </c>
      <c r="N314" s="553">
        <v>117</v>
      </c>
      <c r="O314" s="553">
        <v>48087</v>
      </c>
      <c r="P314" s="542">
        <v>1.6369485294117647</v>
      </c>
      <c r="Q314" s="554">
        <v>411</v>
      </c>
    </row>
    <row r="315" spans="1:17" ht="14.45" customHeight="1" x14ac:dyDescent="0.2">
      <c r="A315" s="536" t="s">
        <v>1248</v>
      </c>
      <c r="B315" s="537" t="s">
        <v>1074</v>
      </c>
      <c r="C315" s="537" t="s">
        <v>1075</v>
      </c>
      <c r="D315" s="537" t="s">
        <v>1086</v>
      </c>
      <c r="E315" s="537" t="s">
        <v>1087</v>
      </c>
      <c r="F315" s="553">
        <v>121</v>
      </c>
      <c r="G315" s="553">
        <v>21780</v>
      </c>
      <c r="H315" s="553">
        <v>1.198019801980198</v>
      </c>
      <c r="I315" s="553">
        <v>180</v>
      </c>
      <c r="J315" s="553">
        <v>101</v>
      </c>
      <c r="K315" s="553">
        <v>18180</v>
      </c>
      <c r="L315" s="553">
        <v>1</v>
      </c>
      <c r="M315" s="553">
        <v>180</v>
      </c>
      <c r="N315" s="553">
        <v>177</v>
      </c>
      <c r="O315" s="553">
        <v>32391</v>
      </c>
      <c r="P315" s="542">
        <v>1.7816831683168317</v>
      </c>
      <c r="Q315" s="554">
        <v>183</v>
      </c>
    </row>
    <row r="316" spans="1:17" ht="14.45" customHeight="1" x14ac:dyDescent="0.2">
      <c r="A316" s="536" t="s">
        <v>1248</v>
      </c>
      <c r="B316" s="537" t="s">
        <v>1074</v>
      </c>
      <c r="C316" s="537" t="s">
        <v>1075</v>
      </c>
      <c r="D316" s="537" t="s">
        <v>1090</v>
      </c>
      <c r="E316" s="537" t="s">
        <v>1091</v>
      </c>
      <c r="F316" s="553">
        <v>88</v>
      </c>
      <c r="G316" s="553">
        <v>29568</v>
      </c>
      <c r="H316" s="553">
        <v>1.3293768545994065</v>
      </c>
      <c r="I316" s="553">
        <v>336</v>
      </c>
      <c r="J316" s="553">
        <v>66</v>
      </c>
      <c r="K316" s="553">
        <v>22242</v>
      </c>
      <c r="L316" s="553">
        <v>1</v>
      </c>
      <c r="M316" s="553">
        <v>337</v>
      </c>
      <c r="N316" s="553">
        <v>40</v>
      </c>
      <c r="O316" s="553">
        <v>13640</v>
      </c>
      <c r="P316" s="542">
        <v>0.6132542037586548</v>
      </c>
      <c r="Q316" s="554">
        <v>341</v>
      </c>
    </row>
    <row r="317" spans="1:17" ht="14.45" customHeight="1" x14ac:dyDescent="0.2">
      <c r="A317" s="536" t="s">
        <v>1248</v>
      </c>
      <c r="B317" s="537" t="s">
        <v>1074</v>
      </c>
      <c r="C317" s="537" t="s">
        <v>1075</v>
      </c>
      <c r="D317" s="537" t="s">
        <v>1094</v>
      </c>
      <c r="E317" s="537" t="s">
        <v>1095</v>
      </c>
      <c r="F317" s="553">
        <v>795</v>
      </c>
      <c r="G317" s="553">
        <v>277455</v>
      </c>
      <c r="H317" s="553">
        <v>1.3234199856904365</v>
      </c>
      <c r="I317" s="553">
        <v>349</v>
      </c>
      <c r="J317" s="553">
        <v>599</v>
      </c>
      <c r="K317" s="553">
        <v>209650</v>
      </c>
      <c r="L317" s="553">
        <v>1</v>
      </c>
      <c r="M317" s="553">
        <v>350</v>
      </c>
      <c r="N317" s="553">
        <v>709</v>
      </c>
      <c r="O317" s="553">
        <v>248859</v>
      </c>
      <c r="P317" s="542">
        <v>1.1870212258526116</v>
      </c>
      <c r="Q317" s="554">
        <v>351</v>
      </c>
    </row>
    <row r="318" spans="1:17" ht="14.45" customHeight="1" x14ac:dyDescent="0.2">
      <c r="A318" s="536" t="s">
        <v>1248</v>
      </c>
      <c r="B318" s="537" t="s">
        <v>1074</v>
      </c>
      <c r="C318" s="537" t="s">
        <v>1075</v>
      </c>
      <c r="D318" s="537" t="s">
        <v>1100</v>
      </c>
      <c r="E318" s="537" t="s">
        <v>1101</v>
      </c>
      <c r="F318" s="553">
        <v>38</v>
      </c>
      <c r="G318" s="553">
        <v>4446</v>
      </c>
      <c r="H318" s="553">
        <v>1.3571428571428572</v>
      </c>
      <c r="I318" s="553">
        <v>117</v>
      </c>
      <c r="J318" s="553">
        <v>28</v>
      </c>
      <c r="K318" s="553">
        <v>3276</v>
      </c>
      <c r="L318" s="553">
        <v>1</v>
      </c>
      <c r="M318" s="553">
        <v>117</v>
      </c>
      <c r="N318" s="553">
        <v>41</v>
      </c>
      <c r="O318" s="553">
        <v>4838</v>
      </c>
      <c r="P318" s="542">
        <v>1.4768009768009769</v>
      </c>
      <c r="Q318" s="554">
        <v>118</v>
      </c>
    </row>
    <row r="319" spans="1:17" ht="14.45" customHeight="1" x14ac:dyDescent="0.2">
      <c r="A319" s="536" t="s">
        <v>1248</v>
      </c>
      <c r="B319" s="537" t="s">
        <v>1074</v>
      </c>
      <c r="C319" s="537" t="s">
        <v>1075</v>
      </c>
      <c r="D319" s="537" t="s">
        <v>1104</v>
      </c>
      <c r="E319" s="537" t="s">
        <v>1105</v>
      </c>
      <c r="F319" s="553"/>
      <c r="G319" s="553"/>
      <c r="H319" s="553"/>
      <c r="I319" s="553"/>
      <c r="J319" s="553"/>
      <c r="K319" s="553"/>
      <c r="L319" s="553"/>
      <c r="M319" s="553"/>
      <c r="N319" s="553">
        <v>2</v>
      </c>
      <c r="O319" s="553">
        <v>100</v>
      </c>
      <c r="P319" s="542"/>
      <c r="Q319" s="554">
        <v>50</v>
      </c>
    </row>
    <row r="320" spans="1:17" ht="14.45" customHeight="1" x14ac:dyDescent="0.2">
      <c r="A320" s="536" t="s">
        <v>1248</v>
      </c>
      <c r="B320" s="537" t="s">
        <v>1074</v>
      </c>
      <c r="C320" s="537" t="s">
        <v>1075</v>
      </c>
      <c r="D320" s="537" t="s">
        <v>1106</v>
      </c>
      <c r="E320" s="537" t="s">
        <v>1107</v>
      </c>
      <c r="F320" s="553">
        <v>45</v>
      </c>
      <c r="G320" s="553">
        <v>17595</v>
      </c>
      <c r="H320" s="553">
        <v>0.71246355685131191</v>
      </c>
      <c r="I320" s="553">
        <v>391</v>
      </c>
      <c r="J320" s="553">
        <v>63</v>
      </c>
      <c r="K320" s="553">
        <v>24696</v>
      </c>
      <c r="L320" s="553">
        <v>1</v>
      </c>
      <c r="M320" s="553">
        <v>392</v>
      </c>
      <c r="N320" s="553">
        <v>47</v>
      </c>
      <c r="O320" s="553">
        <v>18753</v>
      </c>
      <c r="P320" s="542">
        <v>0.75935374149659862</v>
      </c>
      <c r="Q320" s="554">
        <v>399</v>
      </c>
    </row>
    <row r="321" spans="1:17" ht="14.45" customHeight="1" x14ac:dyDescent="0.2">
      <c r="A321" s="536" t="s">
        <v>1248</v>
      </c>
      <c r="B321" s="537" t="s">
        <v>1074</v>
      </c>
      <c r="C321" s="537" t="s">
        <v>1075</v>
      </c>
      <c r="D321" s="537" t="s">
        <v>1108</v>
      </c>
      <c r="E321" s="537" t="s">
        <v>1109</v>
      </c>
      <c r="F321" s="553">
        <v>28</v>
      </c>
      <c r="G321" s="553">
        <v>1064</v>
      </c>
      <c r="H321" s="553">
        <v>0.875</v>
      </c>
      <c r="I321" s="553">
        <v>38</v>
      </c>
      <c r="J321" s="553">
        <v>32</v>
      </c>
      <c r="K321" s="553">
        <v>1216</v>
      </c>
      <c r="L321" s="553">
        <v>1</v>
      </c>
      <c r="M321" s="553">
        <v>38</v>
      </c>
      <c r="N321" s="553">
        <v>24</v>
      </c>
      <c r="O321" s="553">
        <v>912</v>
      </c>
      <c r="P321" s="542">
        <v>0.75</v>
      </c>
      <c r="Q321" s="554">
        <v>38</v>
      </c>
    </row>
    <row r="322" spans="1:17" ht="14.45" customHeight="1" x14ac:dyDescent="0.2">
      <c r="A322" s="536" t="s">
        <v>1248</v>
      </c>
      <c r="B322" s="537" t="s">
        <v>1074</v>
      </c>
      <c r="C322" s="537" t="s">
        <v>1075</v>
      </c>
      <c r="D322" s="537" t="s">
        <v>1112</v>
      </c>
      <c r="E322" s="537" t="s">
        <v>1113</v>
      </c>
      <c r="F322" s="553">
        <v>46</v>
      </c>
      <c r="G322" s="553">
        <v>32430</v>
      </c>
      <c r="H322" s="553">
        <v>0.86579277571615454</v>
      </c>
      <c r="I322" s="553">
        <v>705</v>
      </c>
      <c r="J322" s="553">
        <v>53</v>
      </c>
      <c r="K322" s="553">
        <v>37457</v>
      </c>
      <c r="L322" s="553">
        <v>1</v>
      </c>
      <c r="M322" s="553">
        <v>706.7358490566038</v>
      </c>
      <c r="N322" s="553">
        <v>41</v>
      </c>
      <c r="O322" s="553">
        <v>29233</v>
      </c>
      <c r="P322" s="542">
        <v>0.78044157300371098</v>
      </c>
      <c r="Q322" s="554">
        <v>713</v>
      </c>
    </row>
    <row r="323" spans="1:17" ht="14.45" customHeight="1" x14ac:dyDescent="0.2">
      <c r="A323" s="536" t="s">
        <v>1248</v>
      </c>
      <c r="B323" s="537" t="s">
        <v>1074</v>
      </c>
      <c r="C323" s="537" t="s">
        <v>1075</v>
      </c>
      <c r="D323" s="537" t="s">
        <v>1114</v>
      </c>
      <c r="E323" s="537" t="s">
        <v>1115</v>
      </c>
      <c r="F323" s="553"/>
      <c r="G323" s="553"/>
      <c r="H323" s="553"/>
      <c r="I323" s="553"/>
      <c r="J323" s="553"/>
      <c r="K323" s="553"/>
      <c r="L323" s="553"/>
      <c r="M323" s="553"/>
      <c r="N323" s="553">
        <v>1</v>
      </c>
      <c r="O323" s="553">
        <v>150</v>
      </c>
      <c r="P323" s="542"/>
      <c r="Q323" s="554">
        <v>150</v>
      </c>
    </row>
    <row r="324" spans="1:17" ht="14.45" customHeight="1" x14ac:dyDescent="0.2">
      <c r="A324" s="536" t="s">
        <v>1248</v>
      </c>
      <c r="B324" s="537" t="s">
        <v>1074</v>
      </c>
      <c r="C324" s="537" t="s">
        <v>1075</v>
      </c>
      <c r="D324" s="537" t="s">
        <v>1116</v>
      </c>
      <c r="E324" s="537" t="s">
        <v>1117</v>
      </c>
      <c r="F324" s="553">
        <v>2254</v>
      </c>
      <c r="G324" s="553">
        <v>687470</v>
      </c>
      <c r="H324" s="553">
        <v>1.1505870342011231</v>
      </c>
      <c r="I324" s="553">
        <v>305</v>
      </c>
      <c r="J324" s="553">
        <v>1959</v>
      </c>
      <c r="K324" s="553">
        <v>597495</v>
      </c>
      <c r="L324" s="553">
        <v>1</v>
      </c>
      <c r="M324" s="553">
        <v>305</v>
      </c>
      <c r="N324" s="553">
        <v>2134</v>
      </c>
      <c r="O324" s="553">
        <v>657272</v>
      </c>
      <c r="P324" s="542">
        <v>1.1000460254897531</v>
      </c>
      <c r="Q324" s="554">
        <v>308</v>
      </c>
    </row>
    <row r="325" spans="1:17" ht="14.45" customHeight="1" x14ac:dyDescent="0.2">
      <c r="A325" s="536" t="s">
        <v>1248</v>
      </c>
      <c r="B325" s="537" t="s">
        <v>1074</v>
      </c>
      <c r="C325" s="537" t="s">
        <v>1075</v>
      </c>
      <c r="D325" s="537" t="s">
        <v>1118</v>
      </c>
      <c r="E325" s="537" t="s">
        <v>1119</v>
      </c>
      <c r="F325" s="553">
        <v>2</v>
      </c>
      <c r="G325" s="553">
        <v>7424</v>
      </c>
      <c r="H325" s="553">
        <v>0.19946265448683503</v>
      </c>
      <c r="I325" s="553">
        <v>3712</v>
      </c>
      <c r="J325" s="553">
        <v>10</v>
      </c>
      <c r="K325" s="553">
        <v>37220</v>
      </c>
      <c r="L325" s="553">
        <v>1</v>
      </c>
      <c r="M325" s="553">
        <v>3722</v>
      </c>
      <c r="N325" s="553"/>
      <c r="O325" s="553"/>
      <c r="P325" s="542"/>
      <c r="Q325" s="554"/>
    </row>
    <row r="326" spans="1:17" ht="14.45" customHeight="1" x14ac:dyDescent="0.2">
      <c r="A326" s="536" t="s">
        <v>1248</v>
      </c>
      <c r="B326" s="537" t="s">
        <v>1074</v>
      </c>
      <c r="C326" s="537" t="s">
        <v>1075</v>
      </c>
      <c r="D326" s="537" t="s">
        <v>1120</v>
      </c>
      <c r="E326" s="537" t="s">
        <v>1121</v>
      </c>
      <c r="F326" s="553">
        <v>319</v>
      </c>
      <c r="G326" s="553">
        <v>157586</v>
      </c>
      <c r="H326" s="553">
        <v>0.43491196114146935</v>
      </c>
      <c r="I326" s="553">
        <v>494</v>
      </c>
      <c r="J326" s="553">
        <v>732</v>
      </c>
      <c r="K326" s="553">
        <v>362340</v>
      </c>
      <c r="L326" s="553">
        <v>1</v>
      </c>
      <c r="M326" s="553">
        <v>495</v>
      </c>
      <c r="N326" s="553">
        <v>716</v>
      </c>
      <c r="O326" s="553">
        <v>357284</v>
      </c>
      <c r="P326" s="542">
        <v>0.98604625489871389</v>
      </c>
      <c r="Q326" s="554">
        <v>499</v>
      </c>
    </row>
    <row r="327" spans="1:17" ht="14.45" customHeight="1" x14ac:dyDescent="0.2">
      <c r="A327" s="536" t="s">
        <v>1248</v>
      </c>
      <c r="B327" s="537" t="s">
        <v>1074</v>
      </c>
      <c r="C327" s="537" t="s">
        <v>1075</v>
      </c>
      <c r="D327" s="537" t="s">
        <v>1124</v>
      </c>
      <c r="E327" s="537" t="s">
        <v>1125</v>
      </c>
      <c r="F327" s="553">
        <v>2231</v>
      </c>
      <c r="G327" s="553">
        <v>825470</v>
      </c>
      <c r="H327" s="553">
        <v>0.92901316196703598</v>
      </c>
      <c r="I327" s="553">
        <v>370</v>
      </c>
      <c r="J327" s="553">
        <v>2395</v>
      </c>
      <c r="K327" s="553">
        <v>888545</v>
      </c>
      <c r="L327" s="553">
        <v>1</v>
      </c>
      <c r="M327" s="553">
        <v>371</v>
      </c>
      <c r="N327" s="553">
        <v>2495</v>
      </c>
      <c r="O327" s="553">
        <v>938120</v>
      </c>
      <c r="P327" s="542">
        <v>1.0557934600948742</v>
      </c>
      <c r="Q327" s="554">
        <v>376</v>
      </c>
    </row>
    <row r="328" spans="1:17" ht="14.45" customHeight="1" x14ac:dyDescent="0.2">
      <c r="A328" s="536" t="s">
        <v>1248</v>
      </c>
      <c r="B328" s="537" t="s">
        <v>1074</v>
      </c>
      <c r="C328" s="537" t="s">
        <v>1075</v>
      </c>
      <c r="D328" s="537" t="s">
        <v>1126</v>
      </c>
      <c r="E328" s="537" t="s">
        <v>1127</v>
      </c>
      <c r="F328" s="553"/>
      <c r="G328" s="553"/>
      <c r="H328" s="553"/>
      <c r="I328" s="553"/>
      <c r="J328" s="553">
        <v>1</v>
      </c>
      <c r="K328" s="553">
        <v>3113</v>
      </c>
      <c r="L328" s="553">
        <v>1</v>
      </c>
      <c r="M328" s="553">
        <v>3113</v>
      </c>
      <c r="N328" s="553">
        <v>1</v>
      </c>
      <c r="O328" s="553">
        <v>3132</v>
      </c>
      <c r="P328" s="542">
        <v>1.0061034371988435</v>
      </c>
      <c r="Q328" s="554">
        <v>3132</v>
      </c>
    </row>
    <row r="329" spans="1:17" ht="14.45" customHeight="1" x14ac:dyDescent="0.2">
      <c r="A329" s="536" t="s">
        <v>1248</v>
      </c>
      <c r="B329" s="537" t="s">
        <v>1074</v>
      </c>
      <c r="C329" s="537" t="s">
        <v>1075</v>
      </c>
      <c r="D329" s="537" t="s">
        <v>1128</v>
      </c>
      <c r="E329" s="537" t="s">
        <v>1129</v>
      </c>
      <c r="F329" s="553"/>
      <c r="G329" s="553"/>
      <c r="H329" s="553"/>
      <c r="I329" s="553"/>
      <c r="J329" s="553">
        <v>1</v>
      </c>
      <c r="K329" s="553">
        <v>12</v>
      </c>
      <c r="L329" s="553">
        <v>1</v>
      </c>
      <c r="M329" s="553">
        <v>12</v>
      </c>
      <c r="N329" s="553"/>
      <c r="O329" s="553"/>
      <c r="P329" s="542"/>
      <c r="Q329" s="554"/>
    </row>
    <row r="330" spans="1:17" ht="14.45" customHeight="1" x14ac:dyDescent="0.2">
      <c r="A330" s="536" t="s">
        <v>1248</v>
      </c>
      <c r="B330" s="537" t="s">
        <v>1074</v>
      </c>
      <c r="C330" s="537" t="s">
        <v>1075</v>
      </c>
      <c r="D330" s="537" t="s">
        <v>1132</v>
      </c>
      <c r="E330" s="537" t="s">
        <v>1133</v>
      </c>
      <c r="F330" s="553">
        <v>5</v>
      </c>
      <c r="G330" s="553">
        <v>555</v>
      </c>
      <c r="H330" s="553">
        <v>0.70790816326530615</v>
      </c>
      <c r="I330" s="553">
        <v>111</v>
      </c>
      <c r="J330" s="553">
        <v>7</v>
      </c>
      <c r="K330" s="553">
        <v>784</v>
      </c>
      <c r="L330" s="553">
        <v>1</v>
      </c>
      <c r="M330" s="553">
        <v>112</v>
      </c>
      <c r="N330" s="553">
        <v>3</v>
      </c>
      <c r="O330" s="553">
        <v>339</v>
      </c>
      <c r="P330" s="542">
        <v>0.43239795918367346</v>
      </c>
      <c r="Q330" s="554">
        <v>113</v>
      </c>
    </row>
    <row r="331" spans="1:17" ht="14.45" customHeight="1" x14ac:dyDescent="0.2">
      <c r="A331" s="536" t="s">
        <v>1248</v>
      </c>
      <c r="B331" s="537" t="s">
        <v>1074</v>
      </c>
      <c r="C331" s="537" t="s">
        <v>1075</v>
      </c>
      <c r="D331" s="537" t="s">
        <v>1134</v>
      </c>
      <c r="E331" s="537" t="s">
        <v>1135</v>
      </c>
      <c r="F331" s="553">
        <v>87</v>
      </c>
      <c r="G331" s="553">
        <v>10875</v>
      </c>
      <c r="H331" s="553">
        <v>0.69702602230483268</v>
      </c>
      <c r="I331" s="553">
        <v>125</v>
      </c>
      <c r="J331" s="553">
        <v>124</v>
      </c>
      <c r="K331" s="553">
        <v>15602</v>
      </c>
      <c r="L331" s="553">
        <v>1</v>
      </c>
      <c r="M331" s="553">
        <v>125.8225806451613</v>
      </c>
      <c r="N331" s="553">
        <v>108</v>
      </c>
      <c r="O331" s="553">
        <v>13608</v>
      </c>
      <c r="P331" s="542">
        <v>0.87219587232406104</v>
      </c>
      <c r="Q331" s="554">
        <v>126</v>
      </c>
    </row>
    <row r="332" spans="1:17" ht="14.45" customHeight="1" x14ac:dyDescent="0.2">
      <c r="A332" s="536" t="s">
        <v>1248</v>
      </c>
      <c r="B332" s="537" t="s">
        <v>1074</v>
      </c>
      <c r="C332" s="537" t="s">
        <v>1075</v>
      </c>
      <c r="D332" s="537" t="s">
        <v>1136</v>
      </c>
      <c r="E332" s="537" t="s">
        <v>1137</v>
      </c>
      <c r="F332" s="553">
        <v>59</v>
      </c>
      <c r="G332" s="553">
        <v>29205</v>
      </c>
      <c r="H332" s="553">
        <v>1.0514472926267282</v>
      </c>
      <c r="I332" s="553">
        <v>495</v>
      </c>
      <c r="J332" s="553">
        <v>56</v>
      </c>
      <c r="K332" s="553">
        <v>27776</v>
      </c>
      <c r="L332" s="553">
        <v>1</v>
      </c>
      <c r="M332" s="553">
        <v>496</v>
      </c>
      <c r="N332" s="553">
        <v>61</v>
      </c>
      <c r="O332" s="553">
        <v>30500</v>
      </c>
      <c r="P332" s="542">
        <v>1.098070276497696</v>
      </c>
      <c r="Q332" s="554">
        <v>500</v>
      </c>
    </row>
    <row r="333" spans="1:17" ht="14.45" customHeight="1" x14ac:dyDescent="0.2">
      <c r="A333" s="536" t="s">
        <v>1248</v>
      </c>
      <c r="B333" s="537" t="s">
        <v>1074</v>
      </c>
      <c r="C333" s="537" t="s">
        <v>1075</v>
      </c>
      <c r="D333" s="537" t="s">
        <v>1138</v>
      </c>
      <c r="E333" s="537"/>
      <c r="F333" s="553">
        <v>3</v>
      </c>
      <c r="G333" s="553">
        <v>3855</v>
      </c>
      <c r="H333" s="553"/>
      <c r="I333" s="553">
        <v>1285</v>
      </c>
      <c r="J333" s="553"/>
      <c r="K333" s="553"/>
      <c r="L333" s="553"/>
      <c r="M333" s="553"/>
      <c r="N333" s="553"/>
      <c r="O333" s="553"/>
      <c r="P333" s="542"/>
      <c r="Q333" s="554"/>
    </row>
    <row r="334" spans="1:17" ht="14.45" customHeight="1" x14ac:dyDescent="0.2">
      <c r="A334" s="536" t="s">
        <v>1248</v>
      </c>
      <c r="B334" s="537" t="s">
        <v>1074</v>
      </c>
      <c r="C334" s="537" t="s">
        <v>1075</v>
      </c>
      <c r="D334" s="537" t="s">
        <v>1139</v>
      </c>
      <c r="E334" s="537" t="s">
        <v>1140</v>
      </c>
      <c r="F334" s="553">
        <v>10</v>
      </c>
      <c r="G334" s="553">
        <v>4560</v>
      </c>
      <c r="H334" s="553">
        <v>1.2445414847161571</v>
      </c>
      <c r="I334" s="553">
        <v>456</v>
      </c>
      <c r="J334" s="553">
        <v>8</v>
      </c>
      <c r="K334" s="553">
        <v>3664</v>
      </c>
      <c r="L334" s="553">
        <v>1</v>
      </c>
      <c r="M334" s="553">
        <v>458</v>
      </c>
      <c r="N334" s="553">
        <v>6</v>
      </c>
      <c r="O334" s="553">
        <v>2778</v>
      </c>
      <c r="P334" s="542">
        <v>0.75818777292576423</v>
      </c>
      <c r="Q334" s="554">
        <v>463</v>
      </c>
    </row>
    <row r="335" spans="1:17" ht="14.45" customHeight="1" x14ac:dyDescent="0.2">
      <c r="A335" s="536" t="s">
        <v>1248</v>
      </c>
      <c r="B335" s="537" t="s">
        <v>1074</v>
      </c>
      <c r="C335" s="537" t="s">
        <v>1075</v>
      </c>
      <c r="D335" s="537" t="s">
        <v>1141</v>
      </c>
      <c r="E335" s="537" t="s">
        <v>1142</v>
      </c>
      <c r="F335" s="553">
        <v>955</v>
      </c>
      <c r="G335" s="553">
        <v>55390</v>
      </c>
      <c r="H335" s="553">
        <v>1.0159574468085106</v>
      </c>
      <c r="I335" s="553">
        <v>58</v>
      </c>
      <c r="J335" s="553">
        <v>940</v>
      </c>
      <c r="K335" s="553">
        <v>54520</v>
      </c>
      <c r="L335" s="553">
        <v>1</v>
      </c>
      <c r="M335" s="553">
        <v>58</v>
      </c>
      <c r="N335" s="553">
        <v>936</v>
      </c>
      <c r="O335" s="553">
        <v>55224</v>
      </c>
      <c r="P335" s="542">
        <v>1.0129126925898753</v>
      </c>
      <c r="Q335" s="554">
        <v>59</v>
      </c>
    </row>
    <row r="336" spans="1:17" ht="14.45" customHeight="1" x14ac:dyDescent="0.2">
      <c r="A336" s="536" t="s">
        <v>1248</v>
      </c>
      <c r="B336" s="537" t="s">
        <v>1074</v>
      </c>
      <c r="C336" s="537" t="s">
        <v>1075</v>
      </c>
      <c r="D336" s="537" t="s">
        <v>1143</v>
      </c>
      <c r="E336" s="537" t="s">
        <v>1144</v>
      </c>
      <c r="F336" s="553">
        <v>1</v>
      </c>
      <c r="G336" s="553">
        <v>2173</v>
      </c>
      <c r="H336" s="553"/>
      <c r="I336" s="553">
        <v>2173</v>
      </c>
      <c r="J336" s="553"/>
      <c r="K336" s="553"/>
      <c r="L336" s="553"/>
      <c r="M336" s="553"/>
      <c r="N336" s="553"/>
      <c r="O336" s="553"/>
      <c r="P336" s="542"/>
      <c r="Q336" s="554"/>
    </row>
    <row r="337" spans="1:17" ht="14.45" customHeight="1" x14ac:dyDescent="0.2">
      <c r="A337" s="536" t="s">
        <v>1248</v>
      </c>
      <c r="B337" s="537" t="s">
        <v>1074</v>
      </c>
      <c r="C337" s="537" t="s">
        <v>1075</v>
      </c>
      <c r="D337" s="537" t="s">
        <v>1145</v>
      </c>
      <c r="E337" s="537" t="s">
        <v>1146</v>
      </c>
      <c r="F337" s="553">
        <v>4</v>
      </c>
      <c r="G337" s="553">
        <v>39048</v>
      </c>
      <c r="H337" s="553"/>
      <c r="I337" s="553">
        <v>9762</v>
      </c>
      <c r="J337" s="553"/>
      <c r="K337" s="553"/>
      <c r="L337" s="553"/>
      <c r="M337" s="553"/>
      <c r="N337" s="553"/>
      <c r="O337" s="553"/>
      <c r="P337" s="542"/>
      <c r="Q337" s="554"/>
    </row>
    <row r="338" spans="1:17" ht="14.45" customHeight="1" x14ac:dyDescent="0.2">
      <c r="A338" s="536" t="s">
        <v>1248</v>
      </c>
      <c r="B338" s="537" t="s">
        <v>1074</v>
      </c>
      <c r="C338" s="537" t="s">
        <v>1075</v>
      </c>
      <c r="D338" s="537" t="s">
        <v>1149</v>
      </c>
      <c r="E338" s="537" t="s">
        <v>1150</v>
      </c>
      <c r="F338" s="553">
        <v>7797</v>
      </c>
      <c r="G338" s="553">
        <v>1372272</v>
      </c>
      <c r="H338" s="553">
        <v>0.94946419873356069</v>
      </c>
      <c r="I338" s="553">
        <v>176</v>
      </c>
      <c r="J338" s="553">
        <v>8212</v>
      </c>
      <c r="K338" s="553">
        <v>1445312</v>
      </c>
      <c r="L338" s="553">
        <v>1</v>
      </c>
      <c r="M338" s="553">
        <v>176</v>
      </c>
      <c r="N338" s="553">
        <v>7582</v>
      </c>
      <c r="O338" s="553">
        <v>1357178</v>
      </c>
      <c r="P338" s="542">
        <v>0.93902077890448565</v>
      </c>
      <c r="Q338" s="554">
        <v>179</v>
      </c>
    </row>
    <row r="339" spans="1:17" ht="14.45" customHeight="1" x14ac:dyDescent="0.2">
      <c r="A339" s="536" t="s">
        <v>1248</v>
      </c>
      <c r="B339" s="537" t="s">
        <v>1074</v>
      </c>
      <c r="C339" s="537" t="s">
        <v>1075</v>
      </c>
      <c r="D339" s="537" t="s">
        <v>1151</v>
      </c>
      <c r="E339" s="537" t="s">
        <v>1152</v>
      </c>
      <c r="F339" s="553">
        <v>88</v>
      </c>
      <c r="G339" s="553">
        <v>7480</v>
      </c>
      <c r="H339" s="553">
        <v>0.78357427194636498</v>
      </c>
      <c r="I339" s="553">
        <v>85</v>
      </c>
      <c r="J339" s="553">
        <v>111</v>
      </c>
      <c r="K339" s="553">
        <v>9546</v>
      </c>
      <c r="L339" s="553">
        <v>1</v>
      </c>
      <c r="M339" s="553">
        <v>86</v>
      </c>
      <c r="N339" s="553">
        <v>86</v>
      </c>
      <c r="O339" s="553">
        <v>7482</v>
      </c>
      <c r="P339" s="542">
        <v>0.78378378378378377</v>
      </c>
      <c r="Q339" s="554">
        <v>87</v>
      </c>
    </row>
    <row r="340" spans="1:17" ht="14.45" customHeight="1" x14ac:dyDescent="0.2">
      <c r="A340" s="536" t="s">
        <v>1248</v>
      </c>
      <c r="B340" s="537" t="s">
        <v>1074</v>
      </c>
      <c r="C340" s="537" t="s">
        <v>1075</v>
      </c>
      <c r="D340" s="537" t="s">
        <v>1153</v>
      </c>
      <c r="E340" s="537" t="s">
        <v>1154</v>
      </c>
      <c r="F340" s="553">
        <v>1</v>
      </c>
      <c r="G340" s="553">
        <v>178</v>
      </c>
      <c r="H340" s="553">
        <v>0.994413407821229</v>
      </c>
      <c r="I340" s="553">
        <v>178</v>
      </c>
      <c r="J340" s="553">
        <v>1</v>
      </c>
      <c r="K340" s="553">
        <v>179</v>
      </c>
      <c r="L340" s="553">
        <v>1</v>
      </c>
      <c r="M340" s="553">
        <v>179</v>
      </c>
      <c r="N340" s="553"/>
      <c r="O340" s="553"/>
      <c r="P340" s="542"/>
      <c r="Q340" s="554"/>
    </row>
    <row r="341" spans="1:17" ht="14.45" customHeight="1" x14ac:dyDescent="0.2">
      <c r="A341" s="536" t="s">
        <v>1248</v>
      </c>
      <c r="B341" s="537" t="s">
        <v>1074</v>
      </c>
      <c r="C341" s="537" t="s">
        <v>1075</v>
      </c>
      <c r="D341" s="537" t="s">
        <v>1155</v>
      </c>
      <c r="E341" s="537" t="s">
        <v>1156</v>
      </c>
      <c r="F341" s="553">
        <v>8</v>
      </c>
      <c r="G341" s="553">
        <v>1360</v>
      </c>
      <c r="H341" s="553">
        <v>0.5714285714285714</v>
      </c>
      <c r="I341" s="553">
        <v>170</v>
      </c>
      <c r="J341" s="553">
        <v>14</v>
      </c>
      <c r="K341" s="553">
        <v>2380</v>
      </c>
      <c r="L341" s="553">
        <v>1</v>
      </c>
      <c r="M341" s="553">
        <v>170</v>
      </c>
      <c r="N341" s="553">
        <v>7</v>
      </c>
      <c r="O341" s="553">
        <v>1204</v>
      </c>
      <c r="P341" s="542">
        <v>0.50588235294117645</v>
      </c>
      <c r="Q341" s="554">
        <v>172</v>
      </c>
    </row>
    <row r="342" spans="1:17" ht="14.45" customHeight="1" x14ac:dyDescent="0.2">
      <c r="A342" s="536" t="s">
        <v>1248</v>
      </c>
      <c r="B342" s="537" t="s">
        <v>1074</v>
      </c>
      <c r="C342" s="537" t="s">
        <v>1075</v>
      </c>
      <c r="D342" s="537" t="s">
        <v>1157</v>
      </c>
      <c r="E342" s="537" t="s">
        <v>1158</v>
      </c>
      <c r="F342" s="553"/>
      <c r="G342" s="553"/>
      <c r="H342" s="553"/>
      <c r="I342" s="553"/>
      <c r="J342" s="553"/>
      <c r="K342" s="553"/>
      <c r="L342" s="553"/>
      <c r="M342" s="553"/>
      <c r="N342" s="553">
        <v>1</v>
      </c>
      <c r="O342" s="553">
        <v>31</v>
      </c>
      <c r="P342" s="542"/>
      <c r="Q342" s="554">
        <v>31</v>
      </c>
    </row>
    <row r="343" spans="1:17" ht="14.45" customHeight="1" x14ac:dyDescent="0.2">
      <c r="A343" s="536" t="s">
        <v>1248</v>
      </c>
      <c r="B343" s="537" t="s">
        <v>1074</v>
      </c>
      <c r="C343" s="537" t="s">
        <v>1075</v>
      </c>
      <c r="D343" s="537" t="s">
        <v>1159</v>
      </c>
      <c r="E343" s="537"/>
      <c r="F343" s="553">
        <v>10</v>
      </c>
      <c r="G343" s="553">
        <v>10120</v>
      </c>
      <c r="H343" s="553"/>
      <c r="I343" s="553">
        <v>1012</v>
      </c>
      <c r="J343" s="553"/>
      <c r="K343" s="553"/>
      <c r="L343" s="553"/>
      <c r="M343" s="553"/>
      <c r="N343" s="553"/>
      <c r="O343" s="553"/>
      <c r="P343" s="542"/>
      <c r="Q343" s="554"/>
    </row>
    <row r="344" spans="1:17" ht="14.45" customHeight="1" x14ac:dyDescent="0.2">
      <c r="A344" s="536" t="s">
        <v>1248</v>
      </c>
      <c r="B344" s="537" t="s">
        <v>1074</v>
      </c>
      <c r="C344" s="537" t="s">
        <v>1075</v>
      </c>
      <c r="D344" s="537" t="s">
        <v>1160</v>
      </c>
      <c r="E344" s="537" t="s">
        <v>1161</v>
      </c>
      <c r="F344" s="553">
        <v>2</v>
      </c>
      <c r="G344" s="553">
        <v>352</v>
      </c>
      <c r="H344" s="553">
        <v>1.9887005649717515</v>
      </c>
      <c r="I344" s="553">
        <v>176</v>
      </c>
      <c r="J344" s="553">
        <v>1</v>
      </c>
      <c r="K344" s="553">
        <v>177</v>
      </c>
      <c r="L344" s="553">
        <v>1</v>
      </c>
      <c r="M344" s="553">
        <v>177</v>
      </c>
      <c r="N344" s="553">
        <v>2</v>
      </c>
      <c r="O344" s="553">
        <v>356</v>
      </c>
      <c r="P344" s="542">
        <v>2.0112994350282487</v>
      </c>
      <c r="Q344" s="554">
        <v>178</v>
      </c>
    </row>
    <row r="345" spans="1:17" ht="14.45" customHeight="1" x14ac:dyDescent="0.2">
      <c r="A345" s="536" t="s">
        <v>1248</v>
      </c>
      <c r="B345" s="537" t="s">
        <v>1074</v>
      </c>
      <c r="C345" s="537" t="s">
        <v>1075</v>
      </c>
      <c r="D345" s="537" t="s">
        <v>1162</v>
      </c>
      <c r="E345" s="537"/>
      <c r="F345" s="553">
        <v>10</v>
      </c>
      <c r="G345" s="553">
        <v>22970</v>
      </c>
      <c r="H345" s="553"/>
      <c r="I345" s="553">
        <v>2297</v>
      </c>
      <c r="J345" s="553"/>
      <c r="K345" s="553"/>
      <c r="L345" s="553"/>
      <c r="M345" s="553"/>
      <c r="N345" s="553"/>
      <c r="O345" s="553"/>
      <c r="P345" s="542"/>
      <c r="Q345" s="554"/>
    </row>
    <row r="346" spans="1:17" ht="14.45" customHeight="1" x14ac:dyDescent="0.2">
      <c r="A346" s="536" t="s">
        <v>1248</v>
      </c>
      <c r="B346" s="537" t="s">
        <v>1074</v>
      </c>
      <c r="C346" s="537" t="s">
        <v>1075</v>
      </c>
      <c r="D346" s="537" t="s">
        <v>1165</v>
      </c>
      <c r="E346" s="537" t="s">
        <v>1166</v>
      </c>
      <c r="F346" s="553">
        <v>39</v>
      </c>
      <c r="G346" s="553">
        <v>10296</v>
      </c>
      <c r="H346" s="553">
        <v>0.84782608695652173</v>
      </c>
      <c r="I346" s="553">
        <v>264</v>
      </c>
      <c r="J346" s="553">
        <v>46</v>
      </c>
      <c r="K346" s="553">
        <v>12144</v>
      </c>
      <c r="L346" s="553">
        <v>1</v>
      </c>
      <c r="M346" s="553">
        <v>264</v>
      </c>
      <c r="N346" s="553">
        <v>43</v>
      </c>
      <c r="O346" s="553">
        <v>11481</v>
      </c>
      <c r="P346" s="542">
        <v>0.9454051383399209</v>
      </c>
      <c r="Q346" s="554">
        <v>267</v>
      </c>
    </row>
    <row r="347" spans="1:17" ht="14.45" customHeight="1" x14ac:dyDescent="0.2">
      <c r="A347" s="536" t="s">
        <v>1248</v>
      </c>
      <c r="B347" s="537" t="s">
        <v>1074</v>
      </c>
      <c r="C347" s="537" t="s">
        <v>1075</v>
      </c>
      <c r="D347" s="537" t="s">
        <v>1167</v>
      </c>
      <c r="E347" s="537" t="s">
        <v>1168</v>
      </c>
      <c r="F347" s="553">
        <v>14</v>
      </c>
      <c r="G347" s="553">
        <v>29834</v>
      </c>
      <c r="H347" s="553">
        <v>6.9901593252108718</v>
      </c>
      <c r="I347" s="553">
        <v>2131</v>
      </c>
      <c r="J347" s="553">
        <v>2</v>
      </c>
      <c r="K347" s="553">
        <v>4268</v>
      </c>
      <c r="L347" s="553">
        <v>1</v>
      </c>
      <c r="M347" s="553">
        <v>2134</v>
      </c>
      <c r="N347" s="553">
        <v>3</v>
      </c>
      <c r="O347" s="553">
        <v>6438</v>
      </c>
      <c r="P347" s="542">
        <v>1.5084348641049672</v>
      </c>
      <c r="Q347" s="554">
        <v>2146</v>
      </c>
    </row>
    <row r="348" spans="1:17" ht="14.45" customHeight="1" x14ac:dyDescent="0.2">
      <c r="A348" s="536" t="s">
        <v>1248</v>
      </c>
      <c r="B348" s="537" t="s">
        <v>1074</v>
      </c>
      <c r="C348" s="537" t="s">
        <v>1075</v>
      </c>
      <c r="D348" s="537" t="s">
        <v>1169</v>
      </c>
      <c r="E348" s="537" t="s">
        <v>1170</v>
      </c>
      <c r="F348" s="553">
        <v>56</v>
      </c>
      <c r="G348" s="553">
        <v>13552</v>
      </c>
      <c r="H348" s="553">
        <v>0.96154391939832551</v>
      </c>
      <c r="I348" s="553">
        <v>242</v>
      </c>
      <c r="J348" s="553">
        <v>58</v>
      </c>
      <c r="K348" s="553">
        <v>14094</v>
      </c>
      <c r="L348" s="553">
        <v>1</v>
      </c>
      <c r="M348" s="553">
        <v>243</v>
      </c>
      <c r="N348" s="553">
        <v>72</v>
      </c>
      <c r="O348" s="553">
        <v>17568</v>
      </c>
      <c r="P348" s="542">
        <v>1.2464878671775224</v>
      </c>
      <c r="Q348" s="554">
        <v>244</v>
      </c>
    </row>
    <row r="349" spans="1:17" ht="14.45" customHeight="1" x14ac:dyDescent="0.2">
      <c r="A349" s="536" t="s">
        <v>1248</v>
      </c>
      <c r="B349" s="537" t="s">
        <v>1074</v>
      </c>
      <c r="C349" s="537" t="s">
        <v>1075</v>
      </c>
      <c r="D349" s="537" t="s">
        <v>1171</v>
      </c>
      <c r="E349" s="537" t="s">
        <v>1172</v>
      </c>
      <c r="F349" s="553">
        <v>2</v>
      </c>
      <c r="G349" s="553">
        <v>848</v>
      </c>
      <c r="H349" s="553">
        <v>0.19906103286384977</v>
      </c>
      <c r="I349" s="553">
        <v>424</v>
      </c>
      <c r="J349" s="553">
        <v>10</v>
      </c>
      <c r="K349" s="553">
        <v>4260</v>
      </c>
      <c r="L349" s="553">
        <v>1</v>
      </c>
      <c r="M349" s="553">
        <v>426</v>
      </c>
      <c r="N349" s="553">
        <v>2</v>
      </c>
      <c r="O349" s="553">
        <v>870</v>
      </c>
      <c r="P349" s="542">
        <v>0.20422535211267606</v>
      </c>
      <c r="Q349" s="554">
        <v>435</v>
      </c>
    </row>
    <row r="350" spans="1:17" ht="14.45" customHeight="1" x14ac:dyDescent="0.2">
      <c r="A350" s="536" t="s">
        <v>1248</v>
      </c>
      <c r="B350" s="537" t="s">
        <v>1074</v>
      </c>
      <c r="C350" s="537" t="s">
        <v>1075</v>
      </c>
      <c r="D350" s="537" t="s">
        <v>1173</v>
      </c>
      <c r="E350" s="537" t="s">
        <v>1174</v>
      </c>
      <c r="F350" s="553"/>
      <c r="G350" s="553"/>
      <c r="H350" s="553"/>
      <c r="I350" s="553"/>
      <c r="J350" s="553"/>
      <c r="K350" s="553"/>
      <c r="L350" s="553"/>
      <c r="M350" s="553"/>
      <c r="N350" s="553">
        <v>2</v>
      </c>
      <c r="O350" s="553">
        <v>1730</v>
      </c>
      <c r="P350" s="542"/>
      <c r="Q350" s="554">
        <v>865</v>
      </c>
    </row>
    <row r="351" spans="1:17" ht="14.45" customHeight="1" x14ac:dyDescent="0.2">
      <c r="A351" s="536" t="s">
        <v>1248</v>
      </c>
      <c r="B351" s="537" t="s">
        <v>1074</v>
      </c>
      <c r="C351" s="537" t="s">
        <v>1075</v>
      </c>
      <c r="D351" s="537" t="s">
        <v>1175</v>
      </c>
      <c r="E351" s="537" t="s">
        <v>1079</v>
      </c>
      <c r="F351" s="553">
        <v>2</v>
      </c>
      <c r="G351" s="553">
        <v>74</v>
      </c>
      <c r="H351" s="553"/>
      <c r="I351" s="553">
        <v>37</v>
      </c>
      <c r="J351" s="553"/>
      <c r="K351" s="553"/>
      <c r="L351" s="553"/>
      <c r="M351" s="553"/>
      <c r="N351" s="553"/>
      <c r="O351" s="553"/>
      <c r="P351" s="542"/>
      <c r="Q351" s="554"/>
    </row>
    <row r="352" spans="1:17" ht="14.45" customHeight="1" x14ac:dyDescent="0.2">
      <c r="A352" s="536" t="s">
        <v>1248</v>
      </c>
      <c r="B352" s="537" t="s">
        <v>1074</v>
      </c>
      <c r="C352" s="537" t="s">
        <v>1075</v>
      </c>
      <c r="D352" s="537" t="s">
        <v>1178</v>
      </c>
      <c r="E352" s="537" t="s">
        <v>1179</v>
      </c>
      <c r="F352" s="553">
        <v>27</v>
      </c>
      <c r="G352" s="553">
        <v>28539</v>
      </c>
      <c r="H352" s="553">
        <v>1.7949056603773585</v>
      </c>
      <c r="I352" s="553">
        <v>1057</v>
      </c>
      <c r="J352" s="553">
        <v>15</v>
      </c>
      <c r="K352" s="553">
        <v>15900</v>
      </c>
      <c r="L352" s="553">
        <v>1</v>
      </c>
      <c r="M352" s="553">
        <v>1060</v>
      </c>
      <c r="N352" s="553">
        <v>26</v>
      </c>
      <c r="O352" s="553">
        <v>27950</v>
      </c>
      <c r="P352" s="542">
        <v>1.7578616352201257</v>
      </c>
      <c r="Q352" s="554">
        <v>1075</v>
      </c>
    </row>
    <row r="353" spans="1:17" ht="14.45" customHeight="1" x14ac:dyDescent="0.2">
      <c r="A353" s="536" t="s">
        <v>1248</v>
      </c>
      <c r="B353" s="537" t="s">
        <v>1074</v>
      </c>
      <c r="C353" s="537" t="s">
        <v>1075</v>
      </c>
      <c r="D353" s="537" t="s">
        <v>1180</v>
      </c>
      <c r="E353" s="537" t="s">
        <v>1181</v>
      </c>
      <c r="F353" s="553">
        <v>3</v>
      </c>
      <c r="G353" s="553">
        <v>867</v>
      </c>
      <c r="H353" s="553">
        <v>3</v>
      </c>
      <c r="I353" s="553">
        <v>289</v>
      </c>
      <c r="J353" s="553">
        <v>1</v>
      </c>
      <c r="K353" s="553">
        <v>289</v>
      </c>
      <c r="L353" s="553">
        <v>1</v>
      </c>
      <c r="M353" s="553">
        <v>289</v>
      </c>
      <c r="N353" s="553">
        <v>1</v>
      </c>
      <c r="O353" s="553">
        <v>291</v>
      </c>
      <c r="P353" s="542">
        <v>1.0069204152249136</v>
      </c>
      <c r="Q353" s="554">
        <v>291</v>
      </c>
    </row>
    <row r="354" spans="1:17" ht="14.45" customHeight="1" x14ac:dyDescent="0.2">
      <c r="A354" s="536" t="s">
        <v>1248</v>
      </c>
      <c r="B354" s="537" t="s">
        <v>1074</v>
      </c>
      <c r="C354" s="537" t="s">
        <v>1075</v>
      </c>
      <c r="D354" s="537" t="s">
        <v>1182</v>
      </c>
      <c r="E354" s="537" t="s">
        <v>1183</v>
      </c>
      <c r="F354" s="553">
        <v>2</v>
      </c>
      <c r="G354" s="553">
        <v>2196</v>
      </c>
      <c r="H354" s="553">
        <v>0.19927404718693284</v>
      </c>
      <c r="I354" s="553">
        <v>1098</v>
      </c>
      <c r="J354" s="553">
        <v>10</v>
      </c>
      <c r="K354" s="553">
        <v>11020</v>
      </c>
      <c r="L354" s="553">
        <v>1</v>
      </c>
      <c r="M354" s="553">
        <v>1102</v>
      </c>
      <c r="N354" s="553">
        <v>2</v>
      </c>
      <c r="O354" s="553">
        <v>2236</v>
      </c>
      <c r="P354" s="542">
        <v>0.20290381125226861</v>
      </c>
      <c r="Q354" s="554">
        <v>1118</v>
      </c>
    </row>
    <row r="355" spans="1:17" ht="14.45" customHeight="1" x14ac:dyDescent="0.2">
      <c r="A355" s="536" t="s">
        <v>1248</v>
      </c>
      <c r="B355" s="537" t="s">
        <v>1074</v>
      </c>
      <c r="C355" s="537" t="s">
        <v>1075</v>
      </c>
      <c r="D355" s="537" t="s">
        <v>1188</v>
      </c>
      <c r="E355" s="537" t="s">
        <v>1189</v>
      </c>
      <c r="F355" s="553">
        <v>1</v>
      </c>
      <c r="G355" s="553">
        <v>0</v>
      </c>
      <c r="H355" s="553"/>
      <c r="I355" s="553">
        <v>0</v>
      </c>
      <c r="J355" s="553"/>
      <c r="K355" s="553"/>
      <c r="L355" s="553"/>
      <c r="M355" s="553"/>
      <c r="N355" s="553"/>
      <c r="O355" s="553"/>
      <c r="P355" s="542"/>
      <c r="Q355" s="554"/>
    </row>
    <row r="356" spans="1:17" ht="14.45" customHeight="1" x14ac:dyDescent="0.2">
      <c r="A356" s="536" t="s">
        <v>1248</v>
      </c>
      <c r="B356" s="537" t="s">
        <v>1074</v>
      </c>
      <c r="C356" s="537" t="s">
        <v>1075</v>
      </c>
      <c r="D356" s="537" t="s">
        <v>1192</v>
      </c>
      <c r="E356" s="537" t="s">
        <v>1193</v>
      </c>
      <c r="F356" s="553"/>
      <c r="G356" s="553"/>
      <c r="H356" s="553"/>
      <c r="I356" s="553"/>
      <c r="J356" s="553">
        <v>4</v>
      </c>
      <c r="K356" s="553">
        <v>19116</v>
      </c>
      <c r="L356" s="553">
        <v>1</v>
      </c>
      <c r="M356" s="553">
        <v>4779</v>
      </c>
      <c r="N356" s="553"/>
      <c r="O356" s="553"/>
      <c r="P356" s="542"/>
      <c r="Q356" s="554"/>
    </row>
    <row r="357" spans="1:17" ht="14.45" customHeight="1" x14ac:dyDescent="0.2">
      <c r="A357" s="536" t="s">
        <v>1248</v>
      </c>
      <c r="B357" s="537" t="s">
        <v>1074</v>
      </c>
      <c r="C357" s="537" t="s">
        <v>1075</v>
      </c>
      <c r="D357" s="537" t="s">
        <v>1194</v>
      </c>
      <c r="E357" s="537" t="s">
        <v>1195</v>
      </c>
      <c r="F357" s="553"/>
      <c r="G357" s="553"/>
      <c r="H357" s="553"/>
      <c r="I357" s="553"/>
      <c r="J357" s="553">
        <v>1</v>
      </c>
      <c r="K357" s="553">
        <v>609</v>
      </c>
      <c r="L357" s="553">
        <v>1</v>
      </c>
      <c r="M357" s="553">
        <v>609</v>
      </c>
      <c r="N357" s="553">
        <v>2</v>
      </c>
      <c r="O357" s="553">
        <v>1224</v>
      </c>
      <c r="P357" s="542">
        <v>2.0098522167487687</v>
      </c>
      <c r="Q357" s="554">
        <v>612</v>
      </c>
    </row>
    <row r="358" spans="1:17" ht="14.45" customHeight="1" x14ac:dyDescent="0.2">
      <c r="A358" s="536" t="s">
        <v>1248</v>
      </c>
      <c r="B358" s="537" t="s">
        <v>1074</v>
      </c>
      <c r="C358" s="537" t="s">
        <v>1075</v>
      </c>
      <c r="D358" s="537" t="s">
        <v>1202</v>
      </c>
      <c r="E358" s="537" t="s">
        <v>1203</v>
      </c>
      <c r="F358" s="553"/>
      <c r="G358" s="553"/>
      <c r="H358" s="553"/>
      <c r="I358" s="553"/>
      <c r="J358" s="553"/>
      <c r="K358" s="553"/>
      <c r="L358" s="553"/>
      <c r="M358" s="553"/>
      <c r="N358" s="553">
        <v>2</v>
      </c>
      <c r="O358" s="553">
        <v>7678</v>
      </c>
      <c r="P358" s="542"/>
      <c r="Q358" s="554">
        <v>3839</v>
      </c>
    </row>
    <row r="359" spans="1:17" ht="14.45" customHeight="1" x14ac:dyDescent="0.2">
      <c r="A359" s="536" t="s">
        <v>1073</v>
      </c>
      <c r="B359" s="537" t="s">
        <v>1074</v>
      </c>
      <c r="C359" s="537" t="s">
        <v>1075</v>
      </c>
      <c r="D359" s="537" t="s">
        <v>1076</v>
      </c>
      <c r="E359" s="537" t="s">
        <v>1077</v>
      </c>
      <c r="F359" s="553">
        <v>1</v>
      </c>
      <c r="G359" s="553">
        <v>2229</v>
      </c>
      <c r="H359" s="553"/>
      <c r="I359" s="553">
        <v>2229</v>
      </c>
      <c r="J359" s="553"/>
      <c r="K359" s="553"/>
      <c r="L359" s="553"/>
      <c r="M359" s="553"/>
      <c r="N359" s="553"/>
      <c r="O359" s="553"/>
      <c r="P359" s="542"/>
      <c r="Q359" s="554"/>
    </row>
    <row r="360" spans="1:17" ht="14.45" customHeight="1" x14ac:dyDescent="0.2">
      <c r="A360" s="536" t="s">
        <v>1073</v>
      </c>
      <c r="B360" s="537" t="s">
        <v>1074</v>
      </c>
      <c r="C360" s="537" t="s">
        <v>1075</v>
      </c>
      <c r="D360" s="537" t="s">
        <v>1078</v>
      </c>
      <c r="E360" s="537" t="s">
        <v>1079</v>
      </c>
      <c r="F360" s="553">
        <v>6</v>
      </c>
      <c r="G360" s="553">
        <v>348</v>
      </c>
      <c r="H360" s="553">
        <v>0.8571428571428571</v>
      </c>
      <c r="I360" s="553">
        <v>58</v>
      </c>
      <c r="J360" s="553">
        <v>7</v>
      </c>
      <c r="K360" s="553">
        <v>406</v>
      </c>
      <c r="L360" s="553">
        <v>1</v>
      </c>
      <c r="M360" s="553">
        <v>58</v>
      </c>
      <c r="N360" s="553">
        <v>1</v>
      </c>
      <c r="O360" s="553">
        <v>59</v>
      </c>
      <c r="P360" s="542">
        <v>0.14532019704433496</v>
      </c>
      <c r="Q360" s="554">
        <v>59</v>
      </c>
    </row>
    <row r="361" spans="1:17" ht="14.45" customHeight="1" x14ac:dyDescent="0.2">
      <c r="A361" s="536" t="s">
        <v>1073</v>
      </c>
      <c r="B361" s="537" t="s">
        <v>1074</v>
      </c>
      <c r="C361" s="537" t="s">
        <v>1075</v>
      </c>
      <c r="D361" s="537" t="s">
        <v>1080</v>
      </c>
      <c r="E361" s="537" t="s">
        <v>1081</v>
      </c>
      <c r="F361" s="553">
        <v>12</v>
      </c>
      <c r="G361" s="553">
        <v>1572</v>
      </c>
      <c r="H361" s="553">
        <v>1.0863856254319282</v>
      </c>
      <c r="I361" s="553">
        <v>131</v>
      </c>
      <c r="J361" s="553">
        <v>11</v>
      </c>
      <c r="K361" s="553">
        <v>1447</v>
      </c>
      <c r="L361" s="553">
        <v>1</v>
      </c>
      <c r="M361" s="553">
        <v>131.54545454545453</v>
      </c>
      <c r="N361" s="553">
        <v>3</v>
      </c>
      <c r="O361" s="553">
        <v>396</v>
      </c>
      <c r="P361" s="542">
        <v>0.2736696613683483</v>
      </c>
      <c r="Q361" s="554">
        <v>132</v>
      </c>
    </row>
    <row r="362" spans="1:17" ht="14.45" customHeight="1" x14ac:dyDescent="0.2">
      <c r="A362" s="536" t="s">
        <v>1073</v>
      </c>
      <c r="B362" s="537" t="s">
        <v>1074</v>
      </c>
      <c r="C362" s="537" t="s">
        <v>1075</v>
      </c>
      <c r="D362" s="537" t="s">
        <v>1084</v>
      </c>
      <c r="E362" s="537" t="s">
        <v>1085</v>
      </c>
      <c r="F362" s="553">
        <v>3</v>
      </c>
      <c r="G362" s="553">
        <v>1224</v>
      </c>
      <c r="H362" s="553">
        <v>1.5</v>
      </c>
      <c r="I362" s="553">
        <v>408</v>
      </c>
      <c r="J362" s="553">
        <v>2</v>
      </c>
      <c r="K362" s="553">
        <v>816</v>
      </c>
      <c r="L362" s="553">
        <v>1</v>
      </c>
      <c r="M362" s="553">
        <v>408</v>
      </c>
      <c r="N362" s="553"/>
      <c r="O362" s="553"/>
      <c r="P362" s="542"/>
      <c r="Q362" s="554"/>
    </row>
    <row r="363" spans="1:17" ht="14.45" customHeight="1" x14ac:dyDescent="0.2">
      <c r="A363" s="536" t="s">
        <v>1073</v>
      </c>
      <c r="B363" s="537" t="s">
        <v>1074</v>
      </c>
      <c r="C363" s="537" t="s">
        <v>1075</v>
      </c>
      <c r="D363" s="537" t="s">
        <v>1086</v>
      </c>
      <c r="E363" s="537" t="s">
        <v>1087</v>
      </c>
      <c r="F363" s="553">
        <v>6</v>
      </c>
      <c r="G363" s="553">
        <v>1080</v>
      </c>
      <c r="H363" s="553">
        <v>6</v>
      </c>
      <c r="I363" s="553">
        <v>180</v>
      </c>
      <c r="J363" s="553">
        <v>1</v>
      </c>
      <c r="K363" s="553">
        <v>180</v>
      </c>
      <c r="L363" s="553">
        <v>1</v>
      </c>
      <c r="M363" s="553">
        <v>180</v>
      </c>
      <c r="N363" s="553"/>
      <c r="O363" s="553"/>
      <c r="P363" s="542"/>
      <c r="Q363" s="554"/>
    </row>
    <row r="364" spans="1:17" ht="14.45" customHeight="1" x14ac:dyDescent="0.2">
      <c r="A364" s="536" t="s">
        <v>1073</v>
      </c>
      <c r="B364" s="537" t="s">
        <v>1074</v>
      </c>
      <c r="C364" s="537" t="s">
        <v>1075</v>
      </c>
      <c r="D364" s="537" t="s">
        <v>1090</v>
      </c>
      <c r="E364" s="537" t="s">
        <v>1091</v>
      </c>
      <c r="F364" s="553">
        <v>3</v>
      </c>
      <c r="G364" s="553">
        <v>1008</v>
      </c>
      <c r="H364" s="553"/>
      <c r="I364" s="553">
        <v>336</v>
      </c>
      <c r="J364" s="553"/>
      <c r="K364" s="553"/>
      <c r="L364" s="553"/>
      <c r="M364" s="553"/>
      <c r="N364" s="553">
        <v>2</v>
      </c>
      <c r="O364" s="553">
        <v>682</v>
      </c>
      <c r="P364" s="542"/>
      <c r="Q364" s="554">
        <v>341</v>
      </c>
    </row>
    <row r="365" spans="1:17" ht="14.45" customHeight="1" x14ac:dyDescent="0.2">
      <c r="A365" s="536" t="s">
        <v>1073</v>
      </c>
      <c r="B365" s="537" t="s">
        <v>1074</v>
      </c>
      <c r="C365" s="537" t="s">
        <v>1075</v>
      </c>
      <c r="D365" s="537" t="s">
        <v>1094</v>
      </c>
      <c r="E365" s="537" t="s">
        <v>1095</v>
      </c>
      <c r="F365" s="553">
        <v>52</v>
      </c>
      <c r="G365" s="553">
        <v>18148</v>
      </c>
      <c r="H365" s="553">
        <v>2.3568831168831168</v>
      </c>
      <c r="I365" s="553">
        <v>349</v>
      </c>
      <c r="J365" s="553">
        <v>22</v>
      </c>
      <c r="K365" s="553">
        <v>7700</v>
      </c>
      <c r="L365" s="553">
        <v>1</v>
      </c>
      <c r="M365" s="553">
        <v>350</v>
      </c>
      <c r="N365" s="553">
        <v>12</v>
      </c>
      <c r="O365" s="553">
        <v>4212</v>
      </c>
      <c r="P365" s="542">
        <v>0.54701298701298706</v>
      </c>
      <c r="Q365" s="554">
        <v>351</v>
      </c>
    </row>
    <row r="366" spans="1:17" ht="14.45" customHeight="1" x14ac:dyDescent="0.2">
      <c r="A366" s="536" t="s">
        <v>1073</v>
      </c>
      <c r="B366" s="537" t="s">
        <v>1074</v>
      </c>
      <c r="C366" s="537" t="s">
        <v>1075</v>
      </c>
      <c r="D366" s="537" t="s">
        <v>1100</v>
      </c>
      <c r="E366" s="537" t="s">
        <v>1101</v>
      </c>
      <c r="F366" s="553">
        <v>3</v>
      </c>
      <c r="G366" s="553">
        <v>351</v>
      </c>
      <c r="H366" s="553"/>
      <c r="I366" s="553">
        <v>117</v>
      </c>
      <c r="J366" s="553"/>
      <c r="K366" s="553"/>
      <c r="L366" s="553"/>
      <c r="M366" s="553"/>
      <c r="N366" s="553"/>
      <c r="O366" s="553"/>
      <c r="P366" s="542"/>
      <c r="Q366" s="554"/>
    </row>
    <row r="367" spans="1:17" ht="14.45" customHeight="1" x14ac:dyDescent="0.2">
      <c r="A367" s="536" t="s">
        <v>1073</v>
      </c>
      <c r="B367" s="537" t="s">
        <v>1074</v>
      </c>
      <c r="C367" s="537" t="s">
        <v>1075</v>
      </c>
      <c r="D367" s="537" t="s">
        <v>1108</v>
      </c>
      <c r="E367" s="537" t="s">
        <v>1109</v>
      </c>
      <c r="F367" s="553">
        <v>2</v>
      </c>
      <c r="G367" s="553">
        <v>76</v>
      </c>
      <c r="H367" s="553">
        <v>2</v>
      </c>
      <c r="I367" s="553">
        <v>38</v>
      </c>
      <c r="J367" s="553">
        <v>1</v>
      </c>
      <c r="K367" s="553">
        <v>38</v>
      </c>
      <c r="L367" s="553">
        <v>1</v>
      </c>
      <c r="M367" s="553">
        <v>38</v>
      </c>
      <c r="N367" s="553"/>
      <c r="O367" s="553"/>
      <c r="P367" s="542"/>
      <c r="Q367" s="554"/>
    </row>
    <row r="368" spans="1:17" ht="14.45" customHeight="1" x14ac:dyDescent="0.2">
      <c r="A368" s="536" t="s">
        <v>1073</v>
      </c>
      <c r="B368" s="537" t="s">
        <v>1074</v>
      </c>
      <c r="C368" s="537" t="s">
        <v>1075</v>
      </c>
      <c r="D368" s="537" t="s">
        <v>1116</v>
      </c>
      <c r="E368" s="537" t="s">
        <v>1117</v>
      </c>
      <c r="F368" s="553">
        <v>13</v>
      </c>
      <c r="G368" s="553">
        <v>3965</v>
      </c>
      <c r="H368" s="553">
        <v>0.8125</v>
      </c>
      <c r="I368" s="553">
        <v>305</v>
      </c>
      <c r="J368" s="553">
        <v>16</v>
      </c>
      <c r="K368" s="553">
        <v>4880</v>
      </c>
      <c r="L368" s="553">
        <v>1</v>
      </c>
      <c r="M368" s="553">
        <v>305</v>
      </c>
      <c r="N368" s="553">
        <v>4</v>
      </c>
      <c r="O368" s="553">
        <v>1232</v>
      </c>
      <c r="P368" s="542">
        <v>0.25245901639344265</v>
      </c>
      <c r="Q368" s="554">
        <v>308</v>
      </c>
    </row>
    <row r="369" spans="1:17" ht="14.45" customHeight="1" x14ac:dyDescent="0.2">
      <c r="A369" s="536" t="s">
        <v>1073</v>
      </c>
      <c r="B369" s="537" t="s">
        <v>1074</v>
      </c>
      <c r="C369" s="537" t="s">
        <v>1075</v>
      </c>
      <c r="D369" s="537" t="s">
        <v>1118</v>
      </c>
      <c r="E369" s="537" t="s">
        <v>1119</v>
      </c>
      <c r="F369" s="553">
        <v>8</v>
      </c>
      <c r="G369" s="553">
        <v>29696</v>
      </c>
      <c r="H369" s="553">
        <v>3.9892530897367009</v>
      </c>
      <c r="I369" s="553">
        <v>3712</v>
      </c>
      <c r="J369" s="553">
        <v>2</v>
      </c>
      <c r="K369" s="553">
        <v>7444</v>
      </c>
      <c r="L369" s="553">
        <v>1</v>
      </c>
      <c r="M369" s="553">
        <v>3722</v>
      </c>
      <c r="N369" s="553">
        <v>2</v>
      </c>
      <c r="O369" s="553">
        <v>7526</v>
      </c>
      <c r="P369" s="542">
        <v>1.0110155830198817</v>
      </c>
      <c r="Q369" s="554">
        <v>3763</v>
      </c>
    </row>
    <row r="370" spans="1:17" ht="14.45" customHeight="1" x14ac:dyDescent="0.2">
      <c r="A370" s="536" t="s">
        <v>1073</v>
      </c>
      <c r="B370" s="537" t="s">
        <v>1074</v>
      </c>
      <c r="C370" s="537" t="s">
        <v>1075</v>
      </c>
      <c r="D370" s="537" t="s">
        <v>1120</v>
      </c>
      <c r="E370" s="537" t="s">
        <v>1121</v>
      </c>
      <c r="F370" s="553">
        <v>4</v>
      </c>
      <c r="G370" s="553">
        <v>1976</v>
      </c>
      <c r="H370" s="553">
        <v>1.3306397306397306</v>
      </c>
      <c r="I370" s="553">
        <v>494</v>
      </c>
      <c r="J370" s="553">
        <v>3</v>
      </c>
      <c r="K370" s="553">
        <v>1485</v>
      </c>
      <c r="L370" s="553">
        <v>1</v>
      </c>
      <c r="M370" s="553">
        <v>495</v>
      </c>
      <c r="N370" s="553"/>
      <c r="O370" s="553"/>
      <c r="P370" s="542"/>
      <c r="Q370" s="554"/>
    </row>
    <row r="371" spans="1:17" ht="14.45" customHeight="1" x14ac:dyDescent="0.2">
      <c r="A371" s="536" t="s">
        <v>1073</v>
      </c>
      <c r="B371" s="537" t="s">
        <v>1074</v>
      </c>
      <c r="C371" s="537" t="s">
        <v>1075</v>
      </c>
      <c r="D371" s="537" t="s">
        <v>1124</v>
      </c>
      <c r="E371" s="537" t="s">
        <v>1125</v>
      </c>
      <c r="F371" s="553">
        <v>19</v>
      </c>
      <c r="G371" s="553">
        <v>7030</v>
      </c>
      <c r="H371" s="553">
        <v>1.2632524707996406</v>
      </c>
      <c r="I371" s="553">
        <v>370</v>
      </c>
      <c r="J371" s="553">
        <v>15</v>
      </c>
      <c r="K371" s="553">
        <v>5565</v>
      </c>
      <c r="L371" s="553">
        <v>1</v>
      </c>
      <c r="M371" s="553">
        <v>371</v>
      </c>
      <c r="N371" s="553">
        <v>4</v>
      </c>
      <c r="O371" s="553">
        <v>1504</v>
      </c>
      <c r="P371" s="542">
        <v>0.27026055705300989</v>
      </c>
      <c r="Q371" s="554">
        <v>376</v>
      </c>
    </row>
    <row r="372" spans="1:17" ht="14.45" customHeight="1" x14ac:dyDescent="0.2">
      <c r="A372" s="536" t="s">
        <v>1073</v>
      </c>
      <c r="B372" s="537" t="s">
        <v>1074</v>
      </c>
      <c r="C372" s="537" t="s">
        <v>1075</v>
      </c>
      <c r="D372" s="537" t="s">
        <v>1136</v>
      </c>
      <c r="E372" s="537" t="s">
        <v>1137</v>
      </c>
      <c r="F372" s="553">
        <v>3</v>
      </c>
      <c r="G372" s="553">
        <v>1485</v>
      </c>
      <c r="H372" s="553"/>
      <c r="I372" s="553">
        <v>495</v>
      </c>
      <c r="J372" s="553"/>
      <c r="K372" s="553"/>
      <c r="L372" s="553"/>
      <c r="M372" s="553"/>
      <c r="N372" s="553"/>
      <c r="O372" s="553"/>
      <c r="P372" s="542"/>
      <c r="Q372" s="554"/>
    </row>
    <row r="373" spans="1:17" ht="14.45" customHeight="1" x14ac:dyDescent="0.2">
      <c r="A373" s="536" t="s">
        <v>1073</v>
      </c>
      <c r="B373" s="537" t="s">
        <v>1074</v>
      </c>
      <c r="C373" s="537" t="s">
        <v>1075</v>
      </c>
      <c r="D373" s="537" t="s">
        <v>1139</v>
      </c>
      <c r="E373" s="537" t="s">
        <v>1140</v>
      </c>
      <c r="F373" s="553">
        <v>1</v>
      </c>
      <c r="G373" s="553">
        <v>456</v>
      </c>
      <c r="H373" s="553">
        <v>0.99563318777292575</v>
      </c>
      <c r="I373" s="553">
        <v>456</v>
      </c>
      <c r="J373" s="553">
        <v>1</v>
      </c>
      <c r="K373" s="553">
        <v>458</v>
      </c>
      <c r="L373" s="553">
        <v>1</v>
      </c>
      <c r="M373" s="553">
        <v>458</v>
      </c>
      <c r="N373" s="553"/>
      <c r="O373" s="553"/>
      <c r="P373" s="542"/>
      <c r="Q373" s="554"/>
    </row>
    <row r="374" spans="1:17" ht="14.45" customHeight="1" x14ac:dyDescent="0.2">
      <c r="A374" s="536" t="s">
        <v>1073</v>
      </c>
      <c r="B374" s="537" t="s">
        <v>1074</v>
      </c>
      <c r="C374" s="537" t="s">
        <v>1075</v>
      </c>
      <c r="D374" s="537" t="s">
        <v>1141</v>
      </c>
      <c r="E374" s="537" t="s">
        <v>1142</v>
      </c>
      <c r="F374" s="553">
        <v>4</v>
      </c>
      <c r="G374" s="553">
        <v>232</v>
      </c>
      <c r="H374" s="553">
        <v>4</v>
      </c>
      <c r="I374" s="553">
        <v>58</v>
      </c>
      <c r="J374" s="553">
        <v>1</v>
      </c>
      <c r="K374" s="553">
        <v>58</v>
      </c>
      <c r="L374" s="553">
        <v>1</v>
      </c>
      <c r="M374" s="553">
        <v>58</v>
      </c>
      <c r="N374" s="553"/>
      <c r="O374" s="553"/>
      <c r="P374" s="542"/>
      <c r="Q374" s="554"/>
    </row>
    <row r="375" spans="1:17" ht="14.45" customHeight="1" x14ac:dyDescent="0.2">
      <c r="A375" s="536" t="s">
        <v>1073</v>
      </c>
      <c r="B375" s="537" t="s">
        <v>1074</v>
      </c>
      <c r="C375" s="537" t="s">
        <v>1075</v>
      </c>
      <c r="D375" s="537" t="s">
        <v>1149</v>
      </c>
      <c r="E375" s="537" t="s">
        <v>1150</v>
      </c>
      <c r="F375" s="553">
        <v>165</v>
      </c>
      <c r="G375" s="553">
        <v>29040</v>
      </c>
      <c r="H375" s="553">
        <v>1.853932584269663</v>
      </c>
      <c r="I375" s="553">
        <v>176</v>
      </c>
      <c r="J375" s="553">
        <v>89</v>
      </c>
      <c r="K375" s="553">
        <v>15664</v>
      </c>
      <c r="L375" s="553">
        <v>1</v>
      </c>
      <c r="M375" s="553">
        <v>176</v>
      </c>
      <c r="N375" s="553">
        <v>51</v>
      </c>
      <c r="O375" s="553">
        <v>9129</v>
      </c>
      <c r="P375" s="542">
        <v>0.58280132788559758</v>
      </c>
      <c r="Q375" s="554">
        <v>179</v>
      </c>
    </row>
    <row r="376" spans="1:17" ht="14.45" customHeight="1" x14ac:dyDescent="0.2">
      <c r="A376" s="536" t="s">
        <v>1073</v>
      </c>
      <c r="B376" s="537" t="s">
        <v>1074</v>
      </c>
      <c r="C376" s="537" t="s">
        <v>1075</v>
      </c>
      <c r="D376" s="537" t="s">
        <v>1165</v>
      </c>
      <c r="E376" s="537" t="s">
        <v>1166</v>
      </c>
      <c r="F376" s="553"/>
      <c r="G376" s="553"/>
      <c r="H376" s="553"/>
      <c r="I376" s="553"/>
      <c r="J376" s="553">
        <v>2</v>
      </c>
      <c r="K376" s="553">
        <v>528</v>
      </c>
      <c r="L376" s="553">
        <v>1</v>
      </c>
      <c r="M376" s="553">
        <v>264</v>
      </c>
      <c r="N376" s="553"/>
      <c r="O376" s="553"/>
      <c r="P376" s="542"/>
      <c r="Q376" s="554"/>
    </row>
    <row r="377" spans="1:17" ht="14.45" customHeight="1" x14ac:dyDescent="0.2">
      <c r="A377" s="536" t="s">
        <v>1073</v>
      </c>
      <c r="B377" s="537" t="s">
        <v>1074</v>
      </c>
      <c r="C377" s="537" t="s">
        <v>1075</v>
      </c>
      <c r="D377" s="537" t="s">
        <v>1169</v>
      </c>
      <c r="E377" s="537" t="s">
        <v>1170</v>
      </c>
      <c r="F377" s="553">
        <v>3</v>
      </c>
      <c r="G377" s="553">
        <v>726</v>
      </c>
      <c r="H377" s="553">
        <v>1.4938271604938271</v>
      </c>
      <c r="I377" s="553">
        <v>242</v>
      </c>
      <c r="J377" s="553">
        <v>2</v>
      </c>
      <c r="K377" s="553">
        <v>486</v>
      </c>
      <c r="L377" s="553">
        <v>1</v>
      </c>
      <c r="M377" s="553">
        <v>243</v>
      </c>
      <c r="N377" s="553"/>
      <c r="O377" s="553"/>
      <c r="P377" s="542"/>
      <c r="Q377" s="554"/>
    </row>
    <row r="378" spans="1:17" ht="14.45" customHeight="1" x14ac:dyDescent="0.2">
      <c r="A378" s="536" t="s">
        <v>1073</v>
      </c>
      <c r="B378" s="537" t="s">
        <v>1074</v>
      </c>
      <c r="C378" s="537" t="s">
        <v>1075</v>
      </c>
      <c r="D378" s="537" t="s">
        <v>1171</v>
      </c>
      <c r="E378" s="537" t="s">
        <v>1172</v>
      </c>
      <c r="F378" s="553">
        <v>9</v>
      </c>
      <c r="G378" s="553">
        <v>3816</v>
      </c>
      <c r="H378" s="553">
        <v>4.47887323943662</v>
      </c>
      <c r="I378" s="553">
        <v>424</v>
      </c>
      <c r="J378" s="553">
        <v>2</v>
      </c>
      <c r="K378" s="553">
        <v>852</v>
      </c>
      <c r="L378" s="553">
        <v>1</v>
      </c>
      <c r="M378" s="553">
        <v>426</v>
      </c>
      <c r="N378" s="553">
        <v>2</v>
      </c>
      <c r="O378" s="553">
        <v>870</v>
      </c>
      <c r="P378" s="542">
        <v>1.0211267605633803</v>
      </c>
      <c r="Q378" s="554">
        <v>435</v>
      </c>
    </row>
    <row r="379" spans="1:17" ht="14.45" customHeight="1" x14ac:dyDescent="0.2">
      <c r="A379" s="536" t="s">
        <v>1073</v>
      </c>
      <c r="B379" s="537" t="s">
        <v>1074</v>
      </c>
      <c r="C379" s="537" t="s">
        <v>1075</v>
      </c>
      <c r="D379" s="537" t="s">
        <v>1173</v>
      </c>
      <c r="E379" s="537" t="s">
        <v>1174</v>
      </c>
      <c r="F379" s="553">
        <v>1</v>
      </c>
      <c r="G379" s="553">
        <v>848</v>
      </c>
      <c r="H379" s="553"/>
      <c r="I379" s="553">
        <v>848</v>
      </c>
      <c r="J379" s="553"/>
      <c r="K379" s="553"/>
      <c r="L379" s="553"/>
      <c r="M379" s="553"/>
      <c r="N379" s="553"/>
      <c r="O379" s="553"/>
      <c r="P379" s="542"/>
      <c r="Q379" s="554"/>
    </row>
    <row r="380" spans="1:17" ht="14.45" customHeight="1" x14ac:dyDescent="0.2">
      <c r="A380" s="536" t="s">
        <v>1073</v>
      </c>
      <c r="B380" s="537" t="s">
        <v>1074</v>
      </c>
      <c r="C380" s="537" t="s">
        <v>1075</v>
      </c>
      <c r="D380" s="537" t="s">
        <v>1180</v>
      </c>
      <c r="E380" s="537" t="s">
        <v>1181</v>
      </c>
      <c r="F380" s="553"/>
      <c r="G380" s="553"/>
      <c r="H380" s="553"/>
      <c r="I380" s="553"/>
      <c r="J380" s="553">
        <v>1</v>
      </c>
      <c r="K380" s="553">
        <v>289</v>
      </c>
      <c r="L380" s="553">
        <v>1</v>
      </c>
      <c r="M380" s="553">
        <v>289</v>
      </c>
      <c r="N380" s="553"/>
      <c r="O380" s="553"/>
      <c r="P380" s="542"/>
      <c r="Q380" s="554"/>
    </row>
    <row r="381" spans="1:17" ht="14.45" customHeight="1" x14ac:dyDescent="0.2">
      <c r="A381" s="536" t="s">
        <v>1073</v>
      </c>
      <c r="B381" s="537" t="s">
        <v>1074</v>
      </c>
      <c r="C381" s="537" t="s">
        <v>1075</v>
      </c>
      <c r="D381" s="537" t="s">
        <v>1182</v>
      </c>
      <c r="E381" s="537" t="s">
        <v>1183</v>
      </c>
      <c r="F381" s="553">
        <v>8</v>
      </c>
      <c r="G381" s="553">
        <v>8784</v>
      </c>
      <c r="H381" s="553">
        <v>3.9854809437386569</v>
      </c>
      <c r="I381" s="553">
        <v>1098</v>
      </c>
      <c r="J381" s="553">
        <v>2</v>
      </c>
      <c r="K381" s="553">
        <v>2204</v>
      </c>
      <c r="L381" s="553">
        <v>1</v>
      </c>
      <c r="M381" s="553">
        <v>1102</v>
      </c>
      <c r="N381" s="553">
        <v>2</v>
      </c>
      <c r="O381" s="553">
        <v>2236</v>
      </c>
      <c r="P381" s="542">
        <v>1.0145190562613431</v>
      </c>
      <c r="Q381" s="554">
        <v>1118</v>
      </c>
    </row>
    <row r="382" spans="1:17" ht="14.45" customHeight="1" x14ac:dyDescent="0.2">
      <c r="A382" s="536" t="s">
        <v>1249</v>
      </c>
      <c r="B382" s="537" t="s">
        <v>1074</v>
      </c>
      <c r="C382" s="537" t="s">
        <v>1075</v>
      </c>
      <c r="D382" s="537" t="s">
        <v>1078</v>
      </c>
      <c r="E382" s="537" t="s">
        <v>1079</v>
      </c>
      <c r="F382" s="553">
        <v>205</v>
      </c>
      <c r="G382" s="553">
        <v>11890</v>
      </c>
      <c r="H382" s="553">
        <v>1.0406091370558375</v>
      </c>
      <c r="I382" s="553">
        <v>58</v>
      </c>
      <c r="J382" s="553">
        <v>197</v>
      </c>
      <c r="K382" s="553">
        <v>11426</v>
      </c>
      <c r="L382" s="553">
        <v>1</v>
      </c>
      <c r="M382" s="553">
        <v>58</v>
      </c>
      <c r="N382" s="553">
        <v>211</v>
      </c>
      <c r="O382" s="553">
        <v>12449</v>
      </c>
      <c r="P382" s="542">
        <v>1.0895326448450902</v>
      </c>
      <c r="Q382" s="554">
        <v>59</v>
      </c>
    </row>
    <row r="383" spans="1:17" ht="14.45" customHeight="1" x14ac:dyDescent="0.2">
      <c r="A383" s="536" t="s">
        <v>1249</v>
      </c>
      <c r="B383" s="537" t="s">
        <v>1074</v>
      </c>
      <c r="C383" s="537" t="s">
        <v>1075</v>
      </c>
      <c r="D383" s="537" t="s">
        <v>1080</v>
      </c>
      <c r="E383" s="537" t="s">
        <v>1081</v>
      </c>
      <c r="F383" s="553">
        <v>158</v>
      </c>
      <c r="G383" s="553">
        <v>20698</v>
      </c>
      <c r="H383" s="553">
        <v>0.96955218287427392</v>
      </c>
      <c r="I383" s="553">
        <v>131</v>
      </c>
      <c r="J383" s="553">
        <v>162</v>
      </c>
      <c r="K383" s="553">
        <v>21348</v>
      </c>
      <c r="L383" s="553">
        <v>1</v>
      </c>
      <c r="M383" s="553">
        <v>131.77777777777777</v>
      </c>
      <c r="N383" s="553">
        <v>165</v>
      </c>
      <c r="O383" s="553">
        <v>21780</v>
      </c>
      <c r="P383" s="542">
        <v>1.0202360876897134</v>
      </c>
      <c r="Q383" s="554">
        <v>132</v>
      </c>
    </row>
    <row r="384" spans="1:17" ht="14.45" customHeight="1" x14ac:dyDescent="0.2">
      <c r="A384" s="536" t="s">
        <v>1249</v>
      </c>
      <c r="B384" s="537" t="s">
        <v>1074</v>
      </c>
      <c r="C384" s="537" t="s">
        <v>1075</v>
      </c>
      <c r="D384" s="537" t="s">
        <v>1082</v>
      </c>
      <c r="E384" s="537" t="s">
        <v>1083</v>
      </c>
      <c r="F384" s="553">
        <v>3</v>
      </c>
      <c r="G384" s="553">
        <v>567</v>
      </c>
      <c r="H384" s="553">
        <v>2.9842105263157896</v>
      </c>
      <c r="I384" s="553">
        <v>189</v>
      </c>
      <c r="J384" s="553">
        <v>1</v>
      </c>
      <c r="K384" s="553">
        <v>190</v>
      </c>
      <c r="L384" s="553">
        <v>1</v>
      </c>
      <c r="M384" s="553">
        <v>190</v>
      </c>
      <c r="N384" s="553">
        <v>2</v>
      </c>
      <c r="O384" s="553">
        <v>380</v>
      </c>
      <c r="P384" s="542">
        <v>2</v>
      </c>
      <c r="Q384" s="554">
        <v>190</v>
      </c>
    </row>
    <row r="385" spans="1:17" ht="14.45" customHeight="1" x14ac:dyDescent="0.2">
      <c r="A385" s="536" t="s">
        <v>1249</v>
      </c>
      <c r="B385" s="537" t="s">
        <v>1074</v>
      </c>
      <c r="C385" s="537" t="s">
        <v>1075</v>
      </c>
      <c r="D385" s="537" t="s">
        <v>1084</v>
      </c>
      <c r="E385" s="537" t="s">
        <v>1085</v>
      </c>
      <c r="F385" s="553">
        <v>19</v>
      </c>
      <c r="G385" s="553">
        <v>7752</v>
      </c>
      <c r="H385" s="553">
        <v>3.8</v>
      </c>
      <c r="I385" s="553">
        <v>408</v>
      </c>
      <c r="J385" s="553">
        <v>5</v>
      </c>
      <c r="K385" s="553">
        <v>2040</v>
      </c>
      <c r="L385" s="553">
        <v>1</v>
      </c>
      <c r="M385" s="553">
        <v>408</v>
      </c>
      <c r="N385" s="553">
        <v>7</v>
      </c>
      <c r="O385" s="553">
        <v>2877</v>
      </c>
      <c r="P385" s="542">
        <v>1.4102941176470589</v>
      </c>
      <c r="Q385" s="554">
        <v>411</v>
      </c>
    </row>
    <row r="386" spans="1:17" ht="14.45" customHeight="1" x14ac:dyDescent="0.2">
      <c r="A386" s="536" t="s">
        <v>1249</v>
      </c>
      <c r="B386" s="537" t="s">
        <v>1074</v>
      </c>
      <c r="C386" s="537" t="s">
        <v>1075</v>
      </c>
      <c r="D386" s="537" t="s">
        <v>1086</v>
      </c>
      <c r="E386" s="537" t="s">
        <v>1087</v>
      </c>
      <c r="F386" s="553">
        <v>98</v>
      </c>
      <c r="G386" s="553">
        <v>17640</v>
      </c>
      <c r="H386" s="553">
        <v>0.80327868852459017</v>
      </c>
      <c r="I386" s="553">
        <v>180</v>
      </c>
      <c r="J386" s="553">
        <v>122</v>
      </c>
      <c r="K386" s="553">
        <v>21960</v>
      </c>
      <c r="L386" s="553">
        <v>1</v>
      </c>
      <c r="M386" s="553">
        <v>180</v>
      </c>
      <c r="N386" s="553">
        <v>136</v>
      </c>
      <c r="O386" s="553">
        <v>24888</v>
      </c>
      <c r="P386" s="542">
        <v>1.1333333333333333</v>
      </c>
      <c r="Q386" s="554">
        <v>183</v>
      </c>
    </row>
    <row r="387" spans="1:17" ht="14.45" customHeight="1" x14ac:dyDescent="0.2">
      <c r="A387" s="536" t="s">
        <v>1249</v>
      </c>
      <c r="B387" s="537" t="s">
        <v>1074</v>
      </c>
      <c r="C387" s="537" t="s">
        <v>1075</v>
      </c>
      <c r="D387" s="537" t="s">
        <v>1088</v>
      </c>
      <c r="E387" s="537" t="s">
        <v>1089</v>
      </c>
      <c r="F387" s="553">
        <v>5</v>
      </c>
      <c r="G387" s="553">
        <v>2845</v>
      </c>
      <c r="H387" s="553">
        <v>0.99824561403508771</v>
      </c>
      <c r="I387" s="553">
        <v>569</v>
      </c>
      <c r="J387" s="553">
        <v>5</v>
      </c>
      <c r="K387" s="553">
        <v>2850</v>
      </c>
      <c r="L387" s="553">
        <v>1</v>
      </c>
      <c r="M387" s="553">
        <v>570</v>
      </c>
      <c r="N387" s="553">
        <v>8</v>
      </c>
      <c r="O387" s="553">
        <v>4600</v>
      </c>
      <c r="P387" s="542">
        <v>1.6140350877192982</v>
      </c>
      <c r="Q387" s="554">
        <v>575</v>
      </c>
    </row>
    <row r="388" spans="1:17" ht="14.45" customHeight="1" x14ac:dyDescent="0.2">
      <c r="A388" s="536" t="s">
        <v>1249</v>
      </c>
      <c r="B388" s="537" t="s">
        <v>1074</v>
      </c>
      <c r="C388" s="537" t="s">
        <v>1075</v>
      </c>
      <c r="D388" s="537" t="s">
        <v>1090</v>
      </c>
      <c r="E388" s="537" t="s">
        <v>1091</v>
      </c>
      <c r="F388" s="553">
        <v>104</v>
      </c>
      <c r="G388" s="553">
        <v>34944</v>
      </c>
      <c r="H388" s="553">
        <v>1.3125492994778951</v>
      </c>
      <c r="I388" s="553">
        <v>336</v>
      </c>
      <c r="J388" s="553">
        <v>79</v>
      </c>
      <c r="K388" s="553">
        <v>26623</v>
      </c>
      <c r="L388" s="553">
        <v>1</v>
      </c>
      <c r="M388" s="553">
        <v>337</v>
      </c>
      <c r="N388" s="553">
        <v>103</v>
      </c>
      <c r="O388" s="553">
        <v>35123</v>
      </c>
      <c r="P388" s="542">
        <v>1.319272809225106</v>
      </c>
      <c r="Q388" s="554">
        <v>341</v>
      </c>
    </row>
    <row r="389" spans="1:17" ht="14.45" customHeight="1" x14ac:dyDescent="0.2">
      <c r="A389" s="536" t="s">
        <v>1249</v>
      </c>
      <c r="B389" s="537" t="s">
        <v>1074</v>
      </c>
      <c r="C389" s="537" t="s">
        <v>1075</v>
      </c>
      <c r="D389" s="537" t="s">
        <v>1092</v>
      </c>
      <c r="E389" s="537" t="s">
        <v>1093</v>
      </c>
      <c r="F389" s="553">
        <v>10</v>
      </c>
      <c r="G389" s="553">
        <v>4590</v>
      </c>
      <c r="H389" s="553">
        <v>0.83333333333333337</v>
      </c>
      <c r="I389" s="553">
        <v>459</v>
      </c>
      <c r="J389" s="553">
        <v>12</v>
      </c>
      <c r="K389" s="553">
        <v>5508</v>
      </c>
      <c r="L389" s="553">
        <v>1</v>
      </c>
      <c r="M389" s="553">
        <v>459</v>
      </c>
      <c r="N389" s="553">
        <v>2</v>
      </c>
      <c r="O389" s="553">
        <v>924</v>
      </c>
      <c r="P389" s="542">
        <v>0.16775599128540306</v>
      </c>
      <c r="Q389" s="554">
        <v>462</v>
      </c>
    </row>
    <row r="390" spans="1:17" ht="14.45" customHeight="1" x14ac:dyDescent="0.2">
      <c r="A390" s="536" t="s">
        <v>1249</v>
      </c>
      <c r="B390" s="537" t="s">
        <v>1074</v>
      </c>
      <c r="C390" s="537" t="s">
        <v>1075</v>
      </c>
      <c r="D390" s="537" t="s">
        <v>1094</v>
      </c>
      <c r="E390" s="537" t="s">
        <v>1095</v>
      </c>
      <c r="F390" s="553">
        <v>549</v>
      </c>
      <c r="G390" s="553">
        <v>191601</v>
      </c>
      <c r="H390" s="553">
        <v>1.3319499478623567</v>
      </c>
      <c r="I390" s="553">
        <v>349</v>
      </c>
      <c r="J390" s="553">
        <v>411</v>
      </c>
      <c r="K390" s="553">
        <v>143850</v>
      </c>
      <c r="L390" s="553">
        <v>1</v>
      </c>
      <c r="M390" s="553">
        <v>350</v>
      </c>
      <c r="N390" s="553">
        <v>397</v>
      </c>
      <c r="O390" s="553">
        <v>139347</v>
      </c>
      <c r="P390" s="542">
        <v>0.96869655891553696</v>
      </c>
      <c r="Q390" s="554">
        <v>351</v>
      </c>
    </row>
    <row r="391" spans="1:17" ht="14.45" customHeight="1" x14ac:dyDescent="0.2">
      <c r="A391" s="536" t="s">
        <v>1249</v>
      </c>
      <c r="B391" s="537" t="s">
        <v>1074</v>
      </c>
      <c r="C391" s="537" t="s">
        <v>1075</v>
      </c>
      <c r="D391" s="537" t="s">
        <v>1096</v>
      </c>
      <c r="E391" s="537" t="s">
        <v>1097</v>
      </c>
      <c r="F391" s="553">
        <v>4</v>
      </c>
      <c r="G391" s="553">
        <v>6612</v>
      </c>
      <c r="H391" s="553">
        <v>0.99879154078549848</v>
      </c>
      <c r="I391" s="553">
        <v>1653</v>
      </c>
      <c r="J391" s="553">
        <v>4</v>
      </c>
      <c r="K391" s="553">
        <v>6620</v>
      </c>
      <c r="L391" s="553">
        <v>1</v>
      </c>
      <c r="M391" s="553">
        <v>1655</v>
      </c>
      <c r="N391" s="553">
        <v>6</v>
      </c>
      <c r="O391" s="553">
        <v>9960</v>
      </c>
      <c r="P391" s="542">
        <v>1.5045317220543806</v>
      </c>
      <c r="Q391" s="554">
        <v>1660</v>
      </c>
    </row>
    <row r="392" spans="1:17" ht="14.45" customHeight="1" x14ac:dyDescent="0.2">
      <c r="A392" s="536" t="s">
        <v>1249</v>
      </c>
      <c r="B392" s="537" t="s">
        <v>1074</v>
      </c>
      <c r="C392" s="537" t="s">
        <v>1075</v>
      </c>
      <c r="D392" s="537" t="s">
        <v>1098</v>
      </c>
      <c r="E392" s="537" t="s">
        <v>1099</v>
      </c>
      <c r="F392" s="553">
        <v>3</v>
      </c>
      <c r="G392" s="553">
        <v>18693</v>
      </c>
      <c r="H392" s="553">
        <v>0.74867830823454018</v>
      </c>
      <c r="I392" s="553">
        <v>6231</v>
      </c>
      <c r="J392" s="553">
        <v>4</v>
      </c>
      <c r="K392" s="553">
        <v>24968</v>
      </c>
      <c r="L392" s="553">
        <v>1</v>
      </c>
      <c r="M392" s="553">
        <v>6242</v>
      </c>
      <c r="N392" s="553">
        <v>6</v>
      </c>
      <c r="O392" s="553">
        <v>37722</v>
      </c>
      <c r="P392" s="542">
        <v>1.5108138417173982</v>
      </c>
      <c r="Q392" s="554">
        <v>6287</v>
      </c>
    </row>
    <row r="393" spans="1:17" ht="14.45" customHeight="1" x14ac:dyDescent="0.2">
      <c r="A393" s="536" t="s">
        <v>1249</v>
      </c>
      <c r="B393" s="537" t="s">
        <v>1074</v>
      </c>
      <c r="C393" s="537" t="s">
        <v>1075</v>
      </c>
      <c r="D393" s="537" t="s">
        <v>1100</v>
      </c>
      <c r="E393" s="537" t="s">
        <v>1101</v>
      </c>
      <c r="F393" s="553">
        <v>3</v>
      </c>
      <c r="G393" s="553">
        <v>351</v>
      </c>
      <c r="H393" s="553">
        <v>0.5</v>
      </c>
      <c r="I393" s="553">
        <v>117</v>
      </c>
      <c r="J393" s="553">
        <v>6</v>
      </c>
      <c r="K393" s="553">
        <v>702</v>
      </c>
      <c r="L393" s="553">
        <v>1</v>
      </c>
      <c r="M393" s="553">
        <v>117</v>
      </c>
      <c r="N393" s="553">
        <v>5</v>
      </c>
      <c r="O393" s="553">
        <v>590</v>
      </c>
      <c r="P393" s="542">
        <v>0.84045584045584043</v>
      </c>
      <c r="Q393" s="554">
        <v>118</v>
      </c>
    </row>
    <row r="394" spans="1:17" ht="14.45" customHeight="1" x14ac:dyDescent="0.2">
      <c r="A394" s="536" t="s">
        <v>1249</v>
      </c>
      <c r="B394" s="537" t="s">
        <v>1074</v>
      </c>
      <c r="C394" s="537" t="s">
        <v>1075</v>
      </c>
      <c r="D394" s="537" t="s">
        <v>1104</v>
      </c>
      <c r="E394" s="537" t="s">
        <v>1105</v>
      </c>
      <c r="F394" s="553">
        <v>3</v>
      </c>
      <c r="G394" s="553">
        <v>147</v>
      </c>
      <c r="H394" s="553">
        <v>1.5</v>
      </c>
      <c r="I394" s="553">
        <v>49</v>
      </c>
      <c r="J394" s="553">
        <v>2</v>
      </c>
      <c r="K394" s="553">
        <v>98</v>
      </c>
      <c r="L394" s="553">
        <v>1</v>
      </c>
      <c r="M394" s="553">
        <v>49</v>
      </c>
      <c r="N394" s="553"/>
      <c r="O394" s="553"/>
      <c r="P394" s="542"/>
      <c r="Q394" s="554"/>
    </row>
    <row r="395" spans="1:17" ht="14.45" customHeight="1" x14ac:dyDescent="0.2">
      <c r="A395" s="536" t="s">
        <v>1249</v>
      </c>
      <c r="B395" s="537" t="s">
        <v>1074</v>
      </c>
      <c r="C395" s="537" t="s">
        <v>1075</v>
      </c>
      <c r="D395" s="537" t="s">
        <v>1106</v>
      </c>
      <c r="E395" s="537" t="s">
        <v>1107</v>
      </c>
      <c r="F395" s="553">
        <v>8</v>
      </c>
      <c r="G395" s="553">
        <v>3128</v>
      </c>
      <c r="H395" s="553">
        <v>0.79795918367346941</v>
      </c>
      <c r="I395" s="553">
        <v>391</v>
      </c>
      <c r="J395" s="553">
        <v>10</v>
      </c>
      <c r="K395" s="553">
        <v>3920</v>
      </c>
      <c r="L395" s="553">
        <v>1</v>
      </c>
      <c r="M395" s="553">
        <v>392</v>
      </c>
      <c r="N395" s="553">
        <v>3</v>
      </c>
      <c r="O395" s="553">
        <v>1197</v>
      </c>
      <c r="P395" s="542">
        <v>0.30535714285714288</v>
      </c>
      <c r="Q395" s="554">
        <v>399</v>
      </c>
    </row>
    <row r="396" spans="1:17" ht="14.45" customHeight="1" x14ac:dyDescent="0.2">
      <c r="A396" s="536" t="s">
        <v>1249</v>
      </c>
      <c r="B396" s="537" t="s">
        <v>1074</v>
      </c>
      <c r="C396" s="537" t="s">
        <v>1075</v>
      </c>
      <c r="D396" s="537" t="s">
        <v>1108</v>
      </c>
      <c r="E396" s="537" t="s">
        <v>1109</v>
      </c>
      <c r="F396" s="553">
        <v>4</v>
      </c>
      <c r="G396" s="553">
        <v>152</v>
      </c>
      <c r="H396" s="553">
        <v>0.5714285714285714</v>
      </c>
      <c r="I396" s="553">
        <v>38</v>
      </c>
      <c r="J396" s="553">
        <v>7</v>
      </c>
      <c r="K396" s="553">
        <v>266</v>
      </c>
      <c r="L396" s="553">
        <v>1</v>
      </c>
      <c r="M396" s="553">
        <v>38</v>
      </c>
      <c r="N396" s="553">
        <v>4</v>
      </c>
      <c r="O396" s="553">
        <v>152</v>
      </c>
      <c r="P396" s="542">
        <v>0.5714285714285714</v>
      </c>
      <c r="Q396" s="554">
        <v>38</v>
      </c>
    </row>
    <row r="397" spans="1:17" ht="14.45" customHeight="1" x14ac:dyDescent="0.2">
      <c r="A397" s="536" t="s">
        <v>1249</v>
      </c>
      <c r="B397" s="537" t="s">
        <v>1074</v>
      </c>
      <c r="C397" s="537" t="s">
        <v>1075</v>
      </c>
      <c r="D397" s="537" t="s">
        <v>1112</v>
      </c>
      <c r="E397" s="537" t="s">
        <v>1113</v>
      </c>
      <c r="F397" s="553">
        <v>9</v>
      </c>
      <c r="G397" s="553">
        <v>6345</v>
      </c>
      <c r="H397" s="553">
        <v>0.81639217704580547</v>
      </c>
      <c r="I397" s="553">
        <v>705</v>
      </c>
      <c r="J397" s="553">
        <v>11</v>
      </c>
      <c r="K397" s="553">
        <v>7772</v>
      </c>
      <c r="L397" s="553">
        <v>1</v>
      </c>
      <c r="M397" s="553">
        <v>706.5454545454545</v>
      </c>
      <c r="N397" s="553">
        <v>2</v>
      </c>
      <c r="O397" s="553">
        <v>1426</v>
      </c>
      <c r="P397" s="542">
        <v>0.18347915594441586</v>
      </c>
      <c r="Q397" s="554">
        <v>713</v>
      </c>
    </row>
    <row r="398" spans="1:17" ht="14.45" customHeight="1" x14ac:dyDescent="0.2">
      <c r="A398" s="536" t="s">
        <v>1249</v>
      </c>
      <c r="B398" s="537" t="s">
        <v>1074</v>
      </c>
      <c r="C398" s="537" t="s">
        <v>1075</v>
      </c>
      <c r="D398" s="537" t="s">
        <v>1116</v>
      </c>
      <c r="E398" s="537" t="s">
        <v>1117</v>
      </c>
      <c r="F398" s="553">
        <v>301</v>
      </c>
      <c r="G398" s="553">
        <v>91805</v>
      </c>
      <c r="H398" s="553">
        <v>0.99668874172185429</v>
      </c>
      <c r="I398" s="553">
        <v>305</v>
      </c>
      <c r="J398" s="553">
        <v>302</v>
      </c>
      <c r="K398" s="553">
        <v>92110</v>
      </c>
      <c r="L398" s="553">
        <v>1</v>
      </c>
      <c r="M398" s="553">
        <v>305</v>
      </c>
      <c r="N398" s="553">
        <v>347</v>
      </c>
      <c r="O398" s="553">
        <v>106876</v>
      </c>
      <c r="P398" s="542">
        <v>1.1603083270003256</v>
      </c>
      <c r="Q398" s="554">
        <v>308</v>
      </c>
    </row>
    <row r="399" spans="1:17" ht="14.45" customHeight="1" x14ac:dyDescent="0.2">
      <c r="A399" s="536" t="s">
        <v>1249</v>
      </c>
      <c r="B399" s="537" t="s">
        <v>1074</v>
      </c>
      <c r="C399" s="537" t="s">
        <v>1075</v>
      </c>
      <c r="D399" s="537" t="s">
        <v>1118</v>
      </c>
      <c r="E399" s="537" t="s">
        <v>1119</v>
      </c>
      <c r="F399" s="553">
        <v>1</v>
      </c>
      <c r="G399" s="553">
        <v>3712</v>
      </c>
      <c r="H399" s="553">
        <v>0.99731327243417522</v>
      </c>
      <c r="I399" s="553">
        <v>3712</v>
      </c>
      <c r="J399" s="553">
        <v>1</v>
      </c>
      <c r="K399" s="553">
        <v>3722</v>
      </c>
      <c r="L399" s="553">
        <v>1</v>
      </c>
      <c r="M399" s="553">
        <v>3722</v>
      </c>
      <c r="N399" s="553">
        <v>1</v>
      </c>
      <c r="O399" s="553">
        <v>3763</v>
      </c>
      <c r="P399" s="542">
        <v>1.0110155830198817</v>
      </c>
      <c r="Q399" s="554">
        <v>3763</v>
      </c>
    </row>
    <row r="400" spans="1:17" ht="14.45" customHeight="1" x14ac:dyDescent="0.2">
      <c r="A400" s="536" t="s">
        <v>1249</v>
      </c>
      <c r="B400" s="537" t="s">
        <v>1074</v>
      </c>
      <c r="C400" s="537" t="s">
        <v>1075</v>
      </c>
      <c r="D400" s="537" t="s">
        <v>1120</v>
      </c>
      <c r="E400" s="537" t="s">
        <v>1121</v>
      </c>
      <c r="F400" s="553">
        <v>369</v>
      </c>
      <c r="G400" s="553">
        <v>182286</v>
      </c>
      <c r="H400" s="553">
        <v>0.93703446680545921</v>
      </c>
      <c r="I400" s="553">
        <v>494</v>
      </c>
      <c r="J400" s="553">
        <v>393</v>
      </c>
      <c r="K400" s="553">
        <v>194535</v>
      </c>
      <c r="L400" s="553">
        <v>1</v>
      </c>
      <c r="M400" s="553">
        <v>495</v>
      </c>
      <c r="N400" s="553">
        <v>369</v>
      </c>
      <c r="O400" s="553">
        <v>184131</v>
      </c>
      <c r="P400" s="542">
        <v>0.94651862132778164</v>
      </c>
      <c r="Q400" s="554">
        <v>499</v>
      </c>
    </row>
    <row r="401" spans="1:17" ht="14.45" customHeight="1" x14ac:dyDescent="0.2">
      <c r="A401" s="536" t="s">
        <v>1249</v>
      </c>
      <c r="B401" s="537" t="s">
        <v>1074</v>
      </c>
      <c r="C401" s="537" t="s">
        <v>1075</v>
      </c>
      <c r="D401" s="537" t="s">
        <v>1124</v>
      </c>
      <c r="E401" s="537" t="s">
        <v>1125</v>
      </c>
      <c r="F401" s="553">
        <v>525</v>
      </c>
      <c r="G401" s="553">
        <v>194250</v>
      </c>
      <c r="H401" s="553">
        <v>0.94852337981952417</v>
      </c>
      <c r="I401" s="553">
        <v>370</v>
      </c>
      <c r="J401" s="553">
        <v>552</v>
      </c>
      <c r="K401" s="553">
        <v>204792</v>
      </c>
      <c r="L401" s="553">
        <v>1</v>
      </c>
      <c r="M401" s="553">
        <v>371</v>
      </c>
      <c r="N401" s="553">
        <v>556</v>
      </c>
      <c r="O401" s="553">
        <v>209056</v>
      </c>
      <c r="P401" s="542">
        <v>1.0208211258252275</v>
      </c>
      <c r="Q401" s="554">
        <v>376</v>
      </c>
    </row>
    <row r="402" spans="1:17" ht="14.45" customHeight="1" x14ac:dyDescent="0.2">
      <c r="A402" s="536" t="s">
        <v>1249</v>
      </c>
      <c r="B402" s="537" t="s">
        <v>1074</v>
      </c>
      <c r="C402" s="537" t="s">
        <v>1075</v>
      </c>
      <c r="D402" s="537" t="s">
        <v>1126</v>
      </c>
      <c r="E402" s="537" t="s">
        <v>1127</v>
      </c>
      <c r="F402" s="553"/>
      <c r="G402" s="553"/>
      <c r="H402" s="553"/>
      <c r="I402" s="553"/>
      <c r="J402" s="553"/>
      <c r="K402" s="553"/>
      <c r="L402" s="553"/>
      <c r="M402" s="553"/>
      <c r="N402" s="553">
        <v>1</v>
      </c>
      <c r="O402" s="553">
        <v>3132</v>
      </c>
      <c r="P402" s="542"/>
      <c r="Q402" s="554">
        <v>3132</v>
      </c>
    </row>
    <row r="403" spans="1:17" ht="14.45" customHeight="1" x14ac:dyDescent="0.2">
      <c r="A403" s="536" t="s">
        <v>1249</v>
      </c>
      <c r="B403" s="537" t="s">
        <v>1074</v>
      </c>
      <c r="C403" s="537" t="s">
        <v>1075</v>
      </c>
      <c r="D403" s="537" t="s">
        <v>1128</v>
      </c>
      <c r="E403" s="537" t="s">
        <v>1129</v>
      </c>
      <c r="F403" s="553"/>
      <c r="G403" s="553"/>
      <c r="H403" s="553"/>
      <c r="I403" s="553"/>
      <c r="J403" s="553">
        <v>1</v>
      </c>
      <c r="K403" s="553">
        <v>12</v>
      </c>
      <c r="L403" s="553">
        <v>1</v>
      </c>
      <c r="M403" s="553">
        <v>12</v>
      </c>
      <c r="N403" s="553">
        <v>1</v>
      </c>
      <c r="O403" s="553">
        <v>12</v>
      </c>
      <c r="P403" s="542">
        <v>1</v>
      </c>
      <c r="Q403" s="554">
        <v>12</v>
      </c>
    </row>
    <row r="404" spans="1:17" ht="14.45" customHeight="1" x14ac:dyDescent="0.2">
      <c r="A404" s="536" t="s">
        <v>1249</v>
      </c>
      <c r="B404" s="537" t="s">
        <v>1074</v>
      </c>
      <c r="C404" s="537" t="s">
        <v>1075</v>
      </c>
      <c r="D404" s="537" t="s">
        <v>1132</v>
      </c>
      <c r="E404" s="537" t="s">
        <v>1133</v>
      </c>
      <c r="F404" s="553">
        <v>74</v>
      </c>
      <c r="G404" s="553">
        <v>8214</v>
      </c>
      <c r="H404" s="553">
        <v>0.79716614906832295</v>
      </c>
      <c r="I404" s="553">
        <v>111</v>
      </c>
      <c r="J404" s="553">
        <v>92</v>
      </c>
      <c r="K404" s="553">
        <v>10304</v>
      </c>
      <c r="L404" s="553">
        <v>1</v>
      </c>
      <c r="M404" s="553">
        <v>112</v>
      </c>
      <c r="N404" s="553">
        <v>95</v>
      </c>
      <c r="O404" s="553">
        <v>10735</v>
      </c>
      <c r="P404" s="542">
        <v>1.0418284161490683</v>
      </c>
      <c r="Q404" s="554">
        <v>113</v>
      </c>
    </row>
    <row r="405" spans="1:17" ht="14.45" customHeight="1" x14ac:dyDescent="0.2">
      <c r="A405" s="536" t="s">
        <v>1249</v>
      </c>
      <c r="B405" s="537" t="s">
        <v>1074</v>
      </c>
      <c r="C405" s="537" t="s">
        <v>1075</v>
      </c>
      <c r="D405" s="537" t="s">
        <v>1134</v>
      </c>
      <c r="E405" s="537" t="s">
        <v>1135</v>
      </c>
      <c r="F405" s="553">
        <v>17</v>
      </c>
      <c r="G405" s="553">
        <v>2125</v>
      </c>
      <c r="H405" s="553">
        <v>0.88837792642140467</v>
      </c>
      <c r="I405" s="553">
        <v>125</v>
      </c>
      <c r="J405" s="553">
        <v>19</v>
      </c>
      <c r="K405" s="553">
        <v>2392</v>
      </c>
      <c r="L405" s="553">
        <v>1</v>
      </c>
      <c r="M405" s="553">
        <v>125.89473684210526</v>
      </c>
      <c r="N405" s="553">
        <v>9</v>
      </c>
      <c r="O405" s="553">
        <v>1134</v>
      </c>
      <c r="P405" s="542">
        <v>0.47408026755852845</v>
      </c>
      <c r="Q405" s="554">
        <v>126</v>
      </c>
    </row>
    <row r="406" spans="1:17" ht="14.45" customHeight="1" x14ac:dyDescent="0.2">
      <c r="A406" s="536" t="s">
        <v>1249</v>
      </c>
      <c r="B406" s="537" t="s">
        <v>1074</v>
      </c>
      <c r="C406" s="537" t="s">
        <v>1075</v>
      </c>
      <c r="D406" s="537" t="s">
        <v>1136</v>
      </c>
      <c r="E406" s="537" t="s">
        <v>1137</v>
      </c>
      <c r="F406" s="553">
        <v>13</v>
      </c>
      <c r="G406" s="553">
        <v>6435</v>
      </c>
      <c r="H406" s="553">
        <v>2.594758064516129</v>
      </c>
      <c r="I406" s="553">
        <v>495</v>
      </c>
      <c r="J406" s="553">
        <v>5</v>
      </c>
      <c r="K406" s="553">
        <v>2480</v>
      </c>
      <c r="L406" s="553">
        <v>1</v>
      </c>
      <c r="M406" s="553">
        <v>496</v>
      </c>
      <c r="N406" s="553">
        <v>1</v>
      </c>
      <c r="O406" s="553">
        <v>500</v>
      </c>
      <c r="P406" s="542">
        <v>0.20161290322580644</v>
      </c>
      <c r="Q406" s="554">
        <v>500</v>
      </c>
    </row>
    <row r="407" spans="1:17" ht="14.45" customHeight="1" x14ac:dyDescent="0.2">
      <c r="A407" s="536" t="s">
        <v>1249</v>
      </c>
      <c r="B407" s="537" t="s">
        <v>1074</v>
      </c>
      <c r="C407" s="537" t="s">
        <v>1075</v>
      </c>
      <c r="D407" s="537" t="s">
        <v>1138</v>
      </c>
      <c r="E407" s="537"/>
      <c r="F407" s="553">
        <v>2</v>
      </c>
      <c r="G407" s="553">
        <v>2570</v>
      </c>
      <c r="H407" s="553"/>
      <c r="I407" s="553">
        <v>1285</v>
      </c>
      <c r="J407" s="553"/>
      <c r="K407" s="553"/>
      <c r="L407" s="553"/>
      <c r="M407" s="553"/>
      <c r="N407" s="553"/>
      <c r="O407" s="553"/>
      <c r="P407" s="542"/>
      <c r="Q407" s="554"/>
    </row>
    <row r="408" spans="1:17" ht="14.45" customHeight="1" x14ac:dyDescent="0.2">
      <c r="A408" s="536" t="s">
        <v>1249</v>
      </c>
      <c r="B408" s="537" t="s">
        <v>1074</v>
      </c>
      <c r="C408" s="537" t="s">
        <v>1075</v>
      </c>
      <c r="D408" s="537" t="s">
        <v>1139</v>
      </c>
      <c r="E408" s="537" t="s">
        <v>1140</v>
      </c>
      <c r="F408" s="553">
        <v>133</v>
      </c>
      <c r="G408" s="553">
        <v>60648</v>
      </c>
      <c r="H408" s="553">
        <v>0.95955952154926905</v>
      </c>
      <c r="I408" s="553">
        <v>456</v>
      </c>
      <c r="J408" s="553">
        <v>138</v>
      </c>
      <c r="K408" s="553">
        <v>63204</v>
      </c>
      <c r="L408" s="553">
        <v>1</v>
      </c>
      <c r="M408" s="553">
        <v>458</v>
      </c>
      <c r="N408" s="553">
        <v>134</v>
      </c>
      <c r="O408" s="553">
        <v>62042</v>
      </c>
      <c r="P408" s="542">
        <v>0.98161508765268024</v>
      </c>
      <c r="Q408" s="554">
        <v>463</v>
      </c>
    </row>
    <row r="409" spans="1:17" ht="14.45" customHeight="1" x14ac:dyDescent="0.2">
      <c r="A409" s="536" t="s">
        <v>1249</v>
      </c>
      <c r="B409" s="537" t="s">
        <v>1074</v>
      </c>
      <c r="C409" s="537" t="s">
        <v>1075</v>
      </c>
      <c r="D409" s="537" t="s">
        <v>1141</v>
      </c>
      <c r="E409" s="537" t="s">
        <v>1142</v>
      </c>
      <c r="F409" s="553">
        <v>439</v>
      </c>
      <c r="G409" s="553">
        <v>25462</v>
      </c>
      <c r="H409" s="553">
        <v>0.95851528384279472</v>
      </c>
      <c r="I409" s="553">
        <v>58</v>
      </c>
      <c r="J409" s="553">
        <v>458</v>
      </c>
      <c r="K409" s="553">
        <v>26564</v>
      </c>
      <c r="L409" s="553">
        <v>1</v>
      </c>
      <c r="M409" s="553">
        <v>58</v>
      </c>
      <c r="N409" s="553">
        <v>416</v>
      </c>
      <c r="O409" s="553">
        <v>24544</v>
      </c>
      <c r="P409" s="542">
        <v>0.92395723535612106</v>
      </c>
      <c r="Q409" s="554">
        <v>59</v>
      </c>
    </row>
    <row r="410" spans="1:17" ht="14.45" customHeight="1" x14ac:dyDescent="0.2">
      <c r="A410" s="536" t="s">
        <v>1249</v>
      </c>
      <c r="B410" s="537" t="s">
        <v>1074</v>
      </c>
      <c r="C410" s="537" t="s">
        <v>1075</v>
      </c>
      <c r="D410" s="537" t="s">
        <v>1145</v>
      </c>
      <c r="E410" s="537" t="s">
        <v>1146</v>
      </c>
      <c r="F410" s="553">
        <v>4</v>
      </c>
      <c r="G410" s="553">
        <v>39048</v>
      </c>
      <c r="H410" s="553"/>
      <c r="I410" s="553">
        <v>9762</v>
      </c>
      <c r="J410" s="553"/>
      <c r="K410" s="553"/>
      <c r="L410" s="553"/>
      <c r="M410" s="553"/>
      <c r="N410" s="553"/>
      <c r="O410" s="553"/>
      <c r="P410" s="542"/>
      <c r="Q410" s="554"/>
    </row>
    <row r="411" spans="1:17" ht="14.45" customHeight="1" x14ac:dyDescent="0.2">
      <c r="A411" s="536" t="s">
        <v>1249</v>
      </c>
      <c r="B411" s="537" t="s">
        <v>1074</v>
      </c>
      <c r="C411" s="537" t="s">
        <v>1075</v>
      </c>
      <c r="D411" s="537" t="s">
        <v>1149</v>
      </c>
      <c r="E411" s="537" t="s">
        <v>1150</v>
      </c>
      <c r="F411" s="553">
        <v>742</v>
      </c>
      <c r="G411" s="553">
        <v>130592</v>
      </c>
      <c r="H411" s="553">
        <v>0.90048543689320393</v>
      </c>
      <c r="I411" s="553">
        <v>176</v>
      </c>
      <c r="J411" s="553">
        <v>824</v>
      </c>
      <c r="K411" s="553">
        <v>145024</v>
      </c>
      <c r="L411" s="553">
        <v>1</v>
      </c>
      <c r="M411" s="553">
        <v>176</v>
      </c>
      <c r="N411" s="553">
        <v>732</v>
      </c>
      <c r="O411" s="553">
        <v>131028</v>
      </c>
      <c r="P411" s="542">
        <v>0.90349183583406889</v>
      </c>
      <c r="Q411" s="554">
        <v>179</v>
      </c>
    </row>
    <row r="412" spans="1:17" ht="14.45" customHeight="1" x14ac:dyDescent="0.2">
      <c r="A412" s="536" t="s">
        <v>1249</v>
      </c>
      <c r="B412" s="537" t="s">
        <v>1074</v>
      </c>
      <c r="C412" s="537" t="s">
        <v>1075</v>
      </c>
      <c r="D412" s="537" t="s">
        <v>1151</v>
      </c>
      <c r="E412" s="537" t="s">
        <v>1152</v>
      </c>
      <c r="F412" s="553">
        <v>25</v>
      </c>
      <c r="G412" s="553">
        <v>2125</v>
      </c>
      <c r="H412" s="553">
        <v>0.88247508305647837</v>
      </c>
      <c r="I412" s="553">
        <v>85</v>
      </c>
      <c r="J412" s="553">
        <v>28</v>
      </c>
      <c r="K412" s="553">
        <v>2408</v>
      </c>
      <c r="L412" s="553">
        <v>1</v>
      </c>
      <c r="M412" s="553">
        <v>86</v>
      </c>
      <c r="N412" s="553">
        <v>7</v>
      </c>
      <c r="O412" s="553">
        <v>609</v>
      </c>
      <c r="P412" s="542">
        <v>0.25290697674418605</v>
      </c>
      <c r="Q412" s="554">
        <v>87</v>
      </c>
    </row>
    <row r="413" spans="1:17" ht="14.45" customHeight="1" x14ac:dyDescent="0.2">
      <c r="A413" s="536" t="s">
        <v>1249</v>
      </c>
      <c r="B413" s="537" t="s">
        <v>1074</v>
      </c>
      <c r="C413" s="537" t="s">
        <v>1075</v>
      </c>
      <c r="D413" s="537" t="s">
        <v>1153</v>
      </c>
      <c r="E413" s="537" t="s">
        <v>1154</v>
      </c>
      <c r="F413" s="553">
        <v>1</v>
      </c>
      <c r="G413" s="553">
        <v>178</v>
      </c>
      <c r="H413" s="553"/>
      <c r="I413" s="553">
        <v>178</v>
      </c>
      <c r="J413" s="553"/>
      <c r="K413" s="553"/>
      <c r="L413" s="553"/>
      <c r="M413" s="553"/>
      <c r="N413" s="553"/>
      <c r="O413" s="553"/>
      <c r="P413" s="542"/>
      <c r="Q413" s="554"/>
    </row>
    <row r="414" spans="1:17" ht="14.45" customHeight="1" x14ac:dyDescent="0.2">
      <c r="A414" s="536" t="s">
        <v>1249</v>
      </c>
      <c r="B414" s="537" t="s">
        <v>1074</v>
      </c>
      <c r="C414" s="537" t="s">
        <v>1075</v>
      </c>
      <c r="D414" s="537" t="s">
        <v>1155</v>
      </c>
      <c r="E414" s="537" t="s">
        <v>1156</v>
      </c>
      <c r="F414" s="553">
        <v>19</v>
      </c>
      <c r="G414" s="553">
        <v>3230</v>
      </c>
      <c r="H414" s="553">
        <v>0.5757575757575758</v>
      </c>
      <c r="I414" s="553">
        <v>170</v>
      </c>
      <c r="J414" s="553">
        <v>33</v>
      </c>
      <c r="K414" s="553">
        <v>5610</v>
      </c>
      <c r="L414" s="553">
        <v>1</v>
      </c>
      <c r="M414" s="553">
        <v>170</v>
      </c>
      <c r="N414" s="553">
        <v>22</v>
      </c>
      <c r="O414" s="553">
        <v>3784</v>
      </c>
      <c r="P414" s="542">
        <v>0.67450980392156867</v>
      </c>
      <c r="Q414" s="554">
        <v>172</v>
      </c>
    </row>
    <row r="415" spans="1:17" ht="14.45" customHeight="1" x14ac:dyDescent="0.2">
      <c r="A415" s="536" t="s">
        <v>1249</v>
      </c>
      <c r="B415" s="537" t="s">
        <v>1074</v>
      </c>
      <c r="C415" s="537" t="s">
        <v>1075</v>
      </c>
      <c r="D415" s="537" t="s">
        <v>1157</v>
      </c>
      <c r="E415" s="537" t="s">
        <v>1158</v>
      </c>
      <c r="F415" s="553"/>
      <c r="G415" s="553"/>
      <c r="H415" s="553"/>
      <c r="I415" s="553"/>
      <c r="J415" s="553"/>
      <c r="K415" s="553"/>
      <c r="L415" s="553"/>
      <c r="M415" s="553"/>
      <c r="N415" s="553">
        <v>1</v>
      </c>
      <c r="O415" s="553">
        <v>31</v>
      </c>
      <c r="P415" s="542"/>
      <c r="Q415" s="554">
        <v>31</v>
      </c>
    </row>
    <row r="416" spans="1:17" ht="14.45" customHeight="1" x14ac:dyDescent="0.2">
      <c r="A416" s="536" t="s">
        <v>1249</v>
      </c>
      <c r="B416" s="537" t="s">
        <v>1074</v>
      </c>
      <c r="C416" s="537" t="s">
        <v>1075</v>
      </c>
      <c r="D416" s="537" t="s">
        <v>1159</v>
      </c>
      <c r="E416" s="537"/>
      <c r="F416" s="553">
        <v>3</v>
      </c>
      <c r="G416" s="553">
        <v>3036</v>
      </c>
      <c r="H416" s="553"/>
      <c r="I416" s="553">
        <v>1012</v>
      </c>
      <c r="J416" s="553"/>
      <c r="K416" s="553"/>
      <c r="L416" s="553"/>
      <c r="M416" s="553"/>
      <c r="N416" s="553"/>
      <c r="O416" s="553"/>
      <c r="P416" s="542"/>
      <c r="Q416" s="554"/>
    </row>
    <row r="417" spans="1:17" ht="14.45" customHeight="1" x14ac:dyDescent="0.2">
      <c r="A417" s="536" t="s">
        <v>1249</v>
      </c>
      <c r="B417" s="537" t="s">
        <v>1074</v>
      </c>
      <c r="C417" s="537" t="s">
        <v>1075</v>
      </c>
      <c r="D417" s="537" t="s">
        <v>1160</v>
      </c>
      <c r="E417" s="537" t="s">
        <v>1161</v>
      </c>
      <c r="F417" s="553">
        <v>3</v>
      </c>
      <c r="G417" s="553">
        <v>528</v>
      </c>
      <c r="H417" s="553"/>
      <c r="I417" s="553">
        <v>176</v>
      </c>
      <c r="J417" s="553"/>
      <c r="K417" s="553"/>
      <c r="L417" s="553"/>
      <c r="M417" s="553"/>
      <c r="N417" s="553"/>
      <c r="O417" s="553"/>
      <c r="P417" s="542"/>
      <c r="Q417" s="554"/>
    </row>
    <row r="418" spans="1:17" ht="14.45" customHeight="1" x14ac:dyDescent="0.2">
      <c r="A418" s="536" t="s">
        <v>1249</v>
      </c>
      <c r="B418" s="537" t="s">
        <v>1074</v>
      </c>
      <c r="C418" s="537" t="s">
        <v>1075</v>
      </c>
      <c r="D418" s="537" t="s">
        <v>1162</v>
      </c>
      <c r="E418" s="537"/>
      <c r="F418" s="553">
        <v>8</v>
      </c>
      <c r="G418" s="553">
        <v>18376</v>
      </c>
      <c r="H418" s="553"/>
      <c r="I418" s="553">
        <v>2297</v>
      </c>
      <c r="J418" s="553"/>
      <c r="K418" s="553"/>
      <c r="L418" s="553"/>
      <c r="M418" s="553"/>
      <c r="N418" s="553"/>
      <c r="O418" s="553"/>
      <c r="P418" s="542"/>
      <c r="Q418" s="554"/>
    </row>
    <row r="419" spans="1:17" ht="14.45" customHeight="1" x14ac:dyDescent="0.2">
      <c r="A419" s="536" t="s">
        <v>1249</v>
      </c>
      <c r="B419" s="537" t="s">
        <v>1074</v>
      </c>
      <c r="C419" s="537" t="s">
        <v>1075</v>
      </c>
      <c r="D419" s="537" t="s">
        <v>1165</v>
      </c>
      <c r="E419" s="537" t="s">
        <v>1166</v>
      </c>
      <c r="F419" s="553">
        <v>12</v>
      </c>
      <c r="G419" s="553">
        <v>3168</v>
      </c>
      <c r="H419" s="553">
        <v>0.75</v>
      </c>
      <c r="I419" s="553">
        <v>264</v>
      </c>
      <c r="J419" s="553">
        <v>16</v>
      </c>
      <c r="K419" s="553">
        <v>4224</v>
      </c>
      <c r="L419" s="553">
        <v>1</v>
      </c>
      <c r="M419" s="553">
        <v>264</v>
      </c>
      <c r="N419" s="553">
        <v>9</v>
      </c>
      <c r="O419" s="553">
        <v>2403</v>
      </c>
      <c r="P419" s="542">
        <v>0.56889204545454541</v>
      </c>
      <c r="Q419" s="554">
        <v>267</v>
      </c>
    </row>
    <row r="420" spans="1:17" ht="14.45" customHeight="1" x14ac:dyDescent="0.2">
      <c r="A420" s="536" t="s">
        <v>1249</v>
      </c>
      <c r="B420" s="537" t="s">
        <v>1074</v>
      </c>
      <c r="C420" s="537" t="s">
        <v>1075</v>
      </c>
      <c r="D420" s="537" t="s">
        <v>1167</v>
      </c>
      <c r="E420" s="537" t="s">
        <v>1168</v>
      </c>
      <c r="F420" s="553">
        <v>20</v>
      </c>
      <c r="G420" s="553">
        <v>42620</v>
      </c>
      <c r="H420" s="553">
        <v>0.86834277331812071</v>
      </c>
      <c r="I420" s="553">
        <v>2131</v>
      </c>
      <c r="J420" s="553">
        <v>23</v>
      </c>
      <c r="K420" s="553">
        <v>49082</v>
      </c>
      <c r="L420" s="553">
        <v>1</v>
      </c>
      <c r="M420" s="553">
        <v>2134</v>
      </c>
      <c r="N420" s="553">
        <v>3</v>
      </c>
      <c r="O420" s="553">
        <v>6438</v>
      </c>
      <c r="P420" s="542">
        <v>0.13116824905260585</v>
      </c>
      <c r="Q420" s="554">
        <v>2146</v>
      </c>
    </row>
    <row r="421" spans="1:17" ht="14.45" customHeight="1" x14ac:dyDescent="0.2">
      <c r="A421" s="536" t="s">
        <v>1249</v>
      </c>
      <c r="B421" s="537" t="s">
        <v>1074</v>
      </c>
      <c r="C421" s="537" t="s">
        <v>1075</v>
      </c>
      <c r="D421" s="537" t="s">
        <v>1169</v>
      </c>
      <c r="E421" s="537" t="s">
        <v>1170</v>
      </c>
      <c r="F421" s="553">
        <v>13</v>
      </c>
      <c r="G421" s="553">
        <v>3146</v>
      </c>
      <c r="H421" s="553">
        <v>1.4385002286236854</v>
      </c>
      <c r="I421" s="553">
        <v>242</v>
      </c>
      <c r="J421" s="553">
        <v>9</v>
      </c>
      <c r="K421" s="553">
        <v>2187</v>
      </c>
      <c r="L421" s="553">
        <v>1</v>
      </c>
      <c r="M421" s="553">
        <v>243</v>
      </c>
      <c r="N421" s="553">
        <v>7</v>
      </c>
      <c r="O421" s="553">
        <v>1708</v>
      </c>
      <c r="P421" s="542">
        <v>0.78097850937357105</v>
      </c>
      <c r="Q421" s="554">
        <v>244</v>
      </c>
    </row>
    <row r="422" spans="1:17" ht="14.45" customHeight="1" x14ac:dyDescent="0.2">
      <c r="A422" s="536" t="s">
        <v>1249</v>
      </c>
      <c r="B422" s="537" t="s">
        <v>1074</v>
      </c>
      <c r="C422" s="537" t="s">
        <v>1075</v>
      </c>
      <c r="D422" s="537" t="s">
        <v>1171</v>
      </c>
      <c r="E422" s="537" t="s">
        <v>1172</v>
      </c>
      <c r="F422" s="553">
        <v>1</v>
      </c>
      <c r="G422" s="553">
        <v>424</v>
      </c>
      <c r="H422" s="553">
        <v>0.99530516431924887</v>
      </c>
      <c r="I422" s="553">
        <v>424</v>
      </c>
      <c r="J422" s="553">
        <v>1</v>
      </c>
      <c r="K422" s="553">
        <v>426</v>
      </c>
      <c r="L422" s="553">
        <v>1</v>
      </c>
      <c r="M422" s="553">
        <v>426</v>
      </c>
      <c r="N422" s="553">
        <v>1</v>
      </c>
      <c r="O422" s="553">
        <v>435</v>
      </c>
      <c r="P422" s="542">
        <v>1.0211267605633803</v>
      </c>
      <c r="Q422" s="554">
        <v>435</v>
      </c>
    </row>
    <row r="423" spans="1:17" ht="14.45" customHeight="1" x14ac:dyDescent="0.2">
      <c r="A423" s="536" t="s">
        <v>1249</v>
      </c>
      <c r="B423" s="537" t="s">
        <v>1074</v>
      </c>
      <c r="C423" s="537" t="s">
        <v>1075</v>
      </c>
      <c r="D423" s="537" t="s">
        <v>1176</v>
      </c>
      <c r="E423" s="537" t="s">
        <v>1177</v>
      </c>
      <c r="F423" s="553">
        <v>8</v>
      </c>
      <c r="G423" s="553">
        <v>41760</v>
      </c>
      <c r="H423" s="553">
        <v>1.9965576592082617</v>
      </c>
      <c r="I423" s="553">
        <v>5220</v>
      </c>
      <c r="J423" s="553">
        <v>4</v>
      </c>
      <c r="K423" s="553">
        <v>20916</v>
      </c>
      <c r="L423" s="553">
        <v>1</v>
      </c>
      <c r="M423" s="553">
        <v>5229</v>
      </c>
      <c r="N423" s="553">
        <v>7</v>
      </c>
      <c r="O423" s="553">
        <v>36834</v>
      </c>
      <c r="P423" s="542">
        <v>1.7610441767068272</v>
      </c>
      <c r="Q423" s="554">
        <v>5262</v>
      </c>
    </row>
    <row r="424" spans="1:17" ht="14.45" customHeight="1" x14ac:dyDescent="0.2">
      <c r="A424" s="536" t="s">
        <v>1249</v>
      </c>
      <c r="B424" s="537" t="s">
        <v>1074</v>
      </c>
      <c r="C424" s="537" t="s">
        <v>1075</v>
      </c>
      <c r="D424" s="537" t="s">
        <v>1180</v>
      </c>
      <c r="E424" s="537" t="s">
        <v>1181</v>
      </c>
      <c r="F424" s="553"/>
      <c r="G424" s="553"/>
      <c r="H424" s="553"/>
      <c r="I424" s="553"/>
      <c r="J424" s="553">
        <v>3</v>
      </c>
      <c r="K424" s="553">
        <v>867</v>
      </c>
      <c r="L424" s="553">
        <v>1</v>
      </c>
      <c r="M424" s="553">
        <v>289</v>
      </c>
      <c r="N424" s="553"/>
      <c r="O424" s="553"/>
      <c r="P424" s="542"/>
      <c r="Q424" s="554"/>
    </row>
    <row r="425" spans="1:17" ht="14.45" customHeight="1" x14ac:dyDescent="0.2">
      <c r="A425" s="536" t="s">
        <v>1249</v>
      </c>
      <c r="B425" s="537" t="s">
        <v>1074</v>
      </c>
      <c r="C425" s="537" t="s">
        <v>1075</v>
      </c>
      <c r="D425" s="537" t="s">
        <v>1182</v>
      </c>
      <c r="E425" s="537" t="s">
        <v>1183</v>
      </c>
      <c r="F425" s="553">
        <v>1</v>
      </c>
      <c r="G425" s="553">
        <v>1098</v>
      </c>
      <c r="H425" s="553">
        <v>0.99637023593466423</v>
      </c>
      <c r="I425" s="553">
        <v>1098</v>
      </c>
      <c r="J425" s="553">
        <v>1</v>
      </c>
      <c r="K425" s="553">
        <v>1102</v>
      </c>
      <c r="L425" s="553">
        <v>1</v>
      </c>
      <c r="M425" s="553">
        <v>1102</v>
      </c>
      <c r="N425" s="553">
        <v>1</v>
      </c>
      <c r="O425" s="553">
        <v>1118</v>
      </c>
      <c r="P425" s="542">
        <v>1.0145190562613431</v>
      </c>
      <c r="Q425" s="554">
        <v>1118</v>
      </c>
    </row>
    <row r="426" spans="1:17" ht="14.45" customHeight="1" x14ac:dyDescent="0.2">
      <c r="A426" s="536" t="s">
        <v>1249</v>
      </c>
      <c r="B426" s="537" t="s">
        <v>1074</v>
      </c>
      <c r="C426" s="537" t="s">
        <v>1075</v>
      </c>
      <c r="D426" s="537" t="s">
        <v>1192</v>
      </c>
      <c r="E426" s="537" t="s">
        <v>1193</v>
      </c>
      <c r="F426" s="553"/>
      <c r="G426" s="553"/>
      <c r="H426" s="553"/>
      <c r="I426" s="553"/>
      <c r="J426" s="553">
        <v>4</v>
      </c>
      <c r="K426" s="553">
        <v>19116</v>
      </c>
      <c r="L426" s="553">
        <v>1</v>
      </c>
      <c r="M426" s="553">
        <v>4779</v>
      </c>
      <c r="N426" s="553">
        <v>8</v>
      </c>
      <c r="O426" s="553">
        <v>38424</v>
      </c>
      <c r="P426" s="542">
        <v>2.0100439422473322</v>
      </c>
      <c r="Q426" s="554">
        <v>4803</v>
      </c>
    </row>
    <row r="427" spans="1:17" ht="14.45" customHeight="1" x14ac:dyDescent="0.2">
      <c r="A427" s="536" t="s">
        <v>1249</v>
      </c>
      <c r="B427" s="537" t="s">
        <v>1074</v>
      </c>
      <c r="C427" s="537" t="s">
        <v>1075</v>
      </c>
      <c r="D427" s="537" t="s">
        <v>1194</v>
      </c>
      <c r="E427" s="537" t="s">
        <v>1195</v>
      </c>
      <c r="F427" s="553"/>
      <c r="G427" s="553"/>
      <c r="H427" s="553"/>
      <c r="I427" s="553"/>
      <c r="J427" s="553">
        <v>1</v>
      </c>
      <c r="K427" s="553">
        <v>609</v>
      </c>
      <c r="L427" s="553">
        <v>1</v>
      </c>
      <c r="M427" s="553">
        <v>609</v>
      </c>
      <c r="N427" s="553">
        <v>1</v>
      </c>
      <c r="O427" s="553">
        <v>612</v>
      </c>
      <c r="P427" s="542">
        <v>1.0049261083743843</v>
      </c>
      <c r="Q427" s="554">
        <v>612</v>
      </c>
    </row>
    <row r="428" spans="1:17" ht="14.45" customHeight="1" x14ac:dyDescent="0.2">
      <c r="A428" s="536" t="s">
        <v>1249</v>
      </c>
      <c r="B428" s="537" t="s">
        <v>1074</v>
      </c>
      <c r="C428" s="537" t="s">
        <v>1075</v>
      </c>
      <c r="D428" s="537" t="s">
        <v>1206</v>
      </c>
      <c r="E428" s="537" t="s">
        <v>1207</v>
      </c>
      <c r="F428" s="553"/>
      <c r="G428" s="553"/>
      <c r="H428" s="553"/>
      <c r="I428" s="553"/>
      <c r="J428" s="553"/>
      <c r="K428" s="553"/>
      <c r="L428" s="553"/>
      <c r="M428" s="553"/>
      <c r="N428" s="553">
        <v>2</v>
      </c>
      <c r="O428" s="553">
        <v>2284</v>
      </c>
      <c r="P428" s="542"/>
      <c r="Q428" s="554">
        <v>1142</v>
      </c>
    </row>
    <row r="429" spans="1:17" ht="14.45" customHeight="1" x14ac:dyDescent="0.2">
      <c r="A429" s="536" t="s">
        <v>1249</v>
      </c>
      <c r="B429" s="537" t="s">
        <v>1074</v>
      </c>
      <c r="C429" s="537" t="s">
        <v>1075</v>
      </c>
      <c r="D429" s="537" t="s">
        <v>1250</v>
      </c>
      <c r="E429" s="537" t="s">
        <v>1251</v>
      </c>
      <c r="F429" s="553"/>
      <c r="G429" s="553"/>
      <c r="H429" s="553"/>
      <c r="I429" s="553"/>
      <c r="J429" s="553">
        <v>1</v>
      </c>
      <c r="K429" s="553">
        <v>485</v>
      </c>
      <c r="L429" s="553">
        <v>1</v>
      </c>
      <c r="M429" s="553">
        <v>485</v>
      </c>
      <c r="N429" s="553"/>
      <c r="O429" s="553"/>
      <c r="P429" s="542"/>
      <c r="Q429" s="554"/>
    </row>
    <row r="430" spans="1:17" ht="14.45" customHeight="1" x14ac:dyDescent="0.2">
      <c r="A430" s="536" t="s">
        <v>1252</v>
      </c>
      <c r="B430" s="537" t="s">
        <v>1074</v>
      </c>
      <c r="C430" s="537" t="s">
        <v>1075</v>
      </c>
      <c r="D430" s="537" t="s">
        <v>1078</v>
      </c>
      <c r="E430" s="537" t="s">
        <v>1079</v>
      </c>
      <c r="F430" s="553">
        <v>89</v>
      </c>
      <c r="G430" s="553">
        <v>5162</v>
      </c>
      <c r="H430" s="553">
        <v>1.0987654320987654</v>
      </c>
      <c r="I430" s="553">
        <v>58</v>
      </c>
      <c r="J430" s="553">
        <v>81</v>
      </c>
      <c r="K430" s="553">
        <v>4698</v>
      </c>
      <c r="L430" s="553">
        <v>1</v>
      </c>
      <c r="M430" s="553">
        <v>58</v>
      </c>
      <c r="N430" s="553">
        <v>92</v>
      </c>
      <c r="O430" s="553">
        <v>5428</v>
      </c>
      <c r="P430" s="542">
        <v>1.1553852703277991</v>
      </c>
      <c r="Q430" s="554">
        <v>59</v>
      </c>
    </row>
    <row r="431" spans="1:17" ht="14.45" customHeight="1" x14ac:dyDescent="0.2">
      <c r="A431" s="536" t="s">
        <v>1252</v>
      </c>
      <c r="B431" s="537" t="s">
        <v>1074</v>
      </c>
      <c r="C431" s="537" t="s">
        <v>1075</v>
      </c>
      <c r="D431" s="537" t="s">
        <v>1080</v>
      </c>
      <c r="E431" s="537" t="s">
        <v>1081</v>
      </c>
      <c r="F431" s="553">
        <v>31</v>
      </c>
      <c r="G431" s="553">
        <v>4061</v>
      </c>
      <c r="H431" s="553">
        <v>1.4665944384254244</v>
      </c>
      <c r="I431" s="553">
        <v>131</v>
      </c>
      <c r="J431" s="553">
        <v>21</v>
      </c>
      <c r="K431" s="553">
        <v>2769</v>
      </c>
      <c r="L431" s="553">
        <v>1</v>
      </c>
      <c r="M431" s="553">
        <v>131.85714285714286</v>
      </c>
      <c r="N431" s="553">
        <v>25</v>
      </c>
      <c r="O431" s="553">
        <v>3300</v>
      </c>
      <c r="P431" s="542">
        <v>1.1917659804983749</v>
      </c>
      <c r="Q431" s="554">
        <v>132</v>
      </c>
    </row>
    <row r="432" spans="1:17" ht="14.45" customHeight="1" x14ac:dyDescent="0.2">
      <c r="A432" s="536" t="s">
        <v>1252</v>
      </c>
      <c r="B432" s="537" t="s">
        <v>1074</v>
      </c>
      <c r="C432" s="537" t="s">
        <v>1075</v>
      </c>
      <c r="D432" s="537" t="s">
        <v>1082</v>
      </c>
      <c r="E432" s="537" t="s">
        <v>1083</v>
      </c>
      <c r="F432" s="553">
        <v>2</v>
      </c>
      <c r="G432" s="553">
        <v>378</v>
      </c>
      <c r="H432" s="553"/>
      <c r="I432" s="553">
        <v>189</v>
      </c>
      <c r="J432" s="553"/>
      <c r="K432" s="553"/>
      <c r="L432" s="553"/>
      <c r="M432" s="553"/>
      <c r="N432" s="553">
        <v>2</v>
      </c>
      <c r="O432" s="553">
        <v>380</v>
      </c>
      <c r="P432" s="542"/>
      <c r="Q432" s="554">
        <v>190</v>
      </c>
    </row>
    <row r="433" spans="1:17" ht="14.45" customHeight="1" x14ac:dyDescent="0.2">
      <c r="A433" s="536" t="s">
        <v>1252</v>
      </c>
      <c r="B433" s="537" t="s">
        <v>1074</v>
      </c>
      <c r="C433" s="537" t="s">
        <v>1075</v>
      </c>
      <c r="D433" s="537" t="s">
        <v>1084</v>
      </c>
      <c r="E433" s="537" t="s">
        <v>1085</v>
      </c>
      <c r="F433" s="553">
        <v>5</v>
      </c>
      <c r="G433" s="553">
        <v>2040</v>
      </c>
      <c r="H433" s="553">
        <v>1</v>
      </c>
      <c r="I433" s="553">
        <v>408</v>
      </c>
      <c r="J433" s="553">
        <v>5</v>
      </c>
      <c r="K433" s="553">
        <v>2040</v>
      </c>
      <c r="L433" s="553">
        <v>1</v>
      </c>
      <c r="M433" s="553">
        <v>408</v>
      </c>
      <c r="N433" s="553">
        <v>7</v>
      </c>
      <c r="O433" s="553">
        <v>2877</v>
      </c>
      <c r="P433" s="542">
        <v>1.4102941176470589</v>
      </c>
      <c r="Q433" s="554">
        <v>411</v>
      </c>
    </row>
    <row r="434" spans="1:17" ht="14.45" customHeight="1" x14ac:dyDescent="0.2">
      <c r="A434" s="536" t="s">
        <v>1252</v>
      </c>
      <c r="B434" s="537" t="s">
        <v>1074</v>
      </c>
      <c r="C434" s="537" t="s">
        <v>1075</v>
      </c>
      <c r="D434" s="537" t="s">
        <v>1086</v>
      </c>
      <c r="E434" s="537" t="s">
        <v>1087</v>
      </c>
      <c r="F434" s="553">
        <v>8</v>
      </c>
      <c r="G434" s="553">
        <v>1440</v>
      </c>
      <c r="H434" s="553">
        <v>0.5714285714285714</v>
      </c>
      <c r="I434" s="553">
        <v>180</v>
      </c>
      <c r="J434" s="553">
        <v>14</v>
      </c>
      <c r="K434" s="553">
        <v>2520</v>
      </c>
      <c r="L434" s="553">
        <v>1</v>
      </c>
      <c r="M434" s="553">
        <v>180</v>
      </c>
      <c r="N434" s="553">
        <v>10</v>
      </c>
      <c r="O434" s="553">
        <v>1830</v>
      </c>
      <c r="P434" s="542">
        <v>0.72619047619047616</v>
      </c>
      <c r="Q434" s="554">
        <v>183</v>
      </c>
    </row>
    <row r="435" spans="1:17" ht="14.45" customHeight="1" x14ac:dyDescent="0.2">
      <c r="A435" s="536" t="s">
        <v>1252</v>
      </c>
      <c r="B435" s="537" t="s">
        <v>1074</v>
      </c>
      <c r="C435" s="537" t="s">
        <v>1075</v>
      </c>
      <c r="D435" s="537" t="s">
        <v>1090</v>
      </c>
      <c r="E435" s="537" t="s">
        <v>1091</v>
      </c>
      <c r="F435" s="553">
        <v>26</v>
      </c>
      <c r="G435" s="553">
        <v>8736</v>
      </c>
      <c r="H435" s="553">
        <v>1.2961424332344214</v>
      </c>
      <c r="I435" s="553">
        <v>336</v>
      </c>
      <c r="J435" s="553">
        <v>20</v>
      </c>
      <c r="K435" s="553">
        <v>6740</v>
      </c>
      <c r="L435" s="553">
        <v>1</v>
      </c>
      <c r="M435" s="553">
        <v>337</v>
      </c>
      <c r="N435" s="553">
        <v>19</v>
      </c>
      <c r="O435" s="553">
        <v>6479</v>
      </c>
      <c r="P435" s="542">
        <v>0.96127596439169138</v>
      </c>
      <c r="Q435" s="554">
        <v>341</v>
      </c>
    </row>
    <row r="436" spans="1:17" ht="14.45" customHeight="1" x14ac:dyDescent="0.2">
      <c r="A436" s="536" t="s">
        <v>1252</v>
      </c>
      <c r="B436" s="537" t="s">
        <v>1074</v>
      </c>
      <c r="C436" s="537" t="s">
        <v>1075</v>
      </c>
      <c r="D436" s="537" t="s">
        <v>1092</v>
      </c>
      <c r="E436" s="537" t="s">
        <v>1093</v>
      </c>
      <c r="F436" s="553">
        <v>20</v>
      </c>
      <c r="G436" s="553">
        <v>9180</v>
      </c>
      <c r="H436" s="553">
        <v>0.55555555555555558</v>
      </c>
      <c r="I436" s="553">
        <v>459</v>
      </c>
      <c r="J436" s="553">
        <v>36</v>
      </c>
      <c r="K436" s="553">
        <v>16524</v>
      </c>
      <c r="L436" s="553">
        <v>1</v>
      </c>
      <c r="M436" s="553">
        <v>459</v>
      </c>
      <c r="N436" s="553">
        <v>36</v>
      </c>
      <c r="O436" s="553">
        <v>16632</v>
      </c>
      <c r="P436" s="542">
        <v>1.0065359477124183</v>
      </c>
      <c r="Q436" s="554">
        <v>462</v>
      </c>
    </row>
    <row r="437" spans="1:17" ht="14.45" customHeight="1" x14ac:dyDescent="0.2">
      <c r="A437" s="536" t="s">
        <v>1252</v>
      </c>
      <c r="B437" s="537" t="s">
        <v>1074</v>
      </c>
      <c r="C437" s="537" t="s">
        <v>1075</v>
      </c>
      <c r="D437" s="537" t="s">
        <v>1094</v>
      </c>
      <c r="E437" s="537" t="s">
        <v>1095</v>
      </c>
      <c r="F437" s="553">
        <v>205</v>
      </c>
      <c r="G437" s="553">
        <v>71545</v>
      </c>
      <c r="H437" s="553">
        <v>0.51360373295046657</v>
      </c>
      <c r="I437" s="553">
        <v>349</v>
      </c>
      <c r="J437" s="553">
        <v>398</v>
      </c>
      <c r="K437" s="553">
        <v>139300</v>
      </c>
      <c r="L437" s="553">
        <v>1</v>
      </c>
      <c r="M437" s="553">
        <v>350</v>
      </c>
      <c r="N437" s="553">
        <v>371</v>
      </c>
      <c r="O437" s="553">
        <v>130221</v>
      </c>
      <c r="P437" s="542">
        <v>0.93482412060301512</v>
      </c>
      <c r="Q437" s="554">
        <v>351</v>
      </c>
    </row>
    <row r="438" spans="1:17" ht="14.45" customHeight="1" x14ac:dyDescent="0.2">
      <c r="A438" s="536" t="s">
        <v>1252</v>
      </c>
      <c r="B438" s="537" t="s">
        <v>1074</v>
      </c>
      <c r="C438" s="537" t="s">
        <v>1075</v>
      </c>
      <c r="D438" s="537" t="s">
        <v>1096</v>
      </c>
      <c r="E438" s="537" t="s">
        <v>1097</v>
      </c>
      <c r="F438" s="553">
        <v>10</v>
      </c>
      <c r="G438" s="553">
        <v>16530</v>
      </c>
      <c r="H438" s="553">
        <v>1.997583081570997</v>
      </c>
      <c r="I438" s="553">
        <v>1653</v>
      </c>
      <c r="J438" s="553">
        <v>5</v>
      </c>
      <c r="K438" s="553">
        <v>8275</v>
      </c>
      <c r="L438" s="553">
        <v>1</v>
      </c>
      <c r="M438" s="553">
        <v>1655</v>
      </c>
      <c r="N438" s="553">
        <v>4</v>
      </c>
      <c r="O438" s="553">
        <v>6640</v>
      </c>
      <c r="P438" s="542">
        <v>0.80241691842900298</v>
      </c>
      <c r="Q438" s="554">
        <v>1660</v>
      </c>
    </row>
    <row r="439" spans="1:17" ht="14.45" customHeight="1" x14ac:dyDescent="0.2">
      <c r="A439" s="536" t="s">
        <v>1252</v>
      </c>
      <c r="B439" s="537" t="s">
        <v>1074</v>
      </c>
      <c r="C439" s="537" t="s">
        <v>1075</v>
      </c>
      <c r="D439" s="537" t="s">
        <v>1098</v>
      </c>
      <c r="E439" s="537" t="s">
        <v>1099</v>
      </c>
      <c r="F439" s="553">
        <v>1</v>
      </c>
      <c r="G439" s="553">
        <v>6231</v>
      </c>
      <c r="H439" s="553"/>
      <c r="I439" s="553">
        <v>6231</v>
      </c>
      <c r="J439" s="553"/>
      <c r="K439" s="553"/>
      <c r="L439" s="553"/>
      <c r="M439" s="553"/>
      <c r="N439" s="553"/>
      <c r="O439" s="553"/>
      <c r="P439" s="542"/>
      <c r="Q439" s="554"/>
    </row>
    <row r="440" spans="1:17" ht="14.45" customHeight="1" x14ac:dyDescent="0.2">
      <c r="A440" s="536" t="s">
        <v>1252</v>
      </c>
      <c r="B440" s="537" t="s">
        <v>1074</v>
      </c>
      <c r="C440" s="537" t="s">
        <v>1075</v>
      </c>
      <c r="D440" s="537" t="s">
        <v>1100</v>
      </c>
      <c r="E440" s="537" t="s">
        <v>1101</v>
      </c>
      <c r="F440" s="553">
        <v>1</v>
      </c>
      <c r="G440" s="553">
        <v>117</v>
      </c>
      <c r="H440" s="553">
        <v>1</v>
      </c>
      <c r="I440" s="553">
        <v>117</v>
      </c>
      <c r="J440" s="553">
        <v>1</v>
      </c>
      <c r="K440" s="553">
        <v>117</v>
      </c>
      <c r="L440" s="553">
        <v>1</v>
      </c>
      <c r="M440" s="553">
        <v>117</v>
      </c>
      <c r="N440" s="553">
        <v>3</v>
      </c>
      <c r="O440" s="553">
        <v>354</v>
      </c>
      <c r="P440" s="542">
        <v>3.0256410256410255</v>
      </c>
      <c r="Q440" s="554">
        <v>118</v>
      </c>
    </row>
    <row r="441" spans="1:17" ht="14.45" customHeight="1" x14ac:dyDescent="0.2">
      <c r="A441" s="536" t="s">
        <v>1252</v>
      </c>
      <c r="B441" s="537" t="s">
        <v>1074</v>
      </c>
      <c r="C441" s="537" t="s">
        <v>1075</v>
      </c>
      <c r="D441" s="537" t="s">
        <v>1106</v>
      </c>
      <c r="E441" s="537" t="s">
        <v>1107</v>
      </c>
      <c r="F441" s="553">
        <v>2</v>
      </c>
      <c r="G441" s="553">
        <v>782</v>
      </c>
      <c r="H441" s="553"/>
      <c r="I441" s="553">
        <v>391</v>
      </c>
      <c r="J441" s="553"/>
      <c r="K441" s="553"/>
      <c r="L441" s="553"/>
      <c r="M441" s="553"/>
      <c r="N441" s="553"/>
      <c r="O441" s="553"/>
      <c r="P441" s="542"/>
      <c r="Q441" s="554"/>
    </row>
    <row r="442" spans="1:17" ht="14.45" customHeight="1" x14ac:dyDescent="0.2">
      <c r="A442" s="536" t="s">
        <v>1252</v>
      </c>
      <c r="B442" s="537" t="s">
        <v>1074</v>
      </c>
      <c r="C442" s="537" t="s">
        <v>1075</v>
      </c>
      <c r="D442" s="537" t="s">
        <v>1108</v>
      </c>
      <c r="E442" s="537" t="s">
        <v>1109</v>
      </c>
      <c r="F442" s="553">
        <v>1</v>
      </c>
      <c r="G442" s="553">
        <v>38</v>
      </c>
      <c r="H442" s="553">
        <v>1</v>
      </c>
      <c r="I442" s="553">
        <v>38</v>
      </c>
      <c r="J442" s="553">
        <v>1</v>
      </c>
      <c r="K442" s="553">
        <v>38</v>
      </c>
      <c r="L442" s="553">
        <v>1</v>
      </c>
      <c r="M442" s="553">
        <v>38</v>
      </c>
      <c r="N442" s="553">
        <v>4</v>
      </c>
      <c r="O442" s="553">
        <v>152</v>
      </c>
      <c r="P442" s="542">
        <v>4</v>
      </c>
      <c r="Q442" s="554">
        <v>38</v>
      </c>
    </row>
    <row r="443" spans="1:17" ht="14.45" customHeight="1" x14ac:dyDescent="0.2">
      <c r="A443" s="536" t="s">
        <v>1252</v>
      </c>
      <c r="B443" s="537" t="s">
        <v>1074</v>
      </c>
      <c r="C443" s="537" t="s">
        <v>1075</v>
      </c>
      <c r="D443" s="537" t="s">
        <v>1112</v>
      </c>
      <c r="E443" s="537" t="s">
        <v>1113</v>
      </c>
      <c r="F443" s="553">
        <v>2</v>
      </c>
      <c r="G443" s="553">
        <v>1410</v>
      </c>
      <c r="H443" s="553"/>
      <c r="I443" s="553">
        <v>705</v>
      </c>
      <c r="J443" s="553"/>
      <c r="K443" s="553"/>
      <c r="L443" s="553"/>
      <c r="M443" s="553"/>
      <c r="N443" s="553"/>
      <c r="O443" s="553"/>
      <c r="P443" s="542"/>
      <c r="Q443" s="554"/>
    </row>
    <row r="444" spans="1:17" ht="14.45" customHeight="1" x14ac:dyDescent="0.2">
      <c r="A444" s="536" t="s">
        <v>1252</v>
      </c>
      <c r="B444" s="537" t="s">
        <v>1074</v>
      </c>
      <c r="C444" s="537" t="s">
        <v>1075</v>
      </c>
      <c r="D444" s="537" t="s">
        <v>1116</v>
      </c>
      <c r="E444" s="537" t="s">
        <v>1117</v>
      </c>
      <c r="F444" s="553">
        <v>100</v>
      </c>
      <c r="G444" s="553">
        <v>30500</v>
      </c>
      <c r="H444" s="553">
        <v>0.99009900990099009</v>
      </c>
      <c r="I444" s="553">
        <v>305</v>
      </c>
      <c r="J444" s="553">
        <v>101</v>
      </c>
      <c r="K444" s="553">
        <v>30805</v>
      </c>
      <c r="L444" s="553">
        <v>1</v>
      </c>
      <c r="M444" s="553">
        <v>305</v>
      </c>
      <c r="N444" s="553">
        <v>91</v>
      </c>
      <c r="O444" s="553">
        <v>28028</v>
      </c>
      <c r="P444" s="542">
        <v>0.90985229670508039</v>
      </c>
      <c r="Q444" s="554">
        <v>308</v>
      </c>
    </row>
    <row r="445" spans="1:17" ht="14.45" customHeight="1" x14ac:dyDescent="0.2">
      <c r="A445" s="536" t="s">
        <v>1252</v>
      </c>
      <c r="B445" s="537" t="s">
        <v>1074</v>
      </c>
      <c r="C445" s="537" t="s">
        <v>1075</v>
      </c>
      <c r="D445" s="537" t="s">
        <v>1118</v>
      </c>
      <c r="E445" s="537" t="s">
        <v>1119</v>
      </c>
      <c r="F445" s="553">
        <v>1</v>
      </c>
      <c r="G445" s="553">
        <v>3712</v>
      </c>
      <c r="H445" s="553"/>
      <c r="I445" s="553">
        <v>3712</v>
      </c>
      <c r="J445" s="553"/>
      <c r="K445" s="553"/>
      <c r="L445" s="553"/>
      <c r="M445" s="553"/>
      <c r="N445" s="553"/>
      <c r="O445" s="553"/>
      <c r="P445" s="542"/>
      <c r="Q445" s="554"/>
    </row>
    <row r="446" spans="1:17" ht="14.45" customHeight="1" x14ac:dyDescent="0.2">
      <c r="A446" s="536" t="s">
        <v>1252</v>
      </c>
      <c r="B446" s="537" t="s">
        <v>1074</v>
      </c>
      <c r="C446" s="537" t="s">
        <v>1075</v>
      </c>
      <c r="D446" s="537" t="s">
        <v>1120</v>
      </c>
      <c r="E446" s="537" t="s">
        <v>1121</v>
      </c>
      <c r="F446" s="553">
        <v>29</v>
      </c>
      <c r="G446" s="553">
        <v>14326</v>
      </c>
      <c r="H446" s="553">
        <v>0.80392817059483723</v>
      </c>
      <c r="I446" s="553">
        <v>494</v>
      </c>
      <c r="J446" s="553">
        <v>36</v>
      </c>
      <c r="K446" s="553">
        <v>17820</v>
      </c>
      <c r="L446" s="553">
        <v>1</v>
      </c>
      <c r="M446" s="553">
        <v>495</v>
      </c>
      <c r="N446" s="553">
        <v>50</v>
      </c>
      <c r="O446" s="553">
        <v>24950</v>
      </c>
      <c r="P446" s="542">
        <v>1.4001122334455667</v>
      </c>
      <c r="Q446" s="554">
        <v>499</v>
      </c>
    </row>
    <row r="447" spans="1:17" ht="14.45" customHeight="1" x14ac:dyDescent="0.2">
      <c r="A447" s="536" t="s">
        <v>1252</v>
      </c>
      <c r="B447" s="537" t="s">
        <v>1074</v>
      </c>
      <c r="C447" s="537" t="s">
        <v>1075</v>
      </c>
      <c r="D447" s="537" t="s">
        <v>1124</v>
      </c>
      <c r="E447" s="537" t="s">
        <v>1125</v>
      </c>
      <c r="F447" s="553">
        <v>129</v>
      </c>
      <c r="G447" s="553">
        <v>47730</v>
      </c>
      <c r="H447" s="553">
        <v>1.0721024258760108</v>
      </c>
      <c r="I447" s="553">
        <v>370</v>
      </c>
      <c r="J447" s="553">
        <v>120</v>
      </c>
      <c r="K447" s="553">
        <v>44520</v>
      </c>
      <c r="L447" s="553">
        <v>1</v>
      </c>
      <c r="M447" s="553">
        <v>371</v>
      </c>
      <c r="N447" s="553">
        <v>123</v>
      </c>
      <c r="O447" s="553">
        <v>46248</v>
      </c>
      <c r="P447" s="542">
        <v>1.0388140161725068</v>
      </c>
      <c r="Q447" s="554">
        <v>376</v>
      </c>
    </row>
    <row r="448" spans="1:17" ht="14.45" customHeight="1" x14ac:dyDescent="0.2">
      <c r="A448" s="536" t="s">
        <v>1252</v>
      </c>
      <c r="B448" s="537" t="s">
        <v>1074</v>
      </c>
      <c r="C448" s="537" t="s">
        <v>1075</v>
      </c>
      <c r="D448" s="537" t="s">
        <v>1132</v>
      </c>
      <c r="E448" s="537" t="s">
        <v>1133</v>
      </c>
      <c r="F448" s="553">
        <v>4</v>
      </c>
      <c r="G448" s="553">
        <v>444</v>
      </c>
      <c r="H448" s="553">
        <v>0.6607142857142857</v>
      </c>
      <c r="I448" s="553">
        <v>111</v>
      </c>
      <c r="J448" s="553">
        <v>6</v>
      </c>
      <c r="K448" s="553">
        <v>672</v>
      </c>
      <c r="L448" s="553">
        <v>1</v>
      </c>
      <c r="M448" s="553">
        <v>112</v>
      </c>
      <c r="N448" s="553"/>
      <c r="O448" s="553"/>
      <c r="P448" s="542"/>
      <c r="Q448" s="554"/>
    </row>
    <row r="449" spans="1:17" ht="14.45" customHeight="1" x14ac:dyDescent="0.2">
      <c r="A449" s="536" t="s">
        <v>1252</v>
      </c>
      <c r="B449" s="537" t="s">
        <v>1074</v>
      </c>
      <c r="C449" s="537" t="s">
        <v>1075</v>
      </c>
      <c r="D449" s="537" t="s">
        <v>1134</v>
      </c>
      <c r="E449" s="537" t="s">
        <v>1135</v>
      </c>
      <c r="F449" s="553"/>
      <c r="G449" s="553"/>
      <c r="H449" s="553"/>
      <c r="I449" s="553"/>
      <c r="J449" s="553">
        <v>3</v>
      </c>
      <c r="K449" s="553">
        <v>378</v>
      </c>
      <c r="L449" s="553">
        <v>1</v>
      </c>
      <c r="M449" s="553">
        <v>126</v>
      </c>
      <c r="N449" s="553">
        <v>4</v>
      </c>
      <c r="O449" s="553">
        <v>504</v>
      </c>
      <c r="P449" s="542">
        <v>1.3333333333333333</v>
      </c>
      <c r="Q449" s="554">
        <v>126</v>
      </c>
    </row>
    <row r="450" spans="1:17" ht="14.45" customHeight="1" x14ac:dyDescent="0.2">
      <c r="A450" s="536" t="s">
        <v>1252</v>
      </c>
      <c r="B450" s="537" t="s">
        <v>1074</v>
      </c>
      <c r="C450" s="537" t="s">
        <v>1075</v>
      </c>
      <c r="D450" s="537" t="s">
        <v>1136</v>
      </c>
      <c r="E450" s="537" t="s">
        <v>1137</v>
      </c>
      <c r="F450" s="553">
        <v>2</v>
      </c>
      <c r="G450" s="553">
        <v>990</v>
      </c>
      <c r="H450" s="553">
        <v>1.9959677419354838</v>
      </c>
      <c r="I450" s="553">
        <v>495</v>
      </c>
      <c r="J450" s="553">
        <v>1</v>
      </c>
      <c r="K450" s="553">
        <v>496</v>
      </c>
      <c r="L450" s="553">
        <v>1</v>
      </c>
      <c r="M450" s="553">
        <v>496</v>
      </c>
      <c r="N450" s="553">
        <v>2</v>
      </c>
      <c r="O450" s="553">
        <v>1000</v>
      </c>
      <c r="P450" s="542">
        <v>2.0161290322580645</v>
      </c>
      <c r="Q450" s="554">
        <v>500</v>
      </c>
    </row>
    <row r="451" spans="1:17" ht="14.45" customHeight="1" x14ac:dyDescent="0.2">
      <c r="A451" s="536" t="s">
        <v>1252</v>
      </c>
      <c r="B451" s="537" t="s">
        <v>1074</v>
      </c>
      <c r="C451" s="537" t="s">
        <v>1075</v>
      </c>
      <c r="D451" s="537" t="s">
        <v>1139</v>
      </c>
      <c r="E451" s="537" t="s">
        <v>1140</v>
      </c>
      <c r="F451" s="553">
        <v>11</v>
      </c>
      <c r="G451" s="553">
        <v>5016</v>
      </c>
      <c r="H451" s="553">
        <v>0.68449781659388642</v>
      </c>
      <c r="I451" s="553">
        <v>456</v>
      </c>
      <c r="J451" s="553">
        <v>16</v>
      </c>
      <c r="K451" s="553">
        <v>7328</v>
      </c>
      <c r="L451" s="553">
        <v>1</v>
      </c>
      <c r="M451" s="553">
        <v>458</v>
      </c>
      <c r="N451" s="553">
        <v>8</v>
      </c>
      <c r="O451" s="553">
        <v>3704</v>
      </c>
      <c r="P451" s="542">
        <v>0.50545851528384278</v>
      </c>
      <c r="Q451" s="554">
        <v>463</v>
      </c>
    </row>
    <row r="452" spans="1:17" ht="14.45" customHeight="1" x14ac:dyDescent="0.2">
      <c r="A452" s="536" t="s">
        <v>1252</v>
      </c>
      <c r="B452" s="537" t="s">
        <v>1074</v>
      </c>
      <c r="C452" s="537" t="s">
        <v>1075</v>
      </c>
      <c r="D452" s="537" t="s">
        <v>1141</v>
      </c>
      <c r="E452" s="537" t="s">
        <v>1142</v>
      </c>
      <c r="F452" s="553">
        <v>40</v>
      </c>
      <c r="G452" s="553">
        <v>2320</v>
      </c>
      <c r="H452" s="553">
        <v>0.43478260869565216</v>
      </c>
      <c r="I452" s="553">
        <v>58</v>
      </c>
      <c r="J452" s="553">
        <v>92</v>
      </c>
      <c r="K452" s="553">
        <v>5336</v>
      </c>
      <c r="L452" s="553">
        <v>1</v>
      </c>
      <c r="M452" s="553">
        <v>58</v>
      </c>
      <c r="N452" s="553">
        <v>46</v>
      </c>
      <c r="O452" s="553">
        <v>2714</v>
      </c>
      <c r="P452" s="542">
        <v>0.50862068965517238</v>
      </c>
      <c r="Q452" s="554">
        <v>59</v>
      </c>
    </row>
    <row r="453" spans="1:17" ht="14.45" customHeight="1" x14ac:dyDescent="0.2">
      <c r="A453" s="536" t="s">
        <v>1252</v>
      </c>
      <c r="B453" s="537" t="s">
        <v>1074</v>
      </c>
      <c r="C453" s="537" t="s">
        <v>1075</v>
      </c>
      <c r="D453" s="537" t="s">
        <v>1143</v>
      </c>
      <c r="E453" s="537" t="s">
        <v>1144</v>
      </c>
      <c r="F453" s="553">
        <v>1</v>
      </c>
      <c r="G453" s="553">
        <v>2173</v>
      </c>
      <c r="H453" s="553"/>
      <c r="I453" s="553">
        <v>2173</v>
      </c>
      <c r="J453" s="553"/>
      <c r="K453" s="553"/>
      <c r="L453" s="553"/>
      <c r="M453" s="553"/>
      <c r="N453" s="553"/>
      <c r="O453" s="553"/>
      <c r="P453" s="542"/>
      <c r="Q453" s="554"/>
    </row>
    <row r="454" spans="1:17" ht="14.45" customHeight="1" x14ac:dyDescent="0.2">
      <c r="A454" s="536" t="s">
        <v>1252</v>
      </c>
      <c r="B454" s="537" t="s">
        <v>1074</v>
      </c>
      <c r="C454" s="537" t="s">
        <v>1075</v>
      </c>
      <c r="D454" s="537" t="s">
        <v>1149</v>
      </c>
      <c r="E454" s="537" t="s">
        <v>1150</v>
      </c>
      <c r="F454" s="553">
        <v>379</v>
      </c>
      <c r="G454" s="553">
        <v>66704</v>
      </c>
      <c r="H454" s="553">
        <v>1.3298245614035087</v>
      </c>
      <c r="I454" s="553">
        <v>176</v>
      </c>
      <c r="J454" s="553">
        <v>285</v>
      </c>
      <c r="K454" s="553">
        <v>50160</v>
      </c>
      <c r="L454" s="553">
        <v>1</v>
      </c>
      <c r="M454" s="553">
        <v>176</v>
      </c>
      <c r="N454" s="553">
        <v>226</v>
      </c>
      <c r="O454" s="553">
        <v>40454</v>
      </c>
      <c r="P454" s="542">
        <v>0.80649920255183416</v>
      </c>
      <c r="Q454" s="554">
        <v>179</v>
      </c>
    </row>
    <row r="455" spans="1:17" ht="14.45" customHeight="1" x14ac:dyDescent="0.2">
      <c r="A455" s="536" t="s">
        <v>1252</v>
      </c>
      <c r="B455" s="537" t="s">
        <v>1074</v>
      </c>
      <c r="C455" s="537" t="s">
        <v>1075</v>
      </c>
      <c r="D455" s="537" t="s">
        <v>1151</v>
      </c>
      <c r="E455" s="537" t="s">
        <v>1152</v>
      </c>
      <c r="F455" s="553">
        <v>4</v>
      </c>
      <c r="G455" s="553">
        <v>340</v>
      </c>
      <c r="H455" s="553"/>
      <c r="I455" s="553">
        <v>85</v>
      </c>
      <c r="J455" s="553"/>
      <c r="K455" s="553"/>
      <c r="L455" s="553"/>
      <c r="M455" s="553"/>
      <c r="N455" s="553">
        <v>2</v>
      </c>
      <c r="O455" s="553">
        <v>174</v>
      </c>
      <c r="P455" s="542"/>
      <c r="Q455" s="554">
        <v>87</v>
      </c>
    </row>
    <row r="456" spans="1:17" ht="14.45" customHeight="1" x14ac:dyDescent="0.2">
      <c r="A456" s="536" t="s">
        <v>1252</v>
      </c>
      <c r="B456" s="537" t="s">
        <v>1074</v>
      </c>
      <c r="C456" s="537" t="s">
        <v>1075</v>
      </c>
      <c r="D456" s="537" t="s">
        <v>1155</v>
      </c>
      <c r="E456" s="537" t="s">
        <v>1156</v>
      </c>
      <c r="F456" s="553">
        <v>37</v>
      </c>
      <c r="G456" s="553">
        <v>6290</v>
      </c>
      <c r="H456" s="553">
        <v>0.92500000000000004</v>
      </c>
      <c r="I456" s="553">
        <v>170</v>
      </c>
      <c r="J456" s="553">
        <v>40</v>
      </c>
      <c r="K456" s="553">
        <v>6800</v>
      </c>
      <c r="L456" s="553">
        <v>1</v>
      </c>
      <c r="M456" s="553">
        <v>170</v>
      </c>
      <c r="N456" s="553">
        <v>43</v>
      </c>
      <c r="O456" s="553">
        <v>7396</v>
      </c>
      <c r="P456" s="542">
        <v>1.0876470588235294</v>
      </c>
      <c r="Q456" s="554">
        <v>172</v>
      </c>
    </row>
    <row r="457" spans="1:17" ht="14.45" customHeight="1" x14ac:dyDescent="0.2">
      <c r="A457" s="536" t="s">
        <v>1252</v>
      </c>
      <c r="B457" s="537" t="s">
        <v>1074</v>
      </c>
      <c r="C457" s="537" t="s">
        <v>1075</v>
      </c>
      <c r="D457" s="537" t="s">
        <v>1159</v>
      </c>
      <c r="E457" s="537"/>
      <c r="F457" s="553">
        <v>4</v>
      </c>
      <c r="G457" s="553">
        <v>4048</v>
      </c>
      <c r="H457" s="553"/>
      <c r="I457" s="553">
        <v>1012</v>
      </c>
      <c r="J457" s="553"/>
      <c r="K457" s="553"/>
      <c r="L457" s="553"/>
      <c r="M457" s="553"/>
      <c r="N457" s="553"/>
      <c r="O457" s="553"/>
      <c r="P457" s="542"/>
      <c r="Q457" s="554"/>
    </row>
    <row r="458" spans="1:17" ht="14.45" customHeight="1" x14ac:dyDescent="0.2">
      <c r="A458" s="536" t="s">
        <v>1252</v>
      </c>
      <c r="B458" s="537" t="s">
        <v>1074</v>
      </c>
      <c r="C458" s="537" t="s">
        <v>1075</v>
      </c>
      <c r="D458" s="537" t="s">
        <v>1165</v>
      </c>
      <c r="E458" s="537" t="s">
        <v>1166</v>
      </c>
      <c r="F458" s="553">
        <v>2</v>
      </c>
      <c r="G458" s="553">
        <v>528</v>
      </c>
      <c r="H458" s="553"/>
      <c r="I458" s="553">
        <v>264</v>
      </c>
      <c r="J458" s="553"/>
      <c r="K458" s="553"/>
      <c r="L458" s="553"/>
      <c r="M458" s="553"/>
      <c r="N458" s="553">
        <v>3</v>
      </c>
      <c r="O458" s="553">
        <v>801</v>
      </c>
      <c r="P458" s="542"/>
      <c r="Q458" s="554">
        <v>267</v>
      </c>
    </row>
    <row r="459" spans="1:17" ht="14.45" customHeight="1" x14ac:dyDescent="0.2">
      <c r="A459" s="536" t="s">
        <v>1252</v>
      </c>
      <c r="B459" s="537" t="s">
        <v>1074</v>
      </c>
      <c r="C459" s="537" t="s">
        <v>1075</v>
      </c>
      <c r="D459" s="537" t="s">
        <v>1167</v>
      </c>
      <c r="E459" s="537" t="s">
        <v>1168</v>
      </c>
      <c r="F459" s="553">
        <v>6</v>
      </c>
      <c r="G459" s="553">
        <v>12786</v>
      </c>
      <c r="H459" s="553">
        <v>5.599593584948629E-2</v>
      </c>
      <c r="I459" s="553">
        <v>2131</v>
      </c>
      <c r="J459" s="553">
        <v>107</v>
      </c>
      <c r="K459" s="553">
        <v>228338</v>
      </c>
      <c r="L459" s="553">
        <v>1</v>
      </c>
      <c r="M459" s="553">
        <v>2134</v>
      </c>
      <c r="N459" s="553">
        <v>80</v>
      </c>
      <c r="O459" s="553">
        <v>171680</v>
      </c>
      <c r="P459" s="542">
        <v>0.75186784503674375</v>
      </c>
      <c r="Q459" s="554">
        <v>2146</v>
      </c>
    </row>
    <row r="460" spans="1:17" ht="14.45" customHeight="1" x14ac:dyDescent="0.2">
      <c r="A460" s="536" t="s">
        <v>1252</v>
      </c>
      <c r="B460" s="537" t="s">
        <v>1074</v>
      </c>
      <c r="C460" s="537" t="s">
        <v>1075</v>
      </c>
      <c r="D460" s="537" t="s">
        <v>1169</v>
      </c>
      <c r="E460" s="537" t="s">
        <v>1170</v>
      </c>
      <c r="F460" s="553">
        <v>5</v>
      </c>
      <c r="G460" s="553">
        <v>1210</v>
      </c>
      <c r="H460" s="553">
        <v>4.9794238683127574</v>
      </c>
      <c r="I460" s="553">
        <v>242</v>
      </c>
      <c r="J460" s="553">
        <v>1</v>
      </c>
      <c r="K460" s="553">
        <v>243</v>
      </c>
      <c r="L460" s="553">
        <v>1</v>
      </c>
      <c r="M460" s="553">
        <v>243</v>
      </c>
      <c r="N460" s="553">
        <v>4</v>
      </c>
      <c r="O460" s="553">
        <v>976</v>
      </c>
      <c r="P460" s="542">
        <v>4.0164609053497946</v>
      </c>
      <c r="Q460" s="554">
        <v>244</v>
      </c>
    </row>
    <row r="461" spans="1:17" ht="14.45" customHeight="1" x14ac:dyDescent="0.2">
      <c r="A461" s="536" t="s">
        <v>1252</v>
      </c>
      <c r="B461" s="537" t="s">
        <v>1074</v>
      </c>
      <c r="C461" s="537" t="s">
        <v>1075</v>
      </c>
      <c r="D461" s="537" t="s">
        <v>1171</v>
      </c>
      <c r="E461" s="537" t="s">
        <v>1172</v>
      </c>
      <c r="F461" s="553">
        <v>1</v>
      </c>
      <c r="G461" s="553">
        <v>424</v>
      </c>
      <c r="H461" s="553"/>
      <c r="I461" s="553">
        <v>424</v>
      </c>
      <c r="J461" s="553"/>
      <c r="K461" s="553"/>
      <c r="L461" s="553"/>
      <c r="M461" s="553"/>
      <c r="N461" s="553"/>
      <c r="O461" s="553"/>
      <c r="P461" s="542"/>
      <c r="Q461" s="554"/>
    </row>
    <row r="462" spans="1:17" ht="14.45" customHeight="1" x14ac:dyDescent="0.2">
      <c r="A462" s="536" t="s">
        <v>1252</v>
      </c>
      <c r="B462" s="537" t="s">
        <v>1074</v>
      </c>
      <c r="C462" s="537" t="s">
        <v>1075</v>
      </c>
      <c r="D462" s="537" t="s">
        <v>1176</v>
      </c>
      <c r="E462" s="537" t="s">
        <v>1177</v>
      </c>
      <c r="F462" s="553">
        <v>2</v>
      </c>
      <c r="G462" s="553">
        <v>10440</v>
      </c>
      <c r="H462" s="553"/>
      <c r="I462" s="553">
        <v>5220</v>
      </c>
      <c r="J462" s="553"/>
      <c r="K462" s="553"/>
      <c r="L462" s="553"/>
      <c r="M462" s="553"/>
      <c r="N462" s="553"/>
      <c r="O462" s="553"/>
      <c r="P462" s="542"/>
      <c r="Q462" s="554"/>
    </row>
    <row r="463" spans="1:17" ht="14.45" customHeight="1" x14ac:dyDescent="0.2">
      <c r="A463" s="536" t="s">
        <v>1252</v>
      </c>
      <c r="B463" s="537" t="s">
        <v>1074</v>
      </c>
      <c r="C463" s="537" t="s">
        <v>1075</v>
      </c>
      <c r="D463" s="537" t="s">
        <v>1178</v>
      </c>
      <c r="E463" s="537" t="s">
        <v>1179</v>
      </c>
      <c r="F463" s="553">
        <v>4</v>
      </c>
      <c r="G463" s="553">
        <v>4228</v>
      </c>
      <c r="H463" s="553"/>
      <c r="I463" s="553">
        <v>1057</v>
      </c>
      <c r="J463" s="553"/>
      <c r="K463" s="553"/>
      <c r="L463" s="553"/>
      <c r="M463" s="553"/>
      <c r="N463" s="553"/>
      <c r="O463" s="553"/>
      <c r="P463" s="542"/>
      <c r="Q463" s="554"/>
    </row>
    <row r="464" spans="1:17" ht="14.45" customHeight="1" x14ac:dyDescent="0.2">
      <c r="A464" s="536" t="s">
        <v>1252</v>
      </c>
      <c r="B464" s="537" t="s">
        <v>1074</v>
      </c>
      <c r="C464" s="537" t="s">
        <v>1075</v>
      </c>
      <c r="D464" s="537" t="s">
        <v>1180</v>
      </c>
      <c r="E464" s="537" t="s">
        <v>1181</v>
      </c>
      <c r="F464" s="553">
        <v>1</v>
      </c>
      <c r="G464" s="553">
        <v>289</v>
      </c>
      <c r="H464" s="553">
        <v>1</v>
      </c>
      <c r="I464" s="553">
        <v>289</v>
      </c>
      <c r="J464" s="553">
        <v>1</v>
      </c>
      <c r="K464" s="553">
        <v>289</v>
      </c>
      <c r="L464" s="553">
        <v>1</v>
      </c>
      <c r="M464" s="553">
        <v>289</v>
      </c>
      <c r="N464" s="553"/>
      <c r="O464" s="553"/>
      <c r="P464" s="542"/>
      <c r="Q464" s="554"/>
    </row>
    <row r="465" spans="1:17" ht="14.45" customHeight="1" x14ac:dyDescent="0.2">
      <c r="A465" s="536" t="s">
        <v>1252</v>
      </c>
      <c r="B465" s="537" t="s">
        <v>1074</v>
      </c>
      <c r="C465" s="537" t="s">
        <v>1075</v>
      </c>
      <c r="D465" s="537" t="s">
        <v>1182</v>
      </c>
      <c r="E465" s="537" t="s">
        <v>1183</v>
      </c>
      <c r="F465" s="553">
        <v>1</v>
      </c>
      <c r="G465" s="553">
        <v>1098</v>
      </c>
      <c r="H465" s="553"/>
      <c r="I465" s="553">
        <v>1098</v>
      </c>
      <c r="J465" s="553"/>
      <c r="K465" s="553"/>
      <c r="L465" s="553"/>
      <c r="M465" s="553"/>
      <c r="N465" s="553"/>
      <c r="O465" s="553"/>
      <c r="P465" s="542"/>
      <c r="Q465" s="554"/>
    </row>
    <row r="466" spans="1:17" ht="14.45" customHeight="1" x14ac:dyDescent="0.2">
      <c r="A466" s="536" t="s">
        <v>1252</v>
      </c>
      <c r="B466" s="537" t="s">
        <v>1074</v>
      </c>
      <c r="C466" s="537" t="s">
        <v>1075</v>
      </c>
      <c r="D466" s="537" t="s">
        <v>1188</v>
      </c>
      <c r="E466" s="537" t="s">
        <v>1189</v>
      </c>
      <c r="F466" s="553">
        <v>1</v>
      </c>
      <c r="G466" s="553">
        <v>0</v>
      </c>
      <c r="H466" s="553"/>
      <c r="I466" s="553">
        <v>0</v>
      </c>
      <c r="J466" s="553"/>
      <c r="K466" s="553"/>
      <c r="L466" s="553"/>
      <c r="M466" s="553"/>
      <c r="N466" s="553"/>
      <c r="O466" s="553"/>
      <c r="P466" s="542"/>
      <c r="Q466" s="554"/>
    </row>
    <row r="467" spans="1:17" ht="14.45" customHeight="1" x14ac:dyDescent="0.2">
      <c r="A467" s="536" t="s">
        <v>1252</v>
      </c>
      <c r="B467" s="537" t="s">
        <v>1074</v>
      </c>
      <c r="C467" s="537" t="s">
        <v>1075</v>
      </c>
      <c r="D467" s="537" t="s">
        <v>1190</v>
      </c>
      <c r="E467" s="537" t="s">
        <v>1191</v>
      </c>
      <c r="F467" s="553"/>
      <c r="G467" s="553"/>
      <c r="H467" s="553"/>
      <c r="I467" s="553"/>
      <c r="J467" s="553">
        <v>1</v>
      </c>
      <c r="K467" s="553">
        <v>0</v>
      </c>
      <c r="L467" s="553"/>
      <c r="M467" s="553">
        <v>0</v>
      </c>
      <c r="N467" s="553"/>
      <c r="O467" s="553"/>
      <c r="P467" s="542"/>
      <c r="Q467" s="554"/>
    </row>
    <row r="468" spans="1:17" ht="14.45" customHeight="1" x14ac:dyDescent="0.2">
      <c r="A468" s="536" t="s">
        <v>1252</v>
      </c>
      <c r="B468" s="537" t="s">
        <v>1074</v>
      </c>
      <c r="C468" s="537" t="s">
        <v>1075</v>
      </c>
      <c r="D468" s="537" t="s">
        <v>1192</v>
      </c>
      <c r="E468" s="537" t="s">
        <v>1193</v>
      </c>
      <c r="F468" s="553"/>
      <c r="G468" s="553"/>
      <c r="H468" s="553"/>
      <c r="I468" s="553"/>
      <c r="J468" s="553">
        <v>10</v>
      </c>
      <c r="K468" s="553">
        <v>47790</v>
      </c>
      <c r="L468" s="553">
        <v>1</v>
      </c>
      <c r="M468" s="553">
        <v>4779</v>
      </c>
      <c r="N468" s="553"/>
      <c r="O468" s="553"/>
      <c r="P468" s="542"/>
      <c r="Q468" s="554"/>
    </row>
    <row r="469" spans="1:17" ht="14.45" customHeight="1" x14ac:dyDescent="0.2">
      <c r="A469" s="536" t="s">
        <v>1252</v>
      </c>
      <c r="B469" s="537" t="s">
        <v>1074</v>
      </c>
      <c r="C469" s="537" t="s">
        <v>1075</v>
      </c>
      <c r="D469" s="537" t="s">
        <v>1194</v>
      </c>
      <c r="E469" s="537" t="s">
        <v>1195</v>
      </c>
      <c r="F469" s="553"/>
      <c r="G469" s="553"/>
      <c r="H469" s="553"/>
      <c r="I469" s="553"/>
      <c r="J469" s="553">
        <v>3</v>
      </c>
      <c r="K469" s="553">
        <v>1827</v>
      </c>
      <c r="L469" s="553">
        <v>1</v>
      </c>
      <c r="M469" s="553">
        <v>609</v>
      </c>
      <c r="N469" s="553"/>
      <c r="O469" s="553"/>
      <c r="P469" s="542"/>
      <c r="Q469" s="554"/>
    </row>
    <row r="470" spans="1:17" ht="14.45" customHeight="1" x14ac:dyDescent="0.2">
      <c r="A470" s="536" t="s">
        <v>1252</v>
      </c>
      <c r="B470" s="537" t="s">
        <v>1074</v>
      </c>
      <c r="C470" s="537" t="s">
        <v>1075</v>
      </c>
      <c r="D470" s="537" t="s">
        <v>1196</v>
      </c>
      <c r="E470" s="537" t="s">
        <v>1197</v>
      </c>
      <c r="F470" s="553"/>
      <c r="G470" s="553"/>
      <c r="H470" s="553"/>
      <c r="I470" s="553"/>
      <c r="J470" s="553">
        <v>1</v>
      </c>
      <c r="K470" s="553">
        <v>2840</v>
      </c>
      <c r="L470" s="553">
        <v>1</v>
      </c>
      <c r="M470" s="553">
        <v>2840</v>
      </c>
      <c r="N470" s="553"/>
      <c r="O470" s="553"/>
      <c r="P470" s="542"/>
      <c r="Q470" s="554"/>
    </row>
    <row r="471" spans="1:17" ht="14.45" customHeight="1" x14ac:dyDescent="0.2">
      <c r="A471" s="536" t="s">
        <v>1253</v>
      </c>
      <c r="B471" s="537" t="s">
        <v>1074</v>
      </c>
      <c r="C471" s="537" t="s">
        <v>1075</v>
      </c>
      <c r="D471" s="537" t="s">
        <v>1076</v>
      </c>
      <c r="E471" s="537" t="s">
        <v>1077</v>
      </c>
      <c r="F471" s="553"/>
      <c r="G471" s="553"/>
      <c r="H471" s="553"/>
      <c r="I471" s="553"/>
      <c r="J471" s="553"/>
      <c r="K471" s="553"/>
      <c r="L471" s="553"/>
      <c r="M471" s="553"/>
      <c r="N471" s="553">
        <v>1</v>
      </c>
      <c r="O471" s="553">
        <v>2259</v>
      </c>
      <c r="P471" s="542"/>
      <c r="Q471" s="554">
        <v>2259</v>
      </c>
    </row>
    <row r="472" spans="1:17" ht="14.45" customHeight="1" x14ac:dyDescent="0.2">
      <c r="A472" s="536" t="s">
        <v>1253</v>
      </c>
      <c r="B472" s="537" t="s">
        <v>1074</v>
      </c>
      <c r="C472" s="537" t="s">
        <v>1075</v>
      </c>
      <c r="D472" s="537" t="s">
        <v>1078</v>
      </c>
      <c r="E472" s="537" t="s">
        <v>1079</v>
      </c>
      <c r="F472" s="553">
        <v>1119</v>
      </c>
      <c r="G472" s="553">
        <v>64902</v>
      </c>
      <c r="H472" s="553">
        <v>2.9525065963060686</v>
      </c>
      <c r="I472" s="553">
        <v>58</v>
      </c>
      <c r="J472" s="553">
        <v>379</v>
      </c>
      <c r="K472" s="553">
        <v>21982</v>
      </c>
      <c r="L472" s="553">
        <v>1</v>
      </c>
      <c r="M472" s="553">
        <v>58</v>
      </c>
      <c r="N472" s="553">
        <v>322</v>
      </c>
      <c r="O472" s="553">
        <v>18998</v>
      </c>
      <c r="P472" s="542">
        <v>0.86425257028477842</v>
      </c>
      <c r="Q472" s="554">
        <v>59</v>
      </c>
    </row>
    <row r="473" spans="1:17" ht="14.45" customHeight="1" x14ac:dyDescent="0.2">
      <c r="A473" s="536" t="s">
        <v>1253</v>
      </c>
      <c r="B473" s="537" t="s">
        <v>1074</v>
      </c>
      <c r="C473" s="537" t="s">
        <v>1075</v>
      </c>
      <c r="D473" s="537" t="s">
        <v>1080</v>
      </c>
      <c r="E473" s="537" t="s">
        <v>1081</v>
      </c>
      <c r="F473" s="553">
        <v>869</v>
      </c>
      <c r="G473" s="553">
        <v>113839</v>
      </c>
      <c r="H473" s="553">
        <v>0.99845634346357937</v>
      </c>
      <c r="I473" s="553">
        <v>131</v>
      </c>
      <c r="J473" s="553">
        <v>865</v>
      </c>
      <c r="K473" s="553">
        <v>114015</v>
      </c>
      <c r="L473" s="553">
        <v>1</v>
      </c>
      <c r="M473" s="553">
        <v>131.8092485549133</v>
      </c>
      <c r="N473" s="553">
        <v>853</v>
      </c>
      <c r="O473" s="553">
        <v>112596</v>
      </c>
      <c r="P473" s="542">
        <v>0.98755426917510858</v>
      </c>
      <c r="Q473" s="554">
        <v>132</v>
      </c>
    </row>
    <row r="474" spans="1:17" ht="14.45" customHeight="1" x14ac:dyDescent="0.2">
      <c r="A474" s="536" t="s">
        <v>1253</v>
      </c>
      <c r="B474" s="537" t="s">
        <v>1074</v>
      </c>
      <c r="C474" s="537" t="s">
        <v>1075</v>
      </c>
      <c r="D474" s="537" t="s">
        <v>1082</v>
      </c>
      <c r="E474" s="537" t="s">
        <v>1083</v>
      </c>
      <c r="F474" s="553">
        <v>286</v>
      </c>
      <c r="G474" s="553">
        <v>54054</v>
      </c>
      <c r="H474" s="553">
        <v>0.93380091904778362</v>
      </c>
      <c r="I474" s="553">
        <v>189</v>
      </c>
      <c r="J474" s="553">
        <v>305</v>
      </c>
      <c r="K474" s="553">
        <v>57886</v>
      </c>
      <c r="L474" s="553">
        <v>1</v>
      </c>
      <c r="M474" s="553">
        <v>189.79016393442623</v>
      </c>
      <c r="N474" s="553">
        <v>283</v>
      </c>
      <c r="O474" s="553">
        <v>53770</v>
      </c>
      <c r="P474" s="542">
        <v>0.92889472411291163</v>
      </c>
      <c r="Q474" s="554">
        <v>190</v>
      </c>
    </row>
    <row r="475" spans="1:17" ht="14.45" customHeight="1" x14ac:dyDescent="0.2">
      <c r="A475" s="536" t="s">
        <v>1253</v>
      </c>
      <c r="B475" s="537" t="s">
        <v>1074</v>
      </c>
      <c r="C475" s="537" t="s">
        <v>1075</v>
      </c>
      <c r="D475" s="537" t="s">
        <v>1084</v>
      </c>
      <c r="E475" s="537" t="s">
        <v>1085</v>
      </c>
      <c r="F475" s="553">
        <v>17</v>
      </c>
      <c r="G475" s="553">
        <v>6936</v>
      </c>
      <c r="H475" s="553">
        <v>0.33333333333333331</v>
      </c>
      <c r="I475" s="553">
        <v>408</v>
      </c>
      <c r="J475" s="553">
        <v>51</v>
      </c>
      <c r="K475" s="553">
        <v>20808</v>
      </c>
      <c r="L475" s="553">
        <v>1</v>
      </c>
      <c r="M475" s="553">
        <v>408</v>
      </c>
      <c r="N475" s="553">
        <v>31</v>
      </c>
      <c r="O475" s="553">
        <v>12741</v>
      </c>
      <c r="P475" s="542">
        <v>0.61231257208765855</v>
      </c>
      <c r="Q475" s="554">
        <v>411</v>
      </c>
    </row>
    <row r="476" spans="1:17" ht="14.45" customHeight="1" x14ac:dyDescent="0.2">
      <c r="A476" s="536" t="s">
        <v>1253</v>
      </c>
      <c r="B476" s="537" t="s">
        <v>1074</v>
      </c>
      <c r="C476" s="537" t="s">
        <v>1075</v>
      </c>
      <c r="D476" s="537" t="s">
        <v>1086</v>
      </c>
      <c r="E476" s="537" t="s">
        <v>1087</v>
      </c>
      <c r="F476" s="553">
        <v>162</v>
      </c>
      <c r="G476" s="553">
        <v>29160</v>
      </c>
      <c r="H476" s="553">
        <v>1.7234042553191489</v>
      </c>
      <c r="I476" s="553">
        <v>180</v>
      </c>
      <c r="J476" s="553">
        <v>94</v>
      </c>
      <c r="K476" s="553">
        <v>16920</v>
      </c>
      <c r="L476" s="553">
        <v>1</v>
      </c>
      <c r="M476" s="553">
        <v>180</v>
      </c>
      <c r="N476" s="553">
        <v>98</v>
      </c>
      <c r="O476" s="553">
        <v>17934</v>
      </c>
      <c r="P476" s="542">
        <v>1.0599290780141843</v>
      </c>
      <c r="Q476" s="554">
        <v>183</v>
      </c>
    </row>
    <row r="477" spans="1:17" ht="14.45" customHeight="1" x14ac:dyDescent="0.2">
      <c r="A477" s="536" t="s">
        <v>1253</v>
      </c>
      <c r="B477" s="537" t="s">
        <v>1074</v>
      </c>
      <c r="C477" s="537" t="s">
        <v>1075</v>
      </c>
      <c r="D477" s="537" t="s">
        <v>1090</v>
      </c>
      <c r="E477" s="537" t="s">
        <v>1091</v>
      </c>
      <c r="F477" s="553">
        <v>70</v>
      </c>
      <c r="G477" s="553">
        <v>23520</v>
      </c>
      <c r="H477" s="553">
        <v>1.7895457658068934</v>
      </c>
      <c r="I477" s="553">
        <v>336</v>
      </c>
      <c r="J477" s="553">
        <v>39</v>
      </c>
      <c r="K477" s="553">
        <v>13143</v>
      </c>
      <c r="L477" s="553">
        <v>1</v>
      </c>
      <c r="M477" s="553">
        <v>337</v>
      </c>
      <c r="N477" s="553">
        <v>33</v>
      </c>
      <c r="O477" s="553">
        <v>11253</v>
      </c>
      <c r="P477" s="542">
        <v>0.85619721524766035</v>
      </c>
      <c r="Q477" s="554">
        <v>341</v>
      </c>
    </row>
    <row r="478" spans="1:17" ht="14.45" customHeight="1" x14ac:dyDescent="0.2">
      <c r="A478" s="536" t="s">
        <v>1253</v>
      </c>
      <c r="B478" s="537" t="s">
        <v>1074</v>
      </c>
      <c r="C478" s="537" t="s">
        <v>1075</v>
      </c>
      <c r="D478" s="537" t="s">
        <v>1092</v>
      </c>
      <c r="E478" s="537" t="s">
        <v>1093</v>
      </c>
      <c r="F478" s="553">
        <v>1</v>
      </c>
      <c r="G478" s="553">
        <v>459</v>
      </c>
      <c r="H478" s="553">
        <v>0.33333333333333331</v>
      </c>
      <c r="I478" s="553">
        <v>459</v>
      </c>
      <c r="J478" s="553">
        <v>3</v>
      </c>
      <c r="K478" s="553">
        <v>1377</v>
      </c>
      <c r="L478" s="553">
        <v>1</v>
      </c>
      <c r="M478" s="553">
        <v>459</v>
      </c>
      <c r="N478" s="553"/>
      <c r="O478" s="553"/>
      <c r="P478" s="542"/>
      <c r="Q478" s="554"/>
    </row>
    <row r="479" spans="1:17" ht="14.45" customHeight="1" x14ac:dyDescent="0.2">
      <c r="A479" s="536" t="s">
        <v>1253</v>
      </c>
      <c r="B479" s="537" t="s">
        <v>1074</v>
      </c>
      <c r="C479" s="537" t="s">
        <v>1075</v>
      </c>
      <c r="D479" s="537" t="s">
        <v>1094</v>
      </c>
      <c r="E479" s="537" t="s">
        <v>1095</v>
      </c>
      <c r="F479" s="553">
        <v>1098</v>
      </c>
      <c r="G479" s="553">
        <v>383202</v>
      </c>
      <c r="H479" s="553">
        <v>1.1488592414930294</v>
      </c>
      <c r="I479" s="553">
        <v>349</v>
      </c>
      <c r="J479" s="553">
        <v>953</v>
      </c>
      <c r="K479" s="553">
        <v>333550</v>
      </c>
      <c r="L479" s="553">
        <v>1</v>
      </c>
      <c r="M479" s="553">
        <v>350</v>
      </c>
      <c r="N479" s="553">
        <v>1195</v>
      </c>
      <c r="O479" s="553">
        <v>419445</v>
      </c>
      <c r="P479" s="542">
        <v>1.2575176135511916</v>
      </c>
      <c r="Q479" s="554">
        <v>351</v>
      </c>
    </row>
    <row r="480" spans="1:17" ht="14.45" customHeight="1" x14ac:dyDescent="0.2">
      <c r="A480" s="536" t="s">
        <v>1253</v>
      </c>
      <c r="B480" s="537" t="s">
        <v>1074</v>
      </c>
      <c r="C480" s="537" t="s">
        <v>1075</v>
      </c>
      <c r="D480" s="537" t="s">
        <v>1098</v>
      </c>
      <c r="E480" s="537" t="s">
        <v>1099</v>
      </c>
      <c r="F480" s="553"/>
      <c r="G480" s="553"/>
      <c r="H480" s="553"/>
      <c r="I480" s="553"/>
      <c r="J480" s="553"/>
      <c r="K480" s="553"/>
      <c r="L480" s="553"/>
      <c r="M480" s="553"/>
      <c r="N480" s="553">
        <v>1</v>
      </c>
      <c r="O480" s="553">
        <v>6287</v>
      </c>
      <c r="P480" s="542"/>
      <c r="Q480" s="554">
        <v>6287</v>
      </c>
    </row>
    <row r="481" spans="1:17" ht="14.45" customHeight="1" x14ac:dyDescent="0.2">
      <c r="A481" s="536" t="s">
        <v>1253</v>
      </c>
      <c r="B481" s="537" t="s">
        <v>1074</v>
      </c>
      <c r="C481" s="537" t="s">
        <v>1075</v>
      </c>
      <c r="D481" s="537" t="s">
        <v>1100</v>
      </c>
      <c r="E481" s="537" t="s">
        <v>1101</v>
      </c>
      <c r="F481" s="553">
        <v>30</v>
      </c>
      <c r="G481" s="553">
        <v>3510</v>
      </c>
      <c r="H481" s="553">
        <v>3.3333333333333335</v>
      </c>
      <c r="I481" s="553">
        <v>117</v>
      </c>
      <c r="J481" s="553">
        <v>9</v>
      </c>
      <c r="K481" s="553">
        <v>1053</v>
      </c>
      <c r="L481" s="553">
        <v>1</v>
      </c>
      <c r="M481" s="553">
        <v>117</v>
      </c>
      <c r="N481" s="553">
        <v>9</v>
      </c>
      <c r="O481" s="553">
        <v>1062</v>
      </c>
      <c r="P481" s="542">
        <v>1.0085470085470085</v>
      </c>
      <c r="Q481" s="554">
        <v>118</v>
      </c>
    </row>
    <row r="482" spans="1:17" ht="14.45" customHeight="1" x14ac:dyDescent="0.2">
      <c r="A482" s="536" t="s">
        <v>1253</v>
      </c>
      <c r="B482" s="537" t="s">
        <v>1074</v>
      </c>
      <c r="C482" s="537" t="s">
        <v>1075</v>
      </c>
      <c r="D482" s="537" t="s">
        <v>1104</v>
      </c>
      <c r="E482" s="537" t="s">
        <v>1105</v>
      </c>
      <c r="F482" s="553"/>
      <c r="G482" s="553"/>
      <c r="H482" s="553"/>
      <c r="I482" s="553"/>
      <c r="J482" s="553">
        <v>2</v>
      </c>
      <c r="K482" s="553">
        <v>98</v>
      </c>
      <c r="L482" s="553">
        <v>1</v>
      </c>
      <c r="M482" s="553">
        <v>49</v>
      </c>
      <c r="N482" s="553"/>
      <c r="O482" s="553"/>
      <c r="P482" s="542"/>
      <c r="Q482" s="554"/>
    </row>
    <row r="483" spans="1:17" ht="14.45" customHeight="1" x14ac:dyDescent="0.2">
      <c r="A483" s="536" t="s">
        <v>1253</v>
      </c>
      <c r="B483" s="537" t="s">
        <v>1074</v>
      </c>
      <c r="C483" s="537" t="s">
        <v>1075</v>
      </c>
      <c r="D483" s="537" t="s">
        <v>1106</v>
      </c>
      <c r="E483" s="537" t="s">
        <v>1107</v>
      </c>
      <c r="F483" s="553">
        <v>5</v>
      </c>
      <c r="G483" s="553">
        <v>1955</v>
      </c>
      <c r="H483" s="553">
        <v>1.246811224489796</v>
      </c>
      <c r="I483" s="553">
        <v>391</v>
      </c>
      <c r="J483" s="553">
        <v>4</v>
      </c>
      <c r="K483" s="553">
        <v>1568</v>
      </c>
      <c r="L483" s="553">
        <v>1</v>
      </c>
      <c r="M483" s="553">
        <v>392</v>
      </c>
      <c r="N483" s="553">
        <v>3</v>
      </c>
      <c r="O483" s="553">
        <v>1197</v>
      </c>
      <c r="P483" s="542">
        <v>0.7633928571428571</v>
      </c>
      <c r="Q483" s="554">
        <v>399</v>
      </c>
    </row>
    <row r="484" spans="1:17" ht="14.45" customHeight="1" x14ac:dyDescent="0.2">
      <c r="A484" s="536" t="s">
        <v>1253</v>
      </c>
      <c r="B484" s="537" t="s">
        <v>1074</v>
      </c>
      <c r="C484" s="537" t="s">
        <v>1075</v>
      </c>
      <c r="D484" s="537" t="s">
        <v>1108</v>
      </c>
      <c r="E484" s="537" t="s">
        <v>1109</v>
      </c>
      <c r="F484" s="553">
        <v>23</v>
      </c>
      <c r="G484" s="553">
        <v>874</v>
      </c>
      <c r="H484" s="553">
        <v>2.5555555555555554</v>
      </c>
      <c r="I484" s="553">
        <v>38</v>
      </c>
      <c r="J484" s="553">
        <v>9</v>
      </c>
      <c r="K484" s="553">
        <v>342</v>
      </c>
      <c r="L484" s="553">
        <v>1</v>
      </c>
      <c r="M484" s="553">
        <v>38</v>
      </c>
      <c r="N484" s="553">
        <v>8</v>
      </c>
      <c r="O484" s="553">
        <v>304</v>
      </c>
      <c r="P484" s="542">
        <v>0.88888888888888884</v>
      </c>
      <c r="Q484" s="554">
        <v>38</v>
      </c>
    </row>
    <row r="485" spans="1:17" ht="14.45" customHeight="1" x14ac:dyDescent="0.2">
      <c r="A485" s="536" t="s">
        <v>1253</v>
      </c>
      <c r="B485" s="537" t="s">
        <v>1074</v>
      </c>
      <c r="C485" s="537" t="s">
        <v>1075</v>
      </c>
      <c r="D485" s="537" t="s">
        <v>1112</v>
      </c>
      <c r="E485" s="537" t="s">
        <v>1113</v>
      </c>
      <c r="F485" s="553">
        <v>103</v>
      </c>
      <c r="G485" s="553">
        <v>72615</v>
      </c>
      <c r="H485" s="553">
        <v>0.9601221721251868</v>
      </c>
      <c r="I485" s="553">
        <v>705</v>
      </c>
      <c r="J485" s="553">
        <v>107</v>
      </c>
      <c r="K485" s="553">
        <v>75631</v>
      </c>
      <c r="L485" s="553">
        <v>1</v>
      </c>
      <c r="M485" s="553">
        <v>706.8317757009346</v>
      </c>
      <c r="N485" s="553">
        <v>37</v>
      </c>
      <c r="O485" s="553">
        <v>26381</v>
      </c>
      <c r="P485" s="542">
        <v>0.348811995081382</v>
      </c>
      <c r="Q485" s="554">
        <v>713</v>
      </c>
    </row>
    <row r="486" spans="1:17" ht="14.45" customHeight="1" x14ac:dyDescent="0.2">
      <c r="A486" s="536" t="s">
        <v>1253</v>
      </c>
      <c r="B486" s="537" t="s">
        <v>1074</v>
      </c>
      <c r="C486" s="537" t="s">
        <v>1075</v>
      </c>
      <c r="D486" s="537" t="s">
        <v>1114</v>
      </c>
      <c r="E486" s="537" t="s">
        <v>1115</v>
      </c>
      <c r="F486" s="553"/>
      <c r="G486" s="553"/>
      <c r="H486" s="553"/>
      <c r="I486" s="553"/>
      <c r="J486" s="553">
        <v>1</v>
      </c>
      <c r="K486" s="553">
        <v>148</v>
      </c>
      <c r="L486" s="553">
        <v>1</v>
      </c>
      <c r="M486" s="553">
        <v>148</v>
      </c>
      <c r="N486" s="553"/>
      <c r="O486" s="553"/>
      <c r="P486" s="542"/>
      <c r="Q486" s="554"/>
    </row>
    <row r="487" spans="1:17" ht="14.45" customHeight="1" x14ac:dyDescent="0.2">
      <c r="A487" s="536" t="s">
        <v>1253</v>
      </c>
      <c r="B487" s="537" t="s">
        <v>1074</v>
      </c>
      <c r="C487" s="537" t="s">
        <v>1075</v>
      </c>
      <c r="D487" s="537" t="s">
        <v>1116</v>
      </c>
      <c r="E487" s="537" t="s">
        <v>1117</v>
      </c>
      <c r="F487" s="553">
        <v>890</v>
      </c>
      <c r="G487" s="553">
        <v>271450</v>
      </c>
      <c r="H487" s="553">
        <v>1.2552891396332864</v>
      </c>
      <c r="I487" s="553">
        <v>305</v>
      </c>
      <c r="J487" s="553">
        <v>709</v>
      </c>
      <c r="K487" s="553">
        <v>216245</v>
      </c>
      <c r="L487" s="553">
        <v>1</v>
      </c>
      <c r="M487" s="553">
        <v>305</v>
      </c>
      <c r="N487" s="553">
        <v>684</v>
      </c>
      <c r="O487" s="553">
        <v>210672</v>
      </c>
      <c r="P487" s="542">
        <v>0.97422830585678277</v>
      </c>
      <c r="Q487" s="554">
        <v>308</v>
      </c>
    </row>
    <row r="488" spans="1:17" ht="14.45" customHeight="1" x14ac:dyDescent="0.2">
      <c r="A488" s="536" t="s">
        <v>1253</v>
      </c>
      <c r="B488" s="537" t="s">
        <v>1074</v>
      </c>
      <c r="C488" s="537" t="s">
        <v>1075</v>
      </c>
      <c r="D488" s="537" t="s">
        <v>1120</v>
      </c>
      <c r="E488" s="537" t="s">
        <v>1121</v>
      </c>
      <c r="F488" s="553">
        <v>1013</v>
      </c>
      <c r="G488" s="553">
        <v>500422</v>
      </c>
      <c r="H488" s="553">
        <v>0.88370064279155192</v>
      </c>
      <c r="I488" s="553">
        <v>494</v>
      </c>
      <c r="J488" s="553">
        <v>1144</v>
      </c>
      <c r="K488" s="553">
        <v>566280</v>
      </c>
      <c r="L488" s="553">
        <v>1</v>
      </c>
      <c r="M488" s="553">
        <v>495</v>
      </c>
      <c r="N488" s="553">
        <v>1185</v>
      </c>
      <c r="O488" s="553">
        <v>591315</v>
      </c>
      <c r="P488" s="542">
        <v>1.0442095783004874</v>
      </c>
      <c r="Q488" s="554">
        <v>499</v>
      </c>
    </row>
    <row r="489" spans="1:17" ht="14.45" customHeight="1" x14ac:dyDescent="0.2">
      <c r="A489" s="536" t="s">
        <v>1253</v>
      </c>
      <c r="B489" s="537" t="s">
        <v>1074</v>
      </c>
      <c r="C489" s="537" t="s">
        <v>1075</v>
      </c>
      <c r="D489" s="537" t="s">
        <v>1122</v>
      </c>
      <c r="E489" s="537" t="s">
        <v>1123</v>
      </c>
      <c r="F489" s="553"/>
      <c r="G489" s="553"/>
      <c r="H489" s="553"/>
      <c r="I489" s="553"/>
      <c r="J489" s="553"/>
      <c r="K489" s="553"/>
      <c r="L489" s="553"/>
      <c r="M489" s="553"/>
      <c r="N489" s="553">
        <v>1</v>
      </c>
      <c r="O489" s="553">
        <v>6669</v>
      </c>
      <c r="P489" s="542"/>
      <c r="Q489" s="554">
        <v>6669</v>
      </c>
    </row>
    <row r="490" spans="1:17" ht="14.45" customHeight="1" x14ac:dyDescent="0.2">
      <c r="A490" s="536" t="s">
        <v>1253</v>
      </c>
      <c r="B490" s="537" t="s">
        <v>1074</v>
      </c>
      <c r="C490" s="537" t="s">
        <v>1075</v>
      </c>
      <c r="D490" s="537" t="s">
        <v>1124</v>
      </c>
      <c r="E490" s="537" t="s">
        <v>1125</v>
      </c>
      <c r="F490" s="553">
        <v>1538</v>
      </c>
      <c r="G490" s="553">
        <v>569060</v>
      </c>
      <c r="H490" s="553">
        <v>1.0178198058655297</v>
      </c>
      <c r="I490" s="553">
        <v>370</v>
      </c>
      <c r="J490" s="553">
        <v>1507</v>
      </c>
      <c r="K490" s="553">
        <v>559097</v>
      </c>
      <c r="L490" s="553">
        <v>1</v>
      </c>
      <c r="M490" s="553">
        <v>371</v>
      </c>
      <c r="N490" s="553">
        <v>1497</v>
      </c>
      <c r="O490" s="553">
        <v>562872</v>
      </c>
      <c r="P490" s="542">
        <v>1.0067519589623983</v>
      </c>
      <c r="Q490" s="554">
        <v>376</v>
      </c>
    </row>
    <row r="491" spans="1:17" ht="14.45" customHeight="1" x14ac:dyDescent="0.2">
      <c r="A491" s="536" t="s">
        <v>1253</v>
      </c>
      <c r="B491" s="537" t="s">
        <v>1074</v>
      </c>
      <c r="C491" s="537" t="s">
        <v>1075</v>
      </c>
      <c r="D491" s="537" t="s">
        <v>1126</v>
      </c>
      <c r="E491" s="537" t="s">
        <v>1127</v>
      </c>
      <c r="F491" s="553"/>
      <c r="G491" s="553"/>
      <c r="H491" s="553"/>
      <c r="I491" s="553"/>
      <c r="J491" s="553"/>
      <c r="K491" s="553"/>
      <c r="L491" s="553"/>
      <c r="M491" s="553"/>
      <c r="N491" s="553">
        <v>3</v>
      </c>
      <c r="O491" s="553">
        <v>9396</v>
      </c>
      <c r="P491" s="542"/>
      <c r="Q491" s="554">
        <v>3132</v>
      </c>
    </row>
    <row r="492" spans="1:17" ht="14.45" customHeight="1" x14ac:dyDescent="0.2">
      <c r="A492" s="536" t="s">
        <v>1253</v>
      </c>
      <c r="B492" s="537" t="s">
        <v>1074</v>
      </c>
      <c r="C492" s="537" t="s">
        <v>1075</v>
      </c>
      <c r="D492" s="537" t="s">
        <v>1128</v>
      </c>
      <c r="E492" s="537" t="s">
        <v>1129</v>
      </c>
      <c r="F492" s="553"/>
      <c r="G492" s="553"/>
      <c r="H492" s="553"/>
      <c r="I492" s="553"/>
      <c r="J492" s="553">
        <v>1</v>
      </c>
      <c r="K492" s="553">
        <v>12</v>
      </c>
      <c r="L492" s="553">
        <v>1</v>
      </c>
      <c r="M492" s="553">
        <v>12</v>
      </c>
      <c r="N492" s="553">
        <v>1</v>
      </c>
      <c r="O492" s="553">
        <v>12</v>
      </c>
      <c r="P492" s="542">
        <v>1</v>
      </c>
      <c r="Q492" s="554">
        <v>12</v>
      </c>
    </row>
    <row r="493" spans="1:17" ht="14.45" customHeight="1" x14ac:dyDescent="0.2">
      <c r="A493" s="536" t="s">
        <v>1253</v>
      </c>
      <c r="B493" s="537" t="s">
        <v>1074</v>
      </c>
      <c r="C493" s="537" t="s">
        <v>1075</v>
      </c>
      <c r="D493" s="537" t="s">
        <v>1132</v>
      </c>
      <c r="E493" s="537" t="s">
        <v>1133</v>
      </c>
      <c r="F493" s="553">
        <v>10</v>
      </c>
      <c r="G493" s="553">
        <v>1110</v>
      </c>
      <c r="H493" s="553">
        <v>0.9910714285714286</v>
      </c>
      <c r="I493" s="553">
        <v>111</v>
      </c>
      <c r="J493" s="553">
        <v>10</v>
      </c>
      <c r="K493" s="553">
        <v>1120</v>
      </c>
      <c r="L493" s="553">
        <v>1</v>
      </c>
      <c r="M493" s="553">
        <v>112</v>
      </c>
      <c r="N493" s="553">
        <v>5</v>
      </c>
      <c r="O493" s="553">
        <v>565</v>
      </c>
      <c r="P493" s="542">
        <v>0.5044642857142857</v>
      </c>
      <c r="Q493" s="554">
        <v>113</v>
      </c>
    </row>
    <row r="494" spans="1:17" ht="14.45" customHeight="1" x14ac:dyDescent="0.2">
      <c r="A494" s="536" t="s">
        <v>1253</v>
      </c>
      <c r="B494" s="537" t="s">
        <v>1074</v>
      </c>
      <c r="C494" s="537" t="s">
        <v>1075</v>
      </c>
      <c r="D494" s="537" t="s">
        <v>1134</v>
      </c>
      <c r="E494" s="537" t="s">
        <v>1135</v>
      </c>
      <c r="F494" s="553">
        <v>17</v>
      </c>
      <c r="G494" s="553">
        <v>2125</v>
      </c>
      <c r="H494" s="553">
        <v>0.99206349206349209</v>
      </c>
      <c r="I494" s="553">
        <v>125</v>
      </c>
      <c r="J494" s="553">
        <v>17</v>
      </c>
      <c r="K494" s="553">
        <v>2142</v>
      </c>
      <c r="L494" s="553">
        <v>1</v>
      </c>
      <c r="M494" s="553">
        <v>126</v>
      </c>
      <c r="N494" s="553">
        <v>18</v>
      </c>
      <c r="O494" s="553">
        <v>2268</v>
      </c>
      <c r="P494" s="542">
        <v>1.0588235294117647</v>
      </c>
      <c r="Q494" s="554">
        <v>126</v>
      </c>
    </row>
    <row r="495" spans="1:17" ht="14.45" customHeight="1" x14ac:dyDescent="0.2">
      <c r="A495" s="536" t="s">
        <v>1253</v>
      </c>
      <c r="B495" s="537" t="s">
        <v>1074</v>
      </c>
      <c r="C495" s="537" t="s">
        <v>1075</v>
      </c>
      <c r="D495" s="537" t="s">
        <v>1136</v>
      </c>
      <c r="E495" s="537" t="s">
        <v>1137</v>
      </c>
      <c r="F495" s="553">
        <v>59</v>
      </c>
      <c r="G495" s="553">
        <v>29205</v>
      </c>
      <c r="H495" s="553">
        <v>0.76468894009216593</v>
      </c>
      <c r="I495" s="553">
        <v>495</v>
      </c>
      <c r="J495" s="553">
        <v>77</v>
      </c>
      <c r="K495" s="553">
        <v>38192</v>
      </c>
      <c r="L495" s="553">
        <v>1</v>
      </c>
      <c r="M495" s="553">
        <v>496</v>
      </c>
      <c r="N495" s="553">
        <v>11</v>
      </c>
      <c r="O495" s="553">
        <v>5500</v>
      </c>
      <c r="P495" s="542">
        <v>0.14400921658986174</v>
      </c>
      <c r="Q495" s="554">
        <v>500</v>
      </c>
    </row>
    <row r="496" spans="1:17" ht="14.45" customHeight="1" x14ac:dyDescent="0.2">
      <c r="A496" s="536" t="s">
        <v>1253</v>
      </c>
      <c r="B496" s="537" t="s">
        <v>1074</v>
      </c>
      <c r="C496" s="537" t="s">
        <v>1075</v>
      </c>
      <c r="D496" s="537" t="s">
        <v>1138</v>
      </c>
      <c r="E496" s="537"/>
      <c r="F496" s="553">
        <v>4</v>
      </c>
      <c r="G496" s="553">
        <v>5140</v>
      </c>
      <c r="H496" s="553"/>
      <c r="I496" s="553">
        <v>1285</v>
      </c>
      <c r="J496" s="553"/>
      <c r="K496" s="553"/>
      <c r="L496" s="553"/>
      <c r="M496" s="553"/>
      <c r="N496" s="553"/>
      <c r="O496" s="553"/>
      <c r="P496" s="542"/>
      <c r="Q496" s="554"/>
    </row>
    <row r="497" spans="1:17" ht="14.45" customHeight="1" x14ac:dyDescent="0.2">
      <c r="A497" s="536" t="s">
        <v>1253</v>
      </c>
      <c r="B497" s="537" t="s">
        <v>1074</v>
      </c>
      <c r="C497" s="537" t="s">
        <v>1075</v>
      </c>
      <c r="D497" s="537" t="s">
        <v>1139</v>
      </c>
      <c r="E497" s="537" t="s">
        <v>1140</v>
      </c>
      <c r="F497" s="553">
        <v>18</v>
      </c>
      <c r="G497" s="553">
        <v>8208</v>
      </c>
      <c r="H497" s="553">
        <v>0.74672489082969429</v>
      </c>
      <c r="I497" s="553">
        <v>456</v>
      </c>
      <c r="J497" s="553">
        <v>24</v>
      </c>
      <c r="K497" s="553">
        <v>10992</v>
      </c>
      <c r="L497" s="553">
        <v>1</v>
      </c>
      <c r="M497" s="553">
        <v>458</v>
      </c>
      <c r="N497" s="553">
        <v>24</v>
      </c>
      <c r="O497" s="553">
        <v>11112</v>
      </c>
      <c r="P497" s="542">
        <v>1.0109170305676856</v>
      </c>
      <c r="Q497" s="554">
        <v>463</v>
      </c>
    </row>
    <row r="498" spans="1:17" ht="14.45" customHeight="1" x14ac:dyDescent="0.2">
      <c r="A498" s="536" t="s">
        <v>1253</v>
      </c>
      <c r="B498" s="537" t="s">
        <v>1074</v>
      </c>
      <c r="C498" s="537" t="s">
        <v>1075</v>
      </c>
      <c r="D498" s="537" t="s">
        <v>1141</v>
      </c>
      <c r="E498" s="537" t="s">
        <v>1142</v>
      </c>
      <c r="F498" s="553">
        <v>1792</v>
      </c>
      <c r="G498" s="553">
        <v>103936</v>
      </c>
      <c r="H498" s="553">
        <v>1.0572271386430678</v>
      </c>
      <c r="I498" s="553">
        <v>58</v>
      </c>
      <c r="J498" s="553">
        <v>1695</v>
      </c>
      <c r="K498" s="553">
        <v>98310</v>
      </c>
      <c r="L498" s="553">
        <v>1</v>
      </c>
      <c r="M498" s="553">
        <v>58</v>
      </c>
      <c r="N498" s="553">
        <v>1446</v>
      </c>
      <c r="O498" s="553">
        <v>85314</v>
      </c>
      <c r="P498" s="542">
        <v>0.86780592004882517</v>
      </c>
      <c r="Q498" s="554">
        <v>59</v>
      </c>
    </row>
    <row r="499" spans="1:17" ht="14.45" customHeight="1" x14ac:dyDescent="0.2">
      <c r="A499" s="536" t="s">
        <v>1253</v>
      </c>
      <c r="B499" s="537" t="s">
        <v>1074</v>
      </c>
      <c r="C499" s="537" t="s">
        <v>1075</v>
      </c>
      <c r="D499" s="537" t="s">
        <v>1149</v>
      </c>
      <c r="E499" s="537" t="s">
        <v>1150</v>
      </c>
      <c r="F499" s="553">
        <v>11111</v>
      </c>
      <c r="G499" s="553">
        <v>1955536</v>
      </c>
      <c r="H499" s="553">
        <v>0.95693738696064079</v>
      </c>
      <c r="I499" s="553">
        <v>176</v>
      </c>
      <c r="J499" s="553">
        <v>11611</v>
      </c>
      <c r="K499" s="553">
        <v>2043536</v>
      </c>
      <c r="L499" s="553">
        <v>1</v>
      </c>
      <c r="M499" s="553">
        <v>176</v>
      </c>
      <c r="N499" s="553">
        <v>9712</v>
      </c>
      <c r="O499" s="553">
        <v>1738448</v>
      </c>
      <c r="P499" s="542">
        <v>0.85070583537554512</v>
      </c>
      <c r="Q499" s="554">
        <v>179</v>
      </c>
    </row>
    <row r="500" spans="1:17" ht="14.45" customHeight="1" x14ac:dyDescent="0.2">
      <c r="A500" s="536" t="s">
        <v>1253</v>
      </c>
      <c r="B500" s="537" t="s">
        <v>1074</v>
      </c>
      <c r="C500" s="537" t="s">
        <v>1075</v>
      </c>
      <c r="D500" s="537" t="s">
        <v>1151</v>
      </c>
      <c r="E500" s="537" t="s">
        <v>1152</v>
      </c>
      <c r="F500" s="553">
        <v>220</v>
      </c>
      <c r="G500" s="553">
        <v>18700</v>
      </c>
      <c r="H500" s="553">
        <v>0.81745060325231689</v>
      </c>
      <c r="I500" s="553">
        <v>85</v>
      </c>
      <c r="J500" s="553">
        <v>266</v>
      </c>
      <c r="K500" s="553">
        <v>22876</v>
      </c>
      <c r="L500" s="553">
        <v>1</v>
      </c>
      <c r="M500" s="553">
        <v>86</v>
      </c>
      <c r="N500" s="553">
        <v>90</v>
      </c>
      <c r="O500" s="553">
        <v>7830</v>
      </c>
      <c r="P500" s="542">
        <v>0.34228011890190591</v>
      </c>
      <c r="Q500" s="554">
        <v>87</v>
      </c>
    </row>
    <row r="501" spans="1:17" ht="14.45" customHeight="1" x14ac:dyDescent="0.2">
      <c r="A501" s="536" t="s">
        <v>1253</v>
      </c>
      <c r="B501" s="537" t="s">
        <v>1074</v>
      </c>
      <c r="C501" s="537" t="s">
        <v>1075</v>
      </c>
      <c r="D501" s="537" t="s">
        <v>1155</v>
      </c>
      <c r="E501" s="537" t="s">
        <v>1156</v>
      </c>
      <c r="F501" s="553">
        <v>3</v>
      </c>
      <c r="G501" s="553">
        <v>510</v>
      </c>
      <c r="H501" s="553">
        <v>1</v>
      </c>
      <c r="I501" s="553">
        <v>170</v>
      </c>
      <c r="J501" s="553">
        <v>3</v>
      </c>
      <c r="K501" s="553">
        <v>510</v>
      </c>
      <c r="L501" s="553">
        <v>1</v>
      </c>
      <c r="M501" s="553">
        <v>170</v>
      </c>
      <c r="N501" s="553">
        <v>6</v>
      </c>
      <c r="O501" s="553">
        <v>1032</v>
      </c>
      <c r="P501" s="542">
        <v>2.0235294117647058</v>
      </c>
      <c r="Q501" s="554">
        <v>172</v>
      </c>
    </row>
    <row r="502" spans="1:17" ht="14.45" customHeight="1" x14ac:dyDescent="0.2">
      <c r="A502" s="536" t="s">
        <v>1253</v>
      </c>
      <c r="B502" s="537" t="s">
        <v>1074</v>
      </c>
      <c r="C502" s="537" t="s">
        <v>1075</v>
      </c>
      <c r="D502" s="537" t="s">
        <v>1159</v>
      </c>
      <c r="E502" s="537"/>
      <c r="F502" s="553">
        <v>6</v>
      </c>
      <c r="G502" s="553">
        <v>6072</v>
      </c>
      <c r="H502" s="553"/>
      <c r="I502" s="553">
        <v>1012</v>
      </c>
      <c r="J502" s="553"/>
      <c r="K502" s="553"/>
      <c r="L502" s="553"/>
      <c r="M502" s="553"/>
      <c r="N502" s="553"/>
      <c r="O502" s="553"/>
      <c r="P502" s="542"/>
      <c r="Q502" s="554"/>
    </row>
    <row r="503" spans="1:17" ht="14.45" customHeight="1" x14ac:dyDescent="0.2">
      <c r="A503" s="536" t="s">
        <v>1253</v>
      </c>
      <c r="B503" s="537" t="s">
        <v>1074</v>
      </c>
      <c r="C503" s="537" t="s">
        <v>1075</v>
      </c>
      <c r="D503" s="537" t="s">
        <v>1160</v>
      </c>
      <c r="E503" s="537" t="s">
        <v>1161</v>
      </c>
      <c r="F503" s="553">
        <v>1</v>
      </c>
      <c r="G503" s="553">
        <v>176</v>
      </c>
      <c r="H503" s="553">
        <v>0.33145009416195859</v>
      </c>
      <c r="I503" s="553">
        <v>176</v>
      </c>
      <c r="J503" s="553">
        <v>3</v>
      </c>
      <c r="K503" s="553">
        <v>531</v>
      </c>
      <c r="L503" s="553">
        <v>1</v>
      </c>
      <c r="M503" s="553">
        <v>177</v>
      </c>
      <c r="N503" s="553"/>
      <c r="O503" s="553"/>
      <c r="P503" s="542"/>
      <c r="Q503" s="554"/>
    </row>
    <row r="504" spans="1:17" ht="14.45" customHeight="1" x14ac:dyDescent="0.2">
      <c r="A504" s="536" t="s">
        <v>1253</v>
      </c>
      <c r="B504" s="537" t="s">
        <v>1074</v>
      </c>
      <c r="C504" s="537" t="s">
        <v>1075</v>
      </c>
      <c r="D504" s="537" t="s">
        <v>1162</v>
      </c>
      <c r="E504" s="537"/>
      <c r="F504" s="553">
        <v>19</v>
      </c>
      <c r="G504" s="553">
        <v>43643</v>
      </c>
      <c r="H504" s="553"/>
      <c r="I504" s="553">
        <v>2297</v>
      </c>
      <c r="J504" s="553"/>
      <c r="K504" s="553"/>
      <c r="L504" s="553"/>
      <c r="M504" s="553"/>
      <c r="N504" s="553"/>
      <c r="O504" s="553"/>
      <c r="P504" s="542"/>
      <c r="Q504" s="554"/>
    </row>
    <row r="505" spans="1:17" ht="14.45" customHeight="1" x14ac:dyDescent="0.2">
      <c r="A505" s="536" t="s">
        <v>1253</v>
      </c>
      <c r="B505" s="537" t="s">
        <v>1074</v>
      </c>
      <c r="C505" s="537" t="s">
        <v>1075</v>
      </c>
      <c r="D505" s="537" t="s">
        <v>1165</v>
      </c>
      <c r="E505" s="537" t="s">
        <v>1166</v>
      </c>
      <c r="F505" s="553">
        <v>81</v>
      </c>
      <c r="G505" s="553">
        <v>21384</v>
      </c>
      <c r="H505" s="553">
        <v>1.4210526315789473</v>
      </c>
      <c r="I505" s="553">
        <v>264</v>
      </c>
      <c r="J505" s="553">
        <v>57</v>
      </c>
      <c r="K505" s="553">
        <v>15048</v>
      </c>
      <c r="L505" s="553">
        <v>1</v>
      </c>
      <c r="M505" s="553">
        <v>264</v>
      </c>
      <c r="N505" s="553">
        <v>30</v>
      </c>
      <c r="O505" s="553">
        <v>8010</v>
      </c>
      <c r="P505" s="542">
        <v>0.53229665071770338</v>
      </c>
      <c r="Q505" s="554">
        <v>267</v>
      </c>
    </row>
    <row r="506" spans="1:17" ht="14.45" customHeight="1" x14ac:dyDescent="0.2">
      <c r="A506" s="536" t="s">
        <v>1253</v>
      </c>
      <c r="B506" s="537" t="s">
        <v>1074</v>
      </c>
      <c r="C506" s="537" t="s">
        <v>1075</v>
      </c>
      <c r="D506" s="537" t="s">
        <v>1167</v>
      </c>
      <c r="E506" s="537" t="s">
        <v>1168</v>
      </c>
      <c r="F506" s="553">
        <v>10</v>
      </c>
      <c r="G506" s="553">
        <v>21310</v>
      </c>
      <c r="H506" s="553">
        <v>2.4964854732895971</v>
      </c>
      <c r="I506" s="553">
        <v>2131</v>
      </c>
      <c r="J506" s="553">
        <v>4</v>
      </c>
      <c r="K506" s="553">
        <v>8536</v>
      </c>
      <c r="L506" s="553">
        <v>1</v>
      </c>
      <c r="M506" s="553">
        <v>2134</v>
      </c>
      <c r="N506" s="553">
        <v>9</v>
      </c>
      <c r="O506" s="553">
        <v>19314</v>
      </c>
      <c r="P506" s="542">
        <v>2.2626522961574507</v>
      </c>
      <c r="Q506" s="554">
        <v>2146</v>
      </c>
    </row>
    <row r="507" spans="1:17" ht="14.45" customHeight="1" x14ac:dyDescent="0.2">
      <c r="A507" s="536" t="s">
        <v>1253</v>
      </c>
      <c r="B507" s="537" t="s">
        <v>1074</v>
      </c>
      <c r="C507" s="537" t="s">
        <v>1075</v>
      </c>
      <c r="D507" s="537" t="s">
        <v>1169</v>
      </c>
      <c r="E507" s="537" t="s">
        <v>1170</v>
      </c>
      <c r="F507" s="553">
        <v>42</v>
      </c>
      <c r="G507" s="553">
        <v>10164</v>
      </c>
      <c r="H507" s="553">
        <v>2.7884773662551439</v>
      </c>
      <c r="I507" s="553">
        <v>242</v>
      </c>
      <c r="J507" s="553">
        <v>15</v>
      </c>
      <c r="K507" s="553">
        <v>3645</v>
      </c>
      <c r="L507" s="553">
        <v>1</v>
      </c>
      <c r="M507" s="553">
        <v>243</v>
      </c>
      <c r="N507" s="553">
        <v>12</v>
      </c>
      <c r="O507" s="553">
        <v>2928</v>
      </c>
      <c r="P507" s="542">
        <v>0.80329218106995881</v>
      </c>
      <c r="Q507" s="554">
        <v>244</v>
      </c>
    </row>
    <row r="508" spans="1:17" ht="14.45" customHeight="1" x14ac:dyDescent="0.2">
      <c r="A508" s="536" t="s">
        <v>1253</v>
      </c>
      <c r="B508" s="537" t="s">
        <v>1074</v>
      </c>
      <c r="C508" s="537" t="s">
        <v>1075</v>
      </c>
      <c r="D508" s="537" t="s">
        <v>1171</v>
      </c>
      <c r="E508" s="537" t="s">
        <v>1172</v>
      </c>
      <c r="F508" s="553"/>
      <c r="G508" s="553"/>
      <c r="H508" s="553"/>
      <c r="I508" s="553"/>
      <c r="J508" s="553"/>
      <c r="K508" s="553"/>
      <c r="L508" s="553"/>
      <c r="M508" s="553"/>
      <c r="N508" s="553">
        <v>1</v>
      </c>
      <c r="O508" s="553">
        <v>435</v>
      </c>
      <c r="P508" s="542"/>
      <c r="Q508" s="554">
        <v>435</v>
      </c>
    </row>
    <row r="509" spans="1:17" ht="14.45" customHeight="1" x14ac:dyDescent="0.2">
      <c r="A509" s="536" t="s">
        <v>1253</v>
      </c>
      <c r="B509" s="537" t="s">
        <v>1074</v>
      </c>
      <c r="C509" s="537" t="s">
        <v>1075</v>
      </c>
      <c r="D509" s="537" t="s">
        <v>1175</v>
      </c>
      <c r="E509" s="537" t="s">
        <v>1079</v>
      </c>
      <c r="F509" s="553">
        <v>1</v>
      </c>
      <c r="G509" s="553">
        <v>37</v>
      </c>
      <c r="H509" s="553"/>
      <c r="I509" s="553">
        <v>37</v>
      </c>
      <c r="J509" s="553"/>
      <c r="K509" s="553"/>
      <c r="L509" s="553"/>
      <c r="M509" s="553"/>
      <c r="N509" s="553"/>
      <c r="O509" s="553"/>
      <c r="P509" s="542"/>
      <c r="Q509" s="554"/>
    </row>
    <row r="510" spans="1:17" ht="14.45" customHeight="1" x14ac:dyDescent="0.2">
      <c r="A510" s="536" t="s">
        <v>1253</v>
      </c>
      <c r="B510" s="537" t="s">
        <v>1074</v>
      </c>
      <c r="C510" s="537" t="s">
        <v>1075</v>
      </c>
      <c r="D510" s="537" t="s">
        <v>1176</v>
      </c>
      <c r="E510" s="537" t="s">
        <v>1177</v>
      </c>
      <c r="F510" s="553"/>
      <c r="G510" s="553"/>
      <c r="H510" s="553"/>
      <c r="I510" s="553"/>
      <c r="J510" s="553"/>
      <c r="K510" s="553"/>
      <c r="L510" s="553"/>
      <c r="M510" s="553"/>
      <c r="N510" s="553">
        <v>1</v>
      </c>
      <c r="O510" s="553">
        <v>5262</v>
      </c>
      <c r="P510" s="542"/>
      <c r="Q510" s="554">
        <v>5262</v>
      </c>
    </row>
    <row r="511" spans="1:17" ht="14.45" customHeight="1" x14ac:dyDescent="0.2">
      <c r="A511" s="536" t="s">
        <v>1253</v>
      </c>
      <c r="B511" s="537" t="s">
        <v>1074</v>
      </c>
      <c r="C511" s="537" t="s">
        <v>1075</v>
      </c>
      <c r="D511" s="537" t="s">
        <v>1178</v>
      </c>
      <c r="E511" s="537" t="s">
        <v>1179</v>
      </c>
      <c r="F511" s="553">
        <v>1107</v>
      </c>
      <c r="G511" s="553">
        <v>1170099</v>
      </c>
      <c r="H511" s="553">
        <v>1.2077319268403452</v>
      </c>
      <c r="I511" s="553">
        <v>1057</v>
      </c>
      <c r="J511" s="553">
        <v>914</v>
      </c>
      <c r="K511" s="553">
        <v>968840</v>
      </c>
      <c r="L511" s="553">
        <v>1</v>
      </c>
      <c r="M511" s="553">
        <v>1060</v>
      </c>
      <c r="N511" s="553">
        <v>963</v>
      </c>
      <c r="O511" s="553">
        <v>1035225</v>
      </c>
      <c r="P511" s="542">
        <v>1.0685200858758928</v>
      </c>
      <c r="Q511" s="554">
        <v>1075</v>
      </c>
    </row>
    <row r="512" spans="1:17" ht="14.45" customHeight="1" x14ac:dyDescent="0.2">
      <c r="A512" s="536" t="s">
        <v>1253</v>
      </c>
      <c r="B512" s="537" t="s">
        <v>1074</v>
      </c>
      <c r="C512" s="537" t="s">
        <v>1075</v>
      </c>
      <c r="D512" s="537" t="s">
        <v>1180</v>
      </c>
      <c r="E512" s="537" t="s">
        <v>1181</v>
      </c>
      <c r="F512" s="553">
        <v>2</v>
      </c>
      <c r="G512" s="553">
        <v>578</v>
      </c>
      <c r="H512" s="553">
        <v>0.25</v>
      </c>
      <c r="I512" s="553">
        <v>289</v>
      </c>
      <c r="J512" s="553">
        <v>8</v>
      </c>
      <c r="K512" s="553">
        <v>2312</v>
      </c>
      <c r="L512" s="553">
        <v>1</v>
      </c>
      <c r="M512" s="553">
        <v>289</v>
      </c>
      <c r="N512" s="553">
        <v>11</v>
      </c>
      <c r="O512" s="553">
        <v>3201</v>
      </c>
      <c r="P512" s="542">
        <v>1.384515570934256</v>
      </c>
      <c r="Q512" s="554">
        <v>291</v>
      </c>
    </row>
    <row r="513" spans="1:17" ht="14.45" customHeight="1" x14ac:dyDescent="0.2">
      <c r="A513" s="536" t="s">
        <v>1253</v>
      </c>
      <c r="B513" s="537" t="s">
        <v>1074</v>
      </c>
      <c r="C513" s="537" t="s">
        <v>1075</v>
      </c>
      <c r="D513" s="537" t="s">
        <v>1190</v>
      </c>
      <c r="E513" s="537" t="s">
        <v>1191</v>
      </c>
      <c r="F513" s="553"/>
      <c r="G513" s="553"/>
      <c r="H513" s="553"/>
      <c r="I513" s="553"/>
      <c r="J513" s="553"/>
      <c r="K513" s="553"/>
      <c r="L513" s="553"/>
      <c r="M513" s="553"/>
      <c r="N513" s="553">
        <v>1</v>
      </c>
      <c r="O513" s="553">
        <v>0</v>
      </c>
      <c r="P513" s="542"/>
      <c r="Q513" s="554">
        <v>0</v>
      </c>
    </row>
    <row r="514" spans="1:17" ht="14.45" customHeight="1" x14ac:dyDescent="0.2">
      <c r="A514" s="536" t="s">
        <v>1253</v>
      </c>
      <c r="B514" s="537" t="s">
        <v>1074</v>
      </c>
      <c r="C514" s="537" t="s">
        <v>1075</v>
      </c>
      <c r="D514" s="537" t="s">
        <v>1192</v>
      </c>
      <c r="E514" s="537" t="s">
        <v>1193</v>
      </c>
      <c r="F514" s="553"/>
      <c r="G514" s="553"/>
      <c r="H514" s="553"/>
      <c r="I514" s="553"/>
      <c r="J514" s="553">
        <v>5</v>
      </c>
      <c r="K514" s="553">
        <v>23895</v>
      </c>
      <c r="L514" s="553">
        <v>1</v>
      </c>
      <c r="M514" s="553">
        <v>4779</v>
      </c>
      <c r="N514" s="553">
        <v>4</v>
      </c>
      <c r="O514" s="553">
        <v>19212</v>
      </c>
      <c r="P514" s="542">
        <v>0.80401757689893283</v>
      </c>
      <c r="Q514" s="554">
        <v>4803</v>
      </c>
    </row>
    <row r="515" spans="1:17" ht="14.45" customHeight="1" x14ac:dyDescent="0.2">
      <c r="A515" s="536" t="s">
        <v>1253</v>
      </c>
      <c r="B515" s="537" t="s">
        <v>1074</v>
      </c>
      <c r="C515" s="537" t="s">
        <v>1075</v>
      </c>
      <c r="D515" s="537" t="s">
        <v>1194</v>
      </c>
      <c r="E515" s="537" t="s">
        <v>1195</v>
      </c>
      <c r="F515" s="553"/>
      <c r="G515" s="553"/>
      <c r="H515" s="553"/>
      <c r="I515" s="553"/>
      <c r="J515" s="553">
        <v>1</v>
      </c>
      <c r="K515" s="553">
        <v>609</v>
      </c>
      <c r="L515" s="553">
        <v>1</v>
      </c>
      <c r="M515" s="553">
        <v>609</v>
      </c>
      <c r="N515" s="553">
        <v>3</v>
      </c>
      <c r="O515" s="553">
        <v>1836</v>
      </c>
      <c r="P515" s="542">
        <v>3.0147783251231526</v>
      </c>
      <c r="Q515" s="554">
        <v>612</v>
      </c>
    </row>
    <row r="516" spans="1:17" ht="14.45" customHeight="1" x14ac:dyDescent="0.2">
      <c r="A516" s="536" t="s">
        <v>1253</v>
      </c>
      <c r="B516" s="537" t="s">
        <v>1074</v>
      </c>
      <c r="C516" s="537" t="s">
        <v>1075</v>
      </c>
      <c r="D516" s="537" t="s">
        <v>1202</v>
      </c>
      <c r="E516" s="537" t="s">
        <v>1203</v>
      </c>
      <c r="F516" s="553"/>
      <c r="G516" s="553"/>
      <c r="H516" s="553"/>
      <c r="I516" s="553"/>
      <c r="J516" s="553"/>
      <c r="K516" s="553"/>
      <c r="L516" s="553"/>
      <c r="M516" s="553"/>
      <c r="N516" s="553">
        <v>4</v>
      </c>
      <c r="O516" s="553">
        <v>15356</v>
      </c>
      <c r="P516" s="542"/>
      <c r="Q516" s="554">
        <v>3839</v>
      </c>
    </row>
    <row r="517" spans="1:17" ht="14.45" customHeight="1" x14ac:dyDescent="0.2">
      <c r="A517" s="536" t="s">
        <v>1253</v>
      </c>
      <c r="B517" s="537" t="s">
        <v>1074</v>
      </c>
      <c r="C517" s="537" t="s">
        <v>1075</v>
      </c>
      <c r="D517" s="537" t="s">
        <v>1204</v>
      </c>
      <c r="E517" s="537" t="s">
        <v>1205</v>
      </c>
      <c r="F517" s="553"/>
      <c r="G517" s="553"/>
      <c r="H517" s="553"/>
      <c r="I517" s="553"/>
      <c r="J517" s="553">
        <v>2</v>
      </c>
      <c r="K517" s="553">
        <v>19972</v>
      </c>
      <c r="L517" s="553">
        <v>1</v>
      </c>
      <c r="M517" s="553">
        <v>9986</v>
      </c>
      <c r="N517" s="553">
        <v>1</v>
      </c>
      <c r="O517" s="553">
        <v>9995</v>
      </c>
      <c r="P517" s="542">
        <v>0.50045063088323649</v>
      </c>
      <c r="Q517" s="554">
        <v>9995</v>
      </c>
    </row>
    <row r="518" spans="1:17" ht="14.45" customHeight="1" x14ac:dyDescent="0.2">
      <c r="A518" s="536" t="s">
        <v>1254</v>
      </c>
      <c r="B518" s="537" t="s">
        <v>1074</v>
      </c>
      <c r="C518" s="537" t="s">
        <v>1075</v>
      </c>
      <c r="D518" s="537" t="s">
        <v>1078</v>
      </c>
      <c r="E518" s="537" t="s">
        <v>1079</v>
      </c>
      <c r="F518" s="553">
        <v>469</v>
      </c>
      <c r="G518" s="553">
        <v>27202</v>
      </c>
      <c r="H518" s="553">
        <v>1.1666666666666667</v>
      </c>
      <c r="I518" s="553">
        <v>58</v>
      </c>
      <c r="J518" s="553">
        <v>402</v>
      </c>
      <c r="K518" s="553">
        <v>23316</v>
      </c>
      <c r="L518" s="553">
        <v>1</v>
      </c>
      <c r="M518" s="553">
        <v>58</v>
      </c>
      <c r="N518" s="553">
        <v>435</v>
      </c>
      <c r="O518" s="553">
        <v>25665</v>
      </c>
      <c r="P518" s="542">
        <v>1.1007462686567164</v>
      </c>
      <c r="Q518" s="554">
        <v>59</v>
      </c>
    </row>
    <row r="519" spans="1:17" ht="14.45" customHeight="1" x14ac:dyDescent="0.2">
      <c r="A519" s="536" t="s">
        <v>1254</v>
      </c>
      <c r="B519" s="537" t="s">
        <v>1074</v>
      </c>
      <c r="C519" s="537" t="s">
        <v>1075</v>
      </c>
      <c r="D519" s="537" t="s">
        <v>1080</v>
      </c>
      <c r="E519" s="537" t="s">
        <v>1081</v>
      </c>
      <c r="F519" s="553">
        <v>151</v>
      </c>
      <c r="G519" s="553">
        <v>19781</v>
      </c>
      <c r="H519" s="553">
        <v>0.75768950856092232</v>
      </c>
      <c r="I519" s="553">
        <v>131</v>
      </c>
      <c r="J519" s="553">
        <v>198</v>
      </c>
      <c r="K519" s="553">
        <v>26107</v>
      </c>
      <c r="L519" s="553">
        <v>1</v>
      </c>
      <c r="M519" s="553">
        <v>131.85353535353536</v>
      </c>
      <c r="N519" s="553">
        <v>209</v>
      </c>
      <c r="O519" s="553">
        <v>27588</v>
      </c>
      <c r="P519" s="542">
        <v>1.0567280805914123</v>
      </c>
      <c r="Q519" s="554">
        <v>132</v>
      </c>
    </row>
    <row r="520" spans="1:17" ht="14.45" customHeight="1" x14ac:dyDescent="0.2">
      <c r="A520" s="536" t="s">
        <v>1254</v>
      </c>
      <c r="B520" s="537" t="s">
        <v>1074</v>
      </c>
      <c r="C520" s="537" t="s">
        <v>1075</v>
      </c>
      <c r="D520" s="537" t="s">
        <v>1082</v>
      </c>
      <c r="E520" s="537" t="s">
        <v>1083</v>
      </c>
      <c r="F520" s="553">
        <v>30</v>
      </c>
      <c r="G520" s="553">
        <v>5670</v>
      </c>
      <c r="H520" s="553">
        <v>1.4231927710843373</v>
      </c>
      <c r="I520" s="553">
        <v>189</v>
      </c>
      <c r="J520" s="553">
        <v>21</v>
      </c>
      <c r="K520" s="553">
        <v>3984</v>
      </c>
      <c r="L520" s="553">
        <v>1</v>
      </c>
      <c r="M520" s="553">
        <v>189.71428571428572</v>
      </c>
      <c r="N520" s="553">
        <v>33</v>
      </c>
      <c r="O520" s="553">
        <v>6270</v>
      </c>
      <c r="P520" s="542">
        <v>1.5737951807228916</v>
      </c>
      <c r="Q520" s="554">
        <v>190</v>
      </c>
    </row>
    <row r="521" spans="1:17" ht="14.45" customHeight="1" x14ac:dyDescent="0.2">
      <c r="A521" s="536" t="s">
        <v>1254</v>
      </c>
      <c r="B521" s="537" t="s">
        <v>1074</v>
      </c>
      <c r="C521" s="537" t="s">
        <v>1075</v>
      </c>
      <c r="D521" s="537" t="s">
        <v>1084</v>
      </c>
      <c r="E521" s="537" t="s">
        <v>1085</v>
      </c>
      <c r="F521" s="553">
        <v>70</v>
      </c>
      <c r="G521" s="553">
        <v>28560</v>
      </c>
      <c r="H521" s="553">
        <v>1.1290322580645162</v>
      </c>
      <c r="I521" s="553">
        <v>408</v>
      </c>
      <c r="J521" s="553">
        <v>62</v>
      </c>
      <c r="K521" s="553">
        <v>25296</v>
      </c>
      <c r="L521" s="553">
        <v>1</v>
      </c>
      <c r="M521" s="553">
        <v>408</v>
      </c>
      <c r="N521" s="553">
        <v>53</v>
      </c>
      <c r="O521" s="553">
        <v>21783</v>
      </c>
      <c r="P521" s="542">
        <v>0.8611242884250474</v>
      </c>
      <c r="Q521" s="554">
        <v>411</v>
      </c>
    </row>
    <row r="522" spans="1:17" ht="14.45" customHeight="1" x14ac:dyDescent="0.2">
      <c r="A522" s="536" t="s">
        <v>1254</v>
      </c>
      <c r="B522" s="537" t="s">
        <v>1074</v>
      </c>
      <c r="C522" s="537" t="s">
        <v>1075</v>
      </c>
      <c r="D522" s="537" t="s">
        <v>1086</v>
      </c>
      <c r="E522" s="537" t="s">
        <v>1087</v>
      </c>
      <c r="F522" s="553">
        <v>81</v>
      </c>
      <c r="G522" s="553">
        <v>14580</v>
      </c>
      <c r="H522" s="553">
        <v>1.4210526315789473</v>
      </c>
      <c r="I522" s="553">
        <v>180</v>
      </c>
      <c r="J522" s="553">
        <v>57</v>
      </c>
      <c r="K522" s="553">
        <v>10260</v>
      </c>
      <c r="L522" s="553">
        <v>1</v>
      </c>
      <c r="M522" s="553">
        <v>180</v>
      </c>
      <c r="N522" s="553">
        <v>83</v>
      </c>
      <c r="O522" s="553">
        <v>15189</v>
      </c>
      <c r="P522" s="542">
        <v>1.4804093567251462</v>
      </c>
      <c r="Q522" s="554">
        <v>183</v>
      </c>
    </row>
    <row r="523" spans="1:17" ht="14.45" customHeight="1" x14ac:dyDescent="0.2">
      <c r="A523" s="536" t="s">
        <v>1254</v>
      </c>
      <c r="B523" s="537" t="s">
        <v>1074</v>
      </c>
      <c r="C523" s="537" t="s">
        <v>1075</v>
      </c>
      <c r="D523" s="537" t="s">
        <v>1090</v>
      </c>
      <c r="E523" s="537" t="s">
        <v>1091</v>
      </c>
      <c r="F523" s="553">
        <v>50</v>
      </c>
      <c r="G523" s="553">
        <v>16800</v>
      </c>
      <c r="H523" s="553">
        <v>1.3473414066885876</v>
      </c>
      <c r="I523" s="553">
        <v>336</v>
      </c>
      <c r="J523" s="553">
        <v>37</v>
      </c>
      <c r="K523" s="553">
        <v>12469</v>
      </c>
      <c r="L523" s="553">
        <v>1</v>
      </c>
      <c r="M523" s="553">
        <v>337</v>
      </c>
      <c r="N523" s="553">
        <v>48</v>
      </c>
      <c r="O523" s="553">
        <v>16368</v>
      </c>
      <c r="P523" s="542">
        <v>1.3126954848023098</v>
      </c>
      <c r="Q523" s="554">
        <v>341</v>
      </c>
    </row>
    <row r="524" spans="1:17" ht="14.45" customHeight="1" x14ac:dyDescent="0.2">
      <c r="A524" s="536" t="s">
        <v>1254</v>
      </c>
      <c r="B524" s="537" t="s">
        <v>1074</v>
      </c>
      <c r="C524" s="537" t="s">
        <v>1075</v>
      </c>
      <c r="D524" s="537" t="s">
        <v>1094</v>
      </c>
      <c r="E524" s="537" t="s">
        <v>1095</v>
      </c>
      <c r="F524" s="553">
        <v>845</v>
      </c>
      <c r="G524" s="553">
        <v>294905</v>
      </c>
      <c r="H524" s="553">
        <v>1.0090846877673225</v>
      </c>
      <c r="I524" s="553">
        <v>349</v>
      </c>
      <c r="J524" s="553">
        <v>835</v>
      </c>
      <c r="K524" s="553">
        <v>292250</v>
      </c>
      <c r="L524" s="553">
        <v>1</v>
      </c>
      <c r="M524" s="553">
        <v>350</v>
      </c>
      <c r="N524" s="553">
        <v>941</v>
      </c>
      <c r="O524" s="553">
        <v>330291</v>
      </c>
      <c r="P524" s="542">
        <v>1.1301659538066724</v>
      </c>
      <c r="Q524" s="554">
        <v>351</v>
      </c>
    </row>
    <row r="525" spans="1:17" ht="14.45" customHeight="1" x14ac:dyDescent="0.2">
      <c r="A525" s="536" t="s">
        <v>1254</v>
      </c>
      <c r="B525" s="537" t="s">
        <v>1074</v>
      </c>
      <c r="C525" s="537" t="s">
        <v>1075</v>
      </c>
      <c r="D525" s="537" t="s">
        <v>1100</v>
      </c>
      <c r="E525" s="537" t="s">
        <v>1101</v>
      </c>
      <c r="F525" s="553">
        <v>34</v>
      </c>
      <c r="G525" s="553">
        <v>3978</v>
      </c>
      <c r="H525" s="553">
        <v>0.85</v>
      </c>
      <c r="I525" s="553">
        <v>117</v>
      </c>
      <c r="J525" s="553">
        <v>40</v>
      </c>
      <c r="K525" s="553">
        <v>4680</v>
      </c>
      <c r="L525" s="553">
        <v>1</v>
      </c>
      <c r="M525" s="553">
        <v>117</v>
      </c>
      <c r="N525" s="553">
        <v>39</v>
      </c>
      <c r="O525" s="553">
        <v>4602</v>
      </c>
      <c r="P525" s="542">
        <v>0.98333333333333328</v>
      </c>
      <c r="Q525" s="554">
        <v>118</v>
      </c>
    </row>
    <row r="526" spans="1:17" ht="14.45" customHeight="1" x14ac:dyDescent="0.2">
      <c r="A526" s="536" t="s">
        <v>1254</v>
      </c>
      <c r="B526" s="537" t="s">
        <v>1074</v>
      </c>
      <c r="C526" s="537" t="s">
        <v>1075</v>
      </c>
      <c r="D526" s="537" t="s">
        <v>1104</v>
      </c>
      <c r="E526" s="537" t="s">
        <v>1105</v>
      </c>
      <c r="F526" s="553">
        <v>4</v>
      </c>
      <c r="G526" s="553">
        <v>196</v>
      </c>
      <c r="H526" s="553"/>
      <c r="I526" s="553">
        <v>49</v>
      </c>
      <c r="J526" s="553"/>
      <c r="K526" s="553"/>
      <c r="L526" s="553"/>
      <c r="M526" s="553"/>
      <c r="N526" s="553">
        <v>2</v>
      </c>
      <c r="O526" s="553">
        <v>100</v>
      </c>
      <c r="P526" s="542"/>
      <c r="Q526" s="554">
        <v>50</v>
      </c>
    </row>
    <row r="527" spans="1:17" ht="14.45" customHeight="1" x14ac:dyDescent="0.2">
      <c r="A527" s="536" t="s">
        <v>1254</v>
      </c>
      <c r="B527" s="537" t="s">
        <v>1074</v>
      </c>
      <c r="C527" s="537" t="s">
        <v>1075</v>
      </c>
      <c r="D527" s="537" t="s">
        <v>1106</v>
      </c>
      <c r="E527" s="537" t="s">
        <v>1107</v>
      </c>
      <c r="F527" s="553"/>
      <c r="G527" s="553"/>
      <c r="H527" s="553"/>
      <c r="I527" s="553"/>
      <c r="J527" s="553"/>
      <c r="K527" s="553"/>
      <c r="L527" s="553"/>
      <c r="M527" s="553"/>
      <c r="N527" s="553">
        <v>1</v>
      </c>
      <c r="O527" s="553">
        <v>399</v>
      </c>
      <c r="P527" s="542"/>
      <c r="Q527" s="554">
        <v>399</v>
      </c>
    </row>
    <row r="528" spans="1:17" ht="14.45" customHeight="1" x14ac:dyDescent="0.2">
      <c r="A528" s="536" t="s">
        <v>1254</v>
      </c>
      <c r="B528" s="537" t="s">
        <v>1074</v>
      </c>
      <c r="C528" s="537" t="s">
        <v>1075</v>
      </c>
      <c r="D528" s="537" t="s">
        <v>1108</v>
      </c>
      <c r="E528" s="537" t="s">
        <v>1109</v>
      </c>
      <c r="F528" s="553">
        <v>36</v>
      </c>
      <c r="G528" s="553">
        <v>1368</v>
      </c>
      <c r="H528" s="553">
        <v>0.94736842105263153</v>
      </c>
      <c r="I528" s="553">
        <v>38</v>
      </c>
      <c r="J528" s="553">
        <v>38</v>
      </c>
      <c r="K528" s="553">
        <v>1444</v>
      </c>
      <c r="L528" s="553">
        <v>1</v>
      </c>
      <c r="M528" s="553">
        <v>38</v>
      </c>
      <c r="N528" s="553">
        <v>36</v>
      </c>
      <c r="O528" s="553">
        <v>1368</v>
      </c>
      <c r="P528" s="542">
        <v>0.94736842105263153</v>
      </c>
      <c r="Q528" s="554">
        <v>38</v>
      </c>
    </row>
    <row r="529" spans="1:17" ht="14.45" customHeight="1" x14ac:dyDescent="0.2">
      <c r="A529" s="536" t="s">
        <v>1254</v>
      </c>
      <c r="B529" s="537" t="s">
        <v>1074</v>
      </c>
      <c r="C529" s="537" t="s">
        <v>1075</v>
      </c>
      <c r="D529" s="537" t="s">
        <v>1110</v>
      </c>
      <c r="E529" s="537" t="s">
        <v>1111</v>
      </c>
      <c r="F529" s="553">
        <v>1</v>
      </c>
      <c r="G529" s="553">
        <v>265</v>
      </c>
      <c r="H529" s="553"/>
      <c r="I529" s="553">
        <v>265</v>
      </c>
      <c r="J529" s="553"/>
      <c r="K529" s="553"/>
      <c r="L529" s="553"/>
      <c r="M529" s="553"/>
      <c r="N529" s="553"/>
      <c r="O529" s="553"/>
      <c r="P529" s="542"/>
      <c r="Q529" s="554"/>
    </row>
    <row r="530" spans="1:17" ht="14.45" customHeight="1" x14ac:dyDescent="0.2">
      <c r="A530" s="536" t="s">
        <v>1254</v>
      </c>
      <c r="B530" s="537" t="s">
        <v>1074</v>
      </c>
      <c r="C530" s="537" t="s">
        <v>1075</v>
      </c>
      <c r="D530" s="537" t="s">
        <v>1112</v>
      </c>
      <c r="E530" s="537" t="s">
        <v>1113</v>
      </c>
      <c r="F530" s="553">
        <v>1</v>
      </c>
      <c r="G530" s="553">
        <v>705</v>
      </c>
      <c r="H530" s="553">
        <v>0.49858557284299859</v>
      </c>
      <c r="I530" s="553">
        <v>705</v>
      </c>
      <c r="J530" s="553">
        <v>2</v>
      </c>
      <c r="K530" s="553">
        <v>1414</v>
      </c>
      <c r="L530" s="553">
        <v>1</v>
      </c>
      <c r="M530" s="553">
        <v>707</v>
      </c>
      <c r="N530" s="553">
        <v>1</v>
      </c>
      <c r="O530" s="553">
        <v>713</v>
      </c>
      <c r="P530" s="542">
        <v>0.50424328147100428</v>
      </c>
      <c r="Q530" s="554">
        <v>713</v>
      </c>
    </row>
    <row r="531" spans="1:17" ht="14.45" customHeight="1" x14ac:dyDescent="0.2">
      <c r="A531" s="536" t="s">
        <v>1254</v>
      </c>
      <c r="B531" s="537" t="s">
        <v>1074</v>
      </c>
      <c r="C531" s="537" t="s">
        <v>1075</v>
      </c>
      <c r="D531" s="537" t="s">
        <v>1114</v>
      </c>
      <c r="E531" s="537" t="s">
        <v>1115</v>
      </c>
      <c r="F531" s="553"/>
      <c r="G531" s="553"/>
      <c r="H531" s="553"/>
      <c r="I531" s="553"/>
      <c r="J531" s="553"/>
      <c r="K531" s="553"/>
      <c r="L531" s="553"/>
      <c r="M531" s="553"/>
      <c r="N531" s="553">
        <v>1</v>
      </c>
      <c r="O531" s="553">
        <v>150</v>
      </c>
      <c r="P531" s="542"/>
      <c r="Q531" s="554">
        <v>150</v>
      </c>
    </row>
    <row r="532" spans="1:17" ht="14.45" customHeight="1" x14ac:dyDescent="0.2">
      <c r="A532" s="536" t="s">
        <v>1254</v>
      </c>
      <c r="B532" s="537" t="s">
        <v>1074</v>
      </c>
      <c r="C532" s="537" t="s">
        <v>1075</v>
      </c>
      <c r="D532" s="537" t="s">
        <v>1116</v>
      </c>
      <c r="E532" s="537" t="s">
        <v>1117</v>
      </c>
      <c r="F532" s="553">
        <v>586</v>
      </c>
      <c r="G532" s="553">
        <v>178730</v>
      </c>
      <c r="H532" s="553">
        <v>1.1535433070866141</v>
      </c>
      <c r="I532" s="553">
        <v>305</v>
      </c>
      <c r="J532" s="553">
        <v>508</v>
      </c>
      <c r="K532" s="553">
        <v>154940</v>
      </c>
      <c r="L532" s="553">
        <v>1</v>
      </c>
      <c r="M532" s="553">
        <v>305</v>
      </c>
      <c r="N532" s="553">
        <v>543</v>
      </c>
      <c r="O532" s="553">
        <v>167244</v>
      </c>
      <c r="P532" s="542">
        <v>1.0794113850522784</v>
      </c>
      <c r="Q532" s="554">
        <v>308</v>
      </c>
    </row>
    <row r="533" spans="1:17" ht="14.45" customHeight="1" x14ac:dyDescent="0.2">
      <c r="A533" s="536" t="s">
        <v>1254</v>
      </c>
      <c r="B533" s="537" t="s">
        <v>1074</v>
      </c>
      <c r="C533" s="537" t="s">
        <v>1075</v>
      </c>
      <c r="D533" s="537" t="s">
        <v>1118</v>
      </c>
      <c r="E533" s="537" t="s">
        <v>1119</v>
      </c>
      <c r="F533" s="553">
        <v>1</v>
      </c>
      <c r="G533" s="553">
        <v>3712</v>
      </c>
      <c r="H533" s="553"/>
      <c r="I533" s="553">
        <v>3712</v>
      </c>
      <c r="J533" s="553"/>
      <c r="K533" s="553"/>
      <c r="L533" s="553"/>
      <c r="M533" s="553"/>
      <c r="N533" s="553"/>
      <c r="O533" s="553"/>
      <c r="P533" s="542"/>
      <c r="Q533" s="554"/>
    </row>
    <row r="534" spans="1:17" ht="14.45" customHeight="1" x14ac:dyDescent="0.2">
      <c r="A534" s="536" t="s">
        <v>1254</v>
      </c>
      <c r="B534" s="537" t="s">
        <v>1074</v>
      </c>
      <c r="C534" s="537" t="s">
        <v>1075</v>
      </c>
      <c r="D534" s="537" t="s">
        <v>1120</v>
      </c>
      <c r="E534" s="537" t="s">
        <v>1121</v>
      </c>
      <c r="F534" s="553">
        <v>219</v>
      </c>
      <c r="G534" s="553">
        <v>108186</v>
      </c>
      <c r="H534" s="553">
        <v>0.55052286085031676</v>
      </c>
      <c r="I534" s="553">
        <v>494</v>
      </c>
      <c r="J534" s="553">
        <v>397</v>
      </c>
      <c r="K534" s="553">
        <v>196515</v>
      </c>
      <c r="L534" s="553">
        <v>1</v>
      </c>
      <c r="M534" s="553">
        <v>495</v>
      </c>
      <c r="N534" s="553">
        <v>386</v>
      </c>
      <c r="O534" s="553">
        <v>192614</v>
      </c>
      <c r="P534" s="542">
        <v>0.98014909803322903</v>
      </c>
      <c r="Q534" s="554">
        <v>499</v>
      </c>
    </row>
    <row r="535" spans="1:17" ht="14.45" customHeight="1" x14ac:dyDescent="0.2">
      <c r="A535" s="536" t="s">
        <v>1254</v>
      </c>
      <c r="B535" s="537" t="s">
        <v>1074</v>
      </c>
      <c r="C535" s="537" t="s">
        <v>1075</v>
      </c>
      <c r="D535" s="537" t="s">
        <v>1122</v>
      </c>
      <c r="E535" s="537" t="s">
        <v>1123</v>
      </c>
      <c r="F535" s="553"/>
      <c r="G535" s="553"/>
      <c r="H535" s="553"/>
      <c r="I535" s="553"/>
      <c r="J535" s="553"/>
      <c r="K535" s="553"/>
      <c r="L535" s="553"/>
      <c r="M535" s="553"/>
      <c r="N535" s="553">
        <v>1</v>
      </c>
      <c r="O535" s="553">
        <v>6669</v>
      </c>
      <c r="P535" s="542"/>
      <c r="Q535" s="554">
        <v>6669</v>
      </c>
    </row>
    <row r="536" spans="1:17" ht="14.45" customHeight="1" x14ac:dyDescent="0.2">
      <c r="A536" s="536" t="s">
        <v>1254</v>
      </c>
      <c r="B536" s="537" t="s">
        <v>1074</v>
      </c>
      <c r="C536" s="537" t="s">
        <v>1075</v>
      </c>
      <c r="D536" s="537" t="s">
        <v>1124</v>
      </c>
      <c r="E536" s="537" t="s">
        <v>1125</v>
      </c>
      <c r="F536" s="553">
        <v>636</v>
      </c>
      <c r="G536" s="553">
        <v>235320</v>
      </c>
      <c r="H536" s="553">
        <v>0.83458646616541354</v>
      </c>
      <c r="I536" s="553">
        <v>370</v>
      </c>
      <c r="J536" s="553">
        <v>760</v>
      </c>
      <c r="K536" s="553">
        <v>281960</v>
      </c>
      <c r="L536" s="553">
        <v>1</v>
      </c>
      <c r="M536" s="553">
        <v>371</v>
      </c>
      <c r="N536" s="553">
        <v>784</v>
      </c>
      <c r="O536" s="553">
        <v>294784</v>
      </c>
      <c r="P536" s="542">
        <v>1.0454816285998014</v>
      </c>
      <c r="Q536" s="554">
        <v>376</v>
      </c>
    </row>
    <row r="537" spans="1:17" ht="14.45" customHeight="1" x14ac:dyDescent="0.2">
      <c r="A537" s="536" t="s">
        <v>1254</v>
      </c>
      <c r="B537" s="537" t="s">
        <v>1074</v>
      </c>
      <c r="C537" s="537" t="s">
        <v>1075</v>
      </c>
      <c r="D537" s="537" t="s">
        <v>1126</v>
      </c>
      <c r="E537" s="537" t="s">
        <v>1127</v>
      </c>
      <c r="F537" s="553"/>
      <c r="G537" s="553"/>
      <c r="H537" s="553"/>
      <c r="I537" s="553"/>
      <c r="J537" s="553"/>
      <c r="K537" s="553"/>
      <c r="L537" s="553"/>
      <c r="M537" s="553"/>
      <c r="N537" s="553">
        <v>1</v>
      </c>
      <c r="O537" s="553">
        <v>3132</v>
      </c>
      <c r="P537" s="542"/>
      <c r="Q537" s="554">
        <v>3132</v>
      </c>
    </row>
    <row r="538" spans="1:17" ht="14.45" customHeight="1" x14ac:dyDescent="0.2">
      <c r="A538" s="536" t="s">
        <v>1254</v>
      </c>
      <c r="B538" s="537" t="s">
        <v>1074</v>
      </c>
      <c r="C538" s="537" t="s">
        <v>1075</v>
      </c>
      <c r="D538" s="537" t="s">
        <v>1128</v>
      </c>
      <c r="E538" s="537" t="s">
        <v>1129</v>
      </c>
      <c r="F538" s="553"/>
      <c r="G538" s="553"/>
      <c r="H538" s="553"/>
      <c r="I538" s="553"/>
      <c r="J538" s="553">
        <v>6</v>
      </c>
      <c r="K538" s="553">
        <v>72</v>
      </c>
      <c r="L538" s="553">
        <v>1</v>
      </c>
      <c r="M538" s="553">
        <v>12</v>
      </c>
      <c r="N538" s="553">
        <v>8</v>
      </c>
      <c r="O538" s="553">
        <v>96</v>
      </c>
      <c r="P538" s="542">
        <v>1.3333333333333333</v>
      </c>
      <c r="Q538" s="554">
        <v>12</v>
      </c>
    </row>
    <row r="539" spans="1:17" ht="14.45" customHeight="1" x14ac:dyDescent="0.2">
      <c r="A539" s="536" t="s">
        <v>1254</v>
      </c>
      <c r="B539" s="537" t="s">
        <v>1074</v>
      </c>
      <c r="C539" s="537" t="s">
        <v>1075</v>
      </c>
      <c r="D539" s="537" t="s">
        <v>1132</v>
      </c>
      <c r="E539" s="537" t="s">
        <v>1133</v>
      </c>
      <c r="F539" s="553">
        <v>23</v>
      </c>
      <c r="G539" s="553">
        <v>2553</v>
      </c>
      <c r="H539" s="553">
        <v>0.7123325892857143</v>
      </c>
      <c r="I539" s="553">
        <v>111</v>
      </c>
      <c r="J539" s="553">
        <v>32</v>
      </c>
      <c r="K539" s="553">
        <v>3584</v>
      </c>
      <c r="L539" s="553">
        <v>1</v>
      </c>
      <c r="M539" s="553">
        <v>112</v>
      </c>
      <c r="N539" s="553">
        <v>31</v>
      </c>
      <c r="O539" s="553">
        <v>3503</v>
      </c>
      <c r="P539" s="542">
        <v>0.9773995535714286</v>
      </c>
      <c r="Q539" s="554">
        <v>113</v>
      </c>
    </row>
    <row r="540" spans="1:17" ht="14.45" customHeight="1" x14ac:dyDescent="0.2">
      <c r="A540" s="536" t="s">
        <v>1254</v>
      </c>
      <c r="B540" s="537" t="s">
        <v>1074</v>
      </c>
      <c r="C540" s="537" t="s">
        <v>1075</v>
      </c>
      <c r="D540" s="537" t="s">
        <v>1134</v>
      </c>
      <c r="E540" s="537" t="s">
        <v>1135</v>
      </c>
      <c r="F540" s="553">
        <v>7</v>
      </c>
      <c r="G540" s="553">
        <v>875</v>
      </c>
      <c r="H540" s="553">
        <v>0.63176895306859204</v>
      </c>
      <c r="I540" s="553">
        <v>125</v>
      </c>
      <c r="J540" s="553">
        <v>11</v>
      </c>
      <c r="K540" s="553">
        <v>1385</v>
      </c>
      <c r="L540" s="553">
        <v>1</v>
      </c>
      <c r="M540" s="553">
        <v>125.90909090909091</v>
      </c>
      <c r="N540" s="553">
        <v>16</v>
      </c>
      <c r="O540" s="553">
        <v>2016</v>
      </c>
      <c r="P540" s="542">
        <v>1.4555956678700361</v>
      </c>
      <c r="Q540" s="554">
        <v>126</v>
      </c>
    </row>
    <row r="541" spans="1:17" ht="14.45" customHeight="1" x14ac:dyDescent="0.2">
      <c r="A541" s="536" t="s">
        <v>1254</v>
      </c>
      <c r="B541" s="537" t="s">
        <v>1074</v>
      </c>
      <c r="C541" s="537" t="s">
        <v>1075</v>
      </c>
      <c r="D541" s="537" t="s">
        <v>1136</v>
      </c>
      <c r="E541" s="537" t="s">
        <v>1137</v>
      </c>
      <c r="F541" s="553">
        <v>55</v>
      </c>
      <c r="G541" s="553">
        <v>27225</v>
      </c>
      <c r="H541" s="553">
        <v>1.1678534660260811</v>
      </c>
      <c r="I541" s="553">
        <v>495</v>
      </c>
      <c r="J541" s="553">
        <v>47</v>
      </c>
      <c r="K541" s="553">
        <v>23312</v>
      </c>
      <c r="L541" s="553">
        <v>1</v>
      </c>
      <c r="M541" s="553">
        <v>496</v>
      </c>
      <c r="N541" s="553">
        <v>39</v>
      </c>
      <c r="O541" s="553">
        <v>19500</v>
      </c>
      <c r="P541" s="542">
        <v>0.83647906657515447</v>
      </c>
      <c r="Q541" s="554">
        <v>500</v>
      </c>
    </row>
    <row r="542" spans="1:17" ht="14.45" customHeight="1" x14ac:dyDescent="0.2">
      <c r="A542" s="536" t="s">
        <v>1254</v>
      </c>
      <c r="B542" s="537" t="s">
        <v>1074</v>
      </c>
      <c r="C542" s="537" t="s">
        <v>1075</v>
      </c>
      <c r="D542" s="537" t="s">
        <v>1138</v>
      </c>
      <c r="E542" s="537"/>
      <c r="F542" s="553">
        <v>8</v>
      </c>
      <c r="G542" s="553">
        <v>10280</v>
      </c>
      <c r="H542" s="553"/>
      <c r="I542" s="553">
        <v>1285</v>
      </c>
      <c r="J542" s="553"/>
      <c r="K542" s="553"/>
      <c r="L542" s="553"/>
      <c r="M542" s="553"/>
      <c r="N542" s="553"/>
      <c r="O542" s="553"/>
      <c r="P542" s="542"/>
      <c r="Q542" s="554"/>
    </row>
    <row r="543" spans="1:17" ht="14.45" customHeight="1" x14ac:dyDescent="0.2">
      <c r="A543" s="536" t="s">
        <v>1254</v>
      </c>
      <c r="B543" s="537" t="s">
        <v>1074</v>
      </c>
      <c r="C543" s="537" t="s">
        <v>1075</v>
      </c>
      <c r="D543" s="537" t="s">
        <v>1139</v>
      </c>
      <c r="E543" s="537" t="s">
        <v>1140</v>
      </c>
      <c r="F543" s="553">
        <v>51</v>
      </c>
      <c r="G543" s="553">
        <v>23256</v>
      </c>
      <c r="H543" s="553">
        <v>2.1157205240174672</v>
      </c>
      <c r="I543" s="553">
        <v>456</v>
      </c>
      <c r="J543" s="553">
        <v>24</v>
      </c>
      <c r="K543" s="553">
        <v>10992</v>
      </c>
      <c r="L543" s="553">
        <v>1</v>
      </c>
      <c r="M543" s="553">
        <v>458</v>
      </c>
      <c r="N543" s="553">
        <v>27</v>
      </c>
      <c r="O543" s="553">
        <v>12501</v>
      </c>
      <c r="P543" s="542">
        <v>1.1372816593886463</v>
      </c>
      <c r="Q543" s="554">
        <v>463</v>
      </c>
    </row>
    <row r="544" spans="1:17" ht="14.45" customHeight="1" x14ac:dyDescent="0.2">
      <c r="A544" s="536" t="s">
        <v>1254</v>
      </c>
      <c r="B544" s="537" t="s">
        <v>1074</v>
      </c>
      <c r="C544" s="537" t="s">
        <v>1075</v>
      </c>
      <c r="D544" s="537" t="s">
        <v>1141</v>
      </c>
      <c r="E544" s="537" t="s">
        <v>1142</v>
      </c>
      <c r="F544" s="553">
        <v>321</v>
      </c>
      <c r="G544" s="553">
        <v>18618</v>
      </c>
      <c r="H544" s="553">
        <v>0.8966480446927374</v>
      </c>
      <c r="I544" s="553">
        <v>58</v>
      </c>
      <c r="J544" s="553">
        <v>358</v>
      </c>
      <c r="K544" s="553">
        <v>20764</v>
      </c>
      <c r="L544" s="553">
        <v>1</v>
      </c>
      <c r="M544" s="553">
        <v>58</v>
      </c>
      <c r="N544" s="553">
        <v>335</v>
      </c>
      <c r="O544" s="553">
        <v>19765</v>
      </c>
      <c r="P544" s="542">
        <v>0.95188788287420534</v>
      </c>
      <c r="Q544" s="554">
        <v>59</v>
      </c>
    </row>
    <row r="545" spans="1:17" ht="14.45" customHeight="1" x14ac:dyDescent="0.2">
      <c r="A545" s="536" t="s">
        <v>1254</v>
      </c>
      <c r="B545" s="537" t="s">
        <v>1074</v>
      </c>
      <c r="C545" s="537" t="s">
        <v>1075</v>
      </c>
      <c r="D545" s="537" t="s">
        <v>1143</v>
      </c>
      <c r="E545" s="537" t="s">
        <v>1144</v>
      </c>
      <c r="F545" s="553">
        <v>4</v>
      </c>
      <c r="G545" s="553">
        <v>8692</v>
      </c>
      <c r="H545" s="553"/>
      <c r="I545" s="553">
        <v>2173</v>
      </c>
      <c r="J545" s="553"/>
      <c r="K545" s="553"/>
      <c r="L545" s="553"/>
      <c r="M545" s="553"/>
      <c r="N545" s="553"/>
      <c r="O545" s="553"/>
      <c r="P545" s="542"/>
      <c r="Q545" s="554"/>
    </row>
    <row r="546" spans="1:17" ht="14.45" customHeight="1" x14ac:dyDescent="0.2">
      <c r="A546" s="536" t="s">
        <v>1254</v>
      </c>
      <c r="B546" s="537" t="s">
        <v>1074</v>
      </c>
      <c r="C546" s="537" t="s">
        <v>1075</v>
      </c>
      <c r="D546" s="537" t="s">
        <v>1145</v>
      </c>
      <c r="E546" s="537" t="s">
        <v>1146</v>
      </c>
      <c r="F546" s="553">
        <v>16</v>
      </c>
      <c r="G546" s="553">
        <v>156192</v>
      </c>
      <c r="H546" s="553">
        <v>1.8652909143020924</v>
      </c>
      <c r="I546" s="553">
        <v>9762</v>
      </c>
      <c r="J546" s="553">
        <v>8</v>
      </c>
      <c r="K546" s="553">
        <v>83736</v>
      </c>
      <c r="L546" s="553">
        <v>1</v>
      </c>
      <c r="M546" s="553">
        <v>10467</v>
      </c>
      <c r="N546" s="553">
        <v>4</v>
      </c>
      <c r="O546" s="553">
        <v>42000</v>
      </c>
      <c r="P546" s="542">
        <v>0.50157638291774143</v>
      </c>
      <c r="Q546" s="554">
        <v>10500</v>
      </c>
    </row>
    <row r="547" spans="1:17" ht="14.45" customHeight="1" x14ac:dyDescent="0.2">
      <c r="A547" s="536" t="s">
        <v>1254</v>
      </c>
      <c r="B547" s="537" t="s">
        <v>1074</v>
      </c>
      <c r="C547" s="537" t="s">
        <v>1075</v>
      </c>
      <c r="D547" s="537" t="s">
        <v>1149</v>
      </c>
      <c r="E547" s="537" t="s">
        <v>1150</v>
      </c>
      <c r="F547" s="553">
        <v>1476</v>
      </c>
      <c r="G547" s="553">
        <v>259776</v>
      </c>
      <c r="H547" s="553">
        <v>0.80523731587561376</v>
      </c>
      <c r="I547" s="553">
        <v>176</v>
      </c>
      <c r="J547" s="553">
        <v>1833</v>
      </c>
      <c r="K547" s="553">
        <v>322608</v>
      </c>
      <c r="L547" s="553">
        <v>1</v>
      </c>
      <c r="M547" s="553">
        <v>176</v>
      </c>
      <c r="N547" s="553">
        <v>1883</v>
      </c>
      <c r="O547" s="553">
        <v>337057</v>
      </c>
      <c r="P547" s="542">
        <v>1.0447881019689531</v>
      </c>
      <c r="Q547" s="554">
        <v>179</v>
      </c>
    </row>
    <row r="548" spans="1:17" ht="14.45" customHeight="1" x14ac:dyDescent="0.2">
      <c r="A548" s="536" t="s">
        <v>1254</v>
      </c>
      <c r="B548" s="537" t="s">
        <v>1074</v>
      </c>
      <c r="C548" s="537" t="s">
        <v>1075</v>
      </c>
      <c r="D548" s="537" t="s">
        <v>1151</v>
      </c>
      <c r="E548" s="537" t="s">
        <v>1152</v>
      </c>
      <c r="F548" s="553">
        <v>40</v>
      </c>
      <c r="G548" s="553">
        <v>3400</v>
      </c>
      <c r="H548" s="553">
        <v>3.9534883720930232</v>
      </c>
      <c r="I548" s="553">
        <v>85</v>
      </c>
      <c r="J548" s="553">
        <v>10</v>
      </c>
      <c r="K548" s="553">
        <v>860</v>
      </c>
      <c r="L548" s="553">
        <v>1</v>
      </c>
      <c r="M548" s="553">
        <v>86</v>
      </c>
      <c r="N548" s="553">
        <v>11</v>
      </c>
      <c r="O548" s="553">
        <v>957</v>
      </c>
      <c r="P548" s="542">
        <v>1.1127906976744186</v>
      </c>
      <c r="Q548" s="554">
        <v>87</v>
      </c>
    </row>
    <row r="549" spans="1:17" ht="14.45" customHeight="1" x14ac:dyDescent="0.2">
      <c r="A549" s="536" t="s">
        <v>1254</v>
      </c>
      <c r="B549" s="537" t="s">
        <v>1074</v>
      </c>
      <c r="C549" s="537" t="s">
        <v>1075</v>
      </c>
      <c r="D549" s="537" t="s">
        <v>1153</v>
      </c>
      <c r="E549" s="537" t="s">
        <v>1154</v>
      </c>
      <c r="F549" s="553">
        <v>1</v>
      </c>
      <c r="G549" s="553">
        <v>178</v>
      </c>
      <c r="H549" s="553">
        <v>0.994413407821229</v>
      </c>
      <c r="I549" s="553">
        <v>178</v>
      </c>
      <c r="J549" s="553">
        <v>1</v>
      </c>
      <c r="K549" s="553">
        <v>179</v>
      </c>
      <c r="L549" s="553">
        <v>1</v>
      </c>
      <c r="M549" s="553">
        <v>179</v>
      </c>
      <c r="N549" s="553">
        <v>1</v>
      </c>
      <c r="O549" s="553">
        <v>180</v>
      </c>
      <c r="P549" s="542">
        <v>1.005586592178771</v>
      </c>
      <c r="Q549" s="554">
        <v>180</v>
      </c>
    </row>
    <row r="550" spans="1:17" ht="14.45" customHeight="1" x14ac:dyDescent="0.2">
      <c r="A550" s="536" t="s">
        <v>1254</v>
      </c>
      <c r="B550" s="537" t="s">
        <v>1074</v>
      </c>
      <c r="C550" s="537" t="s">
        <v>1075</v>
      </c>
      <c r="D550" s="537" t="s">
        <v>1155</v>
      </c>
      <c r="E550" s="537" t="s">
        <v>1156</v>
      </c>
      <c r="F550" s="553">
        <v>25</v>
      </c>
      <c r="G550" s="553">
        <v>4250</v>
      </c>
      <c r="H550" s="553">
        <v>1.1363636363636365</v>
      </c>
      <c r="I550" s="553">
        <v>170</v>
      </c>
      <c r="J550" s="553">
        <v>22</v>
      </c>
      <c r="K550" s="553">
        <v>3740</v>
      </c>
      <c r="L550" s="553">
        <v>1</v>
      </c>
      <c r="M550" s="553">
        <v>170</v>
      </c>
      <c r="N550" s="553">
        <v>27</v>
      </c>
      <c r="O550" s="553">
        <v>4644</v>
      </c>
      <c r="P550" s="542">
        <v>1.2417112299465241</v>
      </c>
      <c r="Q550" s="554">
        <v>172</v>
      </c>
    </row>
    <row r="551" spans="1:17" ht="14.45" customHeight="1" x14ac:dyDescent="0.2">
      <c r="A551" s="536" t="s">
        <v>1254</v>
      </c>
      <c r="B551" s="537" t="s">
        <v>1074</v>
      </c>
      <c r="C551" s="537" t="s">
        <v>1075</v>
      </c>
      <c r="D551" s="537" t="s">
        <v>1157</v>
      </c>
      <c r="E551" s="537" t="s">
        <v>1158</v>
      </c>
      <c r="F551" s="553">
        <v>5</v>
      </c>
      <c r="G551" s="553">
        <v>145</v>
      </c>
      <c r="H551" s="553">
        <v>1.2393162393162394</v>
      </c>
      <c r="I551" s="553">
        <v>29</v>
      </c>
      <c r="J551" s="553">
        <v>4</v>
      </c>
      <c r="K551" s="553">
        <v>117</v>
      </c>
      <c r="L551" s="553">
        <v>1</v>
      </c>
      <c r="M551" s="553">
        <v>29.25</v>
      </c>
      <c r="N551" s="553">
        <v>2</v>
      </c>
      <c r="O551" s="553">
        <v>62</v>
      </c>
      <c r="P551" s="542">
        <v>0.52991452991452992</v>
      </c>
      <c r="Q551" s="554">
        <v>31</v>
      </c>
    </row>
    <row r="552" spans="1:17" ht="14.45" customHeight="1" x14ac:dyDescent="0.2">
      <c r="A552" s="536" t="s">
        <v>1254</v>
      </c>
      <c r="B552" s="537" t="s">
        <v>1074</v>
      </c>
      <c r="C552" s="537" t="s">
        <v>1075</v>
      </c>
      <c r="D552" s="537" t="s">
        <v>1159</v>
      </c>
      <c r="E552" s="537"/>
      <c r="F552" s="553">
        <v>27</v>
      </c>
      <c r="G552" s="553">
        <v>27324</v>
      </c>
      <c r="H552" s="553"/>
      <c r="I552" s="553">
        <v>1012</v>
      </c>
      <c r="J552" s="553"/>
      <c r="K552" s="553"/>
      <c r="L552" s="553"/>
      <c r="M552" s="553"/>
      <c r="N552" s="553"/>
      <c r="O552" s="553"/>
      <c r="P552" s="542"/>
      <c r="Q552" s="554"/>
    </row>
    <row r="553" spans="1:17" ht="14.45" customHeight="1" x14ac:dyDescent="0.2">
      <c r="A553" s="536" t="s">
        <v>1254</v>
      </c>
      <c r="B553" s="537" t="s">
        <v>1074</v>
      </c>
      <c r="C553" s="537" t="s">
        <v>1075</v>
      </c>
      <c r="D553" s="537" t="s">
        <v>1160</v>
      </c>
      <c r="E553" s="537" t="s">
        <v>1161</v>
      </c>
      <c r="F553" s="553">
        <v>6</v>
      </c>
      <c r="G553" s="553">
        <v>1056</v>
      </c>
      <c r="H553" s="553">
        <v>5.9661016949152543</v>
      </c>
      <c r="I553" s="553">
        <v>176</v>
      </c>
      <c r="J553" s="553">
        <v>1</v>
      </c>
      <c r="K553" s="553">
        <v>177</v>
      </c>
      <c r="L553" s="553">
        <v>1</v>
      </c>
      <c r="M553" s="553">
        <v>177</v>
      </c>
      <c r="N553" s="553">
        <v>2</v>
      </c>
      <c r="O553" s="553">
        <v>356</v>
      </c>
      <c r="P553" s="542">
        <v>2.0112994350282487</v>
      </c>
      <c r="Q553" s="554">
        <v>178</v>
      </c>
    </row>
    <row r="554" spans="1:17" ht="14.45" customHeight="1" x14ac:dyDescent="0.2">
      <c r="A554" s="536" t="s">
        <v>1254</v>
      </c>
      <c r="B554" s="537" t="s">
        <v>1074</v>
      </c>
      <c r="C554" s="537" t="s">
        <v>1075</v>
      </c>
      <c r="D554" s="537" t="s">
        <v>1162</v>
      </c>
      <c r="E554" s="537"/>
      <c r="F554" s="553">
        <v>37</v>
      </c>
      <c r="G554" s="553">
        <v>84989</v>
      </c>
      <c r="H554" s="553"/>
      <c r="I554" s="553">
        <v>2297</v>
      </c>
      <c r="J554" s="553"/>
      <c r="K554" s="553"/>
      <c r="L554" s="553"/>
      <c r="M554" s="553"/>
      <c r="N554" s="553"/>
      <c r="O554" s="553"/>
      <c r="P554" s="542"/>
      <c r="Q554" s="554"/>
    </row>
    <row r="555" spans="1:17" ht="14.45" customHeight="1" x14ac:dyDescent="0.2">
      <c r="A555" s="536" t="s">
        <v>1254</v>
      </c>
      <c r="B555" s="537" t="s">
        <v>1074</v>
      </c>
      <c r="C555" s="537" t="s">
        <v>1075</v>
      </c>
      <c r="D555" s="537" t="s">
        <v>1165</v>
      </c>
      <c r="E555" s="537" t="s">
        <v>1166</v>
      </c>
      <c r="F555" s="553">
        <v>8</v>
      </c>
      <c r="G555" s="553">
        <v>2112</v>
      </c>
      <c r="H555" s="553">
        <v>0.72727272727272729</v>
      </c>
      <c r="I555" s="553">
        <v>264</v>
      </c>
      <c r="J555" s="553">
        <v>11</v>
      </c>
      <c r="K555" s="553">
        <v>2904</v>
      </c>
      <c r="L555" s="553">
        <v>1</v>
      </c>
      <c r="M555" s="553">
        <v>264</v>
      </c>
      <c r="N555" s="553">
        <v>11</v>
      </c>
      <c r="O555" s="553">
        <v>2937</v>
      </c>
      <c r="P555" s="542">
        <v>1.0113636363636365</v>
      </c>
      <c r="Q555" s="554">
        <v>267</v>
      </c>
    </row>
    <row r="556" spans="1:17" ht="14.45" customHeight="1" x14ac:dyDescent="0.2">
      <c r="A556" s="536" t="s">
        <v>1254</v>
      </c>
      <c r="B556" s="537" t="s">
        <v>1074</v>
      </c>
      <c r="C556" s="537" t="s">
        <v>1075</v>
      </c>
      <c r="D556" s="537" t="s">
        <v>1167</v>
      </c>
      <c r="E556" s="537" t="s">
        <v>1168</v>
      </c>
      <c r="F556" s="553">
        <v>10</v>
      </c>
      <c r="G556" s="553">
        <v>21310</v>
      </c>
      <c r="H556" s="553">
        <v>9.9859418931583885</v>
      </c>
      <c r="I556" s="553">
        <v>2131</v>
      </c>
      <c r="J556" s="553">
        <v>1</v>
      </c>
      <c r="K556" s="553">
        <v>2134</v>
      </c>
      <c r="L556" s="553">
        <v>1</v>
      </c>
      <c r="M556" s="553">
        <v>2134</v>
      </c>
      <c r="N556" s="553">
        <v>3</v>
      </c>
      <c r="O556" s="553">
        <v>6438</v>
      </c>
      <c r="P556" s="542">
        <v>3.0168697282099344</v>
      </c>
      <c r="Q556" s="554">
        <v>2146</v>
      </c>
    </row>
    <row r="557" spans="1:17" ht="14.45" customHeight="1" x14ac:dyDescent="0.2">
      <c r="A557" s="536" t="s">
        <v>1254</v>
      </c>
      <c r="B557" s="537" t="s">
        <v>1074</v>
      </c>
      <c r="C557" s="537" t="s">
        <v>1075</v>
      </c>
      <c r="D557" s="537" t="s">
        <v>1169</v>
      </c>
      <c r="E557" s="537" t="s">
        <v>1170</v>
      </c>
      <c r="F557" s="553">
        <v>56</v>
      </c>
      <c r="G557" s="553">
        <v>13552</v>
      </c>
      <c r="H557" s="553">
        <v>0.92949245541838132</v>
      </c>
      <c r="I557" s="553">
        <v>242</v>
      </c>
      <c r="J557" s="553">
        <v>60</v>
      </c>
      <c r="K557" s="553">
        <v>14580</v>
      </c>
      <c r="L557" s="553">
        <v>1</v>
      </c>
      <c r="M557" s="553">
        <v>243</v>
      </c>
      <c r="N557" s="553">
        <v>50</v>
      </c>
      <c r="O557" s="553">
        <v>12200</v>
      </c>
      <c r="P557" s="542">
        <v>0.83676268861454051</v>
      </c>
      <c r="Q557" s="554">
        <v>244</v>
      </c>
    </row>
    <row r="558" spans="1:17" ht="14.45" customHeight="1" x14ac:dyDescent="0.2">
      <c r="A558" s="536" t="s">
        <v>1254</v>
      </c>
      <c r="B558" s="537" t="s">
        <v>1074</v>
      </c>
      <c r="C558" s="537" t="s">
        <v>1075</v>
      </c>
      <c r="D558" s="537" t="s">
        <v>1171</v>
      </c>
      <c r="E558" s="537" t="s">
        <v>1172</v>
      </c>
      <c r="F558" s="553">
        <v>1</v>
      </c>
      <c r="G558" s="553">
        <v>424</v>
      </c>
      <c r="H558" s="553"/>
      <c r="I558" s="553">
        <v>424</v>
      </c>
      <c r="J558" s="553"/>
      <c r="K558" s="553"/>
      <c r="L558" s="553"/>
      <c r="M558" s="553"/>
      <c r="N558" s="553">
        <v>1</v>
      </c>
      <c r="O558" s="553">
        <v>435</v>
      </c>
      <c r="P558" s="542"/>
      <c r="Q558" s="554">
        <v>435</v>
      </c>
    </row>
    <row r="559" spans="1:17" ht="14.45" customHeight="1" x14ac:dyDescent="0.2">
      <c r="A559" s="536" t="s">
        <v>1254</v>
      </c>
      <c r="B559" s="537" t="s">
        <v>1074</v>
      </c>
      <c r="C559" s="537" t="s">
        <v>1075</v>
      </c>
      <c r="D559" s="537" t="s">
        <v>1175</v>
      </c>
      <c r="E559" s="537" t="s">
        <v>1079</v>
      </c>
      <c r="F559" s="553">
        <v>1</v>
      </c>
      <c r="G559" s="553">
        <v>37</v>
      </c>
      <c r="H559" s="553"/>
      <c r="I559" s="553">
        <v>37</v>
      </c>
      <c r="J559" s="553"/>
      <c r="K559" s="553"/>
      <c r="L559" s="553"/>
      <c r="M559" s="553"/>
      <c r="N559" s="553"/>
      <c r="O559" s="553"/>
      <c r="P559" s="542"/>
      <c r="Q559" s="554"/>
    </row>
    <row r="560" spans="1:17" ht="14.45" customHeight="1" x14ac:dyDescent="0.2">
      <c r="A560" s="536" t="s">
        <v>1254</v>
      </c>
      <c r="B560" s="537" t="s">
        <v>1074</v>
      </c>
      <c r="C560" s="537" t="s">
        <v>1075</v>
      </c>
      <c r="D560" s="537" t="s">
        <v>1180</v>
      </c>
      <c r="E560" s="537" t="s">
        <v>1181</v>
      </c>
      <c r="F560" s="553">
        <v>2</v>
      </c>
      <c r="G560" s="553">
        <v>578</v>
      </c>
      <c r="H560" s="553">
        <v>1</v>
      </c>
      <c r="I560" s="553">
        <v>289</v>
      </c>
      <c r="J560" s="553">
        <v>2</v>
      </c>
      <c r="K560" s="553">
        <v>578</v>
      </c>
      <c r="L560" s="553">
        <v>1</v>
      </c>
      <c r="M560" s="553">
        <v>289</v>
      </c>
      <c r="N560" s="553">
        <v>3</v>
      </c>
      <c r="O560" s="553">
        <v>873</v>
      </c>
      <c r="P560" s="542">
        <v>1.5103806228373702</v>
      </c>
      <c r="Q560" s="554">
        <v>291</v>
      </c>
    </row>
    <row r="561" spans="1:17" ht="14.45" customHeight="1" x14ac:dyDescent="0.2">
      <c r="A561" s="536" t="s">
        <v>1254</v>
      </c>
      <c r="B561" s="537" t="s">
        <v>1074</v>
      </c>
      <c r="C561" s="537" t="s">
        <v>1075</v>
      </c>
      <c r="D561" s="537" t="s">
        <v>1182</v>
      </c>
      <c r="E561" s="537" t="s">
        <v>1183</v>
      </c>
      <c r="F561" s="553">
        <v>1</v>
      </c>
      <c r="G561" s="553">
        <v>1098</v>
      </c>
      <c r="H561" s="553"/>
      <c r="I561" s="553">
        <v>1098</v>
      </c>
      <c r="J561" s="553"/>
      <c r="K561" s="553"/>
      <c r="L561" s="553"/>
      <c r="M561" s="553"/>
      <c r="N561" s="553">
        <v>1</v>
      </c>
      <c r="O561" s="553">
        <v>1118</v>
      </c>
      <c r="P561" s="542"/>
      <c r="Q561" s="554">
        <v>1118</v>
      </c>
    </row>
    <row r="562" spans="1:17" ht="14.45" customHeight="1" x14ac:dyDescent="0.2">
      <c r="A562" s="536" t="s">
        <v>1254</v>
      </c>
      <c r="B562" s="537" t="s">
        <v>1074</v>
      </c>
      <c r="C562" s="537" t="s">
        <v>1075</v>
      </c>
      <c r="D562" s="537" t="s">
        <v>1184</v>
      </c>
      <c r="E562" s="537" t="s">
        <v>1185</v>
      </c>
      <c r="F562" s="553">
        <v>1</v>
      </c>
      <c r="G562" s="553">
        <v>107</v>
      </c>
      <c r="H562" s="553"/>
      <c r="I562" s="553">
        <v>107</v>
      </c>
      <c r="J562" s="553"/>
      <c r="K562" s="553"/>
      <c r="L562" s="553"/>
      <c r="M562" s="553"/>
      <c r="N562" s="553"/>
      <c r="O562" s="553"/>
      <c r="P562" s="542"/>
      <c r="Q562" s="554"/>
    </row>
    <row r="563" spans="1:17" ht="14.45" customHeight="1" x14ac:dyDescent="0.2">
      <c r="A563" s="536" t="s">
        <v>1254</v>
      </c>
      <c r="B563" s="537" t="s">
        <v>1074</v>
      </c>
      <c r="C563" s="537" t="s">
        <v>1075</v>
      </c>
      <c r="D563" s="537" t="s">
        <v>1190</v>
      </c>
      <c r="E563" s="537" t="s">
        <v>1191</v>
      </c>
      <c r="F563" s="553">
        <v>2</v>
      </c>
      <c r="G563" s="553">
        <v>0</v>
      </c>
      <c r="H563" s="553"/>
      <c r="I563" s="553">
        <v>0</v>
      </c>
      <c r="J563" s="553"/>
      <c r="K563" s="553"/>
      <c r="L563" s="553"/>
      <c r="M563" s="553"/>
      <c r="N563" s="553"/>
      <c r="O563" s="553"/>
      <c r="P563" s="542"/>
      <c r="Q563" s="554"/>
    </row>
    <row r="564" spans="1:17" ht="14.45" customHeight="1" x14ac:dyDescent="0.2">
      <c r="A564" s="536" t="s">
        <v>1254</v>
      </c>
      <c r="B564" s="537" t="s">
        <v>1074</v>
      </c>
      <c r="C564" s="537" t="s">
        <v>1075</v>
      </c>
      <c r="D564" s="537" t="s">
        <v>1192</v>
      </c>
      <c r="E564" s="537" t="s">
        <v>1193</v>
      </c>
      <c r="F564" s="553"/>
      <c r="G564" s="553"/>
      <c r="H564" s="553"/>
      <c r="I564" s="553"/>
      <c r="J564" s="553">
        <v>26</v>
      </c>
      <c r="K564" s="553">
        <v>124254</v>
      </c>
      <c r="L564" s="553">
        <v>1</v>
      </c>
      <c r="M564" s="553">
        <v>4779</v>
      </c>
      <c r="N564" s="553">
        <v>54</v>
      </c>
      <c r="O564" s="553">
        <v>259362</v>
      </c>
      <c r="P564" s="542">
        <v>2.0873533246414602</v>
      </c>
      <c r="Q564" s="554">
        <v>4803</v>
      </c>
    </row>
    <row r="565" spans="1:17" ht="14.45" customHeight="1" x14ac:dyDescent="0.2">
      <c r="A565" s="536" t="s">
        <v>1254</v>
      </c>
      <c r="B565" s="537" t="s">
        <v>1074</v>
      </c>
      <c r="C565" s="537" t="s">
        <v>1075</v>
      </c>
      <c r="D565" s="537" t="s">
        <v>1194</v>
      </c>
      <c r="E565" s="537" t="s">
        <v>1195</v>
      </c>
      <c r="F565" s="553"/>
      <c r="G565" s="553"/>
      <c r="H565" s="553"/>
      <c r="I565" s="553"/>
      <c r="J565" s="553">
        <v>8</v>
      </c>
      <c r="K565" s="553">
        <v>4872</v>
      </c>
      <c r="L565" s="553">
        <v>1</v>
      </c>
      <c r="M565" s="553">
        <v>609</v>
      </c>
      <c r="N565" s="553">
        <v>15</v>
      </c>
      <c r="O565" s="553">
        <v>9180</v>
      </c>
      <c r="P565" s="542">
        <v>1.8842364532019704</v>
      </c>
      <c r="Q565" s="554">
        <v>612</v>
      </c>
    </row>
    <row r="566" spans="1:17" ht="14.45" customHeight="1" x14ac:dyDescent="0.2">
      <c r="A566" s="536" t="s">
        <v>1254</v>
      </c>
      <c r="B566" s="537" t="s">
        <v>1074</v>
      </c>
      <c r="C566" s="537" t="s">
        <v>1075</v>
      </c>
      <c r="D566" s="537" t="s">
        <v>1198</v>
      </c>
      <c r="E566" s="537" t="s">
        <v>1199</v>
      </c>
      <c r="F566" s="553"/>
      <c r="G566" s="553"/>
      <c r="H566" s="553"/>
      <c r="I566" s="553"/>
      <c r="J566" s="553">
        <v>4</v>
      </c>
      <c r="K566" s="553">
        <v>30300</v>
      </c>
      <c r="L566" s="553">
        <v>1</v>
      </c>
      <c r="M566" s="553">
        <v>7575</v>
      </c>
      <c r="N566" s="553">
        <v>4</v>
      </c>
      <c r="O566" s="553">
        <v>30344</v>
      </c>
      <c r="P566" s="542">
        <v>1.0014521452145215</v>
      </c>
      <c r="Q566" s="554">
        <v>7586</v>
      </c>
    </row>
    <row r="567" spans="1:17" ht="14.45" customHeight="1" x14ac:dyDescent="0.2">
      <c r="A567" s="536" t="s">
        <v>1254</v>
      </c>
      <c r="B567" s="537" t="s">
        <v>1074</v>
      </c>
      <c r="C567" s="537" t="s">
        <v>1075</v>
      </c>
      <c r="D567" s="537" t="s">
        <v>1202</v>
      </c>
      <c r="E567" s="537" t="s">
        <v>1203</v>
      </c>
      <c r="F567" s="553"/>
      <c r="G567" s="553"/>
      <c r="H567" s="553"/>
      <c r="I567" s="553"/>
      <c r="J567" s="553"/>
      <c r="K567" s="553"/>
      <c r="L567" s="553"/>
      <c r="M567" s="553"/>
      <c r="N567" s="553">
        <v>2</v>
      </c>
      <c r="O567" s="553">
        <v>7678</v>
      </c>
      <c r="P567" s="542"/>
      <c r="Q567" s="554">
        <v>3839</v>
      </c>
    </row>
    <row r="568" spans="1:17" ht="14.45" customHeight="1" x14ac:dyDescent="0.2">
      <c r="A568" s="536" t="s">
        <v>1255</v>
      </c>
      <c r="B568" s="537" t="s">
        <v>1074</v>
      </c>
      <c r="C568" s="537" t="s">
        <v>1075</v>
      </c>
      <c r="D568" s="537" t="s">
        <v>1078</v>
      </c>
      <c r="E568" s="537" t="s">
        <v>1079</v>
      </c>
      <c r="F568" s="553">
        <v>33</v>
      </c>
      <c r="G568" s="553">
        <v>1914</v>
      </c>
      <c r="H568" s="553">
        <v>1.4347826086956521</v>
      </c>
      <c r="I568" s="553">
        <v>58</v>
      </c>
      <c r="J568" s="553">
        <v>23</v>
      </c>
      <c r="K568" s="553">
        <v>1334</v>
      </c>
      <c r="L568" s="553">
        <v>1</v>
      </c>
      <c r="M568" s="553">
        <v>58</v>
      </c>
      <c r="N568" s="553">
        <v>18</v>
      </c>
      <c r="O568" s="553">
        <v>1062</v>
      </c>
      <c r="P568" s="542">
        <v>0.79610194902548725</v>
      </c>
      <c r="Q568" s="554">
        <v>59</v>
      </c>
    </row>
    <row r="569" spans="1:17" ht="14.45" customHeight="1" x14ac:dyDescent="0.2">
      <c r="A569" s="536" t="s">
        <v>1255</v>
      </c>
      <c r="B569" s="537" t="s">
        <v>1074</v>
      </c>
      <c r="C569" s="537" t="s">
        <v>1075</v>
      </c>
      <c r="D569" s="537" t="s">
        <v>1080</v>
      </c>
      <c r="E569" s="537" t="s">
        <v>1081</v>
      </c>
      <c r="F569" s="553">
        <v>3</v>
      </c>
      <c r="G569" s="553">
        <v>393</v>
      </c>
      <c r="H569" s="553">
        <v>0.4968394437420986</v>
      </c>
      <c r="I569" s="553">
        <v>131</v>
      </c>
      <c r="J569" s="553">
        <v>6</v>
      </c>
      <c r="K569" s="553">
        <v>791</v>
      </c>
      <c r="L569" s="553">
        <v>1</v>
      </c>
      <c r="M569" s="553">
        <v>131.83333333333334</v>
      </c>
      <c r="N569" s="553">
        <v>5</v>
      </c>
      <c r="O569" s="553">
        <v>660</v>
      </c>
      <c r="P569" s="542">
        <v>0.83438685208596708</v>
      </c>
      <c r="Q569" s="554">
        <v>132</v>
      </c>
    </row>
    <row r="570" spans="1:17" ht="14.45" customHeight="1" x14ac:dyDescent="0.2">
      <c r="A570" s="536" t="s">
        <v>1255</v>
      </c>
      <c r="B570" s="537" t="s">
        <v>1074</v>
      </c>
      <c r="C570" s="537" t="s">
        <v>1075</v>
      </c>
      <c r="D570" s="537" t="s">
        <v>1082</v>
      </c>
      <c r="E570" s="537" t="s">
        <v>1083</v>
      </c>
      <c r="F570" s="553">
        <v>3</v>
      </c>
      <c r="G570" s="553">
        <v>567</v>
      </c>
      <c r="H570" s="553">
        <v>1.4921052631578948</v>
      </c>
      <c r="I570" s="553">
        <v>189</v>
      </c>
      <c r="J570" s="553">
        <v>2</v>
      </c>
      <c r="K570" s="553">
        <v>380</v>
      </c>
      <c r="L570" s="553">
        <v>1</v>
      </c>
      <c r="M570" s="553">
        <v>190</v>
      </c>
      <c r="N570" s="553">
        <v>6</v>
      </c>
      <c r="O570" s="553">
        <v>1140</v>
      </c>
      <c r="P570" s="542">
        <v>3</v>
      </c>
      <c r="Q570" s="554">
        <v>190</v>
      </c>
    </row>
    <row r="571" spans="1:17" ht="14.45" customHeight="1" x14ac:dyDescent="0.2">
      <c r="A571" s="536" t="s">
        <v>1255</v>
      </c>
      <c r="B571" s="537" t="s">
        <v>1074</v>
      </c>
      <c r="C571" s="537" t="s">
        <v>1075</v>
      </c>
      <c r="D571" s="537" t="s">
        <v>1086</v>
      </c>
      <c r="E571" s="537" t="s">
        <v>1087</v>
      </c>
      <c r="F571" s="553">
        <v>5</v>
      </c>
      <c r="G571" s="553">
        <v>900</v>
      </c>
      <c r="H571" s="553">
        <v>1.25</v>
      </c>
      <c r="I571" s="553">
        <v>180</v>
      </c>
      <c r="J571" s="553">
        <v>4</v>
      </c>
      <c r="K571" s="553">
        <v>720</v>
      </c>
      <c r="L571" s="553">
        <v>1</v>
      </c>
      <c r="M571" s="553">
        <v>180</v>
      </c>
      <c r="N571" s="553">
        <v>10</v>
      </c>
      <c r="O571" s="553">
        <v>1830</v>
      </c>
      <c r="P571" s="542">
        <v>2.5416666666666665</v>
      </c>
      <c r="Q571" s="554">
        <v>183</v>
      </c>
    </row>
    <row r="572" spans="1:17" ht="14.45" customHeight="1" x14ac:dyDescent="0.2">
      <c r="A572" s="536" t="s">
        <v>1255</v>
      </c>
      <c r="B572" s="537" t="s">
        <v>1074</v>
      </c>
      <c r="C572" s="537" t="s">
        <v>1075</v>
      </c>
      <c r="D572" s="537" t="s">
        <v>1090</v>
      </c>
      <c r="E572" s="537" t="s">
        <v>1091</v>
      </c>
      <c r="F572" s="553"/>
      <c r="G572" s="553"/>
      <c r="H572" s="553"/>
      <c r="I572" s="553"/>
      <c r="J572" s="553">
        <v>1</v>
      </c>
      <c r="K572" s="553">
        <v>337</v>
      </c>
      <c r="L572" s="553">
        <v>1</v>
      </c>
      <c r="M572" s="553">
        <v>337</v>
      </c>
      <c r="N572" s="553">
        <v>1</v>
      </c>
      <c r="O572" s="553">
        <v>341</v>
      </c>
      <c r="P572" s="542">
        <v>1.0118694362017804</v>
      </c>
      <c r="Q572" s="554">
        <v>341</v>
      </c>
    </row>
    <row r="573" spans="1:17" ht="14.45" customHeight="1" x14ac:dyDescent="0.2">
      <c r="A573" s="536" t="s">
        <v>1255</v>
      </c>
      <c r="B573" s="537" t="s">
        <v>1074</v>
      </c>
      <c r="C573" s="537" t="s">
        <v>1075</v>
      </c>
      <c r="D573" s="537" t="s">
        <v>1094</v>
      </c>
      <c r="E573" s="537" t="s">
        <v>1095</v>
      </c>
      <c r="F573" s="553">
        <v>35</v>
      </c>
      <c r="G573" s="553">
        <v>12215</v>
      </c>
      <c r="H573" s="553">
        <v>1.3423076923076922</v>
      </c>
      <c r="I573" s="553">
        <v>349</v>
      </c>
      <c r="J573" s="553">
        <v>26</v>
      </c>
      <c r="K573" s="553">
        <v>9100</v>
      </c>
      <c r="L573" s="553">
        <v>1</v>
      </c>
      <c r="M573" s="553">
        <v>350</v>
      </c>
      <c r="N573" s="553">
        <v>11</v>
      </c>
      <c r="O573" s="553">
        <v>3861</v>
      </c>
      <c r="P573" s="542">
        <v>0.42428571428571427</v>
      </c>
      <c r="Q573" s="554">
        <v>351</v>
      </c>
    </row>
    <row r="574" spans="1:17" ht="14.45" customHeight="1" x14ac:dyDescent="0.2">
      <c r="A574" s="536" t="s">
        <v>1255</v>
      </c>
      <c r="B574" s="537" t="s">
        <v>1074</v>
      </c>
      <c r="C574" s="537" t="s">
        <v>1075</v>
      </c>
      <c r="D574" s="537" t="s">
        <v>1106</v>
      </c>
      <c r="E574" s="537" t="s">
        <v>1107</v>
      </c>
      <c r="F574" s="553"/>
      <c r="G574" s="553"/>
      <c r="H574" s="553"/>
      <c r="I574" s="553"/>
      <c r="J574" s="553"/>
      <c r="K574" s="553"/>
      <c r="L574" s="553"/>
      <c r="M574" s="553"/>
      <c r="N574" s="553">
        <v>1</v>
      </c>
      <c r="O574" s="553">
        <v>399</v>
      </c>
      <c r="P574" s="542"/>
      <c r="Q574" s="554">
        <v>399</v>
      </c>
    </row>
    <row r="575" spans="1:17" ht="14.45" customHeight="1" x14ac:dyDescent="0.2">
      <c r="A575" s="536" t="s">
        <v>1255</v>
      </c>
      <c r="B575" s="537" t="s">
        <v>1074</v>
      </c>
      <c r="C575" s="537" t="s">
        <v>1075</v>
      </c>
      <c r="D575" s="537" t="s">
        <v>1112</v>
      </c>
      <c r="E575" s="537" t="s">
        <v>1113</v>
      </c>
      <c r="F575" s="553"/>
      <c r="G575" s="553"/>
      <c r="H575" s="553"/>
      <c r="I575" s="553"/>
      <c r="J575" s="553"/>
      <c r="K575" s="553"/>
      <c r="L575" s="553"/>
      <c r="M575" s="553"/>
      <c r="N575" s="553">
        <v>1</v>
      </c>
      <c r="O575" s="553">
        <v>713</v>
      </c>
      <c r="P575" s="542"/>
      <c r="Q575" s="554">
        <v>713</v>
      </c>
    </row>
    <row r="576" spans="1:17" ht="14.45" customHeight="1" x14ac:dyDescent="0.2">
      <c r="A576" s="536" t="s">
        <v>1255</v>
      </c>
      <c r="B576" s="537" t="s">
        <v>1074</v>
      </c>
      <c r="C576" s="537" t="s">
        <v>1075</v>
      </c>
      <c r="D576" s="537" t="s">
        <v>1116</v>
      </c>
      <c r="E576" s="537" t="s">
        <v>1117</v>
      </c>
      <c r="F576" s="553">
        <v>21</v>
      </c>
      <c r="G576" s="553">
        <v>6405</v>
      </c>
      <c r="H576" s="553">
        <v>1.1052631578947369</v>
      </c>
      <c r="I576" s="553">
        <v>305</v>
      </c>
      <c r="J576" s="553">
        <v>19</v>
      </c>
      <c r="K576" s="553">
        <v>5795</v>
      </c>
      <c r="L576" s="553">
        <v>1</v>
      </c>
      <c r="M576" s="553">
        <v>305</v>
      </c>
      <c r="N576" s="553">
        <v>8</v>
      </c>
      <c r="O576" s="553">
        <v>2464</v>
      </c>
      <c r="P576" s="542">
        <v>0.42519413287316654</v>
      </c>
      <c r="Q576" s="554">
        <v>308</v>
      </c>
    </row>
    <row r="577" spans="1:17" ht="14.45" customHeight="1" x14ac:dyDescent="0.2">
      <c r="A577" s="536" t="s">
        <v>1255</v>
      </c>
      <c r="B577" s="537" t="s">
        <v>1074</v>
      </c>
      <c r="C577" s="537" t="s">
        <v>1075</v>
      </c>
      <c r="D577" s="537" t="s">
        <v>1120</v>
      </c>
      <c r="E577" s="537" t="s">
        <v>1121</v>
      </c>
      <c r="F577" s="553">
        <v>18</v>
      </c>
      <c r="G577" s="553">
        <v>8892</v>
      </c>
      <c r="H577" s="553">
        <v>1.1975757575757575</v>
      </c>
      <c r="I577" s="553">
        <v>494</v>
      </c>
      <c r="J577" s="553">
        <v>15</v>
      </c>
      <c r="K577" s="553">
        <v>7425</v>
      </c>
      <c r="L577" s="553">
        <v>1</v>
      </c>
      <c r="M577" s="553">
        <v>495</v>
      </c>
      <c r="N577" s="553">
        <v>27</v>
      </c>
      <c r="O577" s="553">
        <v>13473</v>
      </c>
      <c r="P577" s="542">
        <v>1.8145454545454545</v>
      </c>
      <c r="Q577" s="554">
        <v>499</v>
      </c>
    </row>
    <row r="578" spans="1:17" ht="14.45" customHeight="1" x14ac:dyDescent="0.2">
      <c r="A578" s="536" t="s">
        <v>1255</v>
      </c>
      <c r="B578" s="537" t="s">
        <v>1074</v>
      </c>
      <c r="C578" s="537" t="s">
        <v>1075</v>
      </c>
      <c r="D578" s="537" t="s">
        <v>1124</v>
      </c>
      <c r="E578" s="537" t="s">
        <v>1125</v>
      </c>
      <c r="F578" s="553">
        <v>37</v>
      </c>
      <c r="G578" s="553">
        <v>13690</v>
      </c>
      <c r="H578" s="553">
        <v>1.0542934154793993</v>
      </c>
      <c r="I578" s="553">
        <v>370</v>
      </c>
      <c r="J578" s="553">
        <v>35</v>
      </c>
      <c r="K578" s="553">
        <v>12985</v>
      </c>
      <c r="L578" s="553">
        <v>1</v>
      </c>
      <c r="M578" s="553">
        <v>371</v>
      </c>
      <c r="N578" s="553">
        <v>29</v>
      </c>
      <c r="O578" s="553">
        <v>10904</v>
      </c>
      <c r="P578" s="542">
        <v>0.83973815941470931</v>
      </c>
      <c r="Q578" s="554">
        <v>376</v>
      </c>
    </row>
    <row r="579" spans="1:17" ht="14.45" customHeight="1" x14ac:dyDescent="0.2">
      <c r="A579" s="536" t="s">
        <v>1255</v>
      </c>
      <c r="B579" s="537" t="s">
        <v>1074</v>
      </c>
      <c r="C579" s="537" t="s">
        <v>1075</v>
      </c>
      <c r="D579" s="537" t="s">
        <v>1128</v>
      </c>
      <c r="E579" s="537" t="s">
        <v>1129</v>
      </c>
      <c r="F579" s="553"/>
      <c r="G579" s="553"/>
      <c r="H579" s="553"/>
      <c r="I579" s="553"/>
      <c r="J579" s="553">
        <v>1</v>
      </c>
      <c r="K579" s="553">
        <v>12</v>
      </c>
      <c r="L579" s="553">
        <v>1</v>
      </c>
      <c r="M579" s="553">
        <v>12</v>
      </c>
      <c r="N579" s="553"/>
      <c r="O579" s="553"/>
      <c r="P579" s="542"/>
      <c r="Q579" s="554"/>
    </row>
    <row r="580" spans="1:17" ht="14.45" customHeight="1" x14ac:dyDescent="0.2">
      <c r="A580" s="536" t="s">
        <v>1255</v>
      </c>
      <c r="B580" s="537" t="s">
        <v>1074</v>
      </c>
      <c r="C580" s="537" t="s">
        <v>1075</v>
      </c>
      <c r="D580" s="537" t="s">
        <v>1132</v>
      </c>
      <c r="E580" s="537" t="s">
        <v>1133</v>
      </c>
      <c r="F580" s="553"/>
      <c r="G580" s="553"/>
      <c r="H580" s="553"/>
      <c r="I580" s="553"/>
      <c r="J580" s="553">
        <v>2</v>
      </c>
      <c r="K580" s="553">
        <v>224</v>
      </c>
      <c r="L580" s="553">
        <v>1</v>
      </c>
      <c r="M580" s="553">
        <v>112</v>
      </c>
      <c r="N580" s="553"/>
      <c r="O580" s="553"/>
      <c r="P580" s="542"/>
      <c r="Q580" s="554"/>
    </row>
    <row r="581" spans="1:17" ht="14.45" customHeight="1" x14ac:dyDescent="0.2">
      <c r="A581" s="536" t="s">
        <v>1255</v>
      </c>
      <c r="B581" s="537" t="s">
        <v>1074</v>
      </c>
      <c r="C581" s="537" t="s">
        <v>1075</v>
      </c>
      <c r="D581" s="537" t="s">
        <v>1134</v>
      </c>
      <c r="E581" s="537" t="s">
        <v>1135</v>
      </c>
      <c r="F581" s="553"/>
      <c r="G581" s="553"/>
      <c r="H581" s="553"/>
      <c r="I581" s="553"/>
      <c r="J581" s="553">
        <v>1</v>
      </c>
      <c r="K581" s="553">
        <v>126</v>
      </c>
      <c r="L581" s="553">
        <v>1</v>
      </c>
      <c r="M581" s="553">
        <v>126</v>
      </c>
      <c r="N581" s="553"/>
      <c r="O581" s="553"/>
      <c r="P581" s="542"/>
      <c r="Q581" s="554"/>
    </row>
    <row r="582" spans="1:17" ht="14.45" customHeight="1" x14ac:dyDescent="0.2">
      <c r="A582" s="536" t="s">
        <v>1255</v>
      </c>
      <c r="B582" s="537" t="s">
        <v>1074</v>
      </c>
      <c r="C582" s="537" t="s">
        <v>1075</v>
      </c>
      <c r="D582" s="537" t="s">
        <v>1139</v>
      </c>
      <c r="E582" s="537" t="s">
        <v>1140</v>
      </c>
      <c r="F582" s="553"/>
      <c r="G582" s="553"/>
      <c r="H582" s="553"/>
      <c r="I582" s="553"/>
      <c r="J582" s="553">
        <v>1</v>
      </c>
      <c r="K582" s="553">
        <v>458</v>
      </c>
      <c r="L582" s="553">
        <v>1</v>
      </c>
      <c r="M582" s="553">
        <v>458</v>
      </c>
      <c r="N582" s="553"/>
      <c r="O582" s="553"/>
      <c r="P582" s="542"/>
      <c r="Q582" s="554"/>
    </row>
    <row r="583" spans="1:17" ht="14.45" customHeight="1" x14ac:dyDescent="0.2">
      <c r="A583" s="536" t="s">
        <v>1255</v>
      </c>
      <c r="B583" s="537" t="s">
        <v>1074</v>
      </c>
      <c r="C583" s="537" t="s">
        <v>1075</v>
      </c>
      <c r="D583" s="537" t="s">
        <v>1141</v>
      </c>
      <c r="E583" s="537" t="s">
        <v>1142</v>
      </c>
      <c r="F583" s="553">
        <v>4</v>
      </c>
      <c r="G583" s="553">
        <v>232</v>
      </c>
      <c r="H583" s="553">
        <v>0.8</v>
      </c>
      <c r="I583" s="553">
        <v>58</v>
      </c>
      <c r="J583" s="553">
        <v>5</v>
      </c>
      <c r="K583" s="553">
        <v>290</v>
      </c>
      <c r="L583" s="553">
        <v>1</v>
      </c>
      <c r="M583" s="553">
        <v>58</v>
      </c>
      <c r="N583" s="553">
        <v>1</v>
      </c>
      <c r="O583" s="553">
        <v>59</v>
      </c>
      <c r="P583" s="542">
        <v>0.20344827586206896</v>
      </c>
      <c r="Q583" s="554">
        <v>59</v>
      </c>
    </row>
    <row r="584" spans="1:17" ht="14.45" customHeight="1" x14ac:dyDescent="0.2">
      <c r="A584" s="536" t="s">
        <v>1255</v>
      </c>
      <c r="B584" s="537" t="s">
        <v>1074</v>
      </c>
      <c r="C584" s="537" t="s">
        <v>1075</v>
      </c>
      <c r="D584" s="537" t="s">
        <v>1149</v>
      </c>
      <c r="E584" s="537" t="s">
        <v>1150</v>
      </c>
      <c r="F584" s="553">
        <v>26</v>
      </c>
      <c r="G584" s="553">
        <v>4576</v>
      </c>
      <c r="H584" s="553">
        <v>1.1304347826086956</v>
      </c>
      <c r="I584" s="553">
        <v>176</v>
      </c>
      <c r="J584" s="553">
        <v>23</v>
      </c>
      <c r="K584" s="553">
        <v>4048</v>
      </c>
      <c r="L584" s="553">
        <v>1</v>
      </c>
      <c r="M584" s="553">
        <v>176</v>
      </c>
      <c r="N584" s="553">
        <v>40</v>
      </c>
      <c r="O584" s="553">
        <v>7160</v>
      </c>
      <c r="P584" s="542">
        <v>1.7687747035573123</v>
      </c>
      <c r="Q584" s="554">
        <v>179</v>
      </c>
    </row>
    <row r="585" spans="1:17" ht="14.45" customHeight="1" x14ac:dyDescent="0.2">
      <c r="A585" s="536" t="s">
        <v>1255</v>
      </c>
      <c r="B585" s="537" t="s">
        <v>1074</v>
      </c>
      <c r="C585" s="537" t="s">
        <v>1075</v>
      </c>
      <c r="D585" s="537" t="s">
        <v>1151</v>
      </c>
      <c r="E585" s="537" t="s">
        <v>1152</v>
      </c>
      <c r="F585" s="553"/>
      <c r="G585" s="553"/>
      <c r="H585" s="553"/>
      <c r="I585" s="553"/>
      <c r="J585" s="553"/>
      <c r="K585" s="553"/>
      <c r="L585" s="553"/>
      <c r="M585" s="553"/>
      <c r="N585" s="553">
        <v>3</v>
      </c>
      <c r="O585" s="553">
        <v>261</v>
      </c>
      <c r="P585" s="542"/>
      <c r="Q585" s="554">
        <v>87</v>
      </c>
    </row>
    <row r="586" spans="1:17" ht="14.45" customHeight="1" x14ac:dyDescent="0.2">
      <c r="A586" s="536" t="s">
        <v>1255</v>
      </c>
      <c r="B586" s="537" t="s">
        <v>1074</v>
      </c>
      <c r="C586" s="537" t="s">
        <v>1075</v>
      </c>
      <c r="D586" s="537" t="s">
        <v>1155</v>
      </c>
      <c r="E586" s="537" t="s">
        <v>1156</v>
      </c>
      <c r="F586" s="553"/>
      <c r="G586" s="553"/>
      <c r="H586" s="553"/>
      <c r="I586" s="553"/>
      <c r="J586" s="553">
        <v>1</v>
      </c>
      <c r="K586" s="553">
        <v>170</v>
      </c>
      <c r="L586" s="553">
        <v>1</v>
      </c>
      <c r="M586" s="553">
        <v>170</v>
      </c>
      <c r="N586" s="553"/>
      <c r="O586" s="553"/>
      <c r="P586" s="542"/>
      <c r="Q586" s="554"/>
    </row>
    <row r="587" spans="1:17" ht="14.45" customHeight="1" x14ac:dyDescent="0.2">
      <c r="A587" s="536" t="s">
        <v>1255</v>
      </c>
      <c r="B587" s="537" t="s">
        <v>1074</v>
      </c>
      <c r="C587" s="537" t="s">
        <v>1075</v>
      </c>
      <c r="D587" s="537" t="s">
        <v>1157</v>
      </c>
      <c r="E587" s="537" t="s">
        <v>1158</v>
      </c>
      <c r="F587" s="553"/>
      <c r="G587" s="553"/>
      <c r="H587" s="553"/>
      <c r="I587" s="553"/>
      <c r="J587" s="553"/>
      <c r="K587" s="553"/>
      <c r="L587" s="553"/>
      <c r="M587" s="553"/>
      <c r="N587" s="553">
        <v>1</v>
      </c>
      <c r="O587" s="553">
        <v>31</v>
      </c>
      <c r="P587" s="542"/>
      <c r="Q587" s="554">
        <v>31</v>
      </c>
    </row>
    <row r="588" spans="1:17" ht="14.45" customHeight="1" x14ac:dyDescent="0.2">
      <c r="A588" s="536" t="s">
        <v>1255</v>
      </c>
      <c r="B588" s="537" t="s">
        <v>1074</v>
      </c>
      <c r="C588" s="537" t="s">
        <v>1075</v>
      </c>
      <c r="D588" s="537" t="s">
        <v>1165</v>
      </c>
      <c r="E588" s="537" t="s">
        <v>1166</v>
      </c>
      <c r="F588" s="553"/>
      <c r="G588" s="553"/>
      <c r="H588" s="553"/>
      <c r="I588" s="553"/>
      <c r="J588" s="553">
        <v>1</v>
      </c>
      <c r="K588" s="553">
        <v>264</v>
      </c>
      <c r="L588" s="553">
        <v>1</v>
      </c>
      <c r="M588" s="553">
        <v>264</v>
      </c>
      <c r="N588" s="553">
        <v>2</v>
      </c>
      <c r="O588" s="553">
        <v>534</v>
      </c>
      <c r="P588" s="542">
        <v>2.0227272727272729</v>
      </c>
      <c r="Q588" s="554">
        <v>267</v>
      </c>
    </row>
    <row r="589" spans="1:17" ht="14.45" customHeight="1" x14ac:dyDescent="0.2">
      <c r="A589" s="536" t="s">
        <v>1255</v>
      </c>
      <c r="B589" s="537" t="s">
        <v>1074</v>
      </c>
      <c r="C589" s="537" t="s">
        <v>1075</v>
      </c>
      <c r="D589" s="537" t="s">
        <v>1178</v>
      </c>
      <c r="E589" s="537" t="s">
        <v>1179</v>
      </c>
      <c r="F589" s="553"/>
      <c r="G589" s="553"/>
      <c r="H589" s="553"/>
      <c r="I589" s="553"/>
      <c r="J589" s="553"/>
      <c r="K589" s="553"/>
      <c r="L589" s="553"/>
      <c r="M589" s="553"/>
      <c r="N589" s="553">
        <v>1</v>
      </c>
      <c r="O589" s="553">
        <v>1075</v>
      </c>
      <c r="P589" s="542"/>
      <c r="Q589" s="554">
        <v>1075</v>
      </c>
    </row>
    <row r="590" spans="1:17" ht="14.45" customHeight="1" x14ac:dyDescent="0.2">
      <c r="A590" s="536" t="s">
        <v>1255</v>
      </c>
      <c r="B590" s="537" t="s">
        <v>1074</v>
      </c>
      <c r="C590" s="537" t="s">
        <v>1075</v>
      </c>
      <c r="D590" s="537" t="s">
        <v>1192</v>
      </c>
      <c r="E590" s="537" t="s">
        <v>1193</v>
      </c>
      <c r="F590" s="553"/>
      <c r="G590" s="553"/>
      <c r="H590" s="553"/>
      <c r="I590" s="553"/>
      <c r="J590" s="553">
        <v>4</v>
      </c>
      <c r="K590" s="553">
        <v>19116</v>
      </c>
      <c r="L590" s="553">
        <v>1</v>
      </c>
      <c r="M590" s="553">
        <v>4779</v>
      </c>
      <c r="N590" s="553"/>
      <c r="O590" s="553"/>
      <c r="P590" s="542"/>
      <c r="Q590" s="554"/>
    </row>
    <row r="591" spans="1:17" ht="14.45" customHeight="1" x14ac:dyDescent="0.2">
      <c r="A591" s="536" t="s">
        <v>1255</v>
      </c>
      <c r="B591" s="537" t="s">
        <v>1074</v>
      </c>
      <c r="C591" s="537" t="s">
        <v>1075</v>
      </c>
      <c r="D591" s="537" t="s">
        <v>1194</v>
      </c>
      <c r="E591" s="537" t="s">
        <v>1195</v>
      </c>
      <c r="F591" s="553"/>
      <c r="G591" s="553"/>
      <c r="H591" s="553"/>
      <c r="I591" s="553"/>
      <c r="J591" s="553">
        <v>1</v>
      </c>
      <c r="K591" s="553">
        <v>609</v>
      </c>
      <c r="L591" s="553">
        <v>1</v>
      </c>
      <c r="M591" s="553">
        <v>609</v>
      </c>
      <c r="N591" s="553"/>
      <c r="O591" s="553"/>
      <c r="P591" s="542"/>
      <c r="Q591" s="554"/>
    </row>
    <row r="592" spans="1:17" ht="14.45" customHeight="1" x14ac:dyDescent="0.2">
      <c r="A592" s="536" t="s">
        <v>1256</v>
      </c>
      <c r="B592" s="537" t="s">
        <v>1074</v>
      </c>
      <c r="C592" s="537" t="s">
        <v>1075</v>
      </c>
      <c r="D592" s="537" t="s">
        <v>1078</v>
      </c>
      <c r="E592" s="537" t="s">
        <v>1079</v>
      </c>
      <c r="F592" s="553">
        <v>39</v>
      </c>
      <c r="G592" s="553">
        <v>2262</v>
      </c>
      <c r="H592" s="553">
        <v>0.95121951219512191</v>
      </c>
      <c r="I592" s="553">
        <v>58</v>
      </c>
      <c r="J592" s="553">
        <v>41</v>
      </c>
      <c r="K592" s="553">
        <v>2378</v>
      </c>
      <c r="L592" s="553">
        <v>1</v>
      </c>
      <c r="M592" s="553">
        <v>58</v>
      </c>
      <c r="N592" s="553">
        <v>35</v>
      </c>
      <c r="O592" s="553">
        <v>2065</v>
      </c>
      <c r="P592" s="542">
        <v>0.86837678721614797</v>
      </c>
      <c r="Q592" s="554">
        <v>59</v>
      </c>
    </row>
    <row r="593" spans="1:17" ht="14.45" customHeight="1" x14ac:dyDescent="0.2">
      <c r="A593" s="536" t="s">
        <v>1256</v>
      </c>
      <c r="B593" s="537" t="s">
        <v>1074</v>
      </c>
      <c r="C593" s="537" t="s">
        <v>1075</v>
      </c>
      <c r="D593" s="537" t="s">
        <v>1080</v>
      </c>
      <c r="E593" s="537" t="s">
        <v>1081</v>
      </c>
      <c r="F593" s="553"/>
      <c r="G593" s="553"/>
      <c r="H593" s="553"/>
      <c r="I593" s="553"/>
      <c r="J593" s="553"/>
      <c r="K593" s="553"/>
      <c r="L593" s="553"/>
      <c r="M593" s="553"/>
      <c r="N593" s="553">
        <v>4</v>
      </c>
      <c r="O593" s="553">
        <v>528</v>
      </c>
      <c r="P593" s="542"/>
      <c r="Q593" s="554">
        <v>132</v>
      </c>
    </row>
    <row r="594" spans="1:17" ht="14.45" customHeight="1" x14ac:dyDescent="0.2">
      <c r="A594" s="536" t="s">
        <v>1256</v>
      </c>
      <c r="B594" s="537" t="s">
        <v>1074</v>
      </c>
      <c r="C594" s="537" t="s">
        <v>1075</v>
      </c>
      <c r="D594" s="537" t="s">
        <v>1082</v>
      </c>
      <c r="E594" s="537" t="s">
        <v>1083</v>
      </c>
      <c r="F594" s="553"/>
      <c r="G594" s="553"/>
      <c r="H594" s="553"/>
      <c r="I594" s="553"/>
      <c r="J594" s="553"/>
      <c r="K594" s="553"/>
      <c r="L594" s="553"/>
      <c r="M594" s="553"/>
      <c r="N594" s="553">
        <v>1</v>
      </c>
      <c r="O594" s="553">
        <v>190</v>
      </c>
      <c r="P594" s="542"/>
      <c r="Q594" s="554">
        <v>190</v>
      </c>
    </row>
    <row r="595" spans="1:17" ht="14.45" customHeight="1" x14ac:dyDescent="0.2">
      <c r="A595" s="536" t="s">
        <v>1256</v>
      </c>
      <c r="B595" s="537" t="s">
        <v>1074</v>
      </c>
      <c r="C595" s="537" t="s">
        <v>1075</v>
      </c>
      <c r="D595" s="537" t="s">
        <v>1086</v>
      </c>
      <c r="E595" s="537" t="s">
        <v>1087</v>
      </c>
      <c r="F595" s="553">
        <v>389</v>
      </c>
      <c r="G595" s="553">
        <v>70020</v>
      </c>
      <c r="H595" s="553">
        <v>0.93062200956937802</v>
      </c>
      <c r="I595" s="553">
        <v>180</v>
      </c>
      <c r="J595" s="553">
        <v>418</v>
      </c>
      <c r="K595" s="553">
        <v>75240</v>
      </c>
      <c r="L595" s="553">
        <v>1</v>
      </c>
      <c r="M595" s="553">
        <v>180</v>
      </c>
      <c r="N595" s="553">
        <v>490</v>
      </c>
      <c r="O595" s="553">
        <v>89670</v>
      </c>
      <c r="P595" s="542">
        <v>1.1917862838915469</v>
      </c>
      <c r="Q595" s="554">
        <v>183</v>
      </c>
    </row>
    <row r="596" spans="1:17" ht="14.45" customHeight="1" x14ac:dyDescent="0.2">
      <c r="A596" s="536" t="s">
        <v>1256</v>
      </c>
      <c r="B596" s="537" t="s">
        <v>1074</v>
      </c>
      <c r="C596" s="537" t="s">
        <v>1075</v>
      </c>
      <c r="D596" s="537" t="s">
        <v>1090</v>
      </c>
      <c r="E596" s="537" t="s">
        <v>1091</v>
      </c>
      <c r="F596" s="553">
        <v>413</v>
      </c>
      <c r="G596" s="553">
        <v>138768</v>
      </c>
      <c r="H596" s="553">
        <v>0.81539501131122016</v>
      </c>
      <c r="I596" s="553">
        <v>336</v>
      </c>
      <c r="J596" s="553">
        <v>505</v>
      </c>
      <c r="K596" s="553">
        <v>170185</v>
      </c>
      <c r="L596" s="553">
        <v>1</v>
      </c>
      <c r="M596" s="553">
        <v>337</v>
      </c>
      <c r="N596" s="553">
        <v>608</v>
      </c>
      <c r="O596" s="553">
        <v>207328</v>
      </c>
      <c r="P596" s="542">
        <v>1.2182507271498664</v>
      </c>
      <c r="Q596" s="554">
        <v>341</v>
      </c>
    </row>
    <row r="597" spans="1:17" ht="14.45" customHeight="1" x14ac:dyDescent="0.2">
      <c r="A597" s="536" t="s">
        <v>1256</v>
      </c>
      <c r="B597" s="537" t="s">
        <v>1074</v>
      </c>
      <c r="C597" s="537" t="s">
        <v>1075</v>
      </c>
      <c r="D597" s="537" t="s">
        <v>1092</v>
      </c>
      <c r="E597" s="537" t="s">
        <v>1093</v>
      </c>
      <c r="F597" s="553"/>
      <c r="G597" s="553"/>
      <c r="H597" s="553"/>
      <c r="I597" s="553"/>
      <c r="J597" s="553">
        <v>1</v>
      </c>
      <c r="K597" s="553">
        <v>459</v>
      </c>
      <c r="L597" s="553">
        <v>1</v>
      </c>
      <c r="M597" s="553">
        <v>459</v>
      </c>
      <c r="N597" s="553">
        <v>2</v>
      </c>
      <c r="O597" s="553">
        <v>924</v>
      </c>
      <c r="P597" s="542">
        <v>2.0130718954248366</v>
      </c>
      <c r="Q597" s="554">
        <v>462</v>
      </c>
    </row>
    <row r="598" spans="1:17" ht="14.45" customHeight="1" x14ac:dyDescent="0.2">
      <c r="A598" s="536" t="s">
        <v>1256</v>
      </c>
      <c r="B598" s="537" t="s">
        <v>1074</v>
      </c>
      <c r="C598" s="537" t="s">
        <v>1075</v>
      </c>
      <c r="D598" s="537" t="s">
        <v>1094</v>
      </c>
      <c r="E598" s="537" t="s">
        <v>1095</v>
      </c>
      <c r="F598" s="553">
        <v>941</v>
      </c>
      <c r="G598" s="553">
        <v>328409</v>
      </c>
      <c r="H598" s="553">
        <v>0.8961904761904762</v>
      </c>
      <c r="I598" s="553">
        <v>349</v>
      </c>
      <c r="J598" s="553">
        <v>1047</v>
      </c>
      <c r="K598" s="553">
        <v>366450</v>
      </c>
      <c r="L598" s="553">
        <v>1</v>
      </c>
      <c r="M598" s="553">
        <v>350</v>
      </c>
      <c r="N598" s="553">
        <v>1344</v>
      </c>
      <c r="O598" s="553">
        <v>471744</v>
      </c>
      <c r="P598" s="542">
        <v>1.2873352435530085</v>
      </c>
      <c r="Q598" s="554">
        <v>351</v>
      </c>
    </row>
    <row r="599" spans="1:17" ht="14.45" customHeight="1" x14ac:dyDescent="0.2">
      <c r="A599" s="536" t="s">
        <v>1256</v>
      </c>
      <c r="B599" s="537" t="s">
        <v>1074</v>
      </c>
      <c r="C599" s="537" t="s">
        <v>1075</v>
      </c>
      <c r="D599" s="537" t="s">
        <v>1098</v>
      </c>
      <c r="E599" s="537" t="s">
        <v>1099</v>
      </c>
      <c r="F599" s="553">
        <v>1</v>
      </c>
      <c r="G599" s="553">
        <v>6231</v>
      </c>
      <c r="H599" s="553"/>
      <c r="I599" s="553">
        <v>6231</v>
      </c>
      <c r="J599" s="553"/>
      <c r="K599" s="553"/>
      <c r="L599" s="553"/>
      <c r="M599" s="553"/>
      <c r="N599" s="553">
        <v>1</v>
      </c>
      <c r="O599" s="553">
        <v>6287</v>
      </c>
      <c r="P599" s="542"/>
      <c r="Q599" s="554">
        <v>6287</v>
      </c>
    </row>
    <row r="600" spans="1:17" ht="14.45" customHeight="1" x14ac:dyDescent="0.2">
      <c r="A600" s="536" t="s">
        <v>1256</v>
      </c>
      <c r="B600" s="537" t="s">
        <v>1074</v>
      </c>
      <c r="C600" s="537" t="s">
        <v>1075</v>
      </c>
      <c r="D600" s="537" t="s">
        <v>1100</v>
      </c>
      <c r="E600" s="537" t="s">
        <v>1101</v>
      </c>
      <c r="F600" s="553">
        <v>2</v>
      </c>
      <c r="G600" s="553">
        <v>234</v>
      </c>
      <c r="H600" s="553"/>
      <c r="I600" s="553">
        <v>117</v>
      </c>
      <c r="J600" s="553"/>
      <c r="K600" s="553"/>
      <c r="L600" s="553"/>
      <c r="M600" s="553"/>
      <c r="N600" s="553"/>
      <c r="O600" s="553"/>
      <c r="P600" s="542"/>
      <c r="Q600" s="554"/>
    </row>
    <row r="601" spans="1:17" ht="14.45" customHeight="1" x14ac:dyDescent="0.2">
      <c r="A601" s="536" t="s">
        <v>1256</v>
      </c>
      <c r="B601" s="537" t="s">
        <v>1074</v>
      </c>
      <c r="C601" s="537" t="s">
        <v>1075</v>
      </c>
      <c r="D601" s="537" t="s">
        <v>1104</v>
      </c>
      <c r="E601" s="537" t="s">
        <v>1105</v>
      </c>
      <c r="F601" s="553">
        <v>1</v>
      </c>
      <c r="G601" s="553">
        <v>49</v>
      </c>
      <c r="H601" s="553">
        <v>9.0909090909090912E-2</v>
      </c>
      <c r="I601" s="553">
        <v>49</v>
      </c>
      <c r="J601" s="553">
        <v>11</v>
      </c>
      <c r="K601" s="553">
        <v>539</v>
      </c>
      <c r="L601" s="553">
        <v>1</v>
      </c>
      <c r="M601" s="553">
        <v>49</v>
      </c>
      <c r="N601" s="553">
        <v>3</v>
      </c>
      <c r="O601" s="553">
        <v>150</v>
      </c>
      <c r="P601" s="542">
        <v>0.2782931354359926</v>
      </c>
      <c r="Q601" s="554">
        <v>50</v>
      </c>
    </row>
    <row r="602" spans="1:17" ht="14.45" customHeight="1" x14ac:dyDescent="0.2">
      <c r="A602" s="536" t="s">
        <v>1256</v>
      </c>
      <c r="B602" s="537" t="s">
        <v>1074</v>
      </c>
      <c r="C602" s="537" t="s">
        <v>1075</v>
      </c>
      <c r="D602" s="537" t="s">
        <v>1106</v>
      </c>
      <c r="E602" s="537" t="s">
        <v>1107</v>
      </c>
      <c r="F602" s="553">
        <v>107</v>
      </c>
      <c r="G602" s="553">
        <v>41837</v>
      </c>
      <c r="H602" s="553">
        <v>0.7569293674916775</v>
      </c>
      <c r="I602" s="553">
        <v>391</v>
      </c>
      <c r="J602" s="553">
        <v>141</v>
      </c>
      <c r="K602" s="553">
        <v>55272</v>
      </c>
      <c r="L602" s="553">
        <v>1</v>
      </c>
      <c r="M602" s="553">
        <v>392</v>
      </c>
      <c r="N602" s="553">
        <v>176</v>
      </c>
      <c r="O602" s="553">
        <v>70224</v>
      </c>
      <c r="P602" s="542">
        <v>1.2705167173252279</v>
      </c>
      <c r="Q602" s="554">
        <v>399</v>
      </c>
    </row>
    <row r="603" spans="1:17" ht="14.45" customHeight="1" x14ac:dyDescent="0.2">
      <c r="A603" s="536" t="s">
        <v>1256</v>
      </c>
      <c r="B603" s="537" t="s">
        <v>1074</v>
      </c>
      <c r="C603" s="537" t="s">
        <v>1075</v>
      </c>
      <c r="D603" s="537" t="s">
        <v>1108</v>
      </c>
      <c r="E603" s="537" t="s">
        <v>1109</v>
      </c>
      <c r="F603" s="553">
        <v>2</v>
      </c>
      <c r="G603" s="553">
        <v>76</v>
      </c>
      <c r="H603" s="553">
        <v>0.22222222222222221</v>
      </c>
      <c r="I603" s="553">
        <v>38</v>
      </c>
      <c r="J603" s="553">
        <v>9</v>
      </c>
      <c r="K603" s="553">
        <v>342</v>
      </c>
      <c r="L603" s="553">
        <v>1</v>
      </c>
      <c r="M603" s="553">
        <v>38</v>
      </c>
      <c r="N603" s="553">
        <v>2</v>
      </c>
      <c r="O603" s="553">
        <v>76</v>
      </c>
      <c r="P603" s="542">
        <v>0.22222222222222221</v>
      </c>
      <c r="Q603" s="554">
        <v>38</v>
      </c>
    </row>
    <row r="604" spans="1:17" ht="14.45" customHeight="1" x14ac:dyDescent="0.2">
      <c r="A604" s="536" t="s">
        <v>1256</v>
      </c>
      <c r="B604" s="537" t="s">
        <v>1074</v>
      </c>
      <c r="C604" s="537" t="s">
        <v>1075</v>
      </c>
      <c r="D604" s="537" t="s">
        <v>1110</v>
      </c>
      <c r="E604" s="537" t="s">
        <v>1111</v>
      </c>
      <c r="F604" s="553"/>
      <c r="G604" s="553"/>
      <c r="H604" s="553"/>
      <c r="I604" s="553"/>
      <c r="J604" s="553">
        <v>1</v>
      </c>
      <c r="K604" s="553">
        <v>265</v>
      </c>
      <c r="L604" s="553">
        <v>1</v>
      </c>
      <c r="M604" s="553">
        <v>265</v>
      </c>
      <c r="N604" s="553"/>
      <c r="O604" s="553"/>
      <c r="P604" s="542"/>
      <c r="Q604" s="554"/>
    </row>
    <row r="605" spans="1:17" ht="14.45" customHeight="1" x14ac:dyDescent="0.2">
      <c r="A605" s="536" t="s">
        <v>1256</v>
      </c>
      <c r="B605" s="537" t="s">
        <v>1074</v>
      </c>
      <c r="C605" s="537" t="s">
        <v>1075</v>
      </c>
      <c r="D605" s="537" t="s">
        <v>1112</v>
      </c>
      <c r="E605" s="537" t="s">
        <v>1113</v>
      </c>
      <c r="F605" s="553">
        <v>26</v>
      </c>
      <c r="G605" s="553">
        <v>18330</v>
      </c>
      <c r="H605" s="553">
        <v>0.42529989094874593</v>
      </c>
      <c r="I605" s="553">
        <v>705</v>
      </c>
      <c r="J605" s="553">
        <v>61</v>
      </c>
      <c r="K605" s="553">
        <v>43099</v>
      </c>
      <c r="L605" s="553">
        <v>1</v>
      </c>
      <c r="M605" s="553">
        <v>706.54098360655735</v>
      </c>
      <c r="N605" s="553">
        <v>113</v>
      </c>
      <c r="O605" s="553">
        <v>80569</v>
      </c>
      <c r="P605" s="542">
        <v>1.8693937214320517</v>
      </c>
      <c r="Q605" s="554">
        <v>713</v>
      </c>
    </row>
    <row r="606" spans="1:17" ht="14.45" customHeight="1" x14ac:dyDescent="0.2">
      <c r="A606" s="536" t="s">
        <v>1256</v>
      </c>
      <c r="B606" s="537" t="s">
        <v>1074</v>
      </c>
      <c r="C606" s="537" t="s">
        <v>1075</v>
      </c>
      <c r="D606" s="537" t="s">
        <v>1114</v>
      </c>
      <c r="E606" s="537" t="s">
        <v>1115</v>
      </c>
      <c r="F606" s="553">
        <v>3</v>
      </c>
      <c r="G606" s="553">
        <v>441</v>
      </c>
      <c r="H606" s="553">
        <v>0.59514170040485825</v>
      </c>
      <c r="I606" s="553">
        <v>147</v>
      </c>
      <c r="J606" s="553">
        <v>5</v>
      </c>
      <c r="K606" s="553">
        <v>741</v>
      </c>
      <c r="L606" s="553">
        <v>1</v>
      </c>
      <c r="M606" s="553">
        <v>148.19999999999999</v>
      </c>
      <c r="N606" s="553">
        <v>10</v>
      </c>
      <c r="O606" s="553">
        <v>1500</v>
      </c>
      <c r="P606" s="542">
        <v>2.0242914979757085</v>
      </c>
      <c r="Q606" s="554">
        <v>150</v>
      </c>
    </row>
    <row r="607" spans="1:17" ht="14.45" customHeight="1" x14ac:dyDescent="0.2">
      <c r="A607" s="536" t="s">
        <v>1256</v>
      </c>
      <c r="B607" s="537" t="s">
        <v>1074</v>
      </c>
      <c r="C607" s="537" t="s">
        <v>1075</v>
      </c>
      <c r="D607" s="537" t="s">
        <v>1116</v>
      </c>
      <c r="E607" s="537" t="s">
        <v>1117</v>
      </c>
      <c r="F607" s="553">
        <v>14</v>
      </c>
      <c r="G607" s="553">
        <v>4270</v>
      </c>
      <c r="H607" s="553">
        <v>1.1666666666666667</v>
      </c>
      <c r="I607" s="553">
        <v>305</v>
      </c>
      <c r="J607" s="553">
        <v>12</v>
      </c>
      <c r="K607" s="553">
        <v>3660</v>
      </c>
      <c r="L607" s="553">
        <v>1</v>
      </c>
      <c r="M607" s="553">
        <v>305</v>
      </c>
      <c r="N607" s="553">
        <v>17</v>
      </c>
      <c r="O607" s="553">
        <v>5236</v>
      </c>
      <c r="P607" s="542">
        <v>1.4306010928961748</v>
      </c>
      <c r="Q607" s="554">
        <v>308</v>
      </c>
    </row>
    <row r="608" spans="1:17" ht="14.45" customHeight="1" x14ac:dyDescent="0.2">
      <c r="A608" s="536" t="s">
        <v>1256</v>
      </c>
      <c r="B608" s="537" t="s">
        <v>1074</v>
      </c>
      <c r="C608" s="537" t="s">
        <v>1075</v>
      </c>
      <c r="D608" s="537" t="s">
        <v>1118</v>
      </c>
      <c r="E608" s="537" t="s">
        <v>1119</v>
      </c>
      <c r="F608" s="553">
        <v>1</v>
      </c>
      <c r="G608" s="553">
        <v>3712</v>
      </c>
      <c r="H608" s="553">
        <v>0.11081258582601947</v>
      </c>
      <c r="I608" s="553">
        <v>3712</v>
      </c>
      <c r="J608" s="553">
        <v>9</v>
      </c>
      <c r="K608" s="553">
        <v>33498</v>
      </c>
      <c r="L608" s="553">
        <v>1</v>
      </c>
      <c r="M608" s="553">
        <v>3722</v>
      </c>
      <c r="N608" s="553">
        <v>1</v>
      </c>
      <c r="O608" s="553">
        <v>3763</v>
      </c>
      <c r="P608" s="542">
        <v>0.11233506477998687</v>
      </c>
      <c r="Q608" s="554">
        <v>3763</v>
      </c>
    </row>
    <row r="609" spans="1:17" ht="14.45" customHeight="1" x14ac:dyDescent="0.2">
      <c r="A609" s="536" t="s">
        <v>1256</v>
      </c>
      <c r="B609" s="537" t="s">
        <v>1074</v>
      </c>
      <c r="C609" s="537" t="s">
        <v>1075</v>
      </c>
      <c r="D609" s="537" t="s">
        <v>1120</v>
      </c>
      <c r="E609" s="537" t="s">
        <v>1121</v>
      </c>
      <c r="F609" s="553">
        <v>322</v>
      </c>
      <c r="G609" s="553">
        <v>159068</v>
      </c>
      <c r="H609" s="553">
        <v>0.9001386413151119</v>
      </c>
      <c r="I609" s="553">
        <v>494</v>
      </c>
      <c r="J609" s="553">
        <v>357</v>
      </c>
      <c r="K609" s="553">
        <v>176715</v>
      </c>
      <c r="L609" s="553">
        <v>1</v>
      </c>
      <c r="M609" s="553">
        <v>495</v>
      </c>
      <c r="N609" s="553">
        <v>398</v>
      </c>
      <c r="O609" s="553">
        <v>198602</v>
      </c>
      <c r="P609" s="542">
        <v>1.1238547944430297</v>
      </c>
      <c r="Q609" s="554">
        <v>499</v>
      </c>
    </row>
    <row r="610" spans="1:17" ht="14.45" customHeight="1" x14ac:dyDescent="0.2">
      <c r="A610" s="536" t="s">
        <v>1256</v>
      </c>
      <c r="B610" s="537" t="s">
        <v>1074</v>
      </c>
      <c r="C610" s="537" t="s">
        <v>1075</v>
      </c>
      <c r="D610" s="537" t="s">
        <v>1122</v>
      </c>
      <c r="E610" s="537" t="s">
        <v>1123</v>
      </c>
      <c r="F610" s="553">
        <v>1</v>
      </c>
      <c r="G610" s="553">
        <v>6580</v>
      </c>
      <c r="H610" s="553"/>
      <c r="I610" s="553">
        <v>6580</v>
      </c>
      <c r="J610" s="553"/>
      <c r="K610" s="553"/>
      <c r="L610" s="553"/>
      <c r="M610" s="553"/>
      <c r="N610" s="553">
        <v>1</v>
      </c>
      <c r="O610" s="553">
        <v>6669</v>
      </c>
      <c r="P610" s="542"/>
      <c r="Q610" s="554">
        <v>6669</v>
      </c>
    </row>
    <row r="611" spans="1:17" ht="14.45" customHeight="1" x14ac:dyDescent="0.2">
      <c r="A611" s="536" t="s">
        <v>1256</v>
      </c>
      <c r="B611" s="537" t="s">
        <v>1074</v>
      </c>
      <c r="C611" s="537" t="s">
        <v>1075</v>
      </c>
      <c r="D611" s="537" t="s">
        <v>1124</v>
      </c>
      <c r="E611" s="537" t="s">
        <v>1125</v>
      </c>
      <c r="F611" s="553">
        <v>340</v>
      </c>
      <c r="G611" s="553">
        <v>125800</v>
      </c>
      <c r="H611" s="553">
        <v>0.9578631580550353</v>
      </c>
      <c r="I611" s="553">
        <v>370</v>
      </c>
      <c r="J611" s="553">
        <v>354</v>
      </c>
      <c r="K611" s="553">
        <v>131334</v>
      </c>
      <c r="L611" s="553">
        <v>1</v>
      </c>
      <c r="M611" s="553">
        <v>371</v>
      </c>
      <c r="N611" s="553">
        <v>401</v>
      </c>
      <c r="O611" s="553">
        <v>150776</v>
      </c>
      <c r="P611" s="542">
        <v>1.1480347815493321</v>
      </c>
      <c r="Q611" s="554">
        <v>376</v>
      </c>
    </row>
    <row r="612" spans="1:17" ht="14.45" customHeight="1" x14ac:dyDescent="0.2">
      <c r="A612" s="536" t="s">
        <v>1256</v>
      </c>
      <c r="B612" s="537" t="s">
        <v>1074</v>
      </c>
      <c r="C612" s="537" t="s">
        <v>1075</v>
      </c>
      <c r="D612" s="537" t="s">
        <v>1126</v>
      </c>
      <c r="E612" s="537" t="s">
        <v>1127</v>
      </c>
      <c r="F612" s="553">
        <v>2</v>
      </c>
      <c r="G612" s="553">
        <v>6216</v>
      </c>
      <c r="H612" s="553"/>
      <c r="I612" s="553">
        <v>3108</v>
      </c>
      <c r="J612" s="553"/>
      <c r="K612" s="553"/>
      <c r="L612" s="553"/>
      <c r="M612" s="553"/>
      <c r="N612" s="553"/>
      <c r="O612" s="553"/>
      <c r="P612" s="542"/>
      <c r="Q612" s="554"/>
    </row>
    <row r="613" spans="1:17" ht="14.45" customHeight="1" x14ac:dyDescent="0.2">
      <c r="A613" s="536" t="s">
        <v>1256</v>
      </c>
      <c r="B613" s="537" t="s">
        <v>1074</v>
      </c>
      <c r="C613" s="537" t="s">
        <v>1075</v>
      </c>
      <c r="D613" s="537" t="s">
        <v>1128</v>
      </c>
      <c r="E613" s="537" t="s">
        <v>1129</v>
      </c>
      <c r="F613" s="553"/>
      <c r="G613" s="553"/>
      <c r="H613" s="553"/>
      <c r="I613" s="553"/>
      <c r="J613" s="553">
        <v>4</v>
      </c>
      <c r="K613" s="553">
        <v>48</v>
      </c>
      <c r="L613" s="553">
        <v>1</v>
      </c>
      <c r="M613" s="553">
        <v>12</v>
      </c>
      <c r="N613" s="553">
        <v>3</v>
      </c>
      <c r="O613" s="553">
        <v>36</v>
      </c>
      <c r="P613" s="542">
        <v>0.75</v>
      </c>
      <c r="Q613" s="554">
        <v>12</v>
      </c>
    </row>
    <row r="614" spans="1:17" ht="14.45" customHeight="1" x14ac:dyDescent="0.2">
      <c r="A614" s="536" t="s">
        <v>1256</v>
      </c>
      <c r="B614" s="537" t="s">
        <v>1074</v>
      </c>
      <c r="C614" s="537" t="s">
        <v>1075</v>
      </c>
      <c r="D614" s="537" t="s">
        <v>1130</v>
      </c>
      <c r="E614" s="537" t="s">
        <v>1131</v>
      </c>
      <c r="F614" s="553">
        <v>1</v>
      </c>
      <c r="G614" s="553">
        <v>12794</v>
      </c>
      <c r="H614" s="553"/>
      <c r="I614" s="553">
        <v>12794</v>
      </c>
      <c r="J614" s="553"/>
      <c r="K614" s="553"/>
      <c r="L614" s="553"/>
      <c r="M614" s="553"/>
      <c r="N614" s="553"/>
      <c r="O614" s="553"/>
      <c r="P614" s="542"/>
      <c r="Q614" s="554"/>
    </row>
    <row r="615" spans="1:17" ht="14.45" customHeight="1" x14ac:dyDescent="0.2">
      <c r="A615" s="536" t="s">
        <v>1256</v>
      </c>
      <c r="B615" s="537" t="s">
        <v>1074</v>
      </c>
      <c r="C615" s="537" t="s">
        <v>1075</v>
      </c>
      <c r="D615" s="537" t="s">
        <v>1132</v>
      </c>
      <c r="E615" s="537" t="s">
        <v>1133</v>
      </c>
      <c r="F615" s="553">
        <v>43</v>
      </c>
      <c r="G615" s="553">
        <v>4773</v>
      </c>
      <c r="H615" s="553">
        <v>0.68735599078341014</v>
      </c>
      <c r="I615" s="553">
        <v>111</v>
      </c>
      <c r="J615" s="553">
        <v>62</v>
      </c>
      <c r="K615" s="553">
        <v>6944</v>
      </c>
      <c r="L615" s="553">
        <v>1</v>
      </c>
      <c r="M615" s="553">
        <v>112</v>
      </c>
      <c r="N615" s="553">
        <v>67</v>
      </c>
      <c r="O615" s="553">
        <v>7571</v>
      </c>
      <c r="P615" s="542">
        <v>1.0902937788018434</v>
      </c>
      <c r="Q615" s="554">
        <v>113</v>
      </c>
    </row>
    <row r="616" spans="1:17" ht="14.45" customHeight="1" x14ac:dyDescent="0.2">
      <c r="A616" s="536" t="s">
        <v>1256</v>
      </c>
      <c r="B616" s="537" t="s">
        <v>1074</v>
      </c>
      <c r="C616" s="537" t="s">
        <v>1075</v>
      </c>
      <c r="D616" s="537" t="s">
        <v>1134</v>
      </c>
      <c r="E616" s="537" t="s">
        <v>1135</v>
      </c>
      <c r="F616" s="553"/>
      <c r="G616" s="553"/>
      <c r="H616" s="553"/>
      <c r="I616" s="553"/>
      <c r="J616" s="553">
        <v>2</v>
      </c>
      <c r="K616" s="553">
        <v>252</v>
      </c>
      <c r="L616" s="553">
        <v>1</v>
      </c>
      <c r="M616" s="553">
        <v>126</v>
      </c>
      <c r="N616" s="553"/>
      <c r="O616" s="553"/>
      <c r="P616" s="542"/>
      <c r="Q616" s="554"/>
    </row>
    <row r="617" spans="1:17" ht="14.45" customHeight="1" x14ac:dyDescent="0.2">
      <c r="A617" s="536" t="s">
        <v>1256</v>
      </c>
      <c r="B617" s="537" t="s">
        <v>1074</v>
      </c>
      <c r="C617" s="537" t="s">
        <v>1075</v>
      </c>
      <c r="D617" s="537" t="s">
        <v>1136</v>
      </c>
      <c r="E617" s="537" t="s">
        <v>1137</v>
      </c>
      <c r="F617" s="553">
        <v>65</v>
      </c>
      <c r="G617" s="553">
        <v>32175</v>
      </c>
      <c r="H617" s="553">
        <v>1.2474798387096775</v>
      </c>
      <c r="I617" s="553">
        <v>495</v>
      </c>
      <c r="J617" s="553">
        <v>52</v>
      </c>
      <c r="K617" s="553">
        <v>25792</v>
      </c>
      <c r="L617" s="553">
        <v>1</v>
      </c>
      <c r="M617" s="553">
        <v>496</v>
      </c>
      <c r="N617" s="553">
        <v>37</v>
      </c>
      <c r="O617" s="553">
        <v>18500</v>
      </c>
      <c r="P617" s="542">
        <v>0.71727667493796521</v>
      </c>
      <c r="Q617" s="554">
        <v>500</v>
      </c>
    </row>
    <row r="618" spans="1:17" ht="14.45" customHeight="1" x14ac:dyDescent="0.2">
      <c r="A618" s="536" t="s">
        <v>1256</v>
      </c>
      <c r="B618" s="537" t="s">
        <v>1074</v>
      </c>
      <c r="C618" s="537" t="s">
        <v>1075</v>
      </c>
      <c r="D618" s="537" t="s">
        <v>1138</v>
      </c>
      <c r="E618" s="537"/>
      <c r="F618" s="553">
        <v>3</v>
      </c>
      <c r="G618" s="553">
        <v>3855</v>
      </c>
      <c r="H618" s="553"/>
      <c r="I618" s="553">
        <v>1285</v>
      </c>
      <c r="J618" s="553"/>
      <c r="K618" s="553"/>
      <c r="L618" s="553"/>
      <c r="M618" s="553"/>
      <c r="N618" s="553"/>
      <c r="O618" s="553"/>
      <c r="P618" s="542"/>
      <c r="Q618" s="554"/>
    </row>
    <row r="619" spans="1:17" ht="14.45" customHeight="1" x14ac:dyDescent="0.2">
      <c r="A619" s="536" t="s">
        <v>1256</v>
      </c>
      <c r="B619" s="537" t="s">
        <v>1074</v>
      </c>
      <c r="C619" s="537" t="s">
        <v>1075</v>
      </c>
      <c r="D619" s="537" t="s">
        <v>1139</v>
      </c>
      <c r="E619" s="537" t="s">
        <v>1140</v>
      </c>
      <c r="F619" s="553">
        <v>157</v>
      </c>
      <c r="G619" s="553">
        <v>71592</v>
      </c>
      <c r="H619" s="553">
        <v>0.84953483956711595</v>
      </c>
      <c r="I619" s="553">
        <v>456</v>
      </c>
      <c r="J619" s="553">
        <v>184</v>
      </c>
      <c r="K619" s="553">
        <v>84272</v>
      </c>
      <c r="L619" s="553">
        <v>1</v>
      </c>
      <c r="M619" s="553">
        <v>458</v>
      </c>
      <c r="N619" s="553">
        <v>189</v>
      </c>
      <c r="O619" s="553">
        <v>87507</v>
      </c>
      <c r="P619" s="542">
        <v>1.0383876020505032</v>
      </c>
      <c r="Q619" s="554">
        <v>463</v>
      </c>
    </row>
    <row r="620" spans="1:17" ht="14.45" customHeight="1" x14ac:dyDescent="0.2">
      <c r="A620" s="536" t="s">
        <v>1256</v>
      </c>
      <c r="B620" s="537" t="s">
        <v>1074</v>
      </c>
      <c r="C620" s="537" t="s">
        <v>1075</v>
      </c>
      <c r="D620" s="537" t="s">
        <v>1141</v>
      </c>
      <c r="E620" s="537" t="s">
        <v>1142</v>
      </c>
      <c r="F620" s="553">
        <v>388</v>
      </c>
      <c r="G620" s="553">
        <v>22504</v>
      </c>
      <c r="H620" s="553">
        <v>0.76227897838899805</v>
      </c>
      <c r="I620" s="553">
        <v>58</v>
      </c>
      <c r="J620" s="553">
        <v>509</v>
      </c>
      <c r="K620" s="553">
        <v>29522</v>
      </c>
      <c r="L620" s="553">
        <v>1</v>
      </c>
      <c r="M620" s="553">
        <v>58</v>
      </c>
      <c r="N620" s="553">
        <v>654</v>
      </c>
      <c r="O620" s="553">
        <v>38586</v>
      </c>
      <c r="P620" s="542">
        <v>1.3070252692906985</v>
      </c>
      <c r="Q620" s="554">
        <v>59</v>
      </c>
    </row>
    <row r="621" spans="1:17" ht="14.45" customHeight="1" x14ac:dyDescent="0.2">
      <c r="A621" s="536" t="s">
        <v>1256</v>
      </c>
      <c r="B621" s="537" t="s">
        <v>1074</v>
      </c>
      <c r="C621" s="537" t="s">
        <v>1075</v>
      </c>
      <c r="D621" s="537" t="s">
        <v>1143</v>
      </c>
      <c r="E621" s="537" t="s">
        <v>1144</v>
      </c>
      <c r="F621" s="553">
        <v>73</v>
      </c>
      <c r="G621" s="553">
        <v>158629</v>
      </c>
      <c r="H621" s="553">
        <v>3.3166555155975579</v>
      </c>
      <c r="I621" s="553">
        <v>2173</v>
      </c>
      <c r="J621" s="553">
        <v>22</v>
      </c>
      <c r="K621" s="553">
        <v>47828</v>
      </c>
      <c r="L621" s="553">
        <v>1</v>
      </c>
      <c r="M621" s="553">
        <v>2174</v>
      </c>
      <c r="N621" s="553">
        <v>28</v>
      </c>
      <c r="O621" s="553">
        <v>61012</v>
      </c>
      <c r="P621" s="542">
        <v>1.2756544283683198</v>
      </c>
      <c r="Q621" s="554">
        <v>2179</v>
      </c>
    </row>
    <row r="622" spans="1:17" ht="14.45" customHeight="1" x14ac:dyDescent="0.2">
      <c r="A622" s="536" t="s">
        <v>1256</v>
      </c>
      <c r="B622" s="537" t="s">
        <v>1074</v>
      </c>
      <c r="C622" s="537" t="s">
        <v>1075</v>
      </c>
      <c r="D622" s="537" t="s">
        <v>1147</v>
      </c>
      <c r="E622" s="537" t="s">
        <v>1148</v>
      </c>
      <c r="F622" s="553">
        <v>1</v>
      </c>
      <c r="G622" s="553">
        <v>253</v>
      </c>
      <c r="H622" s="553"/>
      <c r="I622" s="553">
        <v>253</v>
      </c>
      <c r="J622" s="553"/>
      <c r="K622" s="553"/>
      <c r="L622" s="553"/>
      <c r="M622" s="553"/>
      <c r="N622" s="553"/>
      <c r="O622" s="553"/>
      <c r="P622" s="542"/>
      <c r="Q622" s="554"/>
    </row>
    <row r="623" spans="1:17" ht="14.45" customHeight="1" x14ac:dyDescent="0.2">
      <c r="A623" s="536" t="s">
        <v>1256</v>
      </c>
      <c r="B623" s="537" t="s">
        <v>1074</v>
      </c>
      <c r="C623" s="537" t="s">
        <v>1075</v>
      </c>
      <c r="D623" s="537" t="s">
        <v>1149</v>
      </c>
      <c r="E623" s="537" t="s">
        <v>1150</v>
      </c>
      <c r="F623" s="553">
        <v>92</v>
      </c>
      <c r="G623" s="553">
        <v>16192</v>
      </c>
      <c r="H623" s="553">
        <v>0.34200743494423791</v>
      </c>
      <c r="I623" s="553">
        <v>176</v>
      </c>
      <c r="J623" s="553">
        <v>269</v>
      </c>
      <c r="K623" s="553">
        <v>47344</v>
      </c>
      <c r="L623" s="553">
        <v>1</v>
      </c>
      <c r="M623" s="553">
        <v>176</v>
      </c>
      <c r="N623" s="553">
        <v>260</v>
      </c>
      <c r="O623" s="553">
        <v>46540</v>
      </c>
      <c r="P623" s="542">
        <v>0.98301791145657313</v>
      </c>
      <c r="Q623" s="554">
        <v>179</v>
      </c>
    </row>
    <row r="624" spans="1:17" ht="14.45" customHeight="1" x14ac:dyDescent="0.2">
      <c r="A624" s="536" t="s">
        <v>1256</v>
      </c>
      <c r="B624" s="537" t="s">
        <v>1074</v>
      </c>
      <c r="C624" s="537" t="s">
        <v>1075</v>
      </c>
      <c r="D624" s="537" t="s">
        <v>1151</v>
      </c>
      <c r="E624" s="537" t="s">
        <v>1152</v>
      </c>
      <c r="F624" s="553">
        <v>66</v>
      </c>
      <c r="G624" s="553">
        <v>5610</v>
      </c>
      <c r="H624" s="553">
        <v>0.37489975942261428</v>
      </c>
      <c r="I624" s="553">
        <v>85</v>
      </c>
      <c r="J624" s="553">
        <v>174</v>
      </c>
      <c r="K624" s="553">
        <v>14964</v>
      </c>
      <c r="L624" s="553">
        <v>1</v>
      </c>
      <c r="M624" s="553">
        <v>86</v>
      </c>
      <c r="N624" s="553">
        <v>230</v>
      </c>
      <c r="O624" s="553">
        <v>20010</v>
      </c>
      <c r="P624" s="542">
        <v>1.3372093023255813</v>
      </c>
      <c r="Q624" s="554">
        <v>87</v>
      </c>
    </row>
    <row r="625" spans="1:17" ht="14.45" customHeight="1" x14ac:dyDescent="0.2">
      <c r="A625" s="536" t="s">
        <v>1256</v>
      </c>
      <c r="B625" s="537" t="s">
        <v>1074</v>
      </c>
      <c r="C625" s="537" t="s">
        <v>1075</v>
      </c>
      <c r="D625" s="537" t="s">
        <v>1155</v>
      </c>
      <c r="E625" s="537" t="s">
        <v>1156</v>
      </c>
      <c r="F625" s="553">
        <v>2</v>
      </c>
      <c r="G625" s="553">
        <v>340</v>
      </c>
      <c r="H625" s="553">
        <v>0.2857142857142857</v>
      </c>
      <c r="I625" s="553">
        <v>170</v>
      </c>
      <c r="J625" s="553">
        <v>7</v>
      </c>
      <c r="K625" s="553">
        <v>1190</v>
      </c>
      <c r="L625" s="553">
        <v>1</v>
      </c>
      <c r="M625" s="553">
        <v>170</v>
      </c>
      <c r="N625" s="553">
        <v>4</v>
      </c>
      <c r="O625" s="553">
        <v>688</v>
      </c>
      <c r="P625" s="542">
        <v>0.57815126050420174</v>
      </c>
      <c r="Q625" s="554">
        <v>172</v>
      </c>
    </row>
    <row r="626" spans="1:17" ht="14.45" customHeight="1" x14ac:dyDescent="0.2">
      <c r="A626" s="536" t="s">
        <v>1256</v>
      </c>
      <c r="B626" s="537" t="s">
        <v>1074</v>
      </c>
      <c r="C626" s="537" t="s">
        <v>1075</v>
      </c>
      <c r="D626" s="537" t="s">
        <v>1157</v>
      </c>
      <c r="E626" s="537" t="s">
        <v>1158</v>
      </c>
      <c r="F626" s="553">
        <v>1</v>
      </c>
      <c r="G626" s="553">
        <v>29</v>
      </c>
      <c r="H626" s="553">
        <v>0.2</v>
      </c>
      <c r="I626" s="553">
        <v>29</v>
      </c>
      <c r="J626" s="553">
        <v>5</v>
      </c>
      <c r="K626" s="553">
        <v>145</v>
      </c>
      <c r="L626" s="553">
        <v>1</v>
      </c>
      <c r="M626" s="553">
        <v>29</v>
      </c>
      <c r="N626" s="553">
        <v>1</v>
      </c>
      <c r="O626" s="553">
        <v>31</v>
      </c>
      <c r="P626" s="542">
        <v>0.21379310344827587</v>
      </c>
      <c r="Q626" s="554">
        <v>31</v>
      </c>
    </row>
    <row r="627" spans="1:17" ht="14.45" customHeight="1" x14ac:dyDescent="0.2">
      <c r="A627" s="536" t="s">
        <v>1256</v>
      </c>
      <c r="B627" s="537" t="s">
        <v>1074</v>
      </c>
      <c r="C627" s="537" t="s">
        <v>1075</v>
      </c>
      <c r="D627" s="537" t="s">
        <v>1159</v>
      </c>
      <c r="E627" s="537"/>
      <c r="F627" s="553">
        <v>9</v>
      </c>
      <c r="G627" s="553">
        <v>9108</v>
      </c>
      <c r="H627" s="553"/>
      <c r="I627" s="553">
        <v>1012</v>
      </c>
      <c r="J627" s="553"/>
      <c r="K627" s="553"/>
      <c r="L627" s="553"/>
      <c r="M627" s="553"/>
      <c r="N627" s="553"/>
      <c r="O627" s="553"/>
      <c r="P627" s="542"/>
      <c r="Q627" s="554"/>
    </row>
    <row r="628" spans="1:17" ht="14.45" customHeight="1" x14ac:dyDescent="0.2">
      <c r="A628" s="536" t="s">
        <v>1256</v>
      </c>
      <c r="B628" s="537" t="s">
        <v>1074</v>
      </c>
      <c r="C628" s="537" t="s">
        <v>1075</v>
      </c>
      <c r="D628" s="537" t="s">
        <v>1160</v>
      </c>
      <c r="E628" s="537" t="s">
        <v>1161</v>
      </c>
      <c r="F628" s="553"/>
      <c r="G628" s="553"/>
      <c r="H628" s="553"/>
      <c r="I628" s="553"/>
      <c r="J628" s="553">
        <v>1</v>
      </c>
      <c r="K628" s="553">
        <v>177</v>
      </c>
      <c r="L628" s="553">
        <v>1</v>
      </c>
      <c r="M628" s="553">
        <v>177</v>
      </c>
      <c r="N628" s="553">
        <v>2</v>
      </c>
      <c r="O628" s="553">
        <v>356</v>
      </c>
      <c r="P628" s="542">
        <v>2.0112994350282487</v>
      </c>
      <c r="Q628" s="554">
        <v>178</v>
      </c>
    </row>
    <row r="629" spans="1:17" ht="14.45" customHeight="1" x14ac:dyDescent="0.2">
      <c r="A629" s="536" t="s">
        <v>1256</v>
      </c>
      <c r="B629" s="537" t="s">
        <v>1074</v>
      </c>
      <c r="C629" s="537" t="s">
        <v>1075</v>
      </c>
      <c r="D629" s="537" t="s">
        <v>1162</v>
      </c>
      <c r="E629" s="537"/>
      <c r="F629" s="553">
        <v>6</v>
      </c>
      <c r="G629" s="553">
        <v>13782</v>
      </c>
      <c r="H629" s="553"/>
      <c r="I629" s="553">
        <v>2297</v>
      </c>
      <c r="J629" s="553"/>
      <c r="K629" s="553"/>
      <c r="L629" s="553"/>
      <c r="M629" s="553"/>
      <c r="N629" s="553"/>
      <c r="O629" s="553"/>
      <c r="P629" s="542"/>
      <c r="Q629" s="554"/>
    </row>
    <row r="630" spans="1:17" ht="14.45" customHeight="1" x14ac:dyDescent="0.2">
      <c r="A630" s="536" t="s">
        <v>1256</v>
      </c>
      <c r="B630" s="537" t="s">
        <v>1074</v>
      </c>
      <c r="C630" s="537" t="s">
        <v>1075</v>
      </c>
      <c r="D630" s="537" t="s">
        <v>1165</v>
      </c>
      <c r="E630" s="537" t="s">
        <v>1166</v>
      </c>
      <c r="F630" s="553">
        <v>59</v>
      </c>
      <c r="G630" s="553">
        <v>15576</v>
      </c>
      <c r="H630" s="553">
        <v>0.73750000000000004</v>
      </c>
      <c r="I630" s="553">
        <v>264</v>
      </c>
      <c r="J630" s="553">
        <v>80</v>
      </c>
      <c r="K630" s="553">
        <v>21120</v>
      </c>
      <c r="L630" s="553">
        <v>1</v>
      </c>
      <c r="M630" s="553">
        <v>264</v>
      </c>
      <c r="N630" s="553">
        <v>66</v>
      </c>
      <c r="O630" s="553">
        <v>17622</v>
      </c>
      <c r="P630" s="542">
        <v>0.83437499999999998</v>
      </c>
      <c r="Q630" s="554">
        <v>267</v>
      </c>
    </row>
    <row r="631" spans="1:17" ht="14.45" customHeight="1" x14ac:dyDescent="0.2">
      <c r="A631" s="536" t="s">
        <v>1256</v>
      </c>
      <c r="B631" s="537" t="s">
        <v>1074</v>
      </c>
      <c r="C631" s="537" t="s">
        <v>1075</v>
      </c>
      <c r="D631" s="537" t="s">
        <v>1167</v>
      </c>
      <c r="E631" s="537" t="s">
        <v>1168</v>
      </c>
      <c r="F631" s="553">
        <v>114</v>
      </c>
      <c r="G631" s="553">
        <v>242934</v>
      </c>
      <c r="H631" s="553">
        <v>0.98991076158265756</v>
      </c>
      <c r="I631" s="553">
        <v>2131</v>
      </c>
      <c r="J631" s="553">
        <v>115</v>
      </c>
      <c r="K631" s="553">
        <v>245410</v>
      </c>
      <c r="L631" s="553">
        <v>1</v>
      </c>
      <c r="M631" s="553">
        <v>2134</v>
      </c>
      <c r="N631" s="553">
        <v>144</v>
      </c>
      <c r="O631" s="553">
        <v>309024</v>
      </c>
      <c r="P631" s="542">
        <v>1.259215190905016</v>
      </c>
      <c r="Q631" s="554">
        <v>2146</v>
      </c>
    </row>
    <row r="632" spans="1:17" ht="14.45" customHeight="1" x14ac:dyDescent="0.2">
      <c r="A632" s="536" t="s">
        <v>1256</v>
      </c>
      <c r="B632" s="537" t="s">
        <v>1074</v>
      </c>
      <c r="C632" s="537" t="s">
        <v>1075</v>
      </c>
      <c r="D632" s="537" t="s">
        <v>1171</v>
      </c>
      <c r="E632" s="537" t="s">
        <v>1172</v>
      </c>
      <c r="F632" s="553">
        <v>2</v>
      </c>
      <c r="G632" s="553">
        <v>848</v>
      </c>
      <c r="H632" s="553">
        <v>0.22117892540427753</v>
      </c>
      <c r="I632" s="553">
        <v>424</v>
      </c>
      <c r="J632" s="553">
        <v>9</v>
      </c>
      <c r="K632" s="553">
        <v>3834</v>
      </c>
      <c r="L632" s="553">
        <v>1</v>
      </c>
      <c r="M632" s="553">
        <v>426</v>
      </c>
      <c r="N632" s="553">
        <v>3</v>
      </c>
      <c r="O632" s="553">
        <v>1305</v>
      </c>
      <c r="P632" s="542">
        <v>0.34037558685446012</v>
      </c>
      <c r="Q632" s="554">
        <v>435</v>
      </c>
    </row>
    <row r="633" spans="1:17" ht="14.45" customHeight="1" x14ac:dyDescent="0.2">
      <c r="A633" s="536" t="s">
        <v>1256</v>
      </c>
      <c r="B633" s="537" t="s">
        <v>1074</v>
      </c>
      <c r="C633" s="537" t="s">
        <v>1075</v>
      </c>
      <c r="D633" s="537" t="s">
        <v>1173</v>
      </c>
      <c r="E633" s="537" t="s">
        <v>1174</v>
      </c>
      <c r="F633" s="553"/>
      <c r="G633" s="553"/>
      <c r="H633" s="553"/>
      <c r="I633" s="553"/>
      <c r="J633" s="553"/>
      <c r="K633" s="553"/>
      <c r="L633" s="553"/>
      <c r="M633" s="553"/>
      <c r="N633" s="553">
        <v>1</v>
      </c>
      <c r="O633" s="553">
        <v>865</v>
      </c>
      <c r="P633" s="542"/>
      <c r="Q633" s="554">
        <v>865</v>
      </c>
    </row>
    <row r="634" spans="1:17" ht="14.45" customHeight="1" x14ac:dyDescent="0.2">
      <c r="A634" s="536" t="s">
        <v>1256</v>
      </c>
      <c r="B634" s="537" t="s">
        <v>1074</v>
      </c>
      <c r="C634" s="537" t="s">
        <v>1075</v>
      </c>
      <c r="D634" s="537" t="s">
        <v>1176</v>
      </c>
      <c r="E634" s="537" t="s">
        <v>1177</v>
      </c>
      <c r="F634" s="553">
        <v>1</v>
      </c>
      <c r="G634" s="553">
        <v>5220</v>
      </c>
      <c r="H634" s="553"/>
      <c r="I634" s="553">
        <v>5220</v>
      </c>
      <c r="J634" s="553"/>
      <c r="K634" s="553"/>
      <c r="L634" s="553"/>
      <c r="M634" s="553"/>
      <c r="N634" s="553">
        <v>3</v>
      </c>
      <c r="O634" s="553">
        <v>15786</v>
      </c>
      <c r="P634" s="542"/>
      <c r="Q634" s="554">
        <v>5262</v>
      </c>
    </row>
    <row r="635" spans="1:17" ht="14.45" customHeight="1" x14ac:dyDescent="0.2">
      <c r="A635" s="536" t="s">
        <v>1256</v>
      </c>
      <c r="B635" s="537" t="s">
        <v>1074</v>
      </c>
      <c r="C635" s="537" t="s">
        <v>1075</v>
      </c>
      <c r="D635" s="537" t="s">
        <v>1180</v>
      </c>
      <c r="E635" s="537" t="s">
        <v>1181</v>
      </c>
      <c r="F635" s="553">
        <v>37</v>
      </c>
      <c r="G635" s="553">
        <v>10693</v>
      </c>
      <c r="H635" s="553">
        <v>0.75510204081632648</v>
      </c>
      <c r="I635" s="553">
        <v>289</v>
      </c>
      <c r="J635" s="553">
        <v>49</v>
      </c>
      <c r="K635" s="553">
        <v>14161</v>
      </c>
      <c r="L635" s="553">
        <v>1</v>
      </c>
      <c r="M635" s="553">
        <v>289</v>
      </c>
      <c r="N635" s="553">
        <v>77</v>
      </c>
      <c r="O635" s="553">
        <v>22407</v>
      </c>
      <c r="P635" s="542">
        <v>1.5823035096391498</v>
      </c>
      <c r="Q635" s="554">
        <v>291</v>
      </c>
    </row>
    <row r="636" spans="1:17" ht="14.45" customHeight="1" x14ac:dyDescent="0.2">
      <c r="A636" s="536" t="s">
        <v>1256</v>
      </c>
      <c r="B636" s="537" t="s">
        <v>1074</v>
      </c>
      <c r="C636" s="537" t="s">
        <v>1075</v>
      </c>
      <c r="D636" s="537" t="s">
        <v>1182</v>
      </c>
      <c r="E636" s="537" t="s">
        <v>1183</v>
      </c>
      <c r="F636" s="553">
        <v>2</v>
      </c>
      <c r="G636" s="553">
        <v>2196</v>
      </c>
      <c r="H636" s="553">
        <v>0.24909255898366606</v>
      </c>
      <c r="I636" s="553">
        <v>1098</v>
      </c>
      <c r="J636" s="553">
        <v>8</v>
      </c>
      <c r="K636" s="553">
        <v>8816</v>
      </c>
      <c r="L636" s="553">
        <v>1</v>
      </c>
      <c r="M636" s="553">
        <v>1102</v>
      </c>
      <c r="N636" s="553">
        <v>3</v>
      </c>
      <c r="O636" s="553">
        <v>3354</v>
      </c>
      <c r="P636" s="542">
        <v>0.3804446460980036</v>
      </c>
      <c r="Q636" s="554">
        <v>1118</v>
      </c>
    </row>
    <row r="637" spans="1:17" ht="14.45" customHeight="1" x14ac:dyDescent="0.2">
      <c r="A637" s="536" t="s">
        <v>1256</v>
      </c>
      <c r="B637" s="537" t="s">
        <v>1074</v>
      </c>
      <c r="C637" s="537" t="s">
        <v>1075</v>
      </c>
      <c r="D637" s="537" t="s">
        <v>1184</v>
      </c>
      <c r="E637" s="537" t="s">
        <v>1185</v>
      </c>
      <c r="F637" s="553"/>
      <c r="G637" s="553"/>
      <c r="H637" s="553"/>
      <c r="I637" s="553"/>
      <c r="J637" s="553">
        <v>1</v>
      </c>
      <c r="K637" s="553">
        <v>108</v>
      </c>
      <c r="L637" s="553">
        <v>1</v>
      </c>
      <c r="M637" s="553">
        <v>108</v>
      </c>
      <c r="N637" s="553"/>
      <c r="O637" s="553"/>
      <c r="P637" s="542"/>
      <c r="Q637" s="554"/>
    </row>
    <row r="638" spans="1:17" ht="14.45" customHeight="1" x14ac:dyDescent="0.2">
      <c r="A638" s="536" t="s">
        <v>1256</v>
      </c>
      <c r="B638" s="537" t="s">
        <v>1074</v>
      </c>
      <c r="C638" s="537" t="s">
        <v>1075</v>
      </c>
      <c r="D638" s="537" t="s">
        <v>1188</v>
      </c>
      <c r="E638" s="537" t="s">
        <v>1189</v>
      </c>
      <c r="F638" s="553"/>
      <c r="G638" s="553"/>
      <c r="H638" s="553"/>
      <c r="I638" s="553"/>
      <c r="J638" s="553">
        <v>3</v>
      </c>
      <c r="K638" s="553">
        <v>0</v>
      </c>
      <c r="L638" s="553"/>
      <c r="M638" s="553">
        <v>0</v>
      </c>
      <c r="N638" s="553">
        <v>2</v>
      </c>
      <c r="O638" s="553">
        <v>0</v>
      </c>
      <c r="P638" s="542"/>
      <c r="Q638" s="554">
        <v>0</v>
      </c>
    </row>
    <row r="639" spans="1:17" ht="14.45" customHeight="1" x14ac:dyDescent="0.2">
      <c r="A639" s="536" t="s">
        <v>1256</v>
      </c>
      <c r="B639" s="537" t="s">
        <v>1074</v>
      </c>
      <c r="C639" s="537" t="s">
        <v>1075</v>
      </c>
      <c r="D639" s="537" t="s">
        <v>1190</v>
      </c>
      <c r="E639" s="537" t="s">
        <v>1191</v>
      </c>
      <c r="F639" s="553">
        <v>34</v>
      </c>
      <c r="G639" s="553">
        <v>0</v>
      </c>
      <c r="H639" s="553"/>
      <c r="I639" s="553">
        <v>0</v>
      </c>
      <c r="J639" s="553">
        <v>40</v>
      </c>
      <c r="K639" s="553">
        <v>0</v>
      </c>
      <c r="L639" s="553"/>
      <c r="M639" s="553">
        <v>0</v>
      </c>
      <c r="N639" s="553">
        <v>48</v>
      </c>
      <c r="O639" s="553">
        <v>0</v>
      </c>
      <c r="P639" s="542"/>
      <c r="Q639" s="554">
        <v>0</v>
      </c>
    </row>
    <row r="640" spans="1:17" ht="14.45" customHeight="1" x14ac:dyDescent="0.2">
      <c r="A640" s="536" t="s">
        <v>1256</v>
      </c>
      <c r="B640" s="537" t="s">
        <v>1074</v>
      </c>
      <c r="C640" s="537" t="s">
        <v>1075</v>
      </c>
      <c r="D640" s="537" t="s">
        <v>1192</v>
      </c>
      <c r="E640" s="537" t="s">
        <v>1193</v>
      </c>
      <c r="F640" s="553"/>
      <c r="G640" s="553"/>
      <c r="H640" s="553"/>
      <c r="I640" s="553"/>
      <c r="J640" s="553">
        <v>16</v>
      </c>
      <c r="K640" s="553">
        <v>76464</v>
      </c>
      <c r="L640" s="553">
        <v>1</v>
      </c>
      <c r="M640" s="553">
        <v>4779</v>
      </c>
      <c r="N640" s="553">
        <v>12</v>
      </c>
      <c r="O640" s="553">
        <v>57636</v>
      </c>
      <c r="P640" s="542">
        <v>0.75376647834274957</v>
      </c>
      <c r="Q640" s="554">
        <v>4803</v>
      </c>
    </row>
    <row r="641" spans="1:17" ht="14.45" customHeight="1" x14ac:dyDescent="0.2">
      <c r="A641" s="536" t="s">
        <v>1256</v>
      </c>
      <c r="B641" s="537" t="s">
        <v>1074</v>
      </c>
      <c r="C641" s="537" t="s">
        <v>1075</v>
      </c>
      <c r="D641" s="537" t="s">
        <v>1194</v>
      </c>
      <c r="E641" s="537" t="s">
        <v>1195</v>
      </c>
      <c r="F641" s="553"/>
      <c r="G641" s="553"/>
      <c r="H641" s="553"/>
      <c r="I641" s="553"/>
      <c r="J641" s="553">
        <v>5</v>
      </c>
      <c r="K641" s="553">
        <v>3045</v>
      </c>
      <c r="L641" s="553">
        <v>1</v>
      </c>
      <c r="M641" s="553">
        <v>609</v>
      </c>
      <c r="N641" s="553">
        <v>3</v>
      </c>
      <c r="O641" s="553">
        <v>1836</v>
      </c>
      <c r="P641" s="542">
        <v>0.60295566502463049</v>
      </c>
      <c r="Q641" s="554">
        <v>612</v>
      </c>
    </row>
    <row r="642" spans="1:17" ht="14.45" customHeight="1" x14ac:dyDescent="0.2">
      <c r="A642" s="536" t="s">
        <v>1256</v>
      </c>
      <c r="B642" s="537" t="s">
        <v>1074</v>
      </c>
      <c r="C642" s="537" t="s">
        <v>1075</v>
      </c>
      <c r="D642" s="537" t="s">
        <v>1196</v>
      </c>
      <c r="E642" s="537" t="s">
        <v>1197</v>
      </c>
      <c r="F642" s="553"/>
      <c r="G642" s="553"/>
      <c r="H642" s="553"/>
      <c r="I642" s="553"/>
      <c r="J642" s="553">
        <v>28</v>
      </c>
      <c r="K642" s="553">
        <v>79520</v>
      </c>
      <c r="L642" s="553">
        <v>1</v>
      </c>
      <c r="M642" s="553">
        <v>2840</v>
      </c>
      <c r="N642" s="553">
        <v>23</v>
      </c>
      <c r="O642" s="553">
        <v>65435</v>
      </c>
      <c r="P642" s="542">
        <v>0.82287474849094566</v>
      </c>
      <c r="Q642" s="554">
        <v>2845</v>
      </c>
    </row>
    <row r="643" spans="1:17" ht="14.45" customHeight="1" x14ac:dyDescent="0.2">
      <c r="A643" s="536" t="s">
        <v>1257</v>
      </c>
      <c r="B643" s="537" t="s">
        <v>1074</v>
      </c>
      <c r="C643" s="537" t="s">
        <v>1075</v>
      </c>
      <c r="D643" s="537" t="s">
        <v>1076</v>
      </c>
      <c r="E643" s="537" t="s">
        <v>1077</v>
      </c>
      <c r="F643" s="553"/>
      <c r="G643" s="553"/>
      <c r="H643" s="553"/>
      <c r="I643" s="553"/>
      <c r="J643" s="553"/>
      <c r="K643" s="553"/>
      <c r="L643" s="553"/>
      <c r="M643" s="553"/>
      <c r="N643" s="553">
        <v>2</v>
      </c>
      <c r="O643" s="553">
        <v>4518</v>
      </c>
      <c r="P643" s="542"/>
      <c r="Q643" s="554">
        <v>2259</v>
      </c>
    </row>
    <row r="644" spans="1:17" ht="14.45" customHeight="1" x14ac:dyDescent="0.2">
      <c r="A644" s="536" t="s">
        <v>1257</v>
      </c>
      <c r="B644" s="537" t="s">
        <v>1074</v>
      </c>
      <c r="C644" s="537" t="s">
        <v>1075</v>
      </c>
      <c r="D644" s="537" t="s">
        <v>1078</v>
      </c>
      <c r="E644" s="537" t="s">
        <v>1079</v>
      </c>
      <c r="F644" s="553">
        <v>4</v>
      </c>
      <c r="G644" s="553">
        <v>232</v>
      </c>
      <c r="H644" s="553">
        <v>0.66666666666666663</v>
      </c>
      <c r="I644" s="553">
        <v>58</v>
      </c>
      <c r="J644" s="553">
        <v>6</v>
      </c>
      <c r="K644" s="553">
        <v>348</v>
      </c>
      <c r="L644" s="553">
        <v>1</v>
      </c>
      <c r="M644" s="553">
        <v>58</v>
      </c>
      <c r="N644" s="553">
        <v>1</v>
      </c>
      <c r="O644" s="553">
        <v>59</v>
      </c>
      <c r="P644" s="542">
        <v>0.16954022988505746</v>
      </c>
      <c r="Q644" s="554">
        <v>59</v>
      </c>
    </row>
    <row r="645" spans="1:17" ht="14.45" customHeight="1" x14ac:dyDescent="0.2">
      <c r="A645" s="536" t="s">
        <v>1257</v>
      </c>
      <c r="B645" s="537" t="s">
        <v>1074</v>
      </c>
      <c r="C645" s="537" t="s">
        <v>1075</v>
      </c>
      <c r="D645" s="537" t="s">
        <v>1086</v>
      </c>
      <c r="E645" s="537" t="s">
        <v>1087</v>
      </c>
      <c r="F645" s="553">
        <v>3</v>
      </c>
      <c r="G645" s="553">
        <v>540</v>
      </c>
      <c r="H645" s="553">
        <v>0.27272727272727271</v>
      </c>
      <c r="I645" s="553">
        <v>180</v>
      </c>
      <c r="J645" s="553">
        <v>11</v>
      </c>
      <c r="K645" s="553">
        <v>1980</v>
      </c>
      <c r="L645" s="553">
        <v>1</v>
      </c>
      <c r="M645" s="553">
        <v>180</v>
      </c>
      <c r="N645" s="553"/>
      <c r="O645" s="553"/>
      <c r="P645" s="542"/>
      <c r="Q645" s="554"/>
    </row>
    <row r="646" spans="1:17" ht="14.45" customHeight="1" x14ac:dyDescent="0.2">
      <c r="A646" s="536" t="s">
        <v>1257</v>
      </c>
      <c r="B646" s="537" t="s">
        <v>1074</v>
      </c>
      <c r="C646" s="537" t="s">
        <v>1075</v>
      </c>
      <c r="D646" s="537" t="s">
        <v>1090</v>
      </c>
      <c r="E646" s="537" t="s">
        <v>1091</v>
      </c>
      <c r="F646" s="553">
        <v>3</v>
      </c>
      <c r="G646" s="553">
        <v>1008</v>
      </c>
      <c r="H646" s="553">
        <v>0.5982195845697329</v>
      </c>
      <c r="I646" s="553">
        <v>336</v>
      </c>
      <c r="J646" s="553">
        <v>5</v>
      </c>
      <c r="K646" s="553">
        <v>1685</v>
      </c>
      <c r="L646" s="553">
        <v>1</v>
      </c>
      <c r="M646" s="553">
        <v>337</v>
      </c>
      <c r="N646" s="553">
        <v>8</v>
      </c>
      <c r="O646" s="553">
        <v>2728</v>
      </c>
      <c r="P646" s="542">
        <v>1.6189910979228486</v>
      </c>
      <c r="Q646" s="554">
        <v>341</v>
      </c>
    </row>
    <row r="647" spans="1:17" ht="14.45" customHeight="1" x14ac:dyDescent="0.2">
      <c r="A647" s="536" t="s">
        <v>1257</v>
      </c>
      <c r="B647" s="537" t="s">
        <v>1074</v>
      </c>
      <c r="C647" s="537" t="s">
        <v>1075</v>
      </c>
      <c r="D647" s="537" t="s">
        <v>1092</v>
      </c>
      <c r="E647" s="537" t="s">
        <v>1093</v>
      </c>
      <c r="F647" s="553">
        <v>1</v>
      </c>
      <c r="G647" s="553">
        <v>459</v>
      </c>
      <c r="H647" s="553">
        <v>1</v>
      </c>
      <c r="I647" s="553">
        <v>459</v>
      </c>
      <c r="J647" s="553">
        <v>1</v>
      </c>
      <c r="K647" s="553">
        <v>459</v>
      </c>
      <c r="L647" s="553">
        <v>1</v>
      </c>
      <c r="M647" s="553">
        <v>459</v>
      </c>
      <c r="N647" s="553"/>
      <c r="O647" s="553"/>
      <c r="P647" s="542"/>
      <c r="Q647" s="554"/>
    </row>
    <row r="648" spans="1:17" ht="14.45" customHeight="1" x14ac:dyDescent="0.2">
      <c r="A648" s="536" t="s">
        <v>1257</v>
      </c>
      <c r="B648" s="537" t="s">
        <v>1074</v>
      </c>
      <c r="C648" s="537" t="s">
        <v>1075</v>
      </c>
      <c r="D648" s="537" t="s">
        <v>1094</v>
      </c>
      <c r="E648" s="537" t="s">
        <v>1095</v>
      </c>
      <c r="F648" s="553">
        <v>25</v>
      </c>
      <c r="G648" s="553">
        <v>8725</v>
      </c>
      <c r="H648" s="553">
        <v>0.80414746543778803</v>
      </c>
      <c r="I648" s="553">
        <v>349</v>
      </c>
      <c r="J648" s="553">
        <v>31</v>
      </c>
      <c r="K648" s="553">
        <v>10850</v>
      </c>
      <c r="L648" s="553">
        <v>1</v>
      </c>
      <c r="M648" s="553">
        <v>350</v>
      </c>
      <c r="N648" s="553">
        <v>37</v>
      </c>
      <c r="O648" s="553">
        <v>12987</v>
      </c>
      <c r="P648" s="542">
        <v>1.1969585253456221</v>
      </c>
      <c r="Q648" s="554">
        <v>351</v>
      </c>
    </row>
    <row r="649" spans="1:17" ht="14.45" customHeight="1" x14ac:dyDescent="0.2">
      <c r="A649" s="536" t="s">
        <v>1257</v>
      </c>
      <c r="B649" s="537" t="s">
        <v>1074</v>
      </c>
      <c r="C649" s="537" t="s">
        <v>1075</v>
      </c>
      <c r="D649" s="537" t="s">
        <v>1104</v>
      </c>
      <c r="E649" s="537" t="s">
        <v>1105</v>
      </c>
      <c r="F649" s="553">
        <v>1</v>
      </c>
      <c r="G649" s="553">
        <v>49</v>
      </c>
      <c r="H649" s="553"/>
      <c r="I649" s="553">
        <v>49</v>
      </c>
      <c r="J649" s="553"/>
      <c r="K649" s="553"/>
      <c r="L649" s="553"/>
      <c r="M649" s="553"/>
      <c r="N649" s="553"/>
      <c r="O649" s="553"/>
      <c r="P649" s="542"/>
      <c r="Q649" s="554"/>
    </row>
    <row r="650" spans="1:17" ht="14.45" customHeight="1" x14ac:dyDescent="0.2">
      <c r="A650" s="536" t="s">
        <v>1257</v>
      </c>
      <c r="B650" s="537" t="s">
        <v>1074</v>
      </c>
      <c r="C650" s="537" t="s">
        <v>1075</v>
      </c>
      <c r="D650" s="537" t="s">
        <v>1106</v>
      </c>
      <c r="E650" s="537" t="s">
        <v>1107</v>
      </c>
      <c r="F650" s="553"/>
      <c r="G650" s="553"/>
      <c r="H650" s="553"/>
      <c r="I650" s="553"/>
      <c r="J650" s="553">
        <v>1</v>
      </c>
      <c r="K650" s="553">
        <v>392</v>
      </c>
      <c r="L650" s="553">
        <v>1</v>
      </c>
      <c r="M650" s="553">
        <v>392</v>
      </c>
      <c r="N650" s="553">
        <v>1</v>
      </c>
      <c r="O650" s="553">
        <v>399</v>
      </c>
      <c r="P650" s="542">
        <v>1.0178571428571428</v>
      </c>
      <c r="Q650" s="554">
        <v>399</v>
      </c>
    </row>
    <row r="651" spans="1:17" ht="14.45" customHeight="1" x14ac:dyDescent="0.2">
      <c r="A651" s="536" t="s">
        <v>1257</v>
      </c>
      <c r="B651" s="537" t="s">
        <v>1074</v>
      </c>
      <c r="C651" s="537" t="s">
        <v>1075</v>
      </c>
      <c r="D651" s="537" t="s">
        <v>1108</v>
      </c>
      <c r="E651" s="537" t="s">
        <v>1109</v>
      </c>
      <c r="F651" s="553">
        <v>1</v>
      </c>
      <c r="G651" s="553">
        <v>38</v>
      </c>
      <c r="H651" s="553"/>
      <c r="I651" s="553">
        <v>38</v>
      </c>
      <c r="J651" s="553"/>
      <c r="K651" s="553"/>
      <c r="L651" s="553"/>
      <c r="M651" s="553"/>
      <c r="N651" s="553">
        <v>1</v>
      </c>
      <c r="O651" s="553">
        <v>38</v>
      </c>
      <c r="P651" s="542"/>
      <c r="Q651" s="554">
        <v>38</v>
      </c>
    </row>
    <row r="652" spans="1:17" ht="14.45" customHeight="1" x14ac:dyDescent="0.2">
      <c r="A652" s="536" t="s">
        <v>1257</v>
      </c>
      <c r="B652" s="537" t="s">
        <v>1074</v>
      </c>
      <c r="C652" s="537" t="s">
        <v>1075</v>
      </c>
      <c r="D652" s="537" t="s">
        <v>1112</v>
      </c>
      <c r="E652" s="537" t="s">
        <v>1113</v>
      </c>
      <c r="F652" s="553"/>
      <c r="G652" s="553"/>
      <c r="H652" s="553"/>
      <c r="I652" s="553"/>
      <c r="J652" s="553"/>
      <c r="K652" s="553"/>
      <c r="L652" s="553"/>
      <c r="M652" s="553"/>
      <c r="N652" s="553">
        <v>1</v>
      </c>
      <c r="O652" s="553">
        <v>713</v>
      </c>
      <c r="P652" s="542"/>
      <c r="Q652" s="554">
        <v>713</v>
      </c>
    </row>
    <row r="653" spans="1:17" ht="14.45" customHeight="1" x14ac:dyDescent="0.2">
      <c r="A653" s="536" t="s">
        <v>1257</v>
      </c>
      <c r="B653" s="537" t="s">
        <v>1074</v>
      </c>
      <c r="C653" s="537" t="s">
        <v>1075</v>
      </c>
      <c r="D653" s="537" t="s">
        <v>1116</v>
      </c>
      <c r="E653" s="537" t="s">
        <v>1117</v>
      </c>
      <c r="F653" s="553">
        <v>1</v>
      </c>
      <c r="G653" s="553">
        <v>305</v>
      </c>
      <c r="H653" s="553">
        <v>0.5</v>
      </c>
      <c r="I653" s="553">
        <v>305</v>
      </c>
      <c r="J653" s="553">
        <v>2</v>
      </c>
      <c r="K653" s="553">
        <v>610</v>
      </c>
      <c r="L653" s="553">
        <v>1</v>
      </c>
      <c r="M653" s="553">
        <v>305</v>
      </c>
      <c r="N653" s="553">
        <v>2</v>
      </c>
      <c r="O653" s="553">
        <v>616</v>
      </c>
      <c r="P653" s="542">
        <v>1.0098360655737706</v>
      </c>
      <c r="Q653" s="554">
        <v>308</v>
      </c>
    </row>
    <row r="654" spans="1:17" ht="14.45" customHeight="1" x14ac:dyDescent="0.2">
      <c r="A654" s="536" t="s">
        <v>1257</v>
      </c>
      <c r="B654" s="537" t="s">
        <v>1074</v>
      </c>
      <c r="C654" s="537" t="s">
        <v>1075</v>
      </c>
      <c r="D654" s="537" t="s">
        <v>1118</v>
      </c>
      <c r="E654" s="537" t="s">
        <v>1119</v>
      </c>
      <c r="F654" s="553"/>
      <c r="G654" s="553"/>
      <c r="H654" s="553"/>
      <c r="I654" s="553"/>
      <c r="J654" s="553">
        <v>2</v>
      </c>
      <c r="K654" s="553">
        <v>7444</v>
      </c>
      <c r="L654" s="553">
        <v>1</v>
      </c>
      <c r="M654" s="553">
        <v>3722</v>
      </c>
      <c r="N654" s="553">
        <v>5</v>
      </c>
      <c r="O654" s="553">
        <v>18815</v>
      </c>
      <c r="P654" s="542">
        <v>2.5275389575497043</v>
      </c>
      <c r="Q654" s="554">
        <v>3763</v>
      </c>
    </row>
    <row r="655" spans="1:17" ht="14.45" customHeight="1" x14ac:dyDescent="0.2">
      <c r="A655" s="536" t="s">
        <v>1257</v>
      </c>
      <c r="B655" s="537" t="s">
        <v>1074</v>
      </c>
      <c r="C655" s="537" t="s">
        <v>1075</v>
      </c>
      <c r="D655" s="537" t="s">
        <v>1120</v>
      </c>
      <c r="E655" s="537" t="s">
        <v>1121</v>
      </c>
      <c r="F655" s="553">
        <v>10</v>
      </c>
      <c r="G655" s="553">
        <v>4940</v>
      </c>
      <c r="H655" s="553">
        <v>1.2474747474747474</v>
      </c>
      <c r="I655" s="553">
        <v>494</v>
      </c>
      <c r="J655" s="553">
        <v>8</v>
      </c>
      <c r="K655" s="553">
        <v>3960</v>
      </c>
      <c r="L655" s="553">
        <v>1</v>
      </c>
      <c r="M655" s="553">
        <v>495</v>
      </c>
      <c r="N655" s="553">
        <v>6</v>
      </c>
      <c r="O655" s="553">
        <v>2994</v>
      </c>
      <c r="P655" s="542">
        <v>0.7560606060606061</v>
      </c>
      <c r="Q655" s="554">
        <v>499</v>
      </c>
    </row>
    <row r="656" spans="1:17" ht="14.45" customHeight="1" x14ac:dyDescent="0.2">
      <c r="A656" s="536" t="s">
        <v>1257</v>
      </c>
      <c r="B656" s="537" t="s">
        <v>1074</v>
      </c>
      <c r="C656" s="537" t="s">
        <v>1075</v>
      </c>
      <c r="D656" s="537" t="s">
        <v>1122</v>
      </c>
      <c r="E656" s="537" t="s">
        <v>1123</v>
      </c>
      <c r="F656" s="553"/>
      <c r="G656" s="553"/>
      <c r="H656" s="553"/>
      <c r="I656" s="553"/>
      <c r="J656" s="553"/>
      <c r="K656" s="553"/>
      <c r="L656" s="553"/>
      <c r="M656" s="553"/>
      <c r="N656" s="553">
        <v>1</v>
      </c>
      <c r="O656" s="553">
        <v>6669</v>
      </c>
      <c r="P656" s="542"/>
      <c r="Q656" s="554">
        <v>6669</v>
      </c>
    </row>
    <row r="657" spans="1:17" ht="14.45" customHeight="1" x14ac:dyDescent="0.2">
      <c r="A657" s="536" t="s">
        <v>1257</v>
      </c>
      <c r="B657" s="537" t="s">
        <v>1074</v>
      </c>
      <c r="C657" s="537" t="s">
        <v>1075</v>
      </c>
      <c r="D657" s="537" t="s">
        <v>1124</v>
      </c>
      <c r="E657" s="537" t="s">
        <v>1125</v>
      </c>
      <c r="F657" s="553">
        <v>10</v>
      </c>
      <c r="G657" s="553">
        <v>3700</v>
      </c>
      <c r="H657" s="553">
        <v>0.99730458221024254</v>
      </c>
      <c r="I657" s="553">
        <v>370</v>
      </c>
      <c r="J657" s="553">
        <v>10</v>
      </c>
      <c r="K657" s="553">
        <v>3710</v>
      </c>
      <c r="L657" s="553">
        <v>1</v>
      </c>
      <c r="M657" s="553">
        <v>371</v>
      </c>
      <c r="N657" s="553">
        <v>7</v>
      </c>
      <c r="O657" s="553">
        <v>2632</v>
      </c>
      <c r="P657" s="542">
        <v>0.7094339622641509</v>
      </c>
      <c r="Q657" s="554">
        <v>376</v>
      </c>
    </row>
    <row r="658" spans="1:17" ht="14.45" customHeight="1" x14ac:dyDescent="0.2">
      <c r="A658" s="536" t="s">
        <v>1257</v>
      </c>
      <c r="B658" s="537" t="s">
        <v>1074</v>
      </c>
      <c r="C658" s="537" t="s">
        <v>1075</v>
      </c>
      <c r="D658" s="537" t="s">
        <v>1132</v>
      </c>
      <c r="E658" s="537" t="s">
        <v>1133</v>
      </c>
      <c r="F658" s="553">
        <v>2</v>
      </c>
      <c r="G658" s="553">
        <v>222</v>
      </c>
      <c r="H658" s="553">
        <v>0.9910714285714286</v>
      </c>
      <c r="I658" s="553">
        <v>111</v>
      </c>
      <c r="J658" s="553">
        <v>2</v>
      </c>
      <c r="K658" s="553">
        <v>224</v>
      </c>
      <c r="L658" s="553">
        <v>1</v>
      </c>
      <c r="M658" s="553">
        <v>112</v>
      </c>
      <c r="N658" s="553">
        <v>5</v>
      </c>
      <c r="O658" s="553">
        <v>565</v>
      </c>
      <c r="P658" s="542">
        <v>2.5223214285714284</v>
      </c>
      <c r="Q658" s="554">
        <v>113</v>
      </c>
    </row>
    <row r="659" spans="1:17" ht="14.45" customHeight="1" x14ac:dyDescent="0.2">
      <c r="A659" s="536" t="s">
        <v>1257</v>
      </c>
      <c r="B659" s="537" t="s">
        <v>1074</v>
      </c>
      <c r="C659" s="537" t="s">
        <v>1075</v>
      </c>
      <c r="D659" s="537" t="s">
        <v>1136</v>
      </c>
      <c r="E659" s="537" t="s">
        <v>1137</v>
      </c>
      <c r="F659" s="553"/>
      <c r="G659" s="553"/>
      <c r="H659" s="553"/>
      <c r="I659" s="553"/>
      <c r="J659" s="553"/>
      <c r="K659" s="553"/>
      <c r="L659" s="553"/>
      <c r="M659" s="553"/>
      <c r="N659" s="553">
        <v>1</v>
      </c>
      <c r="O659" s="553">
        <v>500</v>
      </c>
      <c r="P659" s="542"/>
      <c r="Q659" s="554">
        <v>500</v>
      </c>
    </row>
    <row r="660" spans="1:17" ht="14.45" customHeight="1" x14ac:dyDescent="0.2">
      <c r="A660" s="536" t="s">
        <v>1257</v>
      </c>
      <c r="B660" s="537" t="s">
        <v>1074</v>
      </c>
      <c r="C660" s="537" t="s">
        <v>1075</v>
      </c>
      <c r="D660" s="537" t="s">
        <v>1139</v>
      </c>
      <c r="E660" s="537" t="s">
        <v>1140</v>
      </c>
      <c r="F660" s="553">
        <v>3</v>
      </c>
      <c r="G660" s="553">
        <v>1368</v>
      </c>
      <c r="H660" s="553">
        <v>0.74672489082969429</v>
      </c>
      <c r="I660" s="553">
        <v>456</v>
      </c>
      <c r="J660" s="553">
        <v>4</v>
      </c>
      <c r="K660" s="553">
        <v>1832</v>
      </c>
      <c r="L660" s="553">
        <v>1</v>
      </c>
      <c r="M660" s="553">
        <v>458</v>
      </c>
      <c r="N660" s="553">
        <v>4</v>
      </c>
      <c r="O660" s="553">
        <v>1852</v>
      </c>
      <c r="P660" s="542">
        <v>1.0109170305676856</v>
      </c>
      <c r="Q660" s="554">
        <v>463</v>
      </c>
    </row>
    <row r="661" spans="1:17" ht="14.45" customHeight="1" x14ac:dyDescent="0.2">
      <c r="A661" s="536" t="s">
        <v>1257</v>
      </c>
      <c r="B661" s="537" t="s">
        <v>1074</v>
      </c>
      <c r="C661" s="537" t="s">
        <v>1075</v>
      </c>
      <c r="D661" s="537" t="s">
        <v>1141</v>
      </c>
      <c r="E661" s="537" t="s">
        <v>1142</v>
      </c>
      <c r="F661" s="553">
        <v>13</v>
      </c>
      <c r="G661" s="553">
        <v>754</v>
      </c>
      <c r="H661" s="553">
        <v>0.68421052631578949</v>
      </c>
      <c r="I661" s="553">
        <v>58</v>
      </c>
      <c r="J661" s="553">
        <v>19</v>
      </c>
      <c r="K661" s="553">
        <v>1102</v>
      </c>
      <c r="L661" s="553">
        <v>1</v>
      </c>
      <c r="M661" s="553">
        <v>58</v>
      </c>
      <c r="N661" s="553">
        <v>15</v>
      </c>
      <c r="O661" s="553">
        <v>885</v>
      </c>
      <c r="P661" s="542">
        <v>0.80308529945553542</v>
      </c>
      <c r="Q661" s="554">
        <v>59</v>
      </c>
    </row>
    <row r="662" spans="1:17" ht="14.45" customHeight="1" x14ac:dyDescent="0.2">
      <c r="A662" s="536" t="s">
        <v>1257</v>
      </c>
      <c r="B662" s="537" t="s">
        <v>1074</v>
      </c>
      <c r="C662" s="537" t="s">
        <v>1075</v>
      </c>
      <c r="D662" s="537" t="s">
        <v>1143</v>
      </c>
      <c r="E662" s="537" t="s">
        <v>1144</v>
      </c>
      <c r="F662" s="553">
        <v>1</v>
      </c>
      <c r="G662" s="553">
        <v>2173</v>
      </c>
      <c r="H662" s="553">
        <v>0.99954001839926399</v>
      </c>
      <c r="I662" s="553">
        <v>2173</v>
      </c>
      <c r="J662" s="553">
        <v>1</v>
      </c>
      <c r="K662" s="553">
        <v>2174</v>
      </c>
      <c r="L662" s="553">
        <v>1</v>
      </c>
      <c r="M662" s="553">
        <v>2174</v>
      </c>
      <c r="N662" s="553"/>
      <c r="O662" s="553"/>
      <c r="P662" s="542"/>
      <c r="Q662" s="554"/>
    </row>
    <row r="663" spans="1:17" ht="14.45" customHeight="1" x14ac:dyDescent="0.2">
      <c r="A663" s="536" t="s">
        <v>1257</v>
      </c>
      <c r="B663" s="537" t="s">
        <v>1074</v>
      </c>
      <c r="C663" s="537" t="s">
        <v>1075</v>
      </c>
      <c r="D663" s="537" t="s">
        <v>1149</v>
      </c>
      <c r="E663" s="537" t="s">
        <v>1150</v>
      </c>
      <c r="F663" s="553">
        <v>1</v>
      </c>
      <c r="G663" s="553">
        <v>176</v>
      </c>
      <c r="H663" s="553">
        <v>2.3255813953488372E-2</v>
      </c>
      <c r="I663" s="553">
        <v>176</v>
      </c>
      <c r="J663" s="553">
        <v>43</v>
      </c>
      <c r="K663" s="553">
        <v>7568</v>
      </c>
      <c r="L663" s="553">
        <v>1</v>
      </c>
      <c r="M663" s="553">
        <v>176</v>
      </c>
      <c r="N663" s="553">
        <v>67</v>
      </c>
      <c r="O663" s="553">
        <v>11993</v>
      </c>
      <c r="P663" s="542">
        <v>1.584698731501057</v>
      </c>
      <c r="Q663" s="554">
        <v>179</v>
      </c>
    </row>
    <row r="664" spans="1:17" ht="14.45" customHeight="1" x14ac:dyDescent="0.2">
      <c r="A664" s="536" t="s">
        <v>1257</v>
      </c>
      <c r="B664" s="537" t="s">
        <v>1074</v>
      </c>
      <c r="C664" s="537" t="s">
        <v>1075</v>
      </c>
      <c r="D664" s="537" t="s">
        <v>1151</v>
      </c>
      <c r="E664" s="537" t="s">
        <v>1152</v>
      </c>
      <c r="F664" s="553">
        <v>2</v>
      </c>
      <c r="G664" s="553">
        <v>170</v>
      </c>
      <c r="H664" s="553"/>
      <c r="I664" s="553">
        <v>85</v>
      </c>
      <c r="J664" s="553"/>
      <c r="K664" s="553"/>
      <c r="L664" s="553"/>
      <c r="M664" s="553"/>
      <c r="N664" s="553">
        <v>14</v>
      </c>
      <c r="O664" s="553">
        <v>1218</v>
      </c>
      <c r="P664" s="542"/>
      <c r="Q664" s="554">
        <v>87</v>
      </c>
    </row>
    <row r="665" spans="1:17" ht="14.45" customHeight="1" x14ac:dyDescent="0.2">
      <c r="A665" s="536" t="s">
        <v>1257</v>
      </c>
      <c r="B665" s="537" t="s">
        <v>1074</v>
      </c>
      <c r="C665" s="537" t="s">
        <v>1075</v>
      </c>
      <c r="D665" s="537" t="s">
        <v>1155</v>
      </c>
      <c r="E665" s="537" t="s">
        <v>1156</v>
      </c>
      <c r="F665" s="553">
        <v>1</v>
      </c>
      <c r="G665" s="553">
        <v>170</v>
      </c>
      <c r="H665" s="553">
        <v>0.33333333333333331</v>
      </c>
      <c r="I665" s="553">
        <v>170</v>
      </c>
      <c r="J665" s="553">
        <v>3</v>
      </c>
      <c r="K665" s="553">
        <v>510</v>
      </c>
      <c r="L665" s="553">
        <v>1</v>
      </c>
      <c r="M665" s="553">
        <v>170</v>
      </c>
      <c r="N665" s="553">
        <v>3</v>
      </c>
      <c r="O665" s="553">
        <v>516</v>
      </c>
      <c r="P665" s="542">
        <v>1.0117647058823529</v>
      </c>
      <c r="Q665" s="554">
        <v>172</v>
      </c>
    </row>
    <row r="666" spans="1:17" ht="14.45" customHeight="1" x14ac:dyDescent="0.2">
      <c r="A666" s="536" t="s">
        <v>1257</v>
      </c>
      <c r="B666" s="537" t="s">
        <v>1074</v>
      </c>
      <c r="C666" s="537" t="s">
        <v>1075</v>
      </c>
      <c r="D666" s="537" t="s">
        <v>1157</v>
      </c>
      <c r="E666" s="537" t="s">
        <v>1158</v>
      </c>
      <c r="F666" s="553">
        <v>1</v>
      </c>
      <c r="G666" s="553">
        <v>29</v>
      </c>
      <c r="H666" s="553"/>
      <c r="I666" s="553">
        <v>29</v>
      </c>
      <c r="J666" s="553"/>
      <c r="K666" s="553"/>
      <c r="L666" s="553"/>
      <c r="M666" s="553"/>
      <c r="N666" s="553">
        <v>1</v>
      </c>
      <c r="O666" s="553">
        <v>31</v>
      </c>
      <c r="P666" s="542"/>
      <c r="Q666" s="554">
        <v>31</v>
      </c>
    </row>
    <row r="667" spans="1:17" ht="14.45" customHeight="1" x14ac:dyDescent="0.2">
      <c r="A667" s="536" t="s">
        <v>1257</v>
      </c>
      <c r="B667" s="537" t="s">
        <v>1074</v>
      </c>
      <c r="C667" s="537" t="s">
        <v>1075</v>
      </c>
      <c r="D667" s="537" t="s">
        <v>1160</v>
      </c>
      <c r="E667" s="537" t="s">
        <v>1161</v>
      </c>
      <c r="F667" s="553">
        <v>1</v>
      </c>
      <c r="G667" s="553">
        <v>176</v>
      </c>
      <c r="H667" s="553"/>
      <c r="I667" s="553">
        <v>176</v>
      </c>
      <c r="J667" s="553"/>
      <c r="K667" s="553"/>
      <c r="L667" s="553"/>
      <c r="M667" s="553"/>
      <c r="N667" s="553">
        <v>2</v>
      </c>
      <c r="O667" s="553">
        <v>356</v>
      </c>
      <c r="P667" s="542"/>
      <c r="Q667" s="554">
        <v>178</v>
      </c>
    </row>
    <row r="668" spans="1:17" ht="14.45" customHeight="1" x14ac:dyDescent="0.2">
      <c r="A668" s="536" t="s">
        <v>1257</v>
      </c>
      <c r="B668" s="537" t="s">
        <v>1074</v>
      </c>
      <c r="C668" s="537" t="s">
        <v>1075</v>
      </c>
      <c r="D668" s="537" t="s">
        <v>1165</v>
      </c>
      <c r="E668" s="537" t="s">
        <v>1166</v>
      </c>
      <c r="F668" s="553">
        <v>2</v>
      </c>
      <c r="G668" s="553">
        <v>528</v>
      </c>
      <c r="H668" s="553">
        <v>2</v>
      </c>
      <c r="I668" s="553">
        <v>264</v>
      </c>
      <c r="J668" s="553">
        <v>1</v>
      </c>
      <c r="K668" s="553">
        <v>264</v>
      </c>
      <c r="L668" s="553">
        <v>1</v>
      </c>
      <c r="M668" s="553">
        <v>264</v>
      </c>
      <c r="N668" s="553">
        <v>3</v>
      </c>
      <c r="O668" s="553">
        <v>801</v>
      </c>
      <c r="P668" s="542">
        <v>3.0340909090909092</v>
      </c>
      <c r="Q668" s="554">
        <v>267</v>
      </c>
    </row>
    <row r="669" spans="1:17" ht="14.45" customHeight="1" x14ac:dyDescent="0.2">
      <c r="A669" s="536" t="s">
        <v>1257</v>
      </c>
      <c r="B669" s="537" t="s">
        <v>1074</v>
      </c>
      <c r="C669" s="537" t="s">
        <v>1075</v>
      </c>
      <c r="D669" s="537" t="s">
        <v>1167</v>
      </c>
      <c r="E669" s="537" t="s">
        <v>1168</v>
      </c>
      <c r="F669" s="553">
        <v>5</v>
      </c>
      <c r="G669" s="553">
        <v>10655</v>
      </c>
      <c r="H669" s="553">
        <v>0.83216182442986564</v>
      </c>
      <c r="I669" s="553">
        <v>2131</v>
      </c>
      <c r="J669" s="553">
        <v>6</v>
      </c>
      <c r="K669" s="553">
        <v>12804</v>
      </c>
      <c r="L669" s="553">
        <v>1</v>
      </c>
      <c r="M669" s="553">
        <v>2134</v>
      </c>
      <c r="N669" s="553"/>
      <c r="O669" s="553"/>
      <c r="P669" s="542"/>
      <c r="Q669" s="554"/>
    </row>
    <row r="670" spans="1:17" ht="14.45" customHeight="1" x14ac:dyDescent="0.2">
      <c r="A670" s="536" t="s">
        <v>1257</v>
      </c>
      <c r="B670" s="537" t="s">
        <v>1074</v>
      </c>
      <c r="C670" s="537" t="s">
        <v>1075</v>
      </c>
      <c r="D670" s="537" t="s">
        <v>1171</v>
      </c>
      <c r="E670" s="537" t="s">
        <v>1172</v>
      </c>
      <c r="F670" s="553"/>
      <c r="G670" s="553"/>
      <c r="H670" s="553"/>
      <c r="I670" s="553"/>
      <c r="J670" s="553">
        <v>2</v>
      </c>
      <c r="K670" s="553">
        <v>852</v>
      </c>
      <c r="L670" s="553">
        <v>1</v>
      </c>
      <c r="M670" s="553">
        <v>426</v>
      </c>
      <c r="N670" s="553">
        <v>6</v>
      </c>
      <c r="O670" s="553">
        <v>2610</v>
      </c>
      <c r="P670" s="542">
        <v>3.063380281690141</v>
      </c>
      <c r="Q670" s="554">
        <v>435</v>
      </c>
    </row>
    <row r="671" spans="1:17" ht="14.45" customHeight="1" x14ac:dyDescent="0.2">
      <c r="A671" s="536" t="s">
        <v>1257</v>
      </c>
      <c r="B671" s="537" t="s">
        <v>1074</v>
      </c>
      <c r="C671" s="537" t="s">
        <v>1075</v>
      </c>
      <c r="D671" s="537" t="s">
        <v>1180</v>
      </c>
      <c r="E671" s="537" t="s">
        <v>1181</v>
      </c>
      <c r="F671" s="553">
        <v>1</v>
      </c>
      <c r="G671" s="553">
        <v>289</v>
      </c>
      <c r="H671" s="553">
        <v>0.5</v>
      </c>
      <c r="I671" s="553">
        <v>289</v>
      </c>
      <c r="J671" s="553">
        <v>2</v>
      </c>
      <c r="K671" s="553">
        <v>578</v>
      </c>
      <c r="L671" s="553">
        <v>1</v>
      </c>
      <c r="M671" s="553">
        <v>289</v>
      </c>
      <c r="N671" s="553"/>
      <c r="O671" s="553"/>
      <c r="P671" s="542"/>
      <c r="Q671" s="554"/>
    </row>
    <row r="672" spans="1:17" ht="14.45" customHeight="1" x14ac:dyDescent="0.2">
      <c r="A672" s="536" t="s">
        <v>1257</v>
      </c>
      <c r="B672" s="537" t="s">
        <v>1074</v>
      </c>
      <c r="C672" s="537" t="s">
        <v>1075</v>
      </c>
      <c r="D672" s="537" t="s">
        <v>1182</v>
      </c>
      <c r="E672" s="537" t="s">
        <v>1183</v>
      </c>
      <c r="F672" s="553"/>
      <c r="G672" s="553"/>
      <c r="H672" s="553"/>
      <c r="I672" s="553"/>
      <c r="J672" s="553">
        <v>1</v>
      </c>
      <c r="K672" s="553">
        <v>1102</v>
      </c>
      <c r="L672" s="553">
        <v>1</v>
      </c>
      <c r="M672" s="553">
        <v>1102</v>
      </c>
      <c r="N672" s="553">
        <v>4</v>
      </c>
      <c r="O672" s="553">
        <v>4472</v>
      </c>
      <c r="P672" s="542">
        <v>4.0580762250453724</v>
      </c>
      <c r="Q672" s="554">
        <v>1118</v>
      </c>
    </row>
    <row r="673" spans="1:17" ht="14.45" customHeight="1" x14ac:dyDescent="0.2">
      <c r="A673" s="536" t="s">
        <v>1257</v>
      </c>
      <c r="B673" s="537" t="s">
        <v>1074</v>
      </c>
      <c r="C673" s="537" t="s">
        <v>1075</v>
      </c>
      <c r="D673" s="537" t="s">
        <v>1184</v>
      </c>
      <c r="E673" s="537" t="s">
        <v>1185</v>
      </c>
      <c r="F673" s="553"/>
      <c r="G673" s="553"/>
      <c r="H673" s="553"/>
      <c r="I673" s="553"/>
      <c r="J673" s="553"/>
      <c r="K673" s="553"/>
      <c r="L673" s="553"/>
      <c r="M673" s="553"/>
      <c r="N673" s="553">
        <v>2</v>
      </c>
      <c r="O673" s="553">
        <v>218</v>
      </c>
      <c r="P673" s="542"/>
      <c r="Q673" s="554">
        <v>109</v>
      </c>
    </row>
    <row r="674" spans="1:17" ht="14.45" customHeight="1" x14ac:dyDescent="0.2">
      <c r="A674" s="536" t="s">
        <v>1257</v>
      </c>
      <c r="B674" s="537" t="s">
        <v>1074</v>
      </c>
      <c r="C674" s="537" t="s">
        <v>1075</v>
      </c>
      <c r="D674" s="537" t="s">
        <v>1188</v>
      </c>
      <c r="E674" s="537" t="s">
        <v>1189</v>
      </c>
      <c r="F674" s="553">
        <v>1</v>
      </c>
      <c r="G674" s="553">
        <v>0</v>
      </c>
      <c r="H674" s="553"/>
      <c r="I674" s="553">
        <v>0</v>
      </c>
      <c r="J674" s="553"/>
      <c r="K674" s="553"/>
      <c r="L674" s="553"/>
      <c r="M674" s="553"/>
      <c r="N674" s="553"/>
      <c r="O674" s="553"/>
      <c r="P674" s="542"/>
      <c r="Q674" s="554"/>
    </row>
    <row r="675" spans="1:17" ht="14.45" customHeight="1" x14ac:dyDescent="0.2">
      <c r="A675" s="536" t="s">
        <v>1257</v>
      </c>
      <c r="B675" s="537" t="s">
        <v>1074</v>
      </c>
      <c r="C675" s="537" t="s">
        <v>1075</v>
      </c>
      <c r="D675" s="537" t="s">
        <v>1190</v>
      </c>
      <c r="E675" s="537" t="s">
        <v>1191</v>
      </c>
      <c r="F675" s="553"/>
      <c r="G675" s="553"/>
      <c r="H675" s="553"/>
      <c r="I675" s="553"/>
      <c r="J675" s="553">
        <v>2</v>
      </c>
      <c r="K675" s="553">
        <v>0</v>
      </c>
      <c r="L675" s="553"/>
      <c r="M675" s="553">
        <v>0</v>
      </c>
      <c r="N675" s="553"/>
      <c r="O675" s="553"/>
      <c r="P675" s="542"/>
      <c r="Q675" s="554"/>
    </row>
    <row r="676" spans="1:17" ht="14.45" customHeight="1" x14ac:dyDescent="0.2">
      <c r="A676" s="536" t="s">
        <v>1257</v>
      </c>
      <c r="B676" s="537" t="s">
        <v>1074</v>
      </c>
      <c r="C676" s="537" t="s">
        <v>1075</v>
      </c>
      <c r="D676" s="537" t="s">
        <v>1196</v>
      </c>
      <c r="E676" s="537" t="s">
        <v>1197</v>
      </c>
      <c r="F676" s="553"/>
      <c r="G676" s="553"/>
      <c r="H676" s="553"/>
      <c r="I676" s="553"/>
      <c r="J676" s="553">
        <v>1</v>
      </c>
      <c r="K676" s="553">
        <v>2840</v>
      </c>
      <c r="L676" s="553">
        <v>1</v>
      </c>
      <c r="M676" s="553">
        <v>2840</v>
      </c>
      <c r="N676" s="553"/>
      <c r="O676" s="553"/>
      <c r="P676" s="542"/>
      <c r="Q676" s="554"/>
    </row>
    <row r="677" spans="1:17" ht="14.45" customHeight="1" x14ac:dyDescent="0.2">
      <c r="A677" s="536" t="s">
        <v>1257</v>
      </c>
      <c r="B677" s="537" t="s">
        <v>1074</v>
      </c>
      <c r="C677" s="537" t="s">
        <v>1075</v>
      </c>
      <c r="D677" s="537" t="s">
        <v>1208</v>
      </c>
      <c r="E677" s="537" t="s">
        <v>1209</v>
      </c>
      <c r="F677" s="553"/>
      <c r="G677" s="553"/>
      <c r="H677" s="553"/>
      <c r="I677" s="553"/>
      <c r="J677" s="553"/>
      <c r="K677" s="553"/>
      <c r="L677" s="553"/>
      <c r="M677" s="553"/>
      <c r="N677" s="553">
        <v>1</v>
      </c>
      <c r="O677" s="553">
        <v>524</v>
      </c>
      <c r="P677" s="542"/>
      <c r="Q677" s="554">
        <v>524</v>
      </c>
    </row>
    <row r="678" spans="1:17" ht="14.45" customHeight="1" x14ac:dyDescent="0.2">
      <c r="A678" s="536" t="s">
        <v>1258</v>
      </c>
      <c r="B678" s="537" t="s">
        <v>1074</v>
      </c>
      <c r="C678" s="537" t="s">
        <v>1075</v>
      </c>
      <c r="D678" s="537" t="s">
        <v>1078</v>
      </c>
      <c r="E678" s="537" t="s">
        <v>1079</v>
      </c>
      <c r="F678" s="553">
        <v>2</v>
      </c>
      <c r="G678" s="553">
        <v>116</v>
      </c>
      <c r="H678" s="553"/>
      <c r="I678" s="553">
        <v>58</v>
      </c>
      <c r="J678" s="553"/>
      <c r="K678" s="553"/>
      <c r="L678" s="553"/>
      <c r="M678" s="553"/>
      <c r="N678" s="553"/>
      <c r="O678" s="553"/>
      <c r="P678" s="542"/>
      <c r="Q678" s="554"/>
    </row>
    <row r="679" spans="1:17" ht="14.45" customHeight="1" x14ac:dyDescent="0.2">
      <c r="A679" s="536" t="s">
        <v>1258</v>
      </c>
      <c r="B679" s="537" t="s">
        <v>1074</v>
      </c>
      <c r="C679" s="537" t="s">
        <v>1075</v>
      </c>
      <c r="D679" s="537" t="s">
        <v>1080</v>
      </c>
      <c r="E679" s="537" t="s">
        <v>1081</v>
      </c>
      <c r="F679" s="553">
        <v>6</v>
      </c>
      <c r="G679" s="553">
        <v>786</v>
      </c>
      <c r="H679" s="553"/>
      <c r="I679" s="553">
        <v>131</v>
      </c>
      <c r="J679" s="553"/>
      <c r="K679" s="553"/>
      <c r="L679" s="553"/>
      <c r="M679" s="553"/>
      <c r="N679" s="553"/>
      <c r="O679" s="553"/>
      <c r="P679" s="542"/>
      <c r="Q679" s="554"/>
    </row>
    <row r="680" spans="1:17" ht="14.45" customHeight="1" x14ac:dyDescent="0.2">
      <c r="A680" s="536" t="s">
        <v>1258</v>
      </c>
      <c r="B680" s="537" t="s">
        <v>1074</v>
      </c>
      <c r="C680" s="537" t="s">
        <v>1075</v>
      </c>
      <c r="D680" s="537" t="s">
        <v>1086</v>
      </c>
      <c r="E680" s="537" t="s">
        <v>1087</v>
      </c>
      <c r="F680" s="553">
        <v>2</v>
      </c>
      <c r="G680" s="553">
        <v>360</v>
      </c>
      <c r="H680" s="553">
        <v>1</v>
      </c>
      <c r="I680" s="553">
        <v>180</v>
      </c>
      <c r="J680" s="553">
        <v>2</v>
      </c>
      <c r="K680" s="553">
        <v>360</v>
      </c>
      <c r="L680" s="553">
        <v>1</v>
      </c>
      <c r="M680" s="553">
        <v>180</v>
      </c>
      <c r="N680" s="553"/>
      <c r="O680" s="553"/>
      <c r="P680" s="542"/>
      <c r="Q680" s="554"/>
    </row>
    <row r="681" spans="1:17" ht="14.45" customHeight="1" x14ac:dyDescent="0.2">
      <c r="A681" s="536" t="s">
        <v>1258</v>
      </c>
      <c r="B681" s="537" t="s">
        <v>1074</v>
      </c>
      <c r="C681" s="537" t="s">
        <v>1075</v>
      </c>
      <c r="D681" s="537" t="s">
        <v>1090</v>
      </c>
      <c r="E681" s="537" t="s">
        <v>1091</v>
      </c>
      <c r="F681" s="553"/>
      <c r="G681" s="553"/>
      <c r="H681" s="553"/>
      <c r="I681" s="553"/>
      <c r="J681" s="553"/>
      <c r="K681" s="553"/>
      <c r="L681" s="553"/>
      <c r="M681" s="553"/>
      <c r="N681" s="553">
        <v>1</v>
      </c>
      <c r="O681" s="553">
        <v>341</v>
      </c>
      <c r="P681" s="542"/>
      <c r="Q681" s="554">
        <v>341</v>
      </c>
    </row>
    <row r="682" spans="1:17" ht="14.45" customHeight="1" x14ac:dyDescent="0.2">
      <c r="A682" s="536" t="s">
        <v>1258</v>
      </c>
      <c r="B682" s="537" t="s">
        <v>1074</v>
      </c>
      <c r="C682" s="537" t="s">
        <v>1075</v>
      </c>
      <c r="D682" s="537" t="s">
        <v>1094</v>
      </c>
      <c r="E682" s="537" t="s">
        <v>1095</v>
      </c>
      <c r="F682" s="553">
        <v>38</v>
      </c>
      <c r="G682" s="553">
        <v>13262</v>
      </c>
      <c r="H682" s="553"/>
      <c r="I682" s="553">
        <v>349</v>
      </c>
      <c r="J682" s="553"/>
      <c r="K682" s="553"/>
      <c r="L682" s="553"/>
      <c r="M682" s="553"/>
      <c r="N682" s="553"/>
      <c r="O682" s="553"/>
      <c r="P682" s="542"/>
      <c r="Q682" s="554"/>
    </row>
    <row r="683" spans="1:17" ht="14.45" customHeight="1" x14ac:dyDescent="0.2">
      <c r="A683" s="536" t="s">
        <v>1258</v>
      </c>
      <c r="B683" s="537" t="s">
        <v>1074</v>
      </c>
      <c r="C683" s="537" t="s">
        <v>1075</v>
      </c>
      <c r="D683" s="537" t="s">
        <v>1100</v>
      </c>
      <c r="E683" s="537" t="s">
        <v>1101</v>
      </c>
      <c r="F683" s="553">
        <v>1</v>
      </c>
      <c r="G683" s="553">
        <v>117</v>
      </c>
      <c r="H683" s="553"/>
      <c r="I683" s="553">
        <v>117</v>
      </c>
      <c r="J683" s="553"/>
      <c r="K683" s="553"/>
      <c r="L683" s="553"/>
      <c r="M683" s="553"/>
      <c r="N683" s="553"/>
      <c r="O683" s="553"/>
      <c r="P683" s="542"/>
      <c r="Q683" s="554"/>
    </row>
    <row r="684" spans="1:17" ht="14.45" customHeight="1" x14ac:dyDescent="0.2">
      <c r="A684" s="536" t="s">
        <v>1258</v>
      </c>
      <c r="B684" s="537" t="s">
        <v>1074</v>
      </c>
      <c r="C684" s="537" t="s">
        <v>1075</v>
      </c>
      <c r="D684" s="537" t="s">
        <v>1108</v>
      </c>
      <c r="E684" s="537" t="s">
        <v>1109</v>
      </c>
      <c r="F684" s="553">
        <v>1</v>
      </c>
      <c r="G684" s="553">
        <v>38</v>
      </c>
      <c r="H684" s="553"/>
      <c r="I684" s="553">
        <v>38</v>
      </c>
      <c r="J684" s="553"/>
      <c r="K684" s="553"/>
      <c r="L684" s="553"/>
      <c r="M684" s="553"/>
      <c r="N684" s="553"/>
      <c r="O684" s="553"/>
      <c r="P684" s="542"/>
      <c r="Q684" s="554"/>
    </row>
    <row r="685" spans="1:17" ht="14.45" customHeight="1" x14ac:dyDescent="0.2">
      <c r="A685" s="536" t="s">
        <v>1258</v>
      </c>
      <c r="B685" s="537" t="s">
        <v>1074</v>
      </c>
      <c r="C685" s="537" t="s">
        <v>1075</v>
      </c>
      <c r="D685" s="537" t="s">
        <v>1116</v>
      </c>
      <c r="E685" s="537" t="s">
        <v>1117</v>
      </c>
      <c r="F685" s="553">
        <v>2</v>
      </c>
      <c r="G685" s="553">
        <v>610</v>
      </c>
      <c r="H685" s="553">
        <v>2</v>
      </c>
      <c r="I685" s="553">
        <v>305</v>
      </c>
      <c r="J685" s="553">
        <v>1</v>
      </c>
      <c r="K685" s="553">
        <v>305</v>
      </c>
      <c r="L685" s="553">
        <v>1</v>
      </c>
      <c r="M685" s="553">
        <v>305</v>
      </c>
      <c r="N685" s="553"/>
      <c r="O685" s="553"/>
      <c r="P685" s="542"/>
      <c r="Q685" s="554"/>
    </row>
    <row r="686" spans="1:17" ht="14.45" customHeight="1" x14ac:dyDescent="0.2">
      <c r="A686" s="536" t="s">
        <v>1258</v>
      </c>
      <c r="B686" s="537" t="s">
        <v>1074</v>
      </c>
      <c r="C686" s="537" t="s">
        <v>1075</v>
      </c>
      <c r="D686" s="537" t="s">
        <v>1120</v>
      </c>
      <c r="E686" s="537" t="s">
        <v>1121</v>
      </c>
      <c r="F686" s="553">
        <v>5</v>
      </c>
      <c r="G686" s="553">
        <v>2470</v>
      </c>
      <c r="H686" s="553"/>
      <c r="I686" s="553">
        <v>494</v>
      </c>
      <c r="J686" s="553"/>
      <c r="K686" s="553"/>
      <c r="L686" s="553"/>
      <c r="M686" s="553"/>
      <c r="N686" s="553">
        <v>1</v>
      </c>
      <c r="O686" s="553">
        <v>499</v>
      </c>
      <c r="P686" s="542"/>
      <c r="Q686" s="554">
        <v>499</v>
      </c>
    </row>
    <row r="687" spans="1:17" ht="14.45" customHeight="1" x14ac:dyDescent="0.2">
      <c r="A687" s="536" t="s">
        <v>1258</v>
      </c>
      <c r="B687" s="537" t="s">
        <v>1074</v>
      </c>
      <c r="C687" s="537" t="s">
        <v>1075</v>
      </c>
      <c r="D687" s="537" t="s">
        <v>1122</v>
      </c>
      <c r="E687" s="537" t="s">
        <v>1123</v>
      </c>
      <c r="F687" s="553"/>
      <c r="G687" s="553"/>
      <c r="H687" s="553"/>
      <c r="I687" s="553"/>
      <c r="J687" s="553">
        <v>1</v>
      </c>
      <c r="K687" s="553">
        <v>6598</v>
      </c>
      <c r="L687" s="553">
        <v>1</v>
      </c>
      <c r="M687" s="553">
        <v>6598</v>
      </c>
      <c r="N687" s="553"/>
      <c r="O687" s="553"/>
      <c r="P687" s="542"/>
      <c r="Q687" s="554"/>
    </row>
    <row r="688" spans="1:17" ht="14.45" customHeight="1" x14ac:dyDescent="0.2">
      <c r="A688" s="536" t="s">
        <v>1258</v>
      </c>
      <c r="B688" s="537" t="s">
        <v>1074</v>
      </c>
      <c r="C688" s="537" t="s">
        <v>1075</v>
      </c>
      <c r="D688" s="537" t="s">
        <v>1124</v>
      </c>
      <c r="E688" s="537" t="s">
        <v>1125</v>
      </c>
      <c r="F688" s="553">
        <v>7</v>
      </c>
      <c r="G688" s="553">
        <v>2590</v>
      </c>
      <c r="H688" s="553">
        <v>6.9811320754716979</v>
      </c>
      <c r="I688" s="553">
        <v>370</v>
      </c>
      <c r="J688" s="553">
        <v>1</v>
      </c>
      <c r="K688" s="553">
        <v>371</v>
      </c>
      <c r="L688" s="553">
        <v>1</v>
      </c>
      <c r="M688" s="553">
        <v>371</v>
      </c>
      <c r="N688" s="553">
        <v>1</v>
      </c>
      <c r="O688" s="553">
        <v>376</v>
      </c>
      <c r="P688" s="542">
        <v>1.013477088948787</v>
      </c>
      <c r="Q688" s="554">
        <v>376</v>
      </c>
    </row>
    <row r="689" spans="1:17" ht="14.45" customHeight="1" x14ac:dyDescent="0.2">
      <c r="A689" s="536" t="s">
        <v>1258</v>
      </c>
      <c r="B689" s="537" t="s">
        <v>1074</v>
      </c>
      <c r="C689" s="537" t="s">
        <v>1075</v>
      </c>
      <c r="D689" s="537" t="s">
        <v>1132</v>
      </c>
      <c r="E689" s="537" t="s">
        <v>1133</v>
      </c>
      <c r="F689" s="553"/>
      <c r="G689" s="553"/>
      <c r="H689" s="553"/>
      <c r="I689" s="553"/>
      <c r="J689" s="553"/>
      <c r="K689" s="553"/>
      <c r="L689" s="553"/>
      <c r="M689" s="553"/>
      <c r="N689" s="553">
        <v>2</v>
      </c>
      <c r="O689" s="553">
        <v>226</v>
      </c>
      <c r="P689" s="542"/>
      <c r="Q689" s="554">
        <v>113</v>
      </c>
    </row>
    <row r="690" spans="1:17" ht="14.45" customHeight="1" x14ac:dyDescent="0.2">
      <c r="A690" s="536" t="s">
        <v>1258</v>
      </c>
      <c r="B690" s="537" t="s">
        <v>1074</v>
      </c>
      <c r="C690" s="537" t="s">
        <v>1075</v>
      </c>
      <c r="D690" s="537" t="s">
        <v>1136</v>
      </c>
      <c r="E690" s="537" t="s">
        <v>1137</v>
      </c>
      <c r="F690" s="553">
        <v>1</v>
      </c>
      <c r="G690" s="553">
        <v>495</v>
      </c>
      <c r="H690" s="553"/>
      <c r="I690" s="553">
        <v>495</v>
      </c>
      <c r="J690" s="553"/>
      <c r="K690" s="553"/>
      <c r="L690" s="553"/>
      <c r="M690" s="553"/>
      <c r="N690" s="553"/>
      <c r="O690" s="553"/>
      <c r="P690" s="542"/>
      <c r="Q690" s="554"/>
    </row>
    <row r="691" spans="1:17" ht="14.45" customHeight="1" x14ac:dyDescent="0.2">
      <c r="A691" s="536" t="s">
        <v>1258</v>
      </c>
      <c r="B691" s="537" t="s">
        <v>1074</v>
      </c>
      <c r="C691" s="537" t="s">
        <v>1075</v>
      </c>
      <c r="D691" s="537" t="s">
        <v>1139</v>
      </c>
      <c r="E691" s="537" t="s">
        <v>1140</v>
      </c>
      <c r="F691" s="553">
        <v>2</v>
      </c>
      <c r="G691" s="553">
        <v>912</v>
      </c>
      <c r="H691" s="553">
        <v>0.22125181950509462</v>
      </c>
      <c r="I691" s="553">
        <v>456</v>
      </c>
      <c r="J691" s="553">
        <v>9</v>
      </c>
      <c r="K691" s="553">
        <v>4122</v>
      </c>
      <c r="L691" s="553">
        <v>1</v>
      </c>
      <c r="M691" s="553">
        <v>458</v>
      </c>
      <c r="N691" s="553">
        <v>1</v>
      </c>
      <c r="O691" s="553">
        <v>463</v>
      </c>
      <c r="P691" s="542">
        <v>0.11232411450752063</v>
      </c>
      <c r="Q691" s="554">
        <v>463</v>
      </c>
    </row>
    <row r="692" spans="1:17" ht="14.45" customHeight="1" x14ac:dyDescent="0.2">
      <c r="A692" s="536" t="s">
        <v>1258</v>
      </c>
      <c r="B692" s="537" t="s">
        <v>1074</v>
      </c>
      <c r="C692" s="537" t="s">
        <v>1075</v>
      </c>
      <c r="D692" s="537" t="s">
        <v>1141</v>
      </c>
      <c r="E692" s="537" t="s">
        <v>1142</v>
      </c>
      <c r="F692" s="553">
        <v>2</v>
      </c>
      <c r="G692" s="553">
        <v>116</v>
      </c>
      <c r="H692" s="553">
        <v>1</v>
      </c>
      <c r="I692" s="553">
        <v>58</v>
      </c>
      <c r="J692" s="553">
        <v>2</v>
      </c>
      <c r="K692" s="553">
        <v>116</v>
      </c>
      <c r="L692" s="553">
        <v>1</v>
      </c>
      <c r="M692" s="553">
        <v>58</v>
      </c>
      <c r="N692" s="553">
        <v>1</v>
      </c>
      <c r="O692" s="553">
        <v>59</v>
      </c>
      <c r="P692" s="542">
        <v>0.50862068965517238</v>
      </c>
      <c r="Q692" s="554">
        <v>59</v>
      </c>
    </row>
    <row r="693" spans="1:17" ht="14.45" customHeight="1" x14ac:dyDescent="0.2">
      <c r="A693" s="536" t="s">
        <v>1258</v>
      </c>
      <c r="B693" s="537" t="s">
        <v>1074</v>
      </c>
      <c r="C693" s="537" t="s">
        <v>1075</v>
      </c>
      <c r="D693" s="537" t="s">
        <v>1149</v>
      </c>
      <c r="E693" s="537" t="s">
        <v>1150</v>
      </c>
      <c r="F693" s="553">
        <v>14</v>
      </c>
      <c r="G693" s="553">
        <v>2464</v>
      </c>
      <c r="H693" s="553">
        <v>0.58333333333333337</v>
      </c>
      <c r="I693" s="553">
        <v>176</v>
      </c>
      <c r="J693" s="553">
        <v>24</v>
      </c>
      <c r="K693" s="553">
        <v>4224</v>
      </c>
      <c r="L693" s="553">
        <v>1</v>
      </c>
      <c r="M693" s="553">
        <v>176</v>
      </c>
      <c r="N693" s="553"/>
      <c r="O693" s="553"/>
      <c r="P693" s="542"/>
      <c r="Q693" s="554"/>
    </row>
    <row r="694" spans="1:17" ht="14.45" customHeight="1" x14ac:dyDescent="0.2">
      <c r="A694" s="536" t="s">
        <v>1258</v>
      </c>
      <c r="B694" s="537" t="s">
        <v>1074</v>
      </c>
      <c r="C694" s="537" t="s">
        <v>1075</v>
      </c>
      <c r="D694" s="537" t="s">
        <v>1155</v>
      </c>
      <c r="E694" s="537" t="s">
        <v>1156</v>
      </c>
      <c r="F694" s="553"/>
      <c r="G694" s="553"/>
      <c r="H694" s="553"/>
      <c r="I694" s="553"/>
      <c r="J694" s="553">
        <v>1</v>
      </c>
      <c r="K694" s="553">
        <v>170</v>
      </c>
      <c r="L694" s="553">
        <v>1</v>
      </c>
      <c r="M694" s="553">
        <v>170</v>
      </c>
      <c r="N694" s="553"/>
      <c r="O694" s="553"/>
      <c r="P694" s="542"/>
      <c r="Q694" s="554"/>
    </row>
    <row r="695" spans="1:17" ht="14.45" customHeight="1" x14ac:dyDescent="0.2">
      <c r="A695" s="536" t="s">
        <v>1258</v>
      </c>
      <c r="B695" s="537" t="s">
        <v>1074</v>
      </c>
      <c r="C695" s="537" t="s">
        <v>1075</v>
      </c>
      <c r="D695" s="537" t="s">
        <v>1169</v>
      </c>
      <c r="E695" s="537" t="s">
        <v>1170</v>
      </c>
      <c r="F695" s="553">
        <v>1</v>
      </c>
      <c r="G695" s="553">
        <v>242</v>
      </c>
      <c r="H695" s="553"/>
      <c r="I695" s="553">
        <v>242</v>
      </c>
      <c r="J695" s="553"/>
      <c r="K695" s="553"/>
      <c r="L695" s="553"/>
      <c r="M695" s="553"/>
      <c r="N695" s="553"/>
      <c r="O695" s="553"/>
      <c r="P695" s="542"/>
      <c r="Q695" s="554"/>
    </row>
    <row r="696" spans="1:17" ht="14.45" customHeight="1" x14ac:dyDescent="0.2">
      <c r="A696" s="536" t="s">
        <v>1258</v>
      </c>
      <c r="B696" s="537" t="s">
        <v>1074</v>
      </c>
      <c r="C696" s="537" t="s">
        <v>1075</v>
      </c>
      <c r="D696" s="537" t="s">
        <v>1171</v>
      </c>
      <c r="E696" s="537" t="s">
        <v>1172</v>
      </c>
      <c r="F696" s="553"/>
      <c r="G696" s="553"/>
      <c r="H696" s="553"/>
      <c r="I696" s="553"/>
      <c r="J696" s="553">
        <v>1</v>
      </c>
      <c r="K696" s="553">
        <v>426</v>
      </c>
      <c r="L696" s="553">
        <v>1</v>
      </c>
      <c r="M696" s="553">
        <v>426</v>
      </c>
      <c r="N696" s="553"/>
      <c r="O696" s="553"/>
      <c r="P696" s="542"/>
      <c r="Q696" s="554"/>
    </row>
    <row r="697" spans="1:17" ht="14.45" customHeight="1" x14ac:dyDescent="0.2">
      <c r="A697" s="536" t="s">
        <v>1258</v>
      </c>
      <c r="B697" s="537" t="s">
        <v>1074</v>
      </c>
      <c r="C697" s="537" t="s">
        <v>1075</v>
      </c>
      <c r="D697" s="537" t="s">
        <v>1182</v>
      </c>
      <c r="E697" s="537" t="s">
        <v>1183</v>
      </c>
      <c r="F697" s="553"/>
      <c r="G697" s="553"/>
      <c r="H697" s="553"/>
      <c r="I697" s="553"/>
      <c r="J697" s="553">
        <v>1</v>
      </c>
      <c r="K697" s="553">
        <v>1102</v>
      </c>
      <c r="L697" s="553">
        <v>1</v>
      </c>
      <c r="M697" s="553">
        <v>1102</v>
      </c>
      <c r="N697" s="553"/>
      <c r="O697" s="553"/>
      <c r="P697" s="542"/>
      <c r="Q697" s="554"/>
    </row>
    <row r="698" spans="1:17" ht="14.45" customHeight="1" x14ac:dyDescent="0.2">
      <c r="A698" s="536" t="s">
        <v>1259</v>
      </c>
      <c r="B698" s="537" t="s">
        <v>1074</v>
      </c>
      <c r="C698" s="537" t="s">
        <v>1075</v>
      </c>
      <c r="D698" s="537" t="s">
        <v>1078</v>
      </c>
      <c r="E698" s="537" t="s">
        <v>1079</v>
      </c>
      <c r="F698" s="553">
        <v>132</v>
      </c>
      <c r="G698" s="553">
        <v>7656</v>
      </c>
      <c r="H698" s="553">
        <v>1.0819672131147542</v>
      </c>
      <c r="I698" s="553">
        <v>58</v>
      </c>
      <c r="J698" s="553">
        <v>122</v>
      </c>
      <c r="K698" s="553">
        <v>7076</v>
      </c>
      <c r="L698" s="553">
        <v>1</v>
      </c>
      <c r="M698" s="553">
        <v>58</v>
      </c>
      <c r="N698" s="553">
        <v>139</v>
      </c>
      <c r="O698" s="553">
        <v>8201</v>
      </c>
      <c r="P698" s="542">
        <v>1.1589881288863766</v>
      </c>
      <c r="Q698" s="554">
        <v>59</v>
      </c>
    </row>
    <row r="699" spans="1:17" ht="14.45" customHeight="1" x14ac:dyDescent="0.2">
      <c r="A699" s="536" t="s">
        <v>1259</v>
      </c>
      <c r="B699" s="537" t="s">
        <v>1074</v>
      </c>
      <c r="C699" s="537" t="s">
        <v>1075</v>
      </c>
      <c r="D699" s="537" t="s">
        <v>1080</v>
      </c>
      <c r="E699" s="537" t="s">
        <v>1081</v>
      </c>
      <c r="F699" s="553">
        <v>1</v>
      </c>
      <c r="G699" s="553">
        <v>131</v>
      </c>
      <c r="H699" s="553">
        <v>0.49621212121212122</v>
      </c>
      <c r="I699" s="553">
        <v>131</v>
      </c>
      <c r="J699" s="553">
        <v>2</v>
      </c>
      <c r="K699" s="553">
        <v>264</v>
      </c>
      <c r="L699" s="553">
        <v>1</v>
      </c>
      <c r="M699" s="553">
        <v>132</v>
      </c>
      <c r="N699" s="553">
        <v>1</v>
      </c>
      <c r="O699" s="553">
        <v>132</v>
      </c>
      <c r="P699" s="542">
        <v>0.5</v>
      </c>
      <c r="Q699" s="554">
        <v>132</v>
      </c>
    </row>
    <row r="700" spans="1:17" ht="14.45" customHeight="1" x14ac:dyDescent="0.2">
      <c r="A700" s="536" t="s">
        <v>1259</v>
      </c>
      <c r="B700" s="537" t="s">
        <v>1074</v>
      </c>
      <c r="C700" s="537" t="s">
        <v>1075</v>
      </c>
      <c r="D700" s="537" t="s">
        <v>1084</v>
      </c>
      <c r="E700" s="537" t="s">
        <v>1085</v>
      </c>
      <c r="F700" s="553"/>
      <c r="G700" s="553"/>
      <c r="H700" s="553"/>
      <c r="I700" s="553"/>
      <c r="J700" s="553"/>
      <c r="K700" s="553"/>
      <c r="L700" s="553"/>
      <c r="M700" s="553"/>
      <c r="N700" s="553">
        <v>8</v>
      </c>
      <c r="O700" s="553">
        <v>3288</v>
      </c>
      <c r="P700" s="542"/>
      <c r="Q700" s="554">
        <v>411</v>
      </c>
    </row>
    <row r="701" spans="1:17" ht="14.45" customHeight="1" x14ac:dyDescent="0.2">
      <c r="A701" s="536" t="s">
        <v>1259</v>
      </c>
      <c r="B701" s="537" t="s">
        <v>1074</v>
      </c>
      <c r="C701" s="537" t="s">
        <v>1075</v>
      </c>
      <c r="D701" s="537" t="s">
        <v>1086</v>
      </c>
      <c r="E701" s="537" t="s">
        <v>1087</v>
      </c>
      <c r="F701" s="553">
        <v>66</v>
      </c>
      <c r="G701" s="553">
        <v>11880</v>
      </c>
      <c r="H701" s="553">
        <v>1.1785714285714286</v>
      </c>
      <c r="I701" s="553">
        <v>180</v>
      </c>
      <c r="J701" s="553">
        <v>56</v>
      </c>
      <c r="K701" s="553">
        <v>10080</v>
      </c>
      <c r="L701" s="553">
        <v>1</v>
      </c>
      <c r="M701" s="553">
        <v>180</v>
      </c>
      <c r="N701" s="553">
        <v>102</v>
      </c>
      <c r="O701" s="553">
        <v>18666</v>
      </c>
      <c r="P701" s="542">
        <v>1.8517857142857144</v>
      </c>
      <c r="Q701" s="554">
        <v>183</v>
      </c>
    </row>
    <row r="702" spans="1:17" ht="14.45" customHeight="1" x14ac:dyDescent="0.2">
      <c r="A702" s="536" t="s">
        <v>1259</v>
      </c>
      <c r="B702" s="537" t="s">
        <v>1074</v>
      </c>
      <c r="C702" s="537" t="s">
        <v>1075</v>
      </c>
      <c r="D702" s="537" t="s">
        <v>1088</v>
      </c>
      <c r="E702" s="537" t="s">
        <v>1089</v>
      </c>
      <c r="F702" s="553">
        <v>1</v>
      </c>
      <c r="G702" s="553">
        <v>569</v>
      </c>
      <c r="H702" s="553">
        <v>0.19964912280701755</v>
      </c>
      <c r="I702" s="553">
        <v>569</v>
      </c>
      <c r="J702" s="553">
        <v>5</v>
      </c>
      <c r="K702" s="553">
        <v>2850</v>
      </c>
      <c r="L702" s="553">
        <v>1</v>
      </c>
      <c r="M702" s="553">
        <v>570</v>
      </c>
      <c r="N702" s="553">
        <v>9</v>
      </c>
      <c r="O702" s="553">
        <v>5175</v>
      </c>
      <c r="P702" s="542">
        <v>1.8157894736842106</v>
      </c>
      <c r="Q702" s="554">
        <v>575</v>
      </c>
    </row>
    <row r="703" spans="1:17" ht="14.45" customHeight="1" x14ac:dyDescent="0.2">
      <c r="A703" s="536" t="s">
        <v>1259</v>
      </c>
      <c r="B703" s="537" t="s">
        <v>1074</v>
      </c>
      <c r="C703" s="537" t="s">
        <v>1075</v>
      </c>
      <c r="D703" s="537" t="s">
        <v>1090</v>
      </c>
      <c r="E703" s="537" t="s">
        <v>1091</v>
      </c>
      <c r="F703" s="553">
        <v>152</v>
      </c>
      <c r="G703" s="553">
        <v>51072</v>
      </c>
      <c r="H703" s="553">
        <v>1.0103264094955489</v>
      </c>
      <c r="I703" s="553">
        <v>336</v>
      </c>
      <c r="J703" s="553">
        <v>150</v>
      </c>
      <c r="K703" s="553">
        <v>50550</v>
      </c>
      <c r="L703" s="553">
        <v>1</v>
      </c>
      <c r="M703" s="553">
        <v>337</v>
      </c>
      <c r="N703" s="553">
        <v>199</v>
      </c>
      <c r="O703" s="553">
        <v>67859</v>
      </c>
      <c r="P703" s="542">
        <v>1.3424134520276954</v>
      </c>
      <c r="Q703" s="554">
        <v>341</v>
      </c>
    </row>
    <row r="704" spans="1:17" ht="14.45" customHeight="1" x14ac:dyDescent="0.2">
      <c r="A704" s="536" t="s">
        <v>1259</v>
      </c>
      <c r="B704" s="537" t="s">
        <v>1074</v>
      </c>
      <c r="C704" s="537" t="s">
        <v>1075</v>
      </c>
      <c r="D704" s="537" t="s">
        <v>1092</v>
      </c>
      <c r="E704" s="537" t="s">
        <v>1093</v>
      </c>
      <c r="F704" s="553">
        <v>1</v>
      </c>
      <c r="G704" s="553">
        <v>459</v>
      </c>
      <c r="H704" s="553"/>
      <c r="I704" s="553">
        <v>459</v>
      </c>
      <c r="J704" s="553"/>
      <c r="K704" s="553"/>
      <c r="L704" s="553"/>
      <c r="M704" s="553"/>
      <c r="N704" s="553">
        <v>1</v>
      </c>
      <c r="O704" s="553">
        <v>462</v>
      </c>
      <c r="P704" s="542"/>
      <c r="Q704" s="554">
        <v>462</v>
      </c>
    </row>
    <row r="705" spans="1:17" ht="14.45" customHeight="1" x14ac:dyDescent="0.2">
      <c r="A705" s="536" t="s">
        <v>1259</v>
      </c>
      <c r="B705" s="537" t="s">
        <v>1074</v>
      </c>
      <c r="C705" s="537" t="s">
        <v>1075</v>
      </c>
      <c r="D705" s="537" t="s">
        <v>1094</v>
      </c>
      <c r="E705" s="537" t="s">
        <v>1095</v>
      </c>
      <c r="F705" s="553">
        <v>99</v>
      </c>
      <c r="G705" s="553">
        <v>34551</v>
      </c>
      <c r="H705" s="553">
        <v>0.96781512605042019</v>
      </c>
      <c r="I705" s="553">
        <v>349</v>
      </c>
      <c r="J705" s="553">
        <v>102</v>
      </c>
      <c r="K705" s="553">
        <v>35700</v>
      </c>
      <c r="L705" s="553">
        <v>1</v>
      </c>
      <c r="M705" s="553">
        <v>350</v>
      </c>
      <c r="N705" s="553">
        <v>150</v>
      </c>
      <c r="O705" s="553">
        <v>52650</v>
      </c>
      <c r="P705" s="542">
        <v>1.4747899159663866</v>
      </c>
      <c r="Q705" s="554">
        <v>351</v>
      </c>
    </row>
    <row r="706" spans="1:17" ht="14.45" customHeight="1" x14ac:dyDescent="0.2">
      <c r="A706" s="536" t="s">
        <v>1259</v>
      </c>
      <c r="B706" s="537" t="s">
        <v>1074</v>
      </c>
      <c r="C706" s="537" t="s">
        <v>1075</v>
      </c>
      <c r="D706" s="537" t="s">
        <v>1096</v>
      </c>
      <c r="E706" s="537" t="s">
        <v>1097</v>
      </c>
      <c r="F706" s="553"/>
      <c r="G706" s="553"/>
      <c r="H706" s="553"/>
      <c r="I706" s="553"/>
      <c r="J706" s="553"/>
      <c r="K706" s="553"/>
      <c r="L706" s="553"/>
      <c r="M706" s="553"/>
      <c r="N706" s="553">
        <v>1</v>
      </c>
      <c r="O706" s="553">
        <v>1660</v>
      </c>
      <c r="P706" s="542"/>
      <c r="Q706" s="554">
        <v>1660</v>
      </c>
    </row>
    <row r="707" spans="1:17" ht="14.45" customHeight="1" x14ac:dyDescent="0.2">
      <c r="A707" s="536" t="s">
        <v>1259</v>
      </c>
      <c r="B707" s="537" t="s">
        <v>1074</v>
      </c>
      <c r="C707" s="537" t="s">
        <v>1075</v>
      </c>
      <c r="D707" s="537" t="s">
        <v>1108</v>
      </c>
      <c r="E707" s="537" t="s">
        <v>1109</v>
      </c>
      <c r="F707" s="553"/>
      <c r="G707" s="553"/>
      <c r="H707" s="553"/>
      <c r="I707" s="553"/>
      <c r="J707" s="553"/>
      <c r="K707" s="553"/>
      <c r="L707" s="553"/>
      <c r="M707" s="553"/>
      <c r="N707" s="553">
        <v>1</v>
      </c>
      <c r="O707" s="553">
        <v>38</v>
      </c>
      <c r="P707" s="542"/>
      <c r="Q707" s="554">
        <v>38</v>
      </c>
    </row>
    <row r="708" spans="1:17" ht="14.45" customHeight="1" x14ac:dyDescent="0.2">
      <c r="A708" s="536" t="s">
        <v>1259</v>
      </c>
      <c r="B708" s="537" t="s">
        <v>1074</v>
      </c>
      <c r="C708" s="537" t="s">
        <v>1075</v>
      </c>
      <c r="D708" s="537" t="s">
        <v>1114</v>
      </c>
      <c r="E708" s="537" t="s">
        <v>1115</v>
      </c>
      <c r="F708" s="553"/>
      <c r="G708" s="553"/>
      <c r="H708" s="553"/>
      <c r="I708" s="553"/>
      <c r="J708" s="553"/>
      <c r="K708" s="553"/>
      <c r="L708" s="553"/>
      <c r="M708" s="553"/>
      <c r="N708" s="553">
        <v>1</v>
      </c>
      <c r="O708" s="553">
        <v>150</v>
      </c>
      <c r="P708" s="542"/>
      <c r="Q708" s="554">
        <v>150</v>
      </c>
    </row>
    <row r="709" spans="1:17" ht="14.45" customHeight="1" x14ac:dyDescent="0.2">
      <c r="A709" s="536" t="s">
        <v>1259</v>
      </c>
      <c r="B709" s="537" t="s">
        <v>1074</v>
      </c>
      <c r="C709" s="537" t="s">
        <v>1075</v>
      </c>
      <c r="D709" s="537" t="s">
        <v>1116</v>
      </c>
      <c r="E709" s="537" t="s">
        <v>1117</v>
      </c>
      <c r="F709" s="553">
        <v>90</v>
      </c>
      <c r="G709" s="553">
        <v>27450</v>
      </c>
      <c r="H709" s="553">
        <v>1.2857142857142858</v>
      </c>
      <c r="I709" s="553">
        <v>305</v>
      </c>
      <c r="J709" s="553">
        <v>70</v>
      </c>
      <c r="K709" s="553">
        <v>21350</v>
      </c>
      <c r="L709" s="553">
        <v>1</v>
      </c>
      <c r="M709" s="553">
        <v>305</v>
      </c>
      <c r="N709" s="553">
        <v>77</v>
      </c>
      <c r="O709" s="553">
        <v>23716</v>
      </c>
      <c r="P709" s="542">
        <v>1.1108196721311476</v>
      </c>
      <c r="Q709" s="554">
        <v>308</v>
      </c>
    </row>
    <row r="710" spans="1:17" ht="14.45" customHeight="1" x14ac:dyDescent="0.2">
      <c r="A710" s="536" t="s">
        <v>1259</v>
      </c>
      <c r="B710" s="537" t="s">
        <v>1074</v>
      </c>
      <c r="C710" s="537" t="s">
        <v>1075</v>
      </c>
      <c r="D710" s="537" t="s">
        <v>1120</v>
      </c>
      <c r="E710" s="537" t="s">
        <v>1121</v>
      </c>
      <c r="F710" s="553">
        <v>26</v>
      </c>
      <c r="G710" s="553">
        <v>12844</v>
      </c>
      <c r="H710" s="553">
        <v>0.42536843848319256</v>
      </c>
      <c r="I710" s="553">
        <v>494</v>
      </c>
      <c r="J710" s="553">
        <v>61</v>
      </c>
      <c r="K710" s="553">
        <v>30195</v>
      </c>
      <c r="L710" s="553">
        <v>1</v>
      </c>
      <c r="M710" s="553">
        <v>495</v>
      </c>
      <c r="N710" s="553">
        <v>75</v>
      </c>
      <c r="O710" s="553">
        <v>37425</v>
      </c>
      <c r="P710" s="542">
        <v>1.2394436164927969</v>
      </c>
      <c r="Q710" s="554">
        <v>499</v>
      </c>
    </row>
    <row r="711" spans="1:17" ht="14.45" customHeight="1" x14ac:dyDescent="0.2">
      <c r="A711" s="536" t="s">
        <v>1259</v>
      </c>
      <c r="B711" s="537" t="s">
        <v>1074</v>
      </c>
      <c r="C711" s="537" t="s">
        <v>1075</v>
      </c>
      <c r="D711" s="537" t="s">
        <v>1124</v>
      </c>
      <c r="E711" s="537" t="s">
        <v>1125</v>
      </c>
      <c r="F711" s="553">
        <v>112</v>
      </c>
      <c r="G711" s="553">
        <v>41440</v>
      </c>
      <c r="H711" s="553">
        <v>1.0247533321793318</v>
      </c>
      <c r="I711" s="553">
        <v>370</v>
      </c>
      <c r="J711" s="553">
        <v>109</v>
      </c>
      <c r="K711" s="553">
        <v>40439</v>
      </c>
      <c r="L711" s="553">
        <v>1</v>
      </c>
      <c r="M711" s="553">
        <v>371</v>
      </c>
      <c r="N711" s="553">
        <v>121</v>
      </c>
      <c r="O711" s="553">
        <v>45496</v>
      </c>
      <c r="P711" s="542">
        <v>1.1250525482825984</v>
      </c>
      <c r="Q711" s="554">
        <v>376</v>
      </c>
    </row>
    <row r="712" spans="1:17" ht="14.45" customHeight="1" x14ac:dyDescent="0.2">
      <c r="A712" s="536" t="s">
        <v>1259</v>
      </c>
      <c r="B712" s="537" t="s">
        <v>1074</v>
      </c>
      <c r="C712" s="537" t="s">
        <v>1075</v>
      </c>
      <c r="D712" s="537" t="s">
        <v>1128</v>
      </c>
      <c r="E712" s="537" t="s">
        <v>1129</v>
      </c>
      <c r="F712" s="553"/>
      <c r="G712" s="553"/>
      <c r="H712" s="553"/>
      <c r="I712" s="553"/>
      <c r="J712" s="553">
        <v>5</v>
      </c>
      <c r="K712" s="553">
        <v>60</v>
      </c>
      <c r="L712" s="553">
        <v>1</v>
      </c>
      <c r="M712" s="553">
        <v>12</v>
      </c>
      <c r="N712" s="553">
        <v>3</v>
      </c>
      <c r="O712" s="553">
        <v>36</v>
      </c>
      <c r="P712" s="542">
        <v>0.6</v>
      </c>
      <c r="Q712" s="554">
        <v>12</v>
      </c>
    </row>
    <row r="713" spans="1:17" ht="14.45" customHeight="1" x14ac:dyDescent="0.2">
      <c r="A713" s="536" t="s">
        <v>1259</v>
      </c>
      <c r="B713" s="537" t="s">
        <v>1074</v>
      </c>
      <c r="C713" s="537" t="s">
        <v>1075</v>
      </c>
      <c r="D713" s="537" t="s">
        <v>1132</v>
      </c>
      <c r="E713" s="537" t="s">
        <v>1133</v>
      </c>
      <c r="F713" s="553">
        <v>71</v>
      </c>
      <c r="G713" s="553">
        <v>7881</v>
      </c>
      <c r="H713" s="553">
        <v>0.69669377652050923</v>
      </c>
      <c r="I713" s="553">
        <v>111</v>
      </c>
      <c r="J713" s="553">
        <v>101</v>
      </c>
      <c r="K713" s="553">
        <v>11312</v>
      </c>
      <c r="L713" s="553">
        <v>1</v>
      </c>
      <c r="M713" s="553">
        <v>112</v>
      </c>
      <c r="N713" s="553">
        <v>132</v>
      </c>
      <c r="O713" s="553">
        <v>14916</v>
      </c>
      <c r="P713" s="542">
        <v>1.3185997171145687</v>
      </c>
      <c r="Q713" s="554">
        <v>113</v>
      </c>
    </row>
    <row r="714" spans="1:17" ht="14.45" customHeight="1" x14ac:dyDescent="0.2">
      <c r="A714" s="536" t="s">
        <v>1259</v>
      </c>
      <c r="B714" s="537" t="s">
        <v>1074</v>
      </c>
      <c r="C714" s="537" t="s">
        <v>1075</v>
      </c>
      <c r="D714" s="537" t="s">
        <v>1134</v>
      </c>
      <c r="E714" s="537" t="s">
        <v>1135</v>
      </c>
      <c r="F714" s="553"/>
      <c r="G714" s="553"/>
      <c r="H714" s="553"/>
      <c r="I714" s="553"/>
      <c r="J714" s="553"/>
      <c r="K714" s="553"/>
      <c r="L714" s="553"/>
      <c r="M714" s="553"/>
      <c r="N714" s="553">
        <v>1</v>
      </c>
      <c r="O714" s="553">
        <v>126</v>
      </c>
      <c r="P714" s="542"/>
      <c r="Q714" s="554">
        <v>126</v>
      </c>
    </row>
    <row r="715" spans="1:17" ht="14.45" customHeight="1" x14ac:dyDescent="0.2">
      <c r="A715" s="536" t="s">
        <v>1259</v>
      </c>
      <c r="B715" s="537" t="s">
        <v>1074</v>
      </c>
      <c r="C715" s="537" t="s">
        <v>1075</v>
      </c>
      <c r="D715" s="537" t="s">
        <v>1138</v>
      </c>
      <c r="E715" s="537"/>
      <c r="F715" s="553">
        <v>3</v>
      </c>
      <c r="G715" s="553">
        <v>3855</v>
      </c>
      <c r="H715" s="553"/>
      <c r="I715" s="553">
        <v>1285</v>
      </c>
      <c r="J715" s="553"/>
      <c r="K715" s="553"/>
      <c r="L715" s="553"/>
      <c r="M715" s="553"/>
      <c r="N715" s="553"/>
      <c r="O715" s="553"/>
      <c r="P715" s="542"/>
      <c r="Q715" s="554"/>
    </row>
    <row r="716" spans="1:17" ht="14.45" customHeight="1" x14ac:dyDescent="0.2">
      <c r="A716" s="536" t="s">
        <v>1259</v>
      </c>
      <c r="B716" s="537" t="s">
        <v>1074</v>
      </c>
      <c r="C716" s="537" t="s">
        <v>1075</v>
      </c>
      <c r="D716" s="537" t="s">
        <v>1139</v>
      </c>
      <c r="E716" s="537" t="s">
        <v>1140</v>
      </c>
      <c r="F716" s="553">
        <v>96</v>
      </c>
      <c r="G716" s="553">
        <v>43776</v>
      </c>
      <c r="H716" s="553">
        <v>1.1244798356023633</v>
      </c>
      <c r="I716" s="553">
        <v>456</v>
      </c>
      <c r="J716" s="553">
        <v>85</v>
      </c>
      <c r="K716" s="553">
        <v>38930</v>
      </c>
      <c r="L716" s="553">
        <v>1</v>
      </c>
      <c r="M716" s="553">
        <v>458</v>
      </c>
      <c r="N716" s="553">
        <v>108</v>
      </c>
      <c r="O716" s="553">
        <v>50004</v>
      </c>
      <c r="P716" s="542">
        <v>1.2844592858977653</v>
      </c>
      <c r="Q716" s="554">
        <v>463</v>
      </c>
    </row>
    <row r="717" spans="1:17" ht="14.45" customHeight="1" x14ac:dyDescent="0.2">
      <c r="A717" s="536" t="s">
        <v>1259</v>
      </c>
      <c r="B717" s="537" t="s">
        <v>1074</v>
      </c>
      <c r="C717" s="537" t="s">
        <v>1075</v>
      </c>
      <c r="D717" s="537" t="s">
        <v>1141</v>
      </c>
      <c r="E717" s="537" t="s">
        <v>1142</v>
      </c>
      <c r="F717" s="553">
        <v>1</v>
      </c>
      <c r="G717" s="553">
        <v>58</v>
      </c>
      <c r="H717" s="553">
        <v>0.25</v>
      </c>
      <c r="I717" s="553">
        <v>58</v>
      </c>
      <c r="J717" s="553">
        <v>4</v>
      </c>
      <c r="K717" s="553">
        <v>232</v>
      </c>
      <c r="L717" s="553">
        <v>1</v>
      </c>
      <c r="M717" s="553">
        <v>58</v>
      </c>
      <c r="N717" s="553">
        <v>2</v>
      </c>
      <c r="O717" s="553">
        <v>118</v>
      </c>
      <c r="P717" s="542">
        <v>0.50862068965517238</v>
      </c>
      <c r="Q717" s="554">
        <v>59</v>
      </c>
    </row>
    <row r="718" spans="1:17" ht="14.45" customHeight="1" x14ac:dyDescent="0.2">
      <c r="A718" s="536" t="s">
        <v>1259</v>
      </c>
      <c r="B718" s="537" t="s">
        <v>1074</v>
      </c>
      <c r="C718" s="537" t="s">
        <v>1075</v>
      </c>
      <c r="D718" s="537" t="s">
        <v>1149</v>
      </c>
      <c r="E718" s="537" t="s">
        <v>1150</v>
      </c>
      <c r="F718" s="553">
        <v>5</v>
      </c>
      <c r="G718" s="553">
        <v>880</v>
      </c>
      <c r="H718" s="553">
        <v>0.18518518518518517</v>
      </c>
      <c r="I718" s="553">
        <v>176</v>
      </c>
      <c r="J718" s="553">
        <v>27</v>
      </c>
      <c r="K718" s="553">
        <v>4752</v>
      </c>
      <c r="L718" s="553">
        <v>1</v>
      </c>
      <c r="M718" s="553">
        <v>176</v>
      </c>
      <c r="N718" s="553">
        <v>19</v>
      </c>
      <c r="O718" s="553">
        <v>3401</v>
      </c>
      <c r="P718" s="542">
        <v>0.71569865319865322</v>
      </c>
      <c r="Q718" s="554">
        <v>179</v>
      </c>
    </row>
    <row r="719" spans="1:17" ht="14.45" customHeight="1" x14ac:dyDescent="0.2">
      <c r="A719" s="536" t="s">
        <v>1259</v>
      </c>
      <c r="B719" s="537" t="s">
        <v>1074</v>
      </c>
      <c r="C719" s="537" t="s">
        <v>1075</v>
      </c>
      <c r="D719" s="537" t="s">
        <v>1155</v>
      </c>
      <c r="E719" s="537" t="s">
        <v>1156</v>
      </c>
      <c r="F719" s="553">
        <v>1</v>
      </c>
      <c r="G719" s="553">
        <v>170</v>
      </c>
      <c r="H719" s="553"/>
      <c r="I719" s="553">
        <v>170</v>
      </c>
      <c r="J719" s="553"/>
      <c r="K719" s="553"/>
      <c r="L719" s="553"/>
      <c r="M719" s="553"/>
      <c r="N719" s="553"/>
      <c r="O719" s="553"/>
      <c r="P719" s="542"/>
      <c r="Q719" s="554"/>
    </row>
    <row r="720" spans="1:17" ht="14.45" customHeight="1" x14ac:dyDescent="0.2">
      <c r="A720" s="536" t="s">
        <v>1259</v>
      </c>
      <c r="B720" s="537" t="s">
        <v>1074</v>
      </c>
      <c r="C720" s="537" t="s">
        <v>1075</v>
      </c>
      <c r="D720" s="537" t="s">
        <v>1157</v>
      </c>
      <c r="E720" s="537" t="s">
        <v>1158</v>
      </c>
      <c r="F720" s="553"/>
      <c r="G720" s="553"/>
      <c r="H720" s="553"/>
      <c r="I720" s="553"/>
      <c r="J720" s="553"/>
      <c r="K720" s="553"/>
      <c r="L720" s="553"/>
      <c r="M720" s="553"/>
      <c r="N720" s="553">
        <v>1</v>
      </c>
      <c r="O720" s="553">
        <v>31</v>
      </c>
      <c r="P720" s="542"/>
      <c r="Q720" s="554">
        <v>31</v>
      </c>
    </row>
    <row r="721" spans="1:17" ht="14.45" customHeight="1" x14ac:dyDescent="0.2">
      <c r="A721" s="536" t="s">
        <v>1259</v>
      </c>
      <c r="B721" s="537" t="s">
        <v>1074</v>
      </c>
      <c r="C721" s="537" t="s">
        <v>1075</v>
      </c>
      <c r="D721" s="537" t="s">
        <v>1159</v>
      </c>
      <c r="E721" s="537"/>
      <c r="F721" s="553">
        <v>10</v>
      </c>
      <c r="G721" s="553">
        <v>10120</v>
      </c>
      <c r="H721" s="553"/>
      <c r="I721" s="553">
        <v>1012</v>
      </c>
      <c r="J721" s="553"/>
      <c r="K721" s="553"/>
      <c r="L721" s="553"/>
      <c r="M721" s="553"/>
      <c r="N721" s="553"/>
      <c r="O721" s="553"/>
      <c r="P721" s="542"/>
      <c r="Q721" s="554"/>
    </row>
    <row r="722" spans="1:17" ht="14.45" customHeight="1" x14ac:dyDescent="0.2">
      <c r="A722" s="536" t="s">
        <v>1259</v>
      </c>
      <c r="B722" s="537" t="s">
        <v>1074</v>
      </c>
      <c r="C722" s="537" t="s">
        <v>1075</v>
      </c>
      <c r="D722" s="537" t="s">
        <v>1162</v>
      </c>
      <c r="E722" s="537"/>
      <c r="F722" s="553">
        <v>11</v>
      </c>
      <c r="G722" s="553">
        <v>25267</v>
      </c>
      <c r="H722" s="553"/>
      <c r="I722" s="553">
        <v>2297</v>
      </c>
      <c r="J722" s="553"/>
      <c r="K722" s="553"/>
      <c r="L722" s="553"/>
      <c r="M722" s="553"/>
      <c r="N722" s="553"/>
      <c r="O722" s="553"/>
      <c r="P722" s="542"/>
      <c r="Q722" s="554"/>
    </row>
    <row r="723" spans="1:17" ht="14.45" customHeight="1" x14ac:dyDescent="0.2">
      <c r="A723" s="536" t="s">
        <v>1259</v>
      </c>
      <c r="B723" s="537" t="s">
        <v>1074</v>
      </c>
      <c r="C723" s="537" t="s">
        <v>1075</v>
      </c>
      <c r="D723" s="537" t="s">
        <v>1167</v>
      </c>
      <c r="E723" s="537" t="s">
        <v>1168</v>
      </c>
      <c r="F723" s="553">
        <v>1</v>
      </c>
      <c r="G723" s="553">
        <v>2131</v>
      </c>
      <c r="H723" s="553"/>
      <c r="I723" s="553">
        <v>2131</v>
      </c>
      <c r="J723" s="553"/>
      <c r="K723" s="553"/>
      <c r="L723" s="553"/>
      <c r="M723" s="553"/>
      <c r="N723" s="553">
        <v>6</v>
      </c>
      <c r="O723" s="553">
        <v>12876</v>
      </c>
      <c r="P723" s="542"/>
      <c r="Q723" s="554">
        <v>2146</v>
      </c>
    </row>
    <row r="724" spans="1:17" ht="14.45" customHeight="1" x14ac:dyDescent="0.2">
      <c r="A724" s="536" t="s">
        <v>1259</v>
      </c>
      <c r="B724" s="537" t="s">
        <v>1074</v>
      </c>
      <c r="C724" s="537" t="s">
        <v>1075</v>
      </c>
      <c r="D724" s="537" t="s">
        <v>1180</v>
      </c>
      <c r="E724" s="537" t="s">
        <v>1181</v>
      </c>
      <c r="F724" s="553"/>
      <c r="G724" s="553"/>
      <c r="H724" s="553"/>
      <c r="I724" s="553"/>
      <c r="J724" s="553">
        <v>1</v>
      </c>
      <c r="K724" s="553">
        <v>289</v>
      </c>
      <c r="L724" s="553">
        <v>1</v>
      </c>
      <c r="M724" s="553">
        <v>289</v>
      </c>
      <c r="N724" s="553">
        <v>0</v>
      </c>
      <c r="O724" s="553">
        <v>0</v>
      </c>
      <c r="P724" s="542">
        <v>0</v>
      </c>
      <c r="Q724" s="554"/>
    </row>
    <row r="725" spans="1:17" ht="14.45" customHeight="1" x14ac:dyDescent="0.2">
      <c r="A725" s="536" t="s">
        <v>1259</v>
      </c>
      <c r="B725" s="537" t="s">
        <v>1074</v>
      </c>
      <c r="C725" s="537" t="s">
        <v>1075</v>
      </c>
      <c r="D725" s="537" t="s">
        <v>1188</v>
      </c>
      <c r="E725" s="537" t="s">
        <v>1189</v>
      </c>
      <c r="F725" s="553"/>
      <c r="G725" s="553"/>
      <c r="H725" s="553"/>
      <c r="I725" s="553"/>
      <c r="J725" s="553"/>
      <c r="K725" s="553"/>
      <c r="L725" s="553"/>
      <c r="M725" s="553"/>
      <c r="N725" s="553">
        <v>1</v>
      </c>
      <c r="O725" s="553">
        <v>0</v>
      </c>
      <c r="P725" s="542"/>
      <c r="Q725" s="554">
        <v>0</v>
      </c>
    </row>
    <row r="726" spans="1:17" ht="14.45" customHeight="1" x14ac:dyDescent="0.2">
      <c r="A726" s="536" t="s">
        <v>1259</v>
      </c>
      <c r="B726" s="537" t="s">
        <v>1074</v>
      </c>
      <c r="C726" s="537" t="s">
        <v>1075</v>
      </c>
      <c r="D726" s="537" t="s">
        <v>1192</v>
      </c>
      <c r="E726" s="537" t="s">
        <v>1193</v>
      </c>
      <c r="F726" s="553"/>
      <c r="G726" s="553"/>
      <c r="H726" s="553"/>
      <c r="I726" s="553"/>
      <c r="J726" s="553">
        <v>27</v>
      </c>
      <c r="K726" s="553">
        <v>129033</v>
      </c>
      <c r="L726" s="553">
        <v>1</v>
      </c>
      <c r="M726" s="553">
        <v>4779</v>
      </c>
      <c r="N726" s="553">
        <v>24</v>
      </c>
      <c r="O726" s="553">
        <v>115272</v>
      </c>
      <c r="P726" s="542">
        <v>0.89335286322103646</v>
      </c>
      <c r="Q726" s="554">
        <v>4803</v>
      </c>
    </row>
    <row r="727" spans="1:17" ht="14.45" customHeight="1" x14ac:dyDescent="0.2">
      <c r="A727" s="536" t="s">
        <v>1259</v>
      </c>
      <c r="B727" s="537" t="s">
        <v>1074</v>
      </c>
      <c r="C727" s="537" t="s">
        <v>1075</v>
      </c>
      <c r="D727" s="537" t="s">
        <v>1194</v>
      </c>
      <c r="E727" s="537" t="s">
        <v>1195</v>
      </c>
      <c r="F727" s="553"/>
      <c r="G727" s="553"/>
      <c r="H727" s="553"/>
      <c r="I727" s="553"/>
      <c r="J727" s="553">
        <v>6</v>
      </c>
      <c r="K727" s="553">
        <v>3654</v>
      </c>
      <c r="L727" s="553">
        <v>1</v>
      </c>
      <c r="M727" s="553">
        <v>609</v>
      </c>
      <c r="N727" s="553">
        <v>4</v>
      </c>
      <c r="O727" s="553">
        <v>2448</v>
      </c>
      <c r="P727" s="542">
        <v>0.66995073891625612</v>
      </c>
      <c r="Q727" s="554">
        <v>612</v>
      </c>
    </row>
    <row r="728" spans="1:17" ht="14.45" customHeight="1" x14ac:dyDescent="0.2">
      <c r="A728" s="536" t="s">
        <v>1259</v>
      </c>
      <c r="B728" s="537" t="s">
        <v>1074</v>
      </c>
      <c r="C728" s="537" t="s">
        <v>1075</v>
      </c>
      <c r="D728" s="537" t="s">
        <v>1196</v>
      </c>
      <c r="E728" s="537" t="s">
        <v>1197</v>
      </c>
      <c r="F728" s="553"/>
      <c r="G728" s="553"/>
      <c r="H728" s="553"/>
      <c r="I728" s="553"/>
      <c r="J728" s="553"/>
      <c r="K728" s="553"/>
      <c r="L728" s="553"/>
      <c r="M728" s="553"/>
      <c r="N728" s="553">
        <v>1</v>
      </c>
      <c r="O728" s="553">
        <v>2845</v>
      </c>
      <c r="P728" s="542"/>
      <c r="Q728" s="554">
        <v>2845</v>
      </c>
    </row>
    <row r="729" spans="1:17" ht="14.45" customHeight="1" x14ac:dyDescent="0.2">
      <c r="A729" s="536" t="s">
        <v>1260</v>
      </c>
      <c r="B729" s="537" t="s">
        <v>1074</v>
      </c>
      <c r="C729" s="537" t="s">
        <v>1075</v>
      </c>
      <c r="D729" s="537" t="s">
        <v>1076</v>
      </c>
      <c r="E729" s="537" t="s">
        <v>1077</v>
      </c>
      <c r="F729" s="553">
        <v>3</v>
      </c>
      <c r="G729" s="553">
        <v>6687</v>
      </c>
      <c r="H729" s="553">
        <v>0.99731543624161079</v>
      </c>
      <c r="I729" s="553">
        <v>2229</v>
      </c>
      <c r="J729" s="553">
        <v>3</v>
      </c>
      <c r="K729" s="553">
        <v>6705</v>
      </c>
      <c r="L729" s="553">
        <v>1</v>
      </c>
      <c r="M729" s="553">
        <v>2235</v>
      </c>
      <c r="N729" s="553">
        <v>5</v>
      </c>
      <c r="O729" s="553">
        <v>11295</v>
      </c>
      <c r="P729" s="542">
        <v>1.6845637583892616</v>
      </c>
      <c r="Q729" s="554">
        <v>2259</v>
      </c>
    </row>
    <row r="730" spans="1:17" ht="14.45" customHeight="1" x14ac:dyDescent="0.2">
      <c r="A730" s="536" t="s">
        <v>1260</v>
      </c>
      <c r="B730" s="537" t="s">
        <v>1074</v>
      </c>
      <c r="C730" s="537" t="s">
        <v>1075</v>
      </c>
      <c r="D730" s="537" t="s">
        <v>1078</v>
      </c>
      <c r="E730" s="537" t="s">
        <v>1079</v>
      </c>
      <c r="F730" s="553">
        <v>17</v>
      </c>
      <c r="G730" s="553">
        <v>986</v>
      </c>
      <c r="H730" s="553">
        <v>0.54838709677419351</v>
      </c>
      <c r="I730" s="553">
        <v>58</v>
      </c>
      <c r="J730" s="553">
        <v>31</v>
      </c>
      <c r="K730" s="553">
        <v>1798</v>
      </c>
      <c r="L730" s="553">
        <v>1</v>
      </c>
      <c r="M730" s="553">
        <v>58</v>
      </c>
      <c r="N730" s="553">
        <v>18</v>
      </c>
      <c r="O730" s="553">
        <v>1062</v>
      </c>
      <c r="P730" s="542">
        <v>0.59065628476084542</v>
      </c>
      <c r="Q730" s="554">
        <v>59</v>
      </c>
    </row>
    <row r="731" spans="1:17" ht="14.45" customHeight="1" x14ac:dyDescent="0.2">
      <c r="A731" s="536" t="s">
        <v>1260</v>
      </c>
      <c r="B731" s="537" t="s">
        <v>1074</v>
      </c>
      <c r="C731" s="537" t="s">
        <v>1075</v>
      </c>
      <c r="D731" s="537" t="s">
        <v>1086</v>
      </c>
      <c r="E731" s="537" t="s">
        <v>1087</v>
      </c>
      <c r="F731" s="553">
        <v>18</v>
      </c>
      <c r="G731" s="553">
        <v>3240</v>
      </c>
      <c r="H731" s="553">
        <v>0.69230769230769229</v>
      </c>
      <c r="I731" s="553">
        <v>180</v>
      </c>
      <c r="J731" s="553">
        <v>26</v>
      </c>
      <c r="K731" s="553">
        <v>4680</v>
      </c>
      <c r="L731" s="553">
        <v>1</v>
      </c>
      <c r="M731" s="553">
        <v>180</v>
      </c>
      <c r="N731" s="553">
        <v>22</v>
      </c>
      <c r="O731" s="553">
        <v>4026</v>
      </c>
      <c r="P731" s="542">
        <v>0.86025641025641031</v>
      </c>
      <c r="Q731" s="554">
        <v>183</v>
      </c>
    </row>
    <row r="732" spans="1:17" ht="14.45" customHeight="1" x14ac:dyDescent="0.2">
      <c r="A732" s="536" t="s">
        <v>1260</v>
      </c>
      <c r="B732" s="537" t="s">
        <v>1074</v>
      </c>
      <c r="C732" s="537" t="s">
        <v>1075</v>
      </c>
      <c r="D732" s="537" t="s">
        <v>1090</v>
      </c>
      <c r="E732" s="537" t="s">
        <v>1091</v>
      </c>
      <c r="F732" s="553">
        <v>19</v>
      </c>
      <c r="G732" s="553">
        <v>6384</v>
      </c>
      <c r="H732" s="553">
        <v>0.90207715133531152</v>
      </c>
      <c r="I732" s="553">
        <v>336</v>
      </c>
      <c r="J732" s="553">
        <v>21</v>
      </c>
      <c r="K732" s="553">
        <v>7077</v>
      </c>
      <c r="L732" s="553">
        <v>1</v>
      </c>
      <c r="M732" s="553">
        <v>337</v>
      </c>
      <c r="N732" s="553">
        <v>31</v>
      </c>
      <c r="O732" s="553">
        <v>10571</v>
      </c>
      <c r="P732" s="542">
        <v>1.493712024869295</v>
      </c>
      <c r="Q732" s="554">
        <v>341</v>
      </c>
    </row>
    <row r="733" spans="1:17" ht="14.45" customHeight="1" x14ac:dyDescent="0.2">
      <c r="A733" s="536" t="s">
        <v>1260</v>
      </c>
      <c r="B733" s="537" t="s">
        <v>1074</v>
      </c>
      <c r="C733" s="537" t="s">
        <v>1075</v>
      </c>
      <c r="D733" s="537" t="s">
        <v>1092</v>
      </c>
      <c r="E733" s="537" t="s">
        <v>1093</v>
      </c>
      <c r="F733" s="553">
        <v>2</v>
      </c>
      <c r="G733" s="553">
        <v>918</v>
      </c>
      <c r="H733" s="553">
        <v>0.5</v>
      </c>
      <c r="I733" s="553">
        <v>459</v>
      </c>
      <c r="J733" s="553">
        <v>4</v>
      </c>
      <c r="K733" s="553">
        <v>1836</v>
      </c>
      <c r="L733" s="553">
        <v>1</v>
      </c>
      <c r="M733" s="553">
        <v>459</v>
      </c>
      <c r="N733" s="553">
        <v>3</v>
      </c>
      <c r="O733" s="553">
        <v>1386</v>
      </c>
      <c r="P733" s="542">
        <v>0.75490196078431371</v>
      </c>
      <c r="Q733" s="554">
        <v>462</v>
      </c>
    </row>
    <row r="734" spans="1:17" ht="14.45" customHeight="1" x14ac:dyDescent="0.2">
      <c r="A734" s="536" t="s">
        <v>1260</v>
      </c>
      <c r="B734" s="537" t="s">
        <v>1074</v>
      </c>
      <c r="C734" s="537" t="s">
        <v>1075</v>
      </c>
      <c r="D734" s="537" t="s">
        <v>1094</v>
      </c>
      <c r="E734" s="537" t="s">
        <v>1095</v>
      </c>
      <c r="F734" s="553">
        <v>145</v>
      </c>
      <c r="G734" s="553">
        <v>50605</v>
      </c>
      <c r="H734" s="553">
        <v>1.0327551020408163</v>
      </c>
      <c r="I734" s="553">
        <v>349</v>
      </c>
      <c r="J734" s="553">
        <v>140</v>
      </c>
      <c r="K734" s="553">
        <v>49000</v>
      </c>
      <c r="L734" s="553">
        <v>1</v>
      </c>
      <c r="M734" s="553">
        <v>350</v>
      </c>
      <c r="N734" s="553">
        <v>222</v>
      </c>
      <c r="O734" s="553">
        <v>77922</v>
      </c>
      <c r="P734" s="542">
        <v>1.5902448979591837</v>
      </c>
      <c r="Q734" s="554">
        <v>351</v>
      </c>
    </row>
    <row r="735" spans="1:17" ht="14.45" customHeight="1" x14ac:dyDescent="0.2">
      <c r="A735" s="536" t="s">
        <v>1260</v>
      </c>
      <c r="B735" s="537" t="s">
        <v>1074</v>
      </c>
      <c r="C735" s="537" t="s">
        <v>1075</v>
      </c>
      <c r="D735" s="537" t="s">
        <v>1100</v>
      </c>
      <c r="E735" s="537" t="s">
        <v>1101</v>
      </c>
      <c r="F735" s="553">
        <v>2</v>
      </c>
      <c r="G735" s="553">
        <v>234</v>
      </c>
      <c r="H735" s="553"/>
      <c r="I735" s="553">
        <v>117</v>
      </c>
      <c r="J735" s="553"/>
      <c r="K735" s="553"/>
      <c r="L735" s="553"/>
      <c r="M735" s="553"/>
      <c r="N735" s="553"/>
      <c r="O735" s="553"/>
      <c r="P735" s="542"/>
      <c r="Q735" s="554"/>
    </row>
    <row r="736" spans="1:17" ht="14.45" customHeight="1" x14ac:dyDescent="0.2">
      <c r="A736" s="536" t="s">
        <v>1260</v>
      </c>
      <c r="B736" s="537" t="s">
        <v>1074</v>
      </c>
      <c r="C736" s="537" t="s">
        <v>1075</v>
      </c>
      <c r="D736" s="537" t="s">
        <v>1104</v>
      </c>
      <c r="E736" s="537" t="s">
        <v>1105</v>
      </c>
      <c r="F736" s="553"/>
      <c r="G736" s="553"/>
      <c r="H736" s="553"/>
      <c r="I736" s="553"/>
      <c r="J736" s="553">
        <v>2</v>
      </c>
      <c r="K736" s="553">
        <v>98</v>
      </c>
      <c r="L736" s="553">
        <v>1</v>
      </c>
      <c r="M736" s="553">
        <v>49</v>
      </c>
      <c r="N736" s="553">
        <v>2</v>
      </c>
      <c r="O736" s="553">
        <v>100</v>
      </c>
      <c r="P736" s="542">
        <v>1.0204081632653061</v>
      </c>
      <c r="Q736" s="554">
        <v>50</v>
      </c>
    </row>
    <row r="737" spans="1:17" ht="14.45" customHeight="1" x14ac:dyDescent="0.2">
      <c r="A737" s="536" t="s">
        <v>1260</v>
      </c>
      <c r="B737" s="537" t="s">
        <v>1074</v>
      </c>
      <c r="C737" s="537" t="s">
        <v>1075</v>
      </c>
      <c r="D737" s="537" t="s">
        <v>1106</v>
      </c>
      <c r="E737" s="537" t="s">
        <v>1107</v>
      </c>
      <c r="F737" s="553">
        <v>12</v>
      </c>
      <c r="G737" s="553">
        <v>4692</v>
      </c>
      <c r="H737" s="553">
        <v>3.989795918367347</v>
      </c>
      <c r="I737" s="553">
        <v>391</v>
      </c>
      <c r="J737" s="553">
        <v>3</v>
      </c>
      <c r="K737" s="553">
        <v>1176</v>
      </c>
      <c r="L737" s="553">
        <v>1</v>
      </c>
      <c r="M737" s="553">
        <v>392</v>
      </c>
      <c r="N737" s="553">
        <v>10</v>
      </c>
      <c r="O737" s="553">
        <v>3990</v>
      </c>
      <c r="P737" s="542">
        <v>3.3928571428571428</v>
      </c>
      <c r="Q737" s="554">
        <v>399</v>
      </c>
    </row>
    <row r="738" spans="1:17" ht="14.45" customHeight="1" x14ac:dyDescent="0.2">
      <c r="A738" s="536" t="s">
        <v>1260</v>
      </c>
      <c r="B738" s="537" t="s">
        <v>1074</v>
      </c>
      <c r="C738" s="537" t="s">
        <v>1075</v>
      </c>
      <c r="D738" s="537" t="s">
        <v>1108</v>
      </c>
      <c r="E738" s="537" t="s">
        <v>1109</v>
      </c>
      <c r="F738" s="553">
        <v>6</v>
      </c>
      <c r="G738" s="553">
        <v>228</v>
      </c>
      <c r="H738" s="553"/>
      <c r="I738" s="553">
        <v>38</v>
      </c>
      <c r="J738" s="553"/>
      <c r="K738" s="553"/>
      <c r="L738" s="553"/>
      <c r="M738" s="553"/>
      <c r="N738" s="553">
        <v>1</v>
      </c>
      <c r="O738" s="553">
        <v>38</v>
      </c>
      <c r="P738" s="542"/>
      <c r="Q738" s="554">
        <v>38</v>
      </c>
    </row>
    <row r="739" spans="1:17" ht="14.45" customHeight="1" x14ac:dyDescent="0.2">
      <c r="A739" s="536" t="s">
        <v>1260</v>
      </c>
      <c r="B739" s="537" t="s">
        <v>1074</v>
      </c>
      <c r="C739" s="537" t="s">
        <v>1075</v>
      </c>
      <c r="D739" s="537" t="s">
        <v>1112</v>
      </c>
      <c r="E739" s="537" t="s">
        <v>1113</v>
      </c>
      <c r="F739" s="553">
        <v>10</v>
      </c>
      <c r="G739" s="553">
        <v>7050</v>
      </c>
      <c r="H739" s="553">
        <v>3.3254716981132075</v>
      </c>
      <c r="I739" s="553">
        <v>705</v>
      </c>
      <c r="J739" s="553">
        <v>3</v>
      </c>
      <c r="K739" s="553">
        <v>2120</v>
      </c>
      <c r="L739" s="553">
        <v>1</v>
      </c>
      <c r="M739" s="553">
        <v>706.66666666666663</v>
      </c>
      <c r="N739" s="553">
        <v>12</v>
      </c>
      <c r="O739" s="553">
        <v>8556</v>
      </c>
      <c r="P739" s="542">
        <v>4.0358490566037739</v>
      </c>
      <c r="Q739" s="554">
        <v>713</v>
      </c>
    </row>
    <row r="740" spans="1:17" ht="14.45" customHeight="1" x14ac:dyDescent="0.2">
      <c r="A740" s="536" t="s">
        <v>1260</v>
      </c>
      <c r="B740" s="537" t="s">
        <v>1074</v>
      </c>
      <c r="C740" s="537" t="s">
        <v>1075</v>
      </c>
      <c r="D740" s="537" t="s">
        <v>1114</v>
      </c>
      <c r="E740" s="537" t="s">
        <v>1115</v>
      </c>
      <c r="F740" s="553"/>
      <c r="G740" s="553"/>
      <c r="H740" s="553"/>
      <c r="I740" s="553"/>
      <c r="J740" s="553"/>
      <c r="K740" s="553"/>
      <c r="L740" s="553"/>
      <c r="M740" s="553"/>
      <c r="N740" s="553">
        <v>1</v>
      </c>
      <c r="O740" s="553">
        <v>150</v>
      </c>
      <c r="P740" s="542"/>
      <c r="Q740" s="554">
        <v>150</v>
      </c>
    </row>
    <row r="741" spans="1:17" ht="14.45" customHeight="1" x14ac:dyDescent="0.2">
      <c r="A741" s="536" t="s">
        <v>1260</v>
      </c>
      <c r="B741" s="537" t="s">
        <v>1074</v>
      </c>
      <c r="C741" s="537" t="s">
        <v>1075</v>
      </c>
      <c r="D741" s="537" t="s">
        <v>1116</v>
      </c>
      <c r="E741" s="537" t="s">
        <v>1117</v>
      </c>
      <c r="F741" s="553">
        <v>3</v>
      </c>
      <c r="G741" s="553">
        <v>915</v>
      </c>
      <c r="H741" s="553">
        <v>0.42857142857142855</v>
      </c>
      <c r="I741" s="553">
        <v>305</v>
      </c>
      <c r="J741" s="553">
        <v>7</v>
      </c>
      <c r="K741" s="553">
        <v>2135</v>
      </c>
      <c r="L741" s="553">
        <v>1</v>
      </c>
      <c r="M741" s="553">
        <v>305</v>
      </c>
      <c r="N741" s="553"/>
      <c r="O741" s="553"/>
      <c r="P741" s="542"/>
      <c r="Q741" s="554"/>
    </row>
    <row r="742" spans="1:17" ht="14.45" customHeight="1" x14ac:dyDescent="0.2">
      <c r="A742" s="536" t="s">
        <v>1260</v>
      </c>
      <c r="B742" s="537" t="s">
        <v>1074</v>
      </c>
      <c r="C742" s="537" t="s">
        <v>1075</v>
      </c>
      <c r="D742" s="537" t="s">
        <v>1118</v>
      </c>
      <c r="E742" s="537" t="s">
        <v>1119</v>
      </c>
      <c r="F742" s="553"/>
      <c r="G742" s="553"/>
      <c r="H742" s="553"/>
      <c r="I742" s="553"/>
      <c r="J742" s="553">
        <v>5</v>
      </c>
      <c r="K742" s="553">
        <v>18610</v>
      </c>
      <c r="L742" s="553">
        <v>1</v>
      </c>
      <c r="M742" s="553">
        <v>3722</v>
      </c>
      <c r="N742" s="553">
        <v>3</v>
      </c>
      <c r="O742" s="553">
        <v>11289</v>
      </c>
      <c r="P742" s="542">
        <v>0.60660934981192904</v>
      </c>
      <c r="Q742" s="554">
        <v>3763</v>
      </c>
    </row>
    <row r="743" spans="1:17" ht="14.45" customHeight="1" x14ac:dyDescent="0.2">
      <c r="A743" s="536" t="s">
        <v>1260</v>
      </c>
      <c r="B743" s="537" t="s">
        <v>1074</v>
      </c>
      <c r="C743" s="537" t="s">
        <v>1075</v>
      </c>
      <c r="D743" s="537" t="s">
        <v>1120</v>
      </c>
      <c r="E743" s="537" t="s">
        <v>1121</v>
      </c>
      <c r="F743" s="553">
        <v>24</v>
      </c>
      <c r="G743" s="553">
        <v>11856</v>
      </c>
      <c r="H743" s="553">
        <v>0.70445632798573976</v>
      </c>
      <c r="I743" s="553">
        <v>494</v>
      </c>
      <c r="J743" s="553">
        <v>34</v>
      </c>
      <c r="K743" s="553">
        <v>16830</v>
      </c>
      <c r="L743" s="553">
        <v>1</v>
      </c>
      <c r="M743" s="553">
        <v>495</v>
      </c>
      <c r="N743" s="553">
        <v>42</v>
      </c>
      <c r="O743" s="553">
        <v>20958</v>
      </c>
      <c r="P743" s="542">
        <v>1.2452762923351159</v>
      </c>
      <c r="Q743" s="554">
        <v>499</v>
      </c>
    </row>
    <row r="744" spans="1:17" ht="14.45" customHeight="1" x14ac:dyDescent="0.2">
      <c r="A744" s="536" t="s">
        <v>1260</v>
      </c>
      <c r="B744" s="537" t="s">
        <v>1074</v>
      </c>
      <c r="C744" s="537" t="s">
        <v>1075</v>
      </c>
      <c r="D744" s="537" t="s">
        <v>1122</v>
      </c>
      <c r="E744" s="537" t="s">
        <v>1123</v>
      </c>
      <c r="F744" s="553">
        <v>2</v>
      </c>
      <c r="G744" s="553">
        <v>13160</v>
      </c>
      <c r="H744" s="553">
        <v>0.99727190057593207</v>
      </c>
      <c r="I744" s="553">
        <v>6580</v>
      </c>
      <c r="J744" s="553">
        <v>2</v>
      </c>
      <c r="K744" s="553">
        <v>13196</v>
      </c>
      <c r="L744" s="553">
        <v>1</v>
      </c>
      <c r="M744" s="553">
        <v>6598</v>
      </c>
      <c r="N744" s="553">
        <v>7</v>
      </c>
      <c r="O744" s="553">
        <v>46683</v>
      </c>
      <c r="P744" s="542">
        <v>3.5376629281600485</v>
      </c>
      <c r="Q744" s="554">
        <v>6669</v>
      </c>
    </row>
    <row r="745" spans="1:17" ht="14.45" customHeight="1" x14ac:dyDescent="0.2">
      <c r="A745" s="536" t="s">
        <v>1260</v>
      </c>
      <c r="B745" s="537" t="s">
        <v>1074</v>
      </c>
      <c r="C745" s="537" t="s">
        <v>1075</v>
      </c>
      <c r="D745" s="537" t="s">
        <v>1124</v>
      </c>
      <c r="E745" s="537" t="s">
        <v>1125</v>
      </c>
      <c r="F745" s="553">
        <v>26</v>
      </c>
      <c r="G745" s="553">
        <v>9620</v>
      </c>
      <c r="H745" s="553">
        <v>0.72027553159628632</v>
      </c>
      <c r="I745" s="553">
        <v>370</v>
      </c>
      <c r="J745" s="553">
        <v>36</v>
      </c>
      <c r="K745" s="553">
        <v>13356</v>
      </c>
      <c r="L745" s="553">
        <v>1</v>
      </c>
      <c r="M745" s="553">
        <v>371</v>
      </c>
      <c r="N745" s="553">
        <v>37</v>
      </c>
      <c r="O745" s="553">
        <v>13912</v>
      </c>
      <c r="P745" s="542">
        <v>1.0416292303084755</v>
      </c>
      <c r="Q745" s="554">
        <v>376</v>
      </c>
    </row>
    <row r="746" spans="1:17" ht="14.45" customHeight="1" x14ac:dyDescent="0.2">
      <c r="A746" s="536" t="s">
        <v>1260</v>
      </c>
      <c r="B746" s="537" t="s">
        <v>1074</v>
      </c>
      <c r="C746" s="537" t="s">
        <v>1075</v>
      </c>
      <c r="D746" s="537" t="s">
        <v>1126</v>
      </c>
      <c r="E746" s="537" t="s">
        <v>1127</v>
      </c>
      <c r="F746" s="553"/>
      <c r="G746" s="553"/>
      <c r="H746" s="553"/>
      <c r="I746" s="553"/>
      <c r="J746" s="553">
        <v>4</v>
      </c>
      <c r="K746" s="553">
        <v>12452</v>
      </c>
      <c r="L746" s="553">
        <v>1</v>
      </c>
      <c r="M746" s="553">
        <v>3113</v>
      </c>
      <c r="N746" s="553">
        <v>4</v>
      </c>
      <c r="O746" s="553">
        <v>12528</v>
      </c>
      <c r="P746" s="542">
        <v>1.0061034371988435</v>
      </c>
      <c r="Q746" s="554">
        <v>3132</v>
      </c>
    </row>
    <row r="747" spans="1:17" ht="14.45" customHeight="1" x14ac:dyDescent="0.2">
      <c r="A747" s="536" t="s">
        <v>1260</v>
      </c>
      <c r="B747" s="537" t="s">
        <v>1074</v>
      </c>
      <c r="C747" s="537" t="s">
        <v>1075</v>
      </c>
      <c r="D747" s="537" t="s">
        <v>1130</v>
      </c>
      <c r="E747" s="537" t="s">
        <v>1131</v>
      </c>
      <c r="F747" s="553">
        <v>1</v>
      </c>
      <c r="G747" s="553">
        <v>12794</v>
      </c>
      <c r="H747" s="553"/>
      <c r="I747" s="553">
        <v>12794</v>
      </c>
      <c r="J747" s="553"/>
      <c r="K747" s="553"/>
      <c r="L747" s="553"/>
      <c r="M747" s="553"/>
      <c r="N747" s="553">
        <v>1</v>
      </c>
      <c r="O747" s="553">
        <v>12804</v>
      </c>
      <c r="P747" s="542"/>
      <c r="Q747" s="554">
        <v>12804</v>
      </c>
    </row>
    <row r="748" spans="1:17" ht="14.45" customHeight="1" x14ac:dyDescent="0.2">
      <c r="A748" s="536" t="s">
        <v>1260</v>
      </c>
      <c r="B748" s="537" t="s">
        <v>1074</v>
      </c>
      <c r="C748" s="537" t="s">
        <v>1075</v>
      </c>
      <c r="D748" s="537" t="s">
        <v>1132</v>
      </c>
      <c r="E748" s="537" t="s">
        <v>1133</v>
      </c>
      <c r="F748" s="553">
        <v>2</v>
      </c>
      <c r="G748" s="553">
        <v>222</v>
      </c>
      <c r="H748" s="553">
        <v>0.22023809523809523</v>
      </c>
      <c r="I748" s="553">
        <v>111</v>
      </c>
      <c r="J748" s="553">
        <v>9</v>
      </c>
      <c r="K748" s="553">
        <v>1008</v>
      </c>
      <c r="L748" s="553">
        <v>1</v>
      </c>
      <c r="M748" s="553">
        <v>112</v>
      </c>
      <c r="N748" s="553">
        <v>15</v>
      </c>
      <c r="O748" s="553">
        <v>1695</v>
      </c>
      <c r="P748" s="542">
        <v>1.6815476190476191</v>
      </c>
      <c r="Q748" s="554">
        <v>113</v>
      </c>
    </row>
    <row r="749" spans="1:17" ht="14.45" customHeight="1" x14ac:dyDescent="0.2">
      <c r="A749" s="536" t="s">
        <v>1260</v>
      </c>
      <c r="B749" s="537" t="s">
        <v>1074</v>
      </c>
      <c r="C749" s="537" t="s">
        <v>1075</v>
      </c>
      <c r="D749" s="537" t="s">
        <v>1136</v>
      </c>
      <c r="E749" s="537" t="s">
        <v>1137</v>
      </c>
      <c r="F749" s="553">
        <v>5</v>
      </c>
      <c r="G749" s="553">
        <v>2475</v>
      </c>
      <c r="H749" s="553">
        <v>2.494959677419355</v>
      </c>
      <c r="I749" s="553">
        <v>495</v>
      </c>
      <c r="J749" s="553">
        <v>2</v>
      </c>
      <c r="K749" s="553">
        <v>992</v>
      </c>
      <c r="L749" s="553">
        <v>1</v>
      </c>
      <c r="M749" s="553">
        <v>496</v>
      </c>
      <c r="N749" s="553">
        <v>3</v>
      </c>
      <c r="O749" s="553">
        <v>1500</v>
      </c>
      <c r="P749" s="542">
        <v>1.5120967741935485</v>
      </c>
      <c r="Q749" s="554">
        <v>500</v>
      </c>
    </row>
    <row r="750" spans="1:17" ht="14.45" customHeight="1" x14ac:dyDescent="0.2">
      <c r="A750" s="536" t="s">
        <v>1260</v>
      </c>
      <c r="B750" s="537" t="s">
        <v>1074</v>
      </c>
      <c r="C750" s="537" t="s">
        <v>1075</v>
      </c>
      <c r="D750" s="537" t="s">
        <v>1139</v>
      </c>
      <c r="E750" s="537" t="s">
        <v>1140</v>
      </c>
      <c r="F750" s="553">
        <v>13</v>
      </c>
      <c r="G750" s="553">
        <v>5928</v>
      </c>
      <c r="H750" s="553">
        <v>0.76136655535576681</v>
      </c>
      <c r="I750" s="553">
        <v>456</v>
      </c>
      <c r="J750" s="553">
        <v>17</v>
      </c>
      <c r="K750" s="553">
        <v>7786</v>
      </c>
      <c r="L750" s="553">
        <v>1</v>
      </c>
      <c r="M750" s="553">
        <v>458</v>
      </c>
      <c r="N750" s="553">
        <v>25</v>
      </c>
      <c r="O750" s="553">
        <v>11575</v>
      </c>
      <c r="P750" s="542">
        <v>1.4866426920113023</v>
      </c>
      <c r="Q750" s="554">
        <v>463</v>
      </c>
    </row>
    <row r="751" spans="1:17" ht="14.45" customHeight="1" x14ac:dyDescent="0.2">
      <c r="A751" s="536" t="s">
        <v>1260</v>
      </c>
      <c r="B751" s="537" t="s">
        <v>1074</v>
      </c>
      <c r="C751" s="537" t="s">
        <v>1075</v>
      </c>
      <c r="D751" s="537" t="s">
        <v>1141</v>
      </c>
      <c r="E751" s="537" t="s">
        <v>1142</v>
      </c>
      <c r="F751" s="553">
        <v>20</v>
      </c>
      <c r="G751" s="553">
        <v>1160</v>
      </c>
      <c r="H751" s="553">
        <v>1.3333333333333333</v>
      </c>
      <c r="I751" s="553">
        <v>58</v>
      </c>
      <c r="J751" s="553">
        <v>15</v>
      </c>
      <c r="K751" s="553">
        <v>870</v>
      </c>
      <c r="L751" s="553">
        <v>1</v>
      </c>
      <c r="M751" s="553">
        <v>58</v>
      </c>
      <c r="N751" s="553">
        <v>39</v>
      </c>
      <c r="O751" s="553">
        <v>2301</v>
      </c>
      <c r="P751" s="542">
        <v>2.6448275862068966</v>
      </c>
      <c r="Q751" s="554">
        <v>59</v>
      </c>
    </row>
    <row r="752" spans="1:17" ht="14.45" customHeight="1" x14ac:dyDescent="0.2">
      <c r="A752" s="536" t="s">
        <v>1260</v>
      </c>
      <c r="B752" s="537" t="s">
        <v>1074</v>
      </c>
      <c r="C752" s="537" t="s">
        <v>1075</v>
      </c>
      <c r="D752" s="537" t="s">
        <v>1143</v>
      </c>
      <c r="E752" s="537" t="s">
        <v>1144</v>
      </c>
      <c r="F752" s="553">
        <v>1</v>
      </c>
      <c r="G752" s="553">
        <v>2173</v>
      </c>
      <c r="H752" s="553">
        <v>0.99954001839926399</v>
      </c>
      <c r="I752" s="553">
        <v>2173</v>
      </c>
      <c r="J752" s="553">
        <v>1</v>
      </c>
      <c r="K752" s="553">
        <v>2174</v>
      </c>
      <c r="L752" s="553">
        <v>1</v>
      </c>
      <c r="M752" s="553">
        <v>2174</v>
      </c>
      <c r="N752" s="553"/>
      <c r="O752" s="553"/>
      <c r="P752" s="542"/>
      <c r="Q752" s="554"/>
    </row>
    <row r="753" spans="1:17" ht="14.45" customHeight="1" x14ac:dyDescent="0.2">
      <c r="A753" s="536" t="s">
        <v>1260</v>
      </c>
      <c r="B753" s="537" t="s">
        <v>1074</v>
      </c>
      <c r="C753" s="537" t="s">
        <v>1075</v>
      </c>
      <c r="D753" s="537" t="s">
        <v>1149</v>
      </c>
      <c r="E753" s="537" t="s">
        <v>1150</v>
      </c>
      <c r="F753" s="553">
        <v>81</v>
      </c>
      <c r="G753" s="553">
        <v>14256</v>
      </c>
      <c r="H753" s="553">
        <v>0.41116751269035534</v>
      </c>
      <c r="I753" s="553">
        <v>176</v>
      </c>
      <c r="J753" s="553">
        <v>197</v>
      </c>
      <c r="K753" s="553">
        <v>34672</v>
      </c>
      <c r="L753" s="553">
        <v>1</v>
      </c>
      <c r="M753" s="553">
        <v>176</v>
      </c>
      <c r="N753" s="553">
        <v>233</v>
      </c>
      <c r="O753" s="553">
        <v>41707</v>
      </c>
      <c r="P753" s="542">
        <v>1.202901476695893</v>
      </c>
      <c r="Q753" s="554">
        <v>179</v>
      </c>
    </row>
    <row r="754" spans="1:17" ht="14.45" customHeight="1" x14ac:dyDescent="0.2">
      <c r="A754" s="536" t="s">
        <v>1260</v>
      </c>
      <c r="B754" s="537" t="s">
        <v>1074</v>
      </c>
      <c r="C754" s="537" t="s">
        <v>1075</v>
      </c>
      <c r="D754" s="537" t="s">
        <v>1151</v>
      </c>
      <c r="E754" s="537" t="s">
        <v>1152</v>
      </c>
      <c r="F754" s="553">
        <v>41</v>
      </c>
      <c r="G754" s="553">
        <v>3485</v>
      </c>
      <c r="H754" s="553">
        <v>1.8419661733615222</v>
      </c>
      <c r="I754" s="553">
        <v>85</v>
      </c>
      <c r="J754" s="553">
        <v>22</v>
      </c>
      <c r="K754" s="553">
        <v>1892</v>
      </c>
      <c r="L754" s="553">
        <v>1</v>
      </c>
      <c r="M754" s="553">
        <v>86</v>
      </c>
      <c r="N754" s="553">
        <v>33</v>
      </c>
      <c r="O754" s="553">
        <v>2871</v>
      </c>
      <c r="P754" s="542">
        <v>1.5174418604651163</v>
      </c>
      <c r="Q754" s="554">
        <v>87</v>
      </c>
    </row>
    <row r="755" spans="1:17" ht="14.45" customHeight="1" x14ac:dyDescent="0.2">
      <c r="A755" s="536" t="s">
        <v>1260</v>
      </c>
      <c r="B755" s="537" t="s">
        <v>1074</v>
      </c>
      <c r="C755" s="537" t="s">
        <v>1075</v>
      </c>
      <c r="D755" s="537" t="s">
        <v>1155</v>
      </c>
      <c r="E755" s="537" t="s">
        <v>1156</v>
      </c>
      <c r="F755" s="553">
        <v>4</v>
      </c>
      <c r="G755" s="553">
        <v>680</v>
      </c>
      <c r="H755" s="553">
        <v>0.33333333333333331</v>
      </c>
      <c r="I755" s="553">
        <v>170</v>
      </c>
      <c r="J755" s="553">
        <v>12</v>
      </c>
      <c r="K755" s="553">
        <v>2040</v>
      </c>
      <c r="L755" s="553">
        <v>1</v>
      </c>
      <c r="M755" s="553">
        <v>170</v>
      </c>
      <c r="N755" s="553">
        <v>13</v>
      </c>
      <c r="O755" s="553">
        <v>2236</v>
      </c>
      <c r="P755" s="542">
        <v>1.0960784313725491</v>
      </c>
      <c r="Q755" s="554">
        <v>172</v>
      </c>
    </row>
    <row r="756" spans="1:17" ht="14.45" customHeight="1" x14ac:dyDescent="0.2">
      <c r="A756" s="536" t="s">
        <v>1260</v>
      </c>
      <c r="B756" s="537" t="s">
        <v>1074</v>
      </c>
      <c r="C756" s="537" t="s">
        <v>1075</v>
      </c>
      <c r="D756" s="537" t="s">
        <v>1157</v>
      </c>
      <c r="E756" s="537" t="s">
        <v>1158</v>
      </c>
      <c r="F756" s="553">
        <v>4</v>
      </c>
      <c r="G756" s="553">
        <v>116</v>
      </c>
      <c r="H756" s="553"/>
      <c r="I756" s="553">
        <v>29</v>
      </c>
      <c r="J756" s="553"/>
      <c r="K756" s="553"/>
      <c r="L756" s="553"/>
      <c r="M756" s="553"/>
      <c r="N756" s="553">
        <v>1</v>
      </c>
      <c r="O756" s="553">
        <v>31</v>
      </c>
      <c r="P756" s="542"/>
      <c r="Q756" s="554">
        <v>31</v>
      </c>
    </row>
    <row r="757" spans="1:17" ht="14.45" customHeight="1" x14ac:dyDescent="0.2">
      <c r="A757" s="536" t="s">
        <v>1260</v>
      </c>
      <c r="B757" s="537" t="s">
        <v>1074</v>
      </c>
      <c r="C757" s="537" t="s">
        <v>1075</v>
      </c>
      <c r="D757" s="537" t="s">
        <v>1160</v>
      </c>
      <c r="E757" s="537" t="s">
        <v>1161</v>
      </c>
      <c r="F757" s="553">
        <v>1</v>
      </c>
      <c r="G757" s="553">
        <v>176</v>
      </c>
      <c r="H757" s="553">
        <v>0.33145009416195859</v>
      </c>
      <c r="I757" s="553">
        <v>176</v>
      </c>
      <c r="J757" s="553">
        <v>3</v>
      </c>
      <c r="K757" s="553">
        <v>531</v>
      </c>
      <c r="L757" s="553">
        <v>1</v>
      </c>
      <c r="M757" s="553">
        <v>177</v>
      </c>
      <c r="N757" s="553">
        <v>1</v>
      </c>
      <c r="O757" s="553">
        <v>178</v>
      </c>
      <c r="P757" s="542">
        <v>0.3352165725047081</v>
      </c>
      <c r="Q757" s="554">
        <v>178</v>
      </c>
    </row>
    <row r="758" spans="1:17" ht="14.45" customHeight="1" x14ac:dyDescent="0.2">
      <c r="A758" s="536" t="s">
        <v>1260</v>
      </c>
      <c r="B758" s="537" t="s">
        <v>1074</v>
      </c>
      <c r="C758" s="537" t="s">
        <v>1075</v>
      </c>
      <c r="D758" s="537" t="s">
        <v>1165</v>
      </c>
      <c r="E758" s="537" t="s">
        <v>1166</v>
      </c>
      <c r="F758" s="553">
        <v>17</v>
      </c>
      <c r="G758" s="553">
        <v>4488</v>
      </c>
      <c r="H758" s="553">
        <v>5.666666666666667</v>
      </c>
      <c r="I758" s="553">
        <v>264</v>
      </c>
      <c r="J758" s="553">
        <v>3</v>
      </c>
      <c r="K758" s="553">
        <v>792</v>
      </c>
      <c r="L758" s="553">
        <v>1</v>
      </c>
      <c r="M758" s="553">
        <v>264</v>
      </c>
      <c r="N758" s="553">
        <v>10</v>
      </c>
      <c r="O758" s="553">
        <v>2670</v>
      </c>
      <c r="P758" s="542">
        <v>3.3712121212121211</v>
      </c>
      <c r="Q758" s="554">
        <v>267</v>
      </c>
    </row>
    <row r="759" spans="1:17" ht="14.45" customHeight="1" x14ac:dyDescent="0.2">
      <c r="A759" s="536" t="s">
        <v>1260</v>
      </c>
      <c r="B759" s="537" t="s">
        <v>1074</v>
      </c>
      <c r="C759" s="537" t="s">
        <v>1075</v>
      </c>
      <c r="D759" s="537" t="s">
        <v>1167</v>
      </c>
      <c r="E759" s="537" t="s">
        <v>1168</v>
      </c>
      <c r="F759" s="553">
        <v>5</v>
      </c>
      <c r="G759" s="553">
        <v>10655</v>
      </c>
      <c r="H759" s="553">
        <v>0.2377605212656759</v>
      </c>
      <c r="I759" s="553">
        <v>2131</v>
      </c>
      <c r="J759" s="553">
        <v>21</v>
      </c>
      <c r="K759" s="553">
        <v>44814</v>
      </c>
      <c r="L759" s="553">
        <v>1</v>
      </c>
      <c r="M759" s="553">
        <v>2134</v>
      </c>
      <c r="N759" s="553">
        <v>8</v>
      </c>
      <c r="O759" s="553">
        <v>17168</v>
      </c>
      <c r="P759" s="542">
        <v>0.38309456866157898</v>
      </c>
      <c r="Q759" s="554">
        <v>2146</v>
      </c>
    </row>
    <row r="760" spans="1:17" ht="14.45" customHeight="1" x14ac:dyDescent="0.2">
      <c r="A760" s="536" t="s">
        <v>1260</v>
      </c>
      <c r="B760" s="537" t="s">
        <v>1074</v>
      </c>
      <c r="C760" s="537" t="s">
        <v>1075</v>
      </c>
      <c r="D760" s="537" t="s">
        <v>1171</v>
      </c>
      <c r="E760" s="537" t="s">
        <v>1172</v>
      </c>
      <c r="F760" s="553">
        <v>3</v>
      </c>
      <c r="G760" s="553">
        <v>1272</v>
      </c>
      <c r="H760" s="553">
        <v>0.42655935613682094</v>
      </c>
      <c r="I760" s="553">
        <v>424</v>
      </c>
      <c r="J760" s="553">
        <v>7</v>
      </c>
      <c r="K760" s="553">
        <v>2982</v>
      </c>
      <c r="L760" s="553">
        <v>1</v>
      </c>
      <c r="M760" s="553">
        <v>426</v>
      </c>
      <c r="N760" s="553">
        <v>10</v>
      </c>
      <c r="O760" s="553">
        <v>4350</v>
      </c>
      <c r="P760" s="542">
        <v>1.4587525150905432</v>
      </c>
      <c r="Q760" s="554">
        <v>435</v>
      </c>
    </row>
    <row r="761" spans="1:17" ht="14.45" customHeight="1" x14ac:dyDescent="0.2">
      <c r="A761" s="536" t="s">
        <v>1260</v>
      </c>
      <c r="B761" s="537" t="s">
        <v>1074</v>
      </c>
      <c r="C761" s="537" t="s">
        <v>1075</v>
      </c>
      <c r="D761" s="537" t="s">
        <v>1180</v>
      </c>
      <c r="E761" s="537" t="s">
        <v>1181</v>
      </c>
      <c r="F761" s="553">
        <v>2</v>
      </c>
      <c r="G761" s="553">
        <v>578</v>
      </c>
      <c r="H761" s="553">
        <v>0.4</v>
      </c>
      <c r="I761" s="553">
        <v>289</v>
      </c>
      <c r="J761" s="553">
        <v>5</v>
      </c>
      <c r="K761" s="553">
        <v>1445</v>
      </c>
      <c r="L761" s="553">
        <v>1</v>
      </c>
      <c r="M761" s="553">
        <v>289</v>
      </c>
      <c r="N761" s="553">
        <v>5</v>
      </c>
      <c r="O761" s="553">
        <v>1455</v>
      </c>
      <c r="P761" s="542">
        <v>1.0069204152249136</v>
      </c>
      <c r="Q761" s="554">
        <v>291</v>
      </c>
    </row>
    <row r="762" spans="1:17" ht="14.45" customHeight="1" x14ac:dyDescent="0.2">
      <c r="A762" s="536" t="s">
        <v>1260</v>
      </c>
      <c r="B762" s="537" t="s">
        <v>1074</v>
      </c>
      <c r="C762" s="537" t="s">
        <v>1075</v>
      </c>
      <c r="D762" s="537" t="s">
        <v>1182</v>
      </c>
      <c r="E762" s="537" t="s">
        <v>1183</v>
      </c>
      <c r="F762" s="553"/>
      <c r="G762" s="553"/>
      <c r="H762" s="553"/>
      <c r="I762" s="553"/>
      <c r="J762" s="553">
        <v>4</v>
      </c>
      <c r="K762" s="553">
        <v>4408</v>
      </c>
      <c r="L762" s="553">
        <v>1</v>
      </c>
      <c r="M762" s="553">
        <v>1102</v>
      </c>
      <c r="N762" s="553">
        <v>5</v>
      </c>
      <c r="O762" s="553">
        <v>5590</v>
      </c>
      <c r="P762" s="542">
        <v>1.2681488203266789</v>
      </c>
      <c r="Q762" s="554">
        <v>1118</v>
      </c>
    </row>
    <row r="763" spans="1:17" ht="14.45" customHeight="1" x14ac:dyDescent="0.2">
      <c r="A763" s="536" t="s">
        <v>1260</v>
      </c>
      <c r="B763" s="537" t="s">
        <v>1074</v>
      </c>
      <c r="C763" s="537" t="s">
        <v>1075</v>
      </c>
      <c r="D763" s="537" t="s">
        <v>1184</v>
      </c>
      <c r="E763" s="537" t="s">
        <v>1185</v>
      </c>
      <c r="F763" s="553">
        <v>1</v>
      </c>
      <c r="G763" s="553">
        <v>107</v>
      </c>
      <c r="H763" s="553">
        <v>0.9907407407407407</v>
      </c>
      <c r="I763" s="553">
        <v>107</v>
      </c>
      <c r="J763" s="553">
        <v>1</v>
      </c>
      <c r="K763" s="553">
        <v>108</v>
      </c>
      <c r="L763" s="553">
        <v>1</v>
      </c>
      <c r="M763" s="553">
        <v>108</v>
      </c>
      <c r="N763" s="553"/>
      <c r="O763" s="553"/>
      <c r="P763" s="542"/>
      <c r="Q763" s="554"/>
    </row>
    <row r="764" spans="1:17" ht="14.45" customHeight="1" x14ac:dyDescent="0.2">
      <c r="A764" s="536" t="s">
        <v>1260</v>
      </c>
      <c r="B764" s="537" t="s">
        <v>1074</v>
      </c>
      <c r="C764" s="537" t="s">
        <v>1075</v>
      </c>
      <c r="D764" s="537" t="s">
        <v>1188</v>
      </c>
      <c r="E764" s="537" t="s">
        <v>1189</v>
      </c>
      <c r="F764" s="553"/>
      <c r="G764" s="553"/>
      <c r="H764" s="553"/>
      <c r="I764" s="553"/>
      <c r="J764" s="553">
        <v>3</v>
      </c>
      <c r="K764" s="553">
        <v>0</v>
      </c>
      <c r="L764" s="553"/>
      <c r="M764" s="553">
        <v>0</v>
      </c>
      <c r="N764" s="553">
        <v>4</v>
      </c>
      <c r="O764" s="553">
        <v>0</v>
      </c>
      <c r="P764" s="542"/>
      <c r="Q764" s="554">
        <v>0</v>
      </c>
    </row>
    <row r="765" spans="1:17" ht="14.45" customHeight="1" x14ac:dyDescent="0.2">
      <c r="A765" s="536" t="s">
        <v>1260</v>
      </c>
      <c r="B765" s="537" t="s">
        <v>1074</v>
      </c>
      <c r="C765" s="537" t="s">
        <v>1075</v>
      </c>
      <c r="D765" s="537" t="s">
        <v>1190</v>
      </c>
      <c r="E765" s="537" t="s">
        <v>1191</v>
      </c>
      <c r="F765" s="553"/>
      <c r="G765" s="553"/>
      <c r="H765" s="553"/>
      <c r="I765" s="553"/>
      <c r="J765" s="553">
        <v>1</v>
      </c>
      <c r="K765" s="553">
        <v>0</v>
      </c>
      <c r="L765" s="553"/>
      <c r="M765" s="553">
        <v>0</v>
      </c>
      <c r="N765" s="553"/>
      <c r="O765" s="553"/>
      <c r="P765" s="542"/>
      <c r="Q765" s="554"/>
    </row>
    <row r="766" spans="1:17" ht="14.45" customHeight="1" x14ac:dyDescent="0.2">
      <c r="A766" s="536" t="s">
        <v>1260</v>
      </c>
      <c r="B766" s="537" t="s">
        <v>1074</v>
      </c>
      <c r="C766" s="537" t="s">
        <v>1075</v>
      </c>
      <c r="D766" s="537" t="s">
        <v>1194</v>
      </c>
      <c r="E766" s="537" t="s">
        <v>1195</v>
      </c>
      <c r="F766" s="553"/>
      <c r="G766" s="553"/>
      <c r="H766" s="553"/>
      <c r="I766" s="553"/>
      <c r="J766" s="553"/>
      <c r="K766" s="553"/>
      <c r="L766" s="553"/>
      <c r="M766" s="553"/>
      <c r="N766" s="553">
        <v>2</v>
      </c>
      <c r="O766" s="553">
        <v>1224</v>
      </c>
      <c r="P766" s="542"/>
      <c r="Q766" s="554">
        <v>612</v>
      </c>
    </row>
    <row r="767" spans="1:17" ht="14.45" customHeight="1" x14ac:dyDescent="0.2">
      <c r="A767" s="536" t="s">
        <v>1260</v>
      </c>
      <c r="B767" s="537" t="s">
        <v>1074</v>
      </c>
      <c r="C767" s="537" t="s">
        <v>1075</v>
      </c>
      <c r="D767" s="537" t="s">
        <v>1196</v>
      </c>
      <c r="E767" s="537" t="s">
        <v>1197</v>
      </c>
      <c r="F767" s="553"/>
      <c r="G767" s="553"/>
      <c r="H767" s="553"/>
      <c r="I767" s="553"/>
      <c r="J767" s="553">
        <v>3</v>
      </c>
      <c r="K767" s="553">
        <v>8520</v>
      </c>
      <c r="L767" s="553">
        <v>1</v>
      </c>
      <c r="M767" s="553">
        <v>2840</v>
      </c>
      <c r="N767" s="553">
        <v>4</v>
      </c>
      <c r="O767" s="553">
        <v>11380</v>
      </c>
      <c r="P767" s="542">
        <v>1.335680751173709</v>
      </c>
      <c r="Q767" s="554">
        <v>2845</v>
      </c>
    </row>
    <row r="768" spans="1:17" ht="14.45" customHeight="1" x14ac:dyDescent="0.2">
      <c r="A768" s="536" t="s">
        <v>1260</v>
      </c>
      <c r="B768" s="537" t="s">
        <v>1074</v>
      </c>
      <c r="C768" s="537" t="s">
        <v>1075</v>
      </c>
      <c r="D768" s="537" t="s">
        <v>1200</v>
      </c>
      <c r="E768" s="537" t="s">
        <v>1201</v>
      </c>
      <c r="F768" s="553"/>
      <c r="G768" s="553"/>
      <c r="H768" s="553"/>
      <c r="I768" s="553"/>
      <c r="J768" s="553">
        <v>2</v>
      </c>
      <c r="K768" s="553">
        <v>32014</v>
      </c>
      <c r="L768" s="553">
        <v>1</v>
      </c>
      <c r="M768" s="553">
        <v>16007</v>
      </c>
      <c r="N768" s="553"/>
      <c r="O768" s="553"/>
      <c r="P768" s="542"/>
      <c r="Q768" s="554"/>
    </row>
    <row r="769" spans="1:17" ht="14.45" customHeight="1" x14ac:dyDescent="0.2">
      <c r="A769" s="536" t="s">
        <v>1260</v>
      </c>
      <c r="B769" s="537" t="s">
        <v>1074</v>
      </c>
      <c r="C769" s="537" t="s">
        <v>1075</v>
      </c>
      <c r="D769" s="537" t="s">
        <v>1202</v>
      </c>
      <c r="E769" s="537" t="s">
        <v>1203</v>
      </c>
      <c r="F769" s="553"/>
      <c r="G769" s="553"/>
      <c r="H769" s="553"/>
      <c r="I769" s="553"/>
      <c r="J769" s="553"/>
      <c r="K769" s="553"/>
      <c r="L769" s="553"/>
      <c r="M769" s="553"/>
      <c r="N769" s="553">
        <v>2</v>
      </c>
      <c r="O769" s="553">
        <v>7678</v>
      </c>
      <c r="P769" s="542"/>
      <c r="Q769" s="554">
        <v>3839</v>
      </c>
    </row>
    <row r="770" spans="1:17" ht="14.45" customHeight="1" x14ac:dyDescent="0.2">
      <c r="A770" s="536" t="s">
        <v>1261</v>
      </c>
      <c r="B770" s="537" t="s">
        <v>1074</v>
      </c>
      <c r="C770" s="537" t="s">
        <v>1075</v>
      </c>
      <c r="D770" s="537" t="s">
        <v>1094</v>
      </c>
      <c r="E770" s="537" t="s">
        <v>1095</v>
      </c>
      <c r="F770" s="553"/>
      <c r="G770" s="553"/>
      <c r="H770" s="553"/>
      <c r="I770" s="553"/>
      <c r="J770" s="553">
        <v>1</v>
      </c>
      <c r="K770" s="553">
        <v>350</v>
      </c>
      <c r="L770" s="553">
        <v>1</v>
      </c>
      <c r="M770" s="553">
        <v>350</v>
      </c>
      <c r="N770" s="553"/>
      <c r="O770" s="553"/>
      <c r="P770" s="542"/>
      <c r="Q770" s="554"/>
    </row>
    <row r="771" spans="1:17" ht="14.45" customHeight="1" x14ac:dyDescent="0.2">
      <c r="A771" s="536" t="s">
        <v>1261</v>
      </c>
      <c r="B771" s="537" t="s">
        <v>1074</v>
      </c>
      <c r="C771" s="537" t="s">
        <v>1075</v>
      </c>
      <c r="D771" s="537" t="s">
        <v>1104</v>
      </c>
      <c r="E771" s="537" t="s">
        <v>1105</v>
      </c>
      <c r="F771" s="553">
        <v>1</v>
      </c>
      <c r="G771" s="553">
        <v>49</v>
      </c>
      <c r="H771" s="553"/>
      <c r="I771" s="553">
        <v>49</v>
      </c>
      <c r="J771" s="553"/>
      <c r="K771" s="553"/>
      <c r="L771" s="553"/>
      <c r="M771" s="553"/>
      <c r="N771" s="553"/>
      <c r="O771" s="553"/>
      <c r="P771" s="542"/>
      <c r="Q771" s="554"/>
    </row>
    <row r="772" spans="1:17" ht="14.45" customHeight="1" x14ac:dyDescent="0.2">
      <c r="A772" s="536" t="s">
        <v>1261</v>
      </c>
      <c r="B772" s="537" t="s">
        <v>1074</v>
      </c>
      <c r="C772" s="537" t="s">
        <v>1075</v>
      </c>
      <c r="D772" s="537" t="s">
        <v>1110</v>
      </c>
      <c r="E772" s="537" t="s">
        <v>1111</v>
      </c>
      <c r="F772" s="553"/>
      <c r="G772" s="553"/>
      <c r="H772" s="553"/>
      <c r="I772" s="553"/>
      <c r="J772" s="553"/>
      <c r="K772" s="553"/>
      <c r="L772" s="553"/>
      <c r="M772" s="553"/>
      <c r="N772" s="553">
        <v>1</v>
      </c>
      <c r="O772" s="553">
        <v>268</v>
      </c>
      <c r="P772" s="542"/>
      <c r="Q772" s="554">
        <v>268</v>
      </c>
    </row>
    <row r="773" spans="1:17" ht="14.45" customHeight="1" x14ac:dyDescent="0.2">
      <c r="A773" s="536" t="s">
        <v>1261</v>
      </c>
      <c r="B773" s="537" t="s">
        <v>1074</v>
      </c>
      <c r="C773" s="537" t="s">
        <v>1075</v>
      </c>
      <c r="D773" s="537" t="s">
        <v>1136</v>
      </c>
      <c r="E773" s="537" t="s">
        <v>1137</v>
      </c>
      <c r="F773" s="553"/>
      <c r="G773" s="553"/>
      <c r="H773" s="553"/>
      <c r="I773" s="553"/>
      <c r="J773" s="553">
        <v>1</v>
      </c>
      <c r="K773" s="553">
        <v>496</v>
      </c>
      <c r="L773" s="553">
        <v>1</v>
      </c>
      <c r="M773" s="553">
        <v>496</v>
      </c>
      <c r="N773" s="553">
        <v>1</v>
      </c>
      <c r="O773" s="553">
        <v>500</v>
      </c>
      <c r="P773" s="542">
        <v>1.0080645161290323</v>
      </c>
      <c r="Q773" s="554">
        <v>500</v>
      </c>
    </row>
    <row r="774" spans="1:17" ht="14.45" customHeight="1" x14ac:dyDescent="0.2">
      <c r="A774" s="536" t="s">
        <v>1261</v>
      </c>
      <c r="B774" s="537" t="s">
        <v>1074</v>
      </c>
      <c r="C774" s="537" t="s">
        <v>1075</v>
      </c>
      <c r="D774" s="537" t="s">
        <v>1151</v>
      </c>
      <c r="E774" s="537" t="s">
        <v>1152</v>
      </c>
      <c r="F774" s="553">
        <v>4</v>
      </c>
      <c r="G774" s="553">
        <v>340</v>
      </c>
      <c r="H774" s="553">
        <v>0.98837209302325579</v>
      </c>
      <c r="I774" s="553">
        <v>85</v>
      </c>
      <c r="J774" s="553">
        <v>4</v>
      </c>
      <c r="K774" s="553">
        <v>344</v>
      </c>
      <c r="L774" s="553">
        <v>1</v>
      </c>
      <c r="M774" s="553">
        <v>86</v>
      </c>
      <c r="N774" s="553">
        <v>4</v>
      </c>
      <c r="O774" s="553">
        <v>348</v>
      </c>
      <c r="P774" s="542">
        <v>1.0116279069767442</v>
      </c>
      <c r="Q774" s="554">
        <v>87</v>
      </c>
    </row>
    <row r="775" spans="1:17" ht="14.45" customHeight="1" x14ac:dyDescent="0.2">
      <c r="A775" s="536" t="s">
        <v>1261</v>
      </c>
      <c r="B775" s="537" t="s">
        <v>1074</v>
      </c>
      <c r="C775" s="537" t="s">
        <v>1075</v>
      </c>
      <c r="D775" s="537" t="s">
        <v>1160</v>
      </c>
      <c r="E775" s="537" t="s">
        <v>1161</v>
      </c>
      <c r="F775" s="553"/>
      <c r="G775" s="553"/>
      <c r="H775" s="553"/>
      <c r="I775" s="553"/>
      <c r="J775" s="553">
        <v>1</v>
      </c>
      <c r="K775" s="553">
        <v>177</v>
      </c>
      <c r="L775" s="553">
        <v>1</v>
      </c>
      <c r="M775" s="553">
        <v>177</v>
      </c>
      <c r="N775" s="553"/>
      <c r="O775" s="553"/>
      <c r="P775" s="542"/>
      <c r="Q775" s="554"/>
    </row>
    <row r="776" spans="1:17" ht="14.45" customHeight="1" x14ac:dyDescent="0.2">
      <c r="A776" s="536" t="s">
        <v>1261</v>
      </c>
      <c r="B776" s="537" t="s">
        <v>1074</v>
      </c>
      <c r="C776" s="537" t="s">
        <v>1075</v>
      </c>
      <c r="D776" s="537" t="s">
        <v>1165</v>
      </c>
      <c r="E776" s="537" t="s">
        <v>1166</v>
      </c>
      <c r="F776" s="553">
        <v>1</v>
      </c>
      <c r="G776" s="553">
        <v>264</v>
      </c>
      <c r="H776" s="553"/>
      <c r="I776" s="553">
        <v>264</v>
      </c>
      <c r="J776" s="553"/>
      <c r="K776" s="553"/>
      <c r="L776" s="553"/>
      <c r="M776" s="553"/>
      <c r="N776" s="553"/>
      <c r="O776" s="553"/>
      <c r="P776" s="542"/>
      <c r="Q776" s="554"/>
    </row>
    <row r="777" spans="1:17" ht="14.45" customHeight="1" x14ac:dyDescent="0.2">
      <c r="A777" s="536" t="s">
        <v>1261</v>
      </c>
      <c r="B777" s="537" t="s">
        <v>1074</v>
      </c>
      <c r="C777" s="537" t="s">
        <v>1075</v>
      </c>
      <c r="D777" s="537" t="s">
        <v>1184</v>
      </c>
      <c r="E777" s="537" t="s">
        <v>1185</v>
      </c>
      <c r="F777" s="553"/>
      <c r="G777" s="553"/>
      <c r="H777" s="553"/>
      <c r="I777" s="553"/>
      <c r="J777" s="553">
        <v>1</v>
      </c>
      <c r="K777" s="553">
        <v>108</v>
      </c>
      <c r="L777" s="553">
        <v>1</v>
      </c>
      <c r="M777" s="553">
        <v>108</v>
      </c>
      <c r="N777" s="553">
        <v>1</v>
      </c>
      <c r="O777" s="553">
        <v>109</v>
      </c>
      <c r="P777" s="542">
        <v>1.0092592592592593</v>
      </c>
      <c r="Q777" s="554">
        <v>109</v>
      </c>
    </row>
    <row r="778" spans="1:17" ht="14.45" customHeight="1" x14ac:dyDescent="0.2">
      <c r="A778" s="536" t="s">
        <v>1262</v>
      </c>
      <c r="B778" s="537" t="s">
        <v>1074</v>
      </c>
      <c r="C778" s="537" t="s">
        <v>1075</v>
      </c>
      <c r="D778" s="537" t="s">
        <v>1076</v>
      </c>
      <c r="E778" s="537" t="s">
        <v>1077</v>
      </c>
      <c r="F778" s="553">
        <v>1</v>
      </c>
      <c r="G778" s="553">
        <v>2229</v>
      </c>
      <c r="H778" s="553"/>
      <c r="I778" s="553">
        <v>2229</v>
      </c>
      <c r="J778" s="553"/>
      <c r="K778" s="553"/>
      <c r="L778" s="553"/>
      <c r="M778" s="553"/>
      <c r="N778" s="553"/>
      <c r="O778" s="553"/>
      <c r="P778" s="542"/>
      <c r="Q778" s="554"/>
    </row>
    <row r="779" spans="1:17" ht="14.45" customHeight="1" x14ac:dyDescent="0.2">
      <c r="A779" s="536" t="s">
        <v>1262</v>
      </c>
      <c r="B779" s="537" t="s">
        <v>1074</v>
      </c>
      <c r="C779" s="537" t="s">
        <v>1075</v>
      </c>
      <c r="D779" s="537" t="s">
        <v>1078</v>
      </c>
      <c r="E779" s="537" t="s">
        <v>1079</v>
      </c>
      <c r="F779" s="553">
        <v>235</v>
      </c>
      <c r="G779" s="553">
        <v>13630</v>
      </c>
      <c r="H779" s="553">
        <v>0.73208722741433019</v>
      </c>
      <c r="I779" s="553">
        <v>58</v>
      </c>
      <c r="J779" s="553">
        <v>321</v>
      </c>
      <c r="K779" s="553">
        <v>18618</v>
      </c>
      <c r="L779" s="553">
        <v>1</v>
      </c>
      <c r="M779" s="553">
        <v>58</v>
      </c>
      <c r="N779" s="553">
        <v>364</v>
      </c>
      <c r="O779" s="553">
        <v>21476</v>
      </c>
      <c r="P779" s="542">
        <v>1.1535073584702975</v>
      </c>
      <c r="Q779" s="554">
        <v>59</v>
      </c>
    </row>
    <row r="780" spans="1:17" ht="14.45" customHeight="1" x14ac:dyDescent="0.2">
      <c r="A780" s="536" t="s">
        <v>1262</v>
      </c>
      <c r="B780" s="537" t="s">
        <v>1074</v>
      </c>
      <c r="C780" s="537" t="s">
        <v>1075</v>
      </c>
      <c r="D780" s="537" t="s">
        <v>1080</v>
      </c>
      <c r="E780" s="537" t="s">
        <v>1081</v>
      </c>
      <c r="F780" s="553">
        <v>75</v>
      </c>
      <c r="G780" s="553">
        <v>9825</v>
      </c>
      <c r="H780" s="553">
        <v>0.66547006231373607</v>
      </c>
      <c r="I780" s="553">
        <v>131</v>
      </c>
      <c r="J780" s="553">
        <v>112</v>
      </c>
      <c r="K780" s="553">
        <v>14764</v>
      </c>
      <c r="L780" s="553">
        <v>1</v>
      </c>
      <c r="M780" s="553">
        <v>131.82142857142858</v>
      </c>
      <c r="N780" s="553">
        <v>98</v>
      </c>
      <c r="O780" s="553">
        <v>12936</v>
      </c>
      <c r="P780" s="542">
        <v>0.87618531563261992</v>
      </c>
      <c r="Q780" s="554">
        <v>132</v>
      </c>
    </row>
    <row r="781" spans="1:17" ht="14.45" customHeight="1" x14ac:dyDescent="0.2">
      <c r="A781" s="536" t="s">
        <v>1262</v>
      </c>
      <c r="B781" s="537" t="s">
        <v>1074</v>
      </c>
      <c r="C781" s="537" t="s">
        <v>1075</v>
      </c>
      <c r="D781" s="537" t="s">
        <v>1082</v>
      </c>
      <c r="E781" s="537" t="s">
        <v>1083</v>
      </c>
      <c r="F781" s="553"/>
      <c r="G781" s="553"/>
      <c r="H781" s="553"/>
      <c r="I781" s="553"/>
      <c r="J781" s="553"/>
      <c r="K781" s="553"/>
      <c r="L781" s="553"/>
      <c r="M781" s="553"/>
      <c r="N781" s="553">
        <v>4</v>
      </c>
      <c r="O781" s="553">
        <v>760</v>
      </c>
      <c r="P781" s="542"/>
      <c r="Q781" s="554">
        <v>190</v>
      </c>
    </row>
    <row r="782" spans="1:17" ht="14.45" customHeight="1" x14ac:dyDescent="0.2">
      <c r="A782" s="536" t="s">
        <v>1262</v>
      </c>
      <c r="B782" s="537" t="s">
        <v>1074</v>
      </c>
      <c r="C782" s="537" t="s">
        <v>1075</v>
      </c>
      <c r="D782" s="537" t="s">
        <v>1084</v>
      </c>
      <c r="E782" s="537" t="s">
        <v>1085</v>
      </c>
      <c r="F782" s="553">
        <v>20</v>
      </c>
      <c r="G782" s="553">
        <v>8160</v>
      </c>
      <c r="H782" s="553">
        <v>0.40816326530612246</v>
      </c>
      <c r="I782" s="553">
        <v>408</v>
      </c>
      <c r="J782" s="553">
        <v>49</v>
      </c>
      <c r="K782" s="553">
        <v>19992</v>
      </c>
      <c r="L782" s="553">
        <v>1</v>
      </c>
      <c r="M782" s="553">
        <v>408</v>
      </c>
      <c r="N782" s="553">
        <v>38</v>
      </c>
      <c r="O782" s="553">
        <v>15618</v>
      </c>
      <c r="P782" s="542">
        <v>0.78121248499399765</v>
      </c>
      <c r="Q782" s="554">
        <v>411</v>
      </c>
    </row>
    <row r="783" spans="1:17" ht="14.45" customHeight="1" x14ac:dyDescent="0.2">
      <c r="A783" s="536" t="s">
        <v>1262</v>
      </c>
      <c r="B783" s="537" t="s">
        <v>1074</v>
      </c>
      <c r="C783" s="537" t="s">
        <v>1075</v>
      </c>
      <c r="D783" s="537" t="s">
        <v>1086</v>
      </c>
      <c r="E783" s="537" t="s">
        <v>1087</v>
      </c>
      <c r="F783" s="553">
        <v>25</v>
      </c>
      <c r="G783" s="553">
        <v>4500</v>
      </c>
      <c r="H783" s="553">
        <v>1.5625</v>
      </c>
      <c r="I783" s="553">
        <v>180</v>
      </c>
      <c r="J783" s="553">
        <v>16</v>
      </c>
      <c r="K783" s="553">
        <v>2880</v>
      </c>
      <c r="L783" s="553">
        <v>1</v>
      </c>
      <c r="M783" s="553">
        <v>180</v>
      </c>
      <c r="N783" s="553">
        <v>17</v>
      </c>
      <c r="O783" s="553">
        <v>3111</v>
      </c>
      <c r="P783" s="542">
        <v>1.0802083333333334</v>
      </c>
      <c r="Q783" s="554">
        <v>183</v>
      </c>
    </row>
    <row r="784" spans="1:17" ht="14.45" customHeight="1" x14ac:dyDescent="0.2">
      <c r="A784" s="536" t="s">
        <v>1262</v>
      </c>
      <c r="B784" s="537" t="s">
        <v>1074</v>
      </c>
      <c r="C784" s="537" t="s">
        <v>1075</v>
      </c>
      <c r="D784" s="537" t="s">
        <v>1090</v>
      </c>
      <c r="E784" s="537" t="s">
        <v>1091</v>
      </c>
      <c r="F784" s="553">
        <v>19</v>
      </c>
      <c r="G784" s="553">
        <v>6384</v>
      </c>
      <c r="H784" s="553">
        <v>1.2629080118694362</v>
      </c>
      <c r="I784" s="553">
        <v>336</v>
      </c>
      <c r="J784" s="553">
        <v>15</v>
      </c>
      <c r="K784" s="553">
        <v>5055</v>
      </c>
      <c r="L784" s="553">
        <v>1</v>
      </c>
      <c r="M784" s="553">
        <v>337</v>
      </c>
      <c r="N784" s="553">
        <v>17</v>
      </c>
      <c r="O784" s="553">
        <v>5797</v>
      </c>
      <c r="P784" s="542">
        <v>1.1467853610286844</v>
      </c>
      <c r="Q784" s="554">
        <v>341</v>
      </c>
    </row>
    <row r="785" spans="1:17" ht="14.45" customHeight="1" x14ac:dyDescent="0.2">
      <c r="A785" s="536" t="s">
        <v>1262</v>
      </c>
      <c r="B785" s="537" t="s">
        <v>1074</v>
      </c>
      <c r="C785" s="537" t="s">
        <v>1075</v>
      </c>
      <c r="D785" s="537" t="s">
        <v>1094</v>
      </c>
      <c r="E785" s="537" t="s">
        <v>1095</v>
      </c>
      <c r="F785" s="553">
        <v>111</v>
      </c>
      <c r="G785" s="553">
        <v>38739</v>
      </c>
      <c r="H785" s="553">
        <v>0.78498480243161095</v>
      </c>
      <c r="I785" s="553">
        <v>349</v>
      </c>
      <c r="J785" s="553">
        <v>141</v>
      </c>
      <c r="K785" s="553">
        <v>49350</v>
      </c>
      <c r="L785" s="553">
        <v>1</v>
      </c>
      <c r="M785" s="553">
        <v>350</v>
      </c>
      <c r="N785" s="553">
        <v>206</v>
      </c>
      <c r="O785" s="553">
        <v>72306</v>
      </c>
      <c r="P785" s="542">
        <v>1.4651671732522797</v>
      </c>
      <c r="Q785" s="554">
        <v>351</v>
      </c>
    </row>
    <row r="786" spans="1:17" ht="14.45" customHeight="1" x14ac:dyDescent="0.2">
      <c r="A786" s="536" t="s">
        <v>1262</v>
      </c>
      <c r="B786" s="537" t="s">
        <v>1074</v>
      </c>
      <c r="C786" s="537" t="s">
        <v>1075</v>
      </c>
      <c r="D786" s="537" t="s">
        <v>1100</v>
      </c>
      <c r="E786" s="537" t="s">
        <v>1101</v>
      </c>
      <c r="F786" s="553">
        <v>10</v>
      </c>
      <c r="G786" s="553">
        <v>1170</v>
      </c>
      <c r="H786" s="553">
        <v>0.90909090909090906</v>
      </c>
      <c r="I786" s="553">
        <v>117</v>
      </c>
      <c r="J786" s="553">
        <v>11</v>
      </c>
      <c r="K786" s="553">
        <v>1287</v>
      </c>
      <c r="L786" s="553">
        <v>1</v>
      </c>
      <c r="M786" s="553">
        <v>117</v>
      </c>
      <c r="N786" s="553">
        <v>5</v>
      </c>
      <c r="O786" s="553">
        <v>590</v>
      </c>
      <c r="P786" s="542">
        <v>0.45843045843045843</v>
      </c>
      <c r="Q786" s="554">
        <v>118</v>
      </c>
    </row>
    <row r="787" spans="1:17" ht="14.45" customHeight="1" x14ac:dyDescent="0.2">
      <c r="A787" s="536" t="s">
        <v>1262</v>
      </c>
      <c r="B787" s="537" t="s">
        <v>1074</v>
      </c>
      <c r="C787" s="537" t="s">
        <v>1075</v>
      </c>
      <c r="D787" s="537" t="s">
        <v>1104</v>
      </c>
      <c r="E787" s="537" t="s">
        <v>1105</v>
      </c>
      <c r="F787" s="553">
        <v>1</v>
      </c>
      <c r="G787" s="553">
        <v>49</v>
      </c>
      <c r="H787" s="553">
        <v>1</v>
      </c>
      <c r="I787" s="553">
        <v>49</v>
      </c>
      <c r="J787" s="553">
        <v>1</v>
      </c>
      <c r="K787" s="553">
        <v>49</v>
      </c>
      <c r="L787" s="553">
        <v>1</v>
      </c>
      <c r="M787" s="553">
        <v>49</v>
      </c>
      <c r="N787" s="553"/>
      <c r="O787" s="553"/>
      <c r="P787" s="542"/>
      <c r="Q787" s="554"/>
    </row>
    <row r="788" spans="1:17" ht="14.45" customHeight="1" x14ac:dyDescent="0.2">
      <c r="A788" s="536" t="s">
        <v>1262</v>
      </c>
      <c r="B788" s="537" t="s">
        <v>1074</v>
      </c>
      <c r="C788" s="537" t="s">
        <v>1075</v>
      </c>
      <c r="D788" s="537" t="s">
        <v>1108</v>
      </c>
      <c r="E788" s="537" t="s">
        <v>1109</v>
      </c>
      <c r="F788" s="553">
        <v>9</v>
      </c>
      <c r="G788" s="553">
        <v>342</v>
      </c>
      <c r="H788" s="553">
        <v>0.75</v>
      </c>
      <c r="I788" s="553">
        <v>38</v>
      </c>
      <c r="J788" s="553">
        <v>12</v>
      </c>
      <c r="K788" s="553">
        <v>456</v>
      </c>
      <c r="L788" s="553">
        <v>1</v>
      </c>
      <c r="M788" s="553">
        <v>38</v>
      </c>
      <c r="N788" s="553">
        <v>5</v>
      </c>
      <c r="O788" s="553">
        <v>190</v>
      </c>
      <c r="P788" s="542">
        <v>0.41666666666666669</v>
      </c>
      <c r="Q788" s="554">
        <v>38</v>
      </c>
    </row>
    <row r="789" spans="1:17" ht="14.45" customHeight="1" x14ac:dyDescent="0.2">
      <c r="A789" s="536" t="s">
        <v>1262</v>
      </c>
      <c r="B789" s="537" t="s">
        <v>1074</v>
      </c>
      <c r="C789" s="537" t="s">
        <v>1075</v>
      </c>
      <c r="D789" s="537" t="s">
        <v>1112</v>
      </c>
      <c r="E789" s="537" t="s">
        <v>1113</v>
      </c>
      <c r="F789" s="553">
        <v>1</v>
      </c>
      <c r="G789" s="553">
        <v>705</v>
      </c>
      <c r="H789" s="553"/>
      <c r="I789" s="553">
        <v>705</v>
      </c>
      <c r="J789" s="553"/>
      <c r="K789" s="553"/>
      <c r="L789" s="553"/>
      <c r="M789" s="553"/>
      <c r="N789" s="553"/>
      <c r="O789" s="553"/>
      <c r="P789" s="542"/>
      <c r="Q789" s="554"/>
    </row>
    <row r="790" spans="1:17" ht="14.45" customHeight="1" x14ac:dyDescent="0.2">
      <c r="A790" s="536" t="s">
        <v>1262</v>
      </c>
      <c r="B790" s="537" t="s">
        <v>1074</v>
      </c>
      <c r="C790" s="537" t="s">
        <v>1075</v>
      </c>
      <c r="D790" s="537" t="s">
        <v>1116</v>
      </c>
      <c r="E790" s="537" t="s">
        <v>1117</v>
      </c>
      <c r="F790" s="553">
        <v>200</v>
      </c>
      <c r="G790" s="553">
        <v>61000</v>
      </c>
      <c r="H790" s="553">
        <v>0.82644628099173556</v>
      </c>
      <c r="I790" s="553">
        <v>305</v>
      </c>
      <c r="J790" s="553">
        <v>242</v>
      </c>
      <c r="K790" s="553">
        <v>73810</v>
      </c>
      <c r="L790" s="553">
        <v>1</v>
      </c>
      <c r="M790" s="553">
        <v>305</v>
      </c>
      <c r="N790" s="553">
        <v>336</v>
      </c>
      <c r="O790" s="553">
        <v>103488</v>
      </c>
      <c r="P790" s="542">
        <v>1.4020864381520119</v>
      </c>
      <c r="Q790" s="554">
        <v>308</v>
      </c>
    </row>
    <row r="791" spans="1:17" ht="14.45" customHeight="1" x14ac:dyDescent="0.2">
      <c r="A791" s="536" t="s">
        <v>1262</v>
      </c>
      <c r="B791" s="537" t="s">
        <v>1074</v>
      </c>
      <c r="C791" s="537" t="s">
        <v>1075</v>
      </c>
      <c r="D791" s="537" t="s">
        <v>1120</v>
      </c>
      <c r="E791" s="537" t="s">
        <v>1121</v>
      </c>
      <c r="F791" s="553">
        <v>110</v>
      </c>
      <c r="G791" s="553">
        <v>54340</v>
      </c>
      <c r="H791" s="553">
        <v>0.49898989898989898</v>
      </c>
      <c r="I791" s="553">
        <v>494</v>
      </c>
      <c r="J791" s="553">
        <v>220</v>
      </c>
      <c r="K791" s="553">
        <v>108900</v>
      </c>
      <c r="L791" s="553">
        <v>1</v>
      </c>
      <c r="M791" s="553">
        <v>495</v>
      </c>
      <c r="N791" s="553">
        <v>110</v>
      </c>
      <c r="O791" s="553">
        <v>54890</v>
      </c>
      <c r="P791" s="542">
        <v>0.50404040404040407</v>
      </c>
      <c r="Q791" s="554">
        <v>499</v>
      </c>
    </row>
    <row r="792" spans="1:17" ht="14.45" customHeight="1" x14ac:dyDescent="0.2">
      <c r="A792" s="536" t="s">
        <v>1262</v>
      </c>
      <c r="B792" s="537" t="s">
        <v>1074</v>
      </c>
      <c r="C792" s="537" t="s">
        <v>1075</v>
      </c>
      <c r="D792" s="537" t="s">
        <v>1124</v>
      </c>
      <c r="E792" s="537" t="s">
        <v>1125</v>
      </c>
      <c r="F792" s="553">
        <v>285</v>
      </c>
      <c r="G792" s="553">
        <v>105450</v>
      </c>
      <c r="H792" s="553">
        <v>0.69156157160564269</v>
      </c>
      <c r="I792" s="553">
        <v>370</v>
      </c>
      <c r="J792" s="553">
        <v>411</v>
      </c>
      <c r="K792" s="553">
        <v>152481</v>
      </c>
      <c r="L792" s="553">
        <v>1</v>
      </c>
      <c r="M792" s="553">
        <v>371</v>
      </c>
      <c r="N792" s="553">
        <v>418</v>
      </c>
      <c r="O792" s="553">
        <v>157168</v>
      </c>
      <c r="P792" s="542">
        <v>1.0307382559138516</v>
      </c>
      <c r="Q792" s="554">
        <v>376</v>
      </c>
    </row>
    <row r="793" spans="1:17" ht="14.45" customHeight="1" x14ac:dyDescent="0.2">
      <c r="A793" s="536" t="s">
        <v>1262</v>
      </c>
      <c r="B793" s="537" t="s">
        <v>1074</v>
      </c>
      <c r="C793" s="537" t="s">
        <v>1075</v>
      </c>
      <c r="D793" s="537" t="s">
        <v>1128</v>
      </c>
      <c r="E793" s="537" t="s">
        <v>1129</v>
      </c>
      <c r="F793" s="553"/>
      <c r="G793" s="553"/>
      <c r="H793" s="553"/>
      <c r="I793" s="553"/>
      <c r="J793" s="553">
        <v>1</v>
      </c>
      <c r="K793" s="553">
        <v>12</v>
      </c>
      <c r="L793" s="553">
        <v>1</v>
      </c>
      <c r="M793" s="553">
        <v>12</v>
      </c>
      <c r="N793" s="553">
        <v>1</v>
      </c>
      <c r="O793" s="553">
        <v>12</v>
      </c>
      <c r="P793" s="542">
        <v>1</v>
      </c>
      <c r="Q793" s="554">
        <v>12</v>
      </c>
    </row>
    <row r="794" spans="1:17" ht="14.45" customHeight="1" x14ac:dyDescent="0.2">
      <c r="A794" s="536" t="s">
        <v>1262</v>
      </c>
      <c r="B794" s="537" t="s">
        <v>1074</v>
      </c>
      <c r="C794" s="537" t="s">
        <v>1075</v>
      </c>
      <c r="D794" s="537" t="s">
        <v>1132</v>
      </c>
      <c r="E794" s="537" t="s">
        <v>1133</v>
      </c>
      <c r="F794" s="553">
        <v>13</v>
      </c>
      <c r="G794" s="553">
        <v>1443</v>
      </c>
      <c r="H794" s="553">
        <v>0.67810150375939848</v>
      </c>
      <c r="I794" s="553">
        <v>111</v>
      </c>
      <c r="J794" s="553">
        <v>19</v>
      </c>
      <c r="K794" s="553">
        <v>2128</v>
      </c>
      <c r="L794" s="553">
        <v>1</v>
      </c>
      <c r="M794" s="553">
        <v>112</v>
      </c>
      <c r="N794" s="553">
        <v>22</v>
      </c>
      <c r="O794" s="553">
        <v>2486</v>
      </c>
      <c r="P794" s="542">
        <v>1.1682330827067668</v>
      </c>
      <c r="Q794" s="554">
        <v>113</v>
      </c>
    </row>
    <row r="795" spans="1:17" ht="14.45" customHeight="1" x14ac:dyDescent="0.2">
      <c r="A795" s="536" t="s">
        <v>1262</v>
      </c>
      <c r="B795" s="537" t="s">
        <v>1074</v>
      </c>
      <c r="C795" s="537" t="s">
        <v>1075</v>
      </c>
      <c r="D795" s="537" t="s">
        <v>1134</v>
      </c>
      <c r="E795" s="537" t="s">
        <v>1135</v>
      </c>
      <c r="F795" s="553"/>
      <c r="G795" s="553"/>
      <c r="H795" s="553"/>
      <c r="I795" s="553"/>
      <c r="J795" s="553">
        <v>5</v>
      </c>
      <c r="K795" s="553">
        <v>630</v>
      </c>
      <c r="L795" s="553">
        <v>1</v>
      </c>
      <c r="M795" s="553">
        <v>126</v>
      </c>
      <c r="N795" s="553">
        <v>1</v>
      </c>
      <c r="O795" s="553">
        <v>126</v>
      </c>
      <c r="P795" s="542">
        <v>0.2</v>
      </c>
      <c r="Q795" s="554">
        <v>126</v>
      </c>
    </row>
    <row r="796" spans="1:17" ht="14.45" customHeight="1" x14ac:dyDescent="0.2">
      <c r="A796" s="536" t="s">
        <v>1262</v>
      </c>
      <c r="B796" s="537" t="s">
        <v>1074</v>
      </c>
      <c r="C796" s="537" t="s">
        <v>1075</v>
      </c>
      <c r="D796" s="537" t="s">
        <v>1136</v>
      </c>
      <c r="E796" s="537" t="s">
        <v>1137</v>
      </c>
      <c r="F796" s="553">
        <v>13</v>
      </c>
      <c r="G796" s="553">
        <v>6435</v>
      </c>
      <c r="H796" s="553">
        <v>0.58971774193548387</v>
      </c>
      <c r="I796" s="553">
        <v>495</v>
      </c>
      <c r="J796" s="553">
        <v>22</v>
      </c>
      <c r="K796" s="553">
        <v>10912</v>
      </c>
      <c r="L796" s="553">
        <v>1</v>
      </c>
      <c r="M796" s="553">
        <v>496</v>
      </c>
      <c r="N796" s="553">
        <v>8</v>
      </c>
      <c r="O796" s="553">
        <v>4000</v>
      </c>
      <c r="P796" s="542">
        <v>0.36656891495601174</v>
      </c>
      <c r="Q796" s="554">
        <v>500</v>
      </c>
    </row>
    <row r="797" spans="1:17" ht="14.45" customHeight="1" x14ac:dyDescent="0.2">
      <c r="A797" s="536" t="s">
        <v>1262</v>
      </c>
      <c r="B797" s="537" t="s">
        <v>1074</v>
      </c>
      <c r="C797" s="537" t="s">
        <v>1075</v>
      </c>
      <c r="D797" s="537" t="s">
        <v>1139</v>
      </c>
      <c r="E797" s="537" t="s">
        <v>1140</v>
      </c>
      <c r="F797" s="553">
        <v>13</v>
      </c>
      <c r="G797" s="553">
        <v>5928</v>
      </c>
      <c r="H797" s="553">
        <v>1.1766574037316395</v>
      </c>
      <c r="I797" s="553">
        <v>456</v>
      </c>
      <c r="J797" s="553">
        <v>11</v>
      </c>
      <c r="K797" s="553">
        <v>5038</v>
      </c>
      <c r="L797" s="553">
        <v>1</v>
      </c>
      <c r="M797" s="553">
        <v>458</v>
      </c>
      <c r="N797" s="553">
        <v>11</v>
      </c>
      <c r="O797" s="553">
        <v>5093</v>
      </c>
      <c r="P797" s="542">
        <v>1.0109170305676856</v>
      </c>
      <c r="Q797" s="554">
        <v>463</v>
      </c>
    </row>
    <row r="798" spans="1:17" ht="14.45" customHeight="1" x14ac:dyDescent="0.2">
      <c r="A798" s="536" t="s">
        <v>1262</v>
      </c>
      <c r="B798" s="537" t="s">
        <v>1074</v>
      </c>
      <c r="C798" s="537" t="s">
        <v>1075</v>
      </c>
      <c r="D798" s="537" t="s">
        <v>1141</v>
      </c>
      <c r="E798" s="537" t="s">
        <v>1142</v>
      </c>
      <c r="F798" s="553">
        <v>59</v>
      </c>
      <c r="G798" s="553">
        <v>3422</v>
      </c>
      <c r="H798" s="553">
        <v>0.56730769230769229</v>
      </c>
      <c r="I798" s="553">
        <v>58</v>
      </c>
      <c r="J798" s="553">
        <v>104</v>
      </c>
      <c r="K798" s="553">
        <v>6032</v>
      </c>
      <c r="L798" s="553">
        <v>1</v>
      </c>
      <c r="M798" s="553">
        <v>58</v>
      </c>
      <c r="N798" s="553">
        <v>90</v>
      </c>
      <c r="O798" s="553">
        <v>5310</v>
      </c>
      <c r="P798" s="542">
        <v>0.88030503978779839</v>
      </c>
      <c r="Q798" s="554">
        <v>59</v>
      </c>
    </row>
    <row r="799" spans="1:17" ht="14.45" customHeight="1" x14ac:dyDescent="0.2">
      <c r="A799" s="536" t="s">
        <v>1262</v>
      </c>
      <c r="B799" s="537" t="s">
        <v>1074</v>
      </c>
      <c r="C799" s="537" t="s">
        <v>1075</v>
      </c>
      <c r="D799" s="537" t="s">
        <v>1145</v>
      </c>
      <c r="E799" s="537" t="s">
        <v>1146</v>
      </c>
      <c r="F799" s="553">
        <v>4</v>
      </c>
      <c r="G799" s="553">
        <v>39048</v>
      </c>
      <c r="H799" s="553">
        <v>0.93264545715104619</v>
      </c>
      <c r="I799" s="553">
        <v>9762</v>
      </c>
      <c r="J799" s="553">
        <v>4</v>
      </c>
      <c r="K799" s="553">
        <v>41868</v>
      </c>
      <c r="L799" s="553">
        <v>1</v>
      </c>
      <c r="M799" s="553">
        <v>10467</v>
      </c>
      <c r="N799" s="553"/>
      <c r="O799" s="553"/>
      <c r="P799" s="542"/>
      <c r="Q799" s="554"/>
    </row>
    <row r="800" spans="1:17" ht="14.45" customHeight="1" x14ac:dyDescent="0.2">
      <c r="A800" s="536" t="s">
        <v>1262</v>
      </c>
      <c r="B800" s="537" t="s">
        <v>1074</v>
      </c>
      <c r="C800" s="537" t="s">
        <v>1075</v>
      </c>
      <c r="D800" s="537" t="s">
        <v>1149</v>
      </c>
      <c r="E800" s="537" t="s">
        <v>1150</v>
      </c>
      <c r="F800" s="553">
        <v>919</v>
      </c>
      <c r="G800" s="553">
        <v>161744</v>
      </c>
      <c r="H800" s="553">
        <v>0.73993558776167467</v>
      </c>
      <c r="I800" s="553">
        <v>176</v>
      </c>
      <c r="J800" s="553">
        <v>1242</v>
      </c>
      <c r="K800" s="553">
        <v>218592</v>
      </c>
      <c r="L800" s="553">
        <v>1</v>
      </c>
      <c r="M800" s="553">
        <v>176</v>
      </c>
      <c r="N800" s="553">
        <v>1009</v>
      </c>
      <c r="O800" s="553">
        <v>180611</v>
      </c>
      <c r="P800" s="542">
        <v>0.82624707217098525</v>
      </c>
      <c r="Q800" s="554">
        <v>179</v>
      </c>
    </row>
    <row r="801" spans="1:17" ht="14.45" customHeight="1" x14ac:dyDescent="0.2">
      <c r="A801" s="536" t="s">
        <v>1262</v>
      </c>
      <c r="B801" s="537" t="s">
        <v>1074</v>
      </c>
      <c r="C801" s="537" t="s">
        <v>1075</v>
      </c>
      <c r="D801" s="537" t="s">
        <v>1151</v>
      </c>
      <c r="E801" s="537" t="s">
        <v>1152</v>
      </c>
      <c r="F801" s="553">
        <v>6</v>
      </c>
      <c r="G801" s="553">
        <v>510</v>
      </c>
      <c r="H801" s="553">
        <v>0.74127906976744184</v>
      </c>
      <c r="I801" s="553">
        <v>85</v>
      </c>
      <c r="J801" s="553">
        <v>8</v>
      </c>
      <c r="K801" s="553">
        <v>688</v>
      </c>
      <c r="L801" s="553">
        <v>1</v>
      </c>
      <c r="M801" s="553">
        <v>86</v>
      </c>
      <c r="N801" s="553"/>
      <c r="O801" s="553"/>
      <c r="P801" s="542"/>
      <c r="Q801" s="554"/>
    </row>
    <row r="802" spans="1:17" ht="14.45" customHeight="1" x14ac:dyDescent="0.2">
      <c r="A802" s="536" t="s">
        <v>1262</v>
      </c>
      <c r="B802" s="537" t="s">
        <v>1074</v>
      </c>
      <c r="C802" s="537" t="s">
        <v>1075</v>
      </c>
      <c r="D802" s="537" t="s">
        <v>1153</v>
      </c>
      <c r="E802" s="537" t="s">
        <v>1154</v>
      </c>
      <c r="F802" s="553"/>
      <c r="G802" s="553"/>
      <c r="H802" s="553"/>
      <c r="I802" s="553"/>
      <c r="J802" s="553">
        <v>1</v>
      </c>
      <c r="K802" s="553">
        <v>179</v>
      </c>
      <c r="L802" s="553">
        <v>1</v>
      </c>
      <c r="M802" s="553">
        <v>179</v>
      </c>
      <c r="N802" s="553">
        <v>3</v>
      </c>
      <c r="O802" s="553">
        <v>540</v>
      </c>
      <c r="P802" s="542">
        <v>3.016759776536313</v>
      </c>
      <c r="Q802" s="554">
        <v>180</v>
      </c>
    </row>
    <row r="803" spans="1:17" ht="14.45" customHeight="1" x14ac:dyDescent="0.2">
      <c r="A803" s="536" t="s">
        <v>1262</v>
      </c>
      <c r="B803" s="537" t="s">
        <v>1074</v>
      </c>
      <c r="C803" s="537" t="s">
        <v>1075</v>
      </c>
      <c r="D803" s="537" t="s">
        <v>1155</v>
      </c>
      <c r="E803" s="537" t="s">
        <v>1156</v>
      </c>
      <c r="F803" s="553">
        <v>29</v>
      </c>
      <c r="G803" s="553">
        <v>4930</v>
      </c>
      <c r="H803" s="553">
        <v>0.67441860465116277</v>
      </c>
      <c r="I803" s="553">
        <v>170</v>
      </c>
      <c r="J803" s="553">
        <v>43</v>
      </c>
      <c r="K803" s="553">
        <v>7310</v>
      </c>
      <c r="L803" s="553">
        <v>1</v>
      </c>
      <c r="M803" s="553">
        <v>170</v>
      </c>
      <c r="N803" s="553">
        <v>44</v>
      </c>
      <c r="O803" s="553">
        <v>7568</v>
      </c>
      <c r="P803" s="542">
        <v>1.0352941176470589</v>
      </c>
      <c r="Q803" s="554">
        <v>172</v>
      </c>
    </row>
    <row r="804" spans="1:17" ht="14.45" customHeight="1" x14ac:dyDescent="0.2">
      <c r="A804" s="536" t="s">
        <v>1262</v>
      </c>
      <c r="B804" s="537" t="s">
        <v>1074</v>
      </c>
      <c r="C804" s="537" t="s">
        <v>1075</v>
      </c>
      <c r="D804" s="537" t="s">
        <v>1157</v>
      </c>
      <c r="E804" s="537" t="s">
        <v>1158</v>
      </c>
      <c r="F804" s="553">
        <v>1</v>
      </c>
      <c r="G804" s="553">
        <v>29</v>
      </c>
      <c r="H804" s="553"/>
      <c r="I804" s="553">
        <v>29</v>
      </c>
      <c r="J804" s="553"/>
      <c r="K804" s="553"/>
      <c r="L804" s="553"/>
      <c r="M804" s="553"/>
      <c r="N804" s="553"/>
      <c r="O804" s="553"/>
      <c r="P804" s="542"/>
      <c r="Q804" s="554"/>
    </row>
    <row r="805" spans="1:17" ht="14.45" customHeight="1" x14ac:dyDescent="0.2">
      <c r="A805" s="536" t="s">
        <v>1262</v>
      </c>
      <c r="B805" s="537" t="s">
        <v>1074</v>
      </c>
      <c r="C805" s="537" t="s">
        <v>1075</v>
      </c>
      <c r="D805" s="537" t="s">
        <v>1159</v>
      </c>
      <c r="E805" s="537"/>
      <c r="F805" s="553">
        <v>3</v>
      </c>
      <c r="G805" s="553">
        <v>3036</v>
      </c>
      <c r="H805" s="553"/>
      <c r="I805" s="553">
        <v>1012</v>
      </c>
      <c r="J805" s="553"/>
      <c r="K805" s="553"/>
      <c r="L805" s="553"/>
      <c r="M805" s="553"/>
      <c r="N805" s="553"/>
      <c r="O805" s="553"/>
      <c r="P805" s="542"/>
      <c r="Q805" s="554"/>
    </row>
    <row r="806" spans="1:17" ht="14.45" customHeight="1" x14ac:dyDescent="0.2">
      <c r="A806" s="536" t="s">
        <v>1262</v>
      </c>
      <c r="B806" s="537" t="s">
        <v>1074</v>
      </c>
      <c r="C806" s="537" t="s">
        <v>1075</v>
      </c>
      <c r="D806" s="537" t="s">
        <v>1160</v>
      </c>
      <c r="E806" s="537" t="s">
        <v>1161</v>
      </c>
      <c r="F806" s="553">
        <v>1</v>
      </c>
      <c r="G806" s="553">
        <v>176</v>
      </c>
      <c r="H806" s="553">
        <v>0.49717514124293788</v>
      </c>
      <c r="I806" s="553">
        <v>176</v>
      </c>
      <c r="J806" s="553">
        <v>2</v>
      </c>
      <c r="K806" s="553">
        <v>354</v>
      </c>
      <c r="L806" s="553">
        <v>1</v>
      </c>
      <c r="M806" s="553">
        <v>177</v>
      </c>
      <c r="N806" s="553">
        <v>3</v>
      </c>
      <c r="O806" s="553">
        <v>534</v>
      </c>
      <c r="P806" s="542">
        <v>1.5084745762711864</v>
      </c>
      <c r="Q806" s="554">
        <v>178</v>
      </c>
    </row>
    <row r="807" spans="1:17" ht="14.45" customHeight="1" x14ac:dyDescent="0.2">
      <c r="A807" s="536" t="s">
        <v>1262</v>
      </c>
      <c r="B807" s="537" t="s">
        <v>1074</v>
      </c>
      <c r="C807" s="537" t="s">
        <v>1075</v>
      </c>
      <c r="D807" s="537" t="s">
        <v>1165</v>
      </c>
      <c r="E807" s="537" t="s">
        <v>1166</v>
      </c>
      <c r="F807" s="553">
        <v>1</v>
      </c>
      <c r="G807" s="553">
        <v>264</v>
      </c>
      <c r="H807" s="553">
        <v>1</v>
      </c>
      <c r="I807" s="553">
        <v>264</v>
      </c>
      <c r="J807" s="553">
        <v>1</v>
      </c>
      <c r="K807" s="553">
        <v>264</v>
      </c>
      <c r="L807" s="553">
        <v>1</v>
      </c>
      <c r="M807" s="553">
        <v>264</v>
      </c>
      <c r="N807" s="553"/>
      <c r="O807" s="553"/>
      <c r="P807" s="542"/>
      <c r="Q807" s="554"/>
    </row>
    <row r="808" spans="1:17" ht="14.45" customHeight="1" x14ac:dyDescent="0.2">
      <c r="A808" s="536" t="s">
        <v>1262</v>
      </c>
      <c r="B808" s="537" t="s">
        <v>1074</v>
      </c>
      <c r="C808" s="537" t="s">
        <v>1075</v>
      </c>
      <c r="D808" s="537" t="s">
        <v>1169</v>
      </c>
      <c r="E808" s="537" t="s">
        <v>1170</v>
      </c>
      <c r="F808" s="553">
        <v>22</v>
      </c>
      <c r="G808" s="553">
        <v>5324</v>
      </c>
      <c r="H808" s="553">
        <v>0.78248089359200468</v>
      </c>
      <c r="I808" s="553">
        <v>242</v>
      </c>
      <c r="J808" s="553">
        <v>28</v>
      </c>
      <c r="K808" s="553">
        <v>6804</v>
      </c>
      <c r="L808" s="553">
        <v>1</v>
      </c>
      <c r="M808" s="553">
        <v>243</v>
      </c>
      <c r="N808" s="553">
        <v>21</v>
      </c>
      <c r="O808" s="553">
        <v>5124</v>
      </c>
      <c r="P808" s="542">
        <v>0.75308641975308643</v>
      </c>
      <c r="Q808" s="554">
        <v>244</v>
      </c>
    </row>
    <row r="809" spans="1:17" ht="14.45" customHeight="1" x14ac:dyDescent="0.2">
      <c r="A809" s="536" t="s">
        <v>1262</v>
      </c>
      <c r="B809" s="537" t="s">
        <v>1074</v>
      </c>
      <c r="C809" s="537" t="s">
        <v>1075</v>
      </c>
      <c r="D809" s="537" t="s">
        <v>1171</v>
      </c>
      <c r="E809" s="537" t="s">
        <v>1172</v>
      </c>
      <c r="F809" s="553">
        <v>1</v>
      </c>
      <c r="G809" s="553">
        <v>424</v>
      </c>
      <c r="H809" s="553"/>
      <c r="I809" s="553">
        <v>424</v>
      </c>
      <c r="J809" s="553"/>
      <c r="K809" s="553"/>
      <c r="L809" s="553"/>
      <c r="M809" s="553"/>
      <c r="N809" s="553"/>
      <c r="O809" s="553"/>
      <c r="P809" s="542"/>
      <c r="Q809" s="554"/>
    </row>
    <row r="810" spans="1:17" ht="14.45" customHeight="1" x14ac:dyDescent="0.2">
      <c r="A810" s="536" t="s">
        <v>1262</v>
      </c>
      <c r="B810" s="537" t="s">
        <v>1074</v>
      </c>
      <c r="C810" s="537" t="s">
        <v>1075</v>
      </c>
      <c r="D810" s="537" t="s">
        <v>1178</v>
      </c>
      <c r="E810" s="537" t="s">
        <v>1179</v>
      </c>
      <c r="F810" s="553"/>
      <c r="G810" s="553"/>
      <c r="H810" s="553"/>
      <c r="I810" s="553"/>
      <c r="J810" s="553"/>
      <c r="K810" s="553"/>
      <c r="L810" s="553"/>
      <c r="M810" s="553"/>
      <c r="N810" s="553">
        <v>8</v>
      </c>
      <c r="O810" s="553">
        <v>8600</v>
      </c>
      <c r="P810" s="542"/>
      <c r="Q810" s="554">
        <v>1075</v>
      </c>
    </row>
    <row r="811" spans="1:17" ht="14.45" customHeight="1" x14ac:dyDescent="0.2">
      <c r="A811" s="536" t="s">
        <v>1262</v>
      </c>
      <c r="B811" s="537" t="s">
        <v>1074</v>
      </c>
      <c r="C811" s="537" t="s">
        <v>1075</v>
      </c>
      <c r="D811" s="537" t="s">
        <v>1192</v>
      </c>
      <c r="E811" s="537" t="s">
        <v>1193</v>
      </c>
      <c r="F811" s="553"/>
      <c r="G811" s="553"/>
      <c r="H811" s="553"/>
      <c r="I811" s="553"/>
      <c r="J811" s="553">
        <v>6</v>
      </c>
      <c r="K811" s="553">
        <v>28674</v>
      </c>
      <c r="L811" s="553">
        <v>1</v>
      </c>
      <c r="M811" s="553">
        <v>4779</v>
      </c>
      <c r="N811" s="553">
        <v>6</v>
      </c>
      <c r="O811" s="553">
        <v>28818</v>
      </c>
      <c r="P811" s="542">
        <v>1.0050219711236661</v>
      </c>
      <c r="Q811" s="554">
        <v>4803</v>
      </c>
    </row>
    <row r="812" spans="1:17" ht="14.45" customHeight="1" x14ac:dyDescent="0.2">
      <c r="A812" s="536" t="s">
        <v>1262</v>
      </c>
      <c r="B812" s="537" t="s">
        <v>1074</v>
      </c>
      <c r="C812" s="537" t="s">
        <v>1075</v>
      </c>
      <c r="D812" s="537" t="s">
        <v>1194</v>
      </c>
      <c r="E812" s="537" t="s">
        <v>1195</v>
      </c>
      <c r="F812" s="553"/>
      <c r="G812" s="553"/>
      <c r="H812" s="553"/>
      <c r="I812" s="553"/>
      <c r="J812" s="553">
        <v>2</v>
      </c>
      <c r="K812" s="553">
        <v>1218</v>
      </c>
      <c r="L812" s="553">
        <v>1</v>
      </c>
      <c r="M812" s="553">
        <v>609</v>
      </c>
      <c r="N812" s="553">
        <v>1</v>
      </c>
      <c r="O812" s="553">
        <v>612</v>
      </c>
      <c r="P812" s="542">
        <v>0.50246305418719217</v>
      </c>
      <c r="Q812" s="554">
        <v>612</v>
      </c>
    </row>
    <row r="813" spans="1:17" ht="14.45" customHeight="1" x14ac:dyDescent="0.2">
      <c r="A813" s="536" t="s">
        <v>1262</v>
      </c>
      <c r="B813" s="537" t="s">
        <v>1074</v>
      </c>
      <c r="C813" s="537" t="s">
        <v>1075</v>
      </c>
      <c r="D813" s="537" t="s">
        <v>1198</v>
      </c>
      <c r="E813" s="537" t="s">
        <v>1199</v>
      </c>
      <c r="F813" s="553"/>
      <c r="G813" s="553"/>
      <c r="H813" s="553"/>
      <c r="I813" s="553"/>
      <c r="J813" s="553">
        <v>0</v>
      </c>
      <c r="K813" s="553">
        <v>0</v>
      </c>
      <c r="L813" s="553"/>
      <c r="M813" s="553"/>
      <c r="N813" s="553"/>
      <c r="O813" s="553"/>
      <c r="P813" s="542"/>
      <c r="Q813" s="554"/>
    </row>
    <row r="814" spans="1:17" ht="14.45" customHeight="1" x14ac:dyDescent="0.2">
      <c r="A814" s="536" t="s">
        <v>1263</v>
      </c>
      <c r="B814" s="537" t="s">
        <v>1074</v>
      </c>
      <c r="C814" s="537" t="s">
        <v>1075</v>
      </c>
      <c r="D814" s="537" t="s">
        <v>1078</v>
      </c>
      <c r="E814" s="537" t="s">
        <v>1079</v>
      </c>
      <c r="F814" s="553">
        <v>12</v>
      </c>
      <c r="G814" s="553">
        <v>696</v>
      </c>
      <c r="H814" s="553">
        <v>12</v>
      </c>
      <c r="I814" s="553">
        <v>58</v>
      </c>
      <c r="J814" s="553">
        <v>1</v>
      </c>
      <c r="K814" s="553">
        <v>58</v>
      </c>
      <c r="L814" s="553">
        <v>1</v>
      </c>
      <c r="M814" s="553">
        <v>58</v>
      </c>
      <c r="N814" s="553"/>
      <c r="O814" s="553"/>
      <c r="P814" s="542"/>
      <c r="Q814" s="554"/>
    </row>
    <row r="815" spans="1:17" ht="14.45" customHeight="1" x14ac:dyDescent="0.2">
      <c r="A815" s="536" t="s">
        <v>1263</v>
      </c>
      <c r="B815" s="537" t="s">
        <v>1074</v>
      </c>
      <c r="C815" s="537" t="s">
        <v>1075</v>
      </c>
      <c r="D815" s="537" t="s">
        <v>1086</v>
      </c>
      <c r="E815" s="537" t="s">
        <v>1087</v>
      </c>
      <c r="F815" s="553"/>
      <c r="G815" s="553"/>
      <c r="H815" s="553"/>
      <c r="I815" s="553"/>
      <c r="J815" s="553">
        <v>1</v>
      </c>
      <c r="K815" s="553">
        <v>180</v>
      </c>
      <c r="L815" s="553">
        <v>1</v>
      </c>
      <c r="M815" s="553">
        <v>180</v>
      </c>
      <c r="N815" s="553"/>
      <c r="O815" s="553"/>
      <c r="P815" s="542"/>
      <c r="Q815" s="554"/>
    </row>
    <row r="816" spans="1:17" ht="14.45" customHeight="1" x14ac:dyDescent="0.2">
      <c r="A816" s="536" t="s">
        <v>1263</v>
      </c>
      <c r="B816" s="537" t="s">
        <v>1074</v>
      </c>
      <c r="C816" s="537" t="s">
        <v>1075</v>
      </c>
      <c r="D816" s="537" t="s">
        <v>1120</v>
      </c>
      <c r="E816" s="537" t="s">
        <v>1121</v>
      </c>
      <c r="F816" s="553">
        <v>2</v>
      </c>
      <c r="G816" s="553">
        <v>988</v>
      </c>
      <c r="H816" s="553">
        <v>0.49898989898989898</v>
      </c>
      <c r="I816" s="553">
        <v>494</v>
      </c>
      <c r="J816" s="553">
        <v>4</v>
      </c>
      <c r="K816" s="553">
        <v>1980</v>
      </c>
      <c r="L816" s="553">
        <v>1</v>
      </c>
      <c r="M816" s="553">
        <v>495</v>
      </c>
      <c r="N816" s="553"/>
      <c r="O816" s="553"/>
      <c r="P816" s="542"/>
      <c r="Q816" s="554"/>
    </row>
    <row r="817" spans="1:17" ht="14.45" customHeight="1" x14ac:dyDescent="0.2">
      <c r="A817" s="536" t="s">
        <v>1263</v>
      </c>
      <c r="B817" s="537" t="s">
        <v>1074</v>
      </c>
      <c r="C817" s="537" t="s">
        <v>1075</v>
      </c>
      <c r="D817" s="537" t="s">
        <v>1124</v>
      </c>
      <c r="E817" s="537" t="s">
        <v>1125</v>
      </c>
      <c r="F817" s="553">
        <v>2</v>
      </c>
      <c r="G817" s="553">
        <v>740</v>
      </c>
      <c r="H817" s="553">
        <v>0.49865229110512127</v>
      </c>
      <c r="I817" s="553">
        <v>370</v>
      </c>
      <c r="J817" s="553">
        <v>4</v>
      </c>
      <c r="K817" s="553">
        <v>1484</v>
      </c>
      <c r="L817" s="553">
        <v>1</v>
      </c>
      <c r="M817" s="553">
        <v>371</v>
      </c>
      <c r="N817" s="553"/>
      <c r="O817" s="553"/>
      <c r="P817" s="542"/>
      <c r="Q817" s="554"/>
    </row>
    <row r="818" spans="1:17" ht="14.45" customHeight="1" x14ac:dyDescent="0.2">
      <c r="A818" s="536" t="s">
        <v>1263</v>
      </c>
      <c r="B818" s="537" t="s">
        <v>1074</v>
      </c>
      <c r="C818" s="537" t="s">
        <v>1075</v>
      </c>
      <c r="D818" s="537" t="s">
        <v>1132</v>
      </c>
      <c r="E818" s="537" t="s">
        <v>1133</v>
      </c>
      <c r="F818" s="553"/>
      <c r="G818" s="553"/>
      <c r="H818" s="553"/>
      <c r="I818" s="553"/>
      <c r="J818" s="553">
        <v>1</v>
      </c>
      <c r="K818" s="553">
        <v>112</v>
      </c>
      <c r="L818" s="553">
        <v>1</v>
      </c>
      <c r="M818" s="553">
        <v>112</v>
      </c>
      <c r="N818" s="553"/>
      <c r="O818" s="553"/>
      <c r="P818" s="542"/>
      <c r="Q818" s="554"/>
    </row>
    <row r="819" spans="1:17" ht="14.45" customHeight="1" x14ac:dyDescent="0.2">
      <c r="A819" s="536" t="s">
        <v>1263</v>
      </c>
      <c r="B819" s="537" t="s">
        <v>1074</v>
      </c>
      <c r="C819" s="537" t="s">
        <v>1075</v>
      </c>
      <c r="D819" s="537" t="s">
        <v>1139</v>
      </c>
      <c r="E819" s="537" t="s">
        <v>1140</v>
      </c>
      <c r="F819" s="553"/>
      <c r="G819" s="553"/>
      <c r="H819" s="553"/>
      <c r="I819" s="553"/>
      <c r="J819" s="553">
        <v>1</v>
      </c>
      <c r="K819" s="553">
        <v>458</v>
      </c>
      <c r="L819" s="553">
        <v>1</v>
      </c>
      <c r="M819" s="553">
        <v>458</v>
      </c>
      <c r="N819" s="553"/>
      <c r="O819" s="553"/>
      <c r="P819" s="542"/>
      <c r="Q819" s="554"/>
    </row>
    <row r="820" spans="1:17" ht="14.45" customHeight="1" x14ac:dyDescent="0.2">
      <c r="A820" s="536" t="s">
        <v>1263</v>
      </c>
      <c r="B820" s="537" t="s">
        <v>1074</v>
      </c>
      <c r="C820" s="537" t="s">
        <v>1075</v>
      </c>
      <c r="D820" s="537" t="s">
        <v>1141</v>
      </c>
      <c r="E820" s="537" t="s">
        <v>1142</v>
      </c>
      <c r="F820" s="553"/>
      <c r="G820" s="553"/>
      <c r="H820" s="553"/>
      <c r="I820" s="553"/>
      <c r="J820" s="553">
        <v>3</v>
      </c>
      <c r="K820" s="553">
        <v>174</v>
      </c>
      <c r="L820" s="553">
        <v>1</v>
      </c>
      <c r="M820" s="553">
        <v>58</v>
      </c>
      <c r="N820" s="553"/>
      <c r="O820" s="553"/>
      <c r="P820" s="542"/>
      <c r="Q820" s="554"/>
    </row>
    <row r="821" spans="1:17" ht="14.45" customHeight="1" x14ac:dyDescent="0.2">
      <c r="A821" s="536" t="s">
        <v>1263</v>
      </c>
      <c r="B821" s="537" t="s">
        <v>1074</v>
      </c>
      <c r="C821" s="537" t="s">
        <v>1075</v>
      </c>
      <c r="D821" s="537" t="s">
        <v>1149</v>
      </c>
      <c r="E821" s="537" t="s">
        <v>1150</v>
      </c>
      <c r="F821" s="553">
        <v>8</v>
      </c>
      <c r="G821" s="553">
        <v>1408</v>
      </c>
      <c r="H821" s="553"/>
      <c r="I821" s="553">
        <v>176</v>
      </c>
      <c r="J821" s="553"/>
      <c r="K821" s="553"/>
      <c r="L821" s="553"/>
      <c r="M821" s="553"/>
      <c r="N821" s="553"/>
      <c r="O821" s="553"/>
      <c r="P821" s="542"/>
      <c r="Q821" s="554"/>
    </row>
    <row r="822" spans="1:17" ht="14.45" customHeight="1" x14ac:dyDescent="0.2">
      <c r="A822" s="536" t="s">
        <v>1263</v>
      </c>
      <c r="B822" s="537" t="s">
        <v>1074</v>
      </c>
      <c r="C822" s="537" t="s">
        <v>1075</v>
      </c>
      <c r="D822" s="537" t="s">
        <v>1151</v>
      </c>
      <c r="E822" s="537" t="s">
        <v>1152</v>
      </c>
      <c r="F822" s="553"/>
      <c r="G822" s="553"/>
      <c r="H822" s="553"/>
      <c r="I822" s="553"/>
      <c r="J822" s="553"/>
      <c r="K822" s="553"/>
      <c r="L822" s="553"/>
      <c r="M822" s="553"/>
      <c r="N822" s="553">
        <v>4</v>
      </c>
      <c r="O822" s="553">
        <v>348</v>
      </c>
      <c r="P822" s="542"/>
      <c r="Q822" s="554">
        <v>87</v>
      </c>
    </row>
    <row r="823" spans="1:17" ht="14.45" customHeight="1" x14ac:dyDescent="0.2">
      <c r="A823" s="536" t="s">
        <v>1263</v>
      </c>
      <c r="B823" s="537" t="s">
        <v>1074</v>
      </c>
      <c r="C823" s="537" t="s">
        <v>1075</v>
      </c>
      <c r="D823" s="537" t="s">
        <v>1160</v>
      </c>
      <c r="E823" s="537" t="s">
        <v>1161</v>
      </c>
      <c r="F823" s="553"/>
      <c r="G823" s="553"/>
      <c r="H823" s="553"/>
      <c r="I823" s="553"/>
      <c r="J823" s="553"/>
      <c r="K823" s="553"/>
      <c r="L823" s="553"/>
      <c r="M823" s="553"/>
      <c r="N823" s="553">
        <v>1</v>
      </c>
      <c r="O823" s="553">
        <v>178</v>
      </c>
      <c r="P823" s="542"/>
      <c r="Q823" s="554">
        <v>178</v>
      </c>
    </row>
    <row r="824" spans="1:17" ht="14.45" customHeight="1" x14ac:dyDescent="0.2">
      <c r="A824" s="536" t="s">
        <v>1263</v>
      </c>
      <c r="B824" s="537" t="s">
        <v>1074</v>
      </c>
      <c r="C824" s="537" t="s">
        <v>1075</v>
      </c>
      <c r="D824" s="537" t="s">
        <v>1165</v>
      </c>
      <c r="E824" s="537" t="s">
        <v>1166</v>
      </c>
      <c r="F824" s="553"/>
      <c r="G824" s="553"/>
      <c r="H824" s="553"/>
      <c r="I824" s="553"/>
      <c r="J824" s="553"/>
      <c r="K824" s="553"/>
      <c r="L824" s="553"/>
      <c r="M824" s="553"/>
      <c r="N824" s="553">
        <v>1</v>
      </c>
      <c r="O824" s="553">
        <v>267</v>
      </c>
      <c r="P824" s="542"/>
      <c r="Q824" s="554">
        <v>267</v>
      </c>
    </row>
    <row r="825" spans="1:17" ht="14.45" customHeight="1" x14ac:dyDescent="0.2">
      <c r="A825" s="536" t="s">
        <v>1263</v>
      </c>
      <c r="B825" s="537" t="s">
        <v>1074</v>
      </c>
      <c r="C825" s="537" t="s">
        <v>1075</v>
      </c>
      <c r="D825" s="537" t="s">
        <v>1180</v>
      </c>
      <c r="E825" s="537" t="s">
        <v>1181</v>
      </c>
      <c r="F825" s="553"/>
      <c r="G825" s="553"/>
      <c r="H825" s="553"/>
      <c r="I825" s="553"/>
      <c r="J825" s="553">
        <v>1</v>
      </c>
      <c r="K825" s="553">
        <v>289</v>
      </c>
      <c r="L825" s="553">
        <v>1</v>
      </c>
      <c r="M825" s="553">
        <v>289</v>
      </c>
      <c r="N825" s="553"/>
      <c r="O825" s="553"/>
      <c r="P825" s="542"/>
      <c r="Q825" s="554"/>
    </row>
    <row r="826" spans="1:17" ht="14.45" customHeight="1" x14ac:dyDescent="0.2">
      <c r="A826" s="536" t="s">
        <v>1263</v>
      </c>
      <c r="B826" s="537" t="s">
        <v>1074</v>
      </c>
      <c r="C826" s="537" t="s">
        <v>1075</v>
      </c>
      <c r="D826" s="537" t="s">
        <v>1184</v>
      </c>
      <c r="E826" s="537" t="s">
        <v>1185</v>
      </c>
      <c r="F826" s="553"/>
      <c r="G826" s="553"/>
      <c r="H826" s="553"/>
      <c r="I826" s="553"/>
      <c r="J826" s="553"/>
      <c r="K826" s="553"/>
      <c r="L826" s="553"/>
      <c r="M826" s="553"/>
      <c r="N826" s="553">
        <v>1</v>
      </c>
      <c r="O826" s="553">
        <v>109</v>
      </c>
      <c r="P826" s="542"/>
      <c r="Q826" s="554">
        <v>109</v>
      </c>
    </row>
    <row r="827" spans="1:17" ht="14.45" customHeight="1" x14ac:dyDescent="0.2">
      <c r="A827" s="536" t="s">
        <v>1263</v>
      </c>
      <c r="B827" s="537" t="s">
        <v>1074</v>
      </c>
      <c r="C827" s="537" t="s">
        <v>1075</v>
      </c>
      <c r="D827" s="537" t="s">
        <v>1204</v>
      </c>
      <c r="E827" s="537" t="s">
        <v>1205</v>
      </c>
      <c r="F827" s="553"/>
      <c r="G827" s="553"/>
      <c r="H827" s="553"/>
      <c r="I827" s="553"/>
      <c r="J827" s="553">
        <v>1</v>
      </c>
      <c r="K827" s="553">
        <v>9986</v>
      </c>
      <c r="L827" s="553">
        <v>1</v>
      </c>
      <c r="M827" s="553">
        <v>9986</v>
      </c>
      <c r="N827" s="553"/>
      <c r="O827" s="553"/>
      <c r="P827" s="542"/>
      <c r="Q827" s="554"/>
    </row>
    <row r="828" spans="1:17" ht="14.45" customHeight="1" x14ac:dyDescent="0.2">
      <c r="A828" s="536" t="s">
        <v>1264</v>
      </c>
      <c r="B828" s="537" t="s">
        <v>1074</v>
      </c>
      <c r="C828" s="537" t="s">
        <v>1075</v>
      </c>
      <c r="D828" s="537" t="s">
        <v>1078</v>
      </c>
      <c r="E828" s="537" t="s">
        <v>1079</v>
      </c>
      <c r="F828" s="553">
        <v>2</v>
      </c>
      <c r="G828" s="553">
        <v>116</v>
      </c>
      <c r="H828" s="553">
        <v>0.25</v>
      </c>
      <c r="I828" s="553">
        <v>58</v>
      </c>
      <c r="J828" s="553">
        <v>8</v>
      </c>
      <c r="K828" s="553">
        <v>464</v>
      </c>
      <c r="L828" s="553">
        <v>1</v>
      </c>
      <c r="M828" s="553">
        <v>58</v>
      </c>
      <c r="N828" s="553"/>
      <c r="O828" s="553"/>
      <c r="P828" s="542"/>
      <c r="Q828" s="554"/>
    </row>
    <row r="829" spans="1:17" ht="14.45" customHeight="1" x14ac:dyDescent="0.2">
      <c r="A829" s="536" t="s">
        <v>1264</v>
      </c>
      <c r="B829" s="537" t="s">
        <v>1074</v>
      </c>
      <c r="C829" s="537" t="s">
        <v>1075</v>
      </c>
      <c r="D829" s="537" t="s">
        <v>1080</v>
      </c>
      <c r="E829" s="537" t="s">
        <v>1081</v>
      </c>
      <c r="F829" s="553"/>
      <c r="G829" s="553"/>
      <c r="H829" s="553"/>
      <c r="I829" s="553"/>
      <c r="J829" s="553">
        <v>1</v>
      </c>
      <c r="K829" s="553">
        <v>132</v>
      </c>
      <c r="L829" s="553">
        <v>1</v>
      </c>
      <c r="M829" s="553">
        <v>132</v>
      </c>
      <c r="N829" s="553"/>
      <c r="O829" s="553"/>
      <c r="P829" s="542"/>
      <c r="Q829" s="554"/>
    </row>
    <row r="830" spans="1:17" ht="14.45" customHeight="1" x14ac:dyDescent="0.2">
      <c r="A830" s="536" t="s">
        <v>1264</v>
      </c>
      <c r="B830" s="537" t="s">
        <v>1074</v>
      </c>
      <c r="C830" s="537" t="s">
        <v>1075</v>
      </c>
      <c r="D830" s="537" t="s">
        <v>1082</v>
      </c>
      <c r="E830" s="537" t="s">
        <v>1083</v>
      </c>
      <c r="F830" s="553">
        <v>1</v>
      </c>
      <c r="G830" s="553">
        <v>189</v>
      </c>
      <c r="H830" s="553"/>
      <c r="I830" s="553">
        <v>189</v>
      </c>
      <c r="J830" s="553"/>
      <c r="K830" s="553"/>
      <c r="L830" s="553"/>
      <c r="M830" s="553"/>
      <c r="N830" s="553"/>
      <c r="O830" s="553"/>
      <c r="P830" s="542"/>
      <c r="Q830" s="554"/>
    </row>
    <row r="831" spans="1:17" ht="14.45" customHeight="1" x14ac:dyDescent="0.2">
      <c r="A831" s="536" t="s">
        <v>1264</v>
      </c>
      <c r="B831" s="537" t="s">
        <v>1074</v>
      </c>
      <c r="C831" s="537" t="s">
        <v>1075</v>
      </c>
      <c r="D831" s="537" t="s">
        <v>1086</v>
      </c>
      <c r="E831" s="537" t="s">
        <v>1087</v>
      </c>
      <c r="F831" s="553">
        <v>2</v>
      </c>
      <c r="G831" s="553">
        <v>360</v>
      </c>
      <c r="H831" s="553">
        <v>0.2857142857142857</v>
      </c>
      <c r="I831" s="553">
        <v>180</v>
      </c>
      <c r="J831" s="553">
        <v>7</v>
      </c>
      <c r="K831" s="553">
        <v>1260</v>
      </c>
      <c r="L831" s="553">
        <v>1</v>
      </c>
      <c r="M831" s="553">
        <v>180</v>
      </c>
      <c r="N831" s="553">
        <v>6</v>
      </c>
      <c r="O831" s="553">
        <v>1098</v>
      </c>
      <c r="P831" s="542">
        <v>0.87142857142857144</v>
      </c>
      <c r="Q831" s="554">
        <v>183</v>
      </c>
    </row>
    <row r="832" spans="1:17" ht="14.45" customHeight="1" x14ac:dyDescent="0.2">
      <c r="A832" s="536" t="s">
        <v>1264</v>
      </c>
      <c r="B832" s="537" t="s">
        <v>1074</v>
      </c>
      <c r="C832" s="537" t="s">
        <v>1075</v>
      </c>
      <c r="D832" s="537" t="s">
        <v>1090</v>
      </c>
      <c r="E832" s="537" t="s">
        <v>1091</v>
      </c>
      <c r="F832" s="553"/>
      <c r="G832" s="553"/>
      <c r="H832" s="553"/>
      <c r="I832" s="553"/>
      <c r="J832" s="553">
        <v>4</v>
      </c>
      <c r="K832" s="553">
        <v>1348</v>
      </c>
      <c r="L832" s="553">
        <v>1</v>
      </c>
      <c r="M832" s="553">
        <v>337</v>
      </c>
      <c r="N832" s="553">
        <v>5</v>
      </c>
      <c r="O832" s="553">
        <v>1705</v>
      </c>
      <c r="P832" s="542">
        <v>1.2648367952522255</v>
      </c>
      <c r="Q832" s="554">
        <v>341</v>
      </c>
    </row>
    <row r="833" spans="1:17" ht="14.45" customHeight="1" x14ac:dyDescent="0.2">
      <c r="A833" s="536" t="s">
        <v>1264</v>
      </c>
      <c r="B833" s="537" t="s">
        <v>1074</v>
      </c>
      <c r="C833" s="537" t="s">
        <v>1075</v>
      </c>
      <c r="D833" s="537" t="s">
        <v>1092</v>
      </c>
      <c r="E833" s="537" t="s">
        <v>1093</v>
      </c>
      <c r="F833" s="553"/>
      <c r="G833" s="553"/>
      <c r="H833" s="553"/>
      <c r="I833" s="553"/>
      <c r="J833" s="553">
        <v>1</v>
      </c>
      <c r="K833" s="553">
        <v>459</v>
      </c>
      <c r="L833" s="553">
        <v>1</v>
      </c>
      <c r="M833" s="553">
        <v>459</v>
      </c>
      <c r="N833" s="553"/>
      <c r="O833" s="553"/>
      <c r="P833" s="542"/>
      <c r="Q833" s="554"/>
    </row>
    <row r="834" spans="1:17" ht="14.45" customHeight="1" x14ac:dyDescent="0.2">
      <c r="A834" s="536" t="s">
        <v>1264</v>
      </c>
      <c r="B834" s="537" t="s">
        <v>1074</v>
      </c>
      <c r="C834" s="537" t="s">
        <v>1075</v>
      </c>
      <c r="D834" s="537" t="s">
        <v>1094</v>
      </c>
      <c r="E834" s="537" t="s">
        <v>1095</v>
      </c>
      <c r="F834" s="553">
        <v>2</v>
      </c>
      <c r="G834" s="553">
        <v>698</v>
      </c>
      <c r="H834" s="553">
        <v>0.24928571428571428</v>
      </c>
      <c r="I834" s="553">
        <v>349</v>
      </c>
      <c r="J834" s="553">
        <v>8</v>
      </c>
      <c r="K834" s="553">
        <v>2800</v>
      </c>
      <c r="L834" s="553">
        <v>1</v>
      </c>
      <c r="M834" s="553">
        <v>350</v>
      </c>
      <c r="N834" s="553">
        <v>5</v>
      </c>
      <c r="O834" s="553">
        <v>1755</v>
      </c>
      <c r="P834" s="542">
        <v>0.62678571428571428</v>
      </c>
      <c r="Q834" s="554">
        <v>351</v>
      </c>
    </row>
    <row r="835" spans="1:17" ht="14.45" customHeight="1" x14ac:dyDescent="0.2">
      <c r="A835" s="536" t="s">
        <v>1264</v>
      </c>
      <c r="B835" s="537" t="s">
        <v>1074</v>
      </c>
      <c r="C835" s="537" t="s">
        <v>1075</v>
      </c>
      <c r="D835" s="537" t="s">
        <v>1104</v>
      </c>
      <c r="E835" s="537" t="s">
        <v>1105</v>
      </c>
      <c r="F835" s="553"/>
      <c r="G835" s="553"/>
      <c r="H835" s="553"/>
      <c r="I835" s="553"/>
      <c r="J835" s="553">
        <v>1</v>
      </c>
      <c r="K835" s="553">
        <v>49</v>
      </c>
      <c r="L835" s="553">
        <v>1</v>
      </c>
      <c r="M835" s="553">
        <v>49</v>
      </c>
      <c r="N835" s="553"/>
      <c r="O835" s="553"/>
      <c r="P835" s="542"/>
      <c r="Q835" s="554"/>
    </row>
    <row r="836" spans="1:17" ht="14.45" customHeight="1" x14ac:dyDescent="0.2">
      <c r="A836" s="536" t="s">
        <v>1264</v>
      </c>
      <c r="B836" s="537" t="s">
        <v>1074</v>
      </c>
      <c r="C836" s="537" t="s">
        <v>1075</v>
      </c>
      <c r="D836" s="537" t="s">
        <v>1106</v>
      </c>
      <c r="E836" s="537" t="s">
        <v>1107</v>
      </c>
      <c r="F836" s="553"/>
      <c r="G836" s="553"/>
      <c r="H836" s="553"/>
      <c r="I836" s="553"/>
      <c r="J836" s="553"/>
      <c r="K836" s="553"/>
      <c r="L836" s="553"/>
      <c r="M836" s="553"/>
      <c r="N836" s="553">
        <v>1</v>
      </c>
      <c r="O836" s="553">
        <v>399</v>
      </c>
      <c r="P836" s="542"/>
      <c r="Q836" s="554">
        <v>399</v>
      </c>
    </row>
    <row r="837" spans="1:17" ht="14.45" customHeight="1" x14ac:dyDescent="0.2">
      <c r="A837" s="536" t="s">
        <v>1264</v>
      </c>
      <c r="B837" s="537" t="s">
        <v>1074</v>
      </c>
      <c r="C837" s="537" t="s">
        <v>1075</v>
      </c>
      <c r="D837" s="537" t="s">
        <v>1112</v>
      </c>
      <c r="E837" s="537" t="s">
        <v>1113</v>
      </c>
      <c r="F837" s="553"/>
      <c r="G837" s="553"/>
      <c r="H837" s="553"/>
      <c r="I837" s="553"/>
      <c r="J837" s="553"/>
      <c r="K837" s="553"/>
      <c r="L837" s="553"/>
      <c r="M837" s="553"/>
      <c r="N837" s="553">
        <v>1</v>
      </c>
      <c r="O837" s="553">
        <v>713</v>
      </c>
      <c r="P837" s="542"/>
      <c r="Q837" s="554">
        <v>713</v>
      </c>
    </row>
    <row r="838" spans="1:17" ht="14.45" customHeight="1" x14ac:dyDescent="0.2">
      <c r="A838" s="536" t="s">
        <v>1264</v>
      </c>
      <c r="B838" s="537" t="s">
        <v>1074</v>
      </c>
      <c r="C838" s="537" t="s">
        <v>1075</v>
      </c>
      <c r="D838" s="537" t="s">
        <v>1116</v>
      </c>
      <c r="E838" s="537" t="s">
        <v>1117</v>
      </c>
      <c r="F838" s="553">
        <v>2</v>
      </c>
      <c r="G838" s="553">
        <v>610</v>
      </c>
      <c r="H838" s="553">
        <v>2</v>
      </c>
      <c r="I838" s="553">
        <v>305</v>
      </c>
      <c r="J838" s="553">
        <v>1</v>
      </c>
      <c r="K838" s="553">
        <v>305</v>
      </c>
      <c r="L838" s="553">
        <v>1</v>
      </c>
      <c r="M838" s="553">
        <v>305</v>
      </c>
      <c r="N838" s="553"/>
      <c r="O838" s="553"/>
      <c r="P838" s="542"/>
      <c r="Q838" s="554"/>
    </row>
    <row r="839" spans="1:17" ht="14.45" customHeight="1" x14ac:dyDescent="0.2">
      <c r="A839" s="536" t="s">
        <v>1264</v>
      </c>
      <c r="B839" s="537" t="s">
        <v>1074</v>
      </c>
      <c r="C839" s="537" t="s">
        <v>1075</v>
      </c>
      <c r="D839" s="537" t="s">
        <v>1118</v>
      </c>
      <c r="E839" s="537" t="s">
        <v>1119</v>
      </c>
      <c r="F839" s="553"/>
      <c r="G839" s="553"/>
      <c r="H839" s="553"/>
      <c r="I839" s="553"/>
      <c r="J839" s="553">
        <v>1</v>
      </c>
      <c r="K839" s="553">
        <v>3722</v>
      </c>
      <c r="L839" s="553">
        <v>1</v>
      </c>
      <c r="M839" s="553">
        <v>3722</v>
      </c>
      <c r="N839" s="553"/>
      <c r="O839" s="553"/>
      <c r="P839" s="542"/>
      <c r="Q839" s="554"/>
    </row>
    <row r="840" spans="1:17" ht="14.45" customHeight="1" x14ac:dyDescent="0.2">
      <c r="A840" s="536" t="s">
        <v>1264</v>
      </c>
      <c r="B840" s="537" t="s">
        <v>1074</v>
      </c>
      <c r="C840" s="537" t="s">
        <v>1075</v>
      </c>
      <c r="D840" s="537" t="s">
        <v>1120</v>
      </c>
      <c r="E840" s="537" t="s">
        <v>1121</v>
      </c>
      <c r="F840" s="553">
        <v>3</v>
      </c>
      <c r="G840" s="553">
        <v>1482</v>
      </c>
      <c r="H840" s="553">
        <v>0.33265993265993266</v>
      </c>
      <c r="I840" s="553">
        <v>494</v>
      </c>
      <c r="J840" s="553">
        <v>9</v>
      </c>
      <c r="K840" s="553">
        <v>4455</v>
      </c>
      <c r="L840" s="553">
        <v>1</v>
      </c>
      <c r="M840" s="553">
        <v>495</v>
      </c>
      <c r="N840" s="553">
        <v>19</v>
      </c>
      <c r="O840" s="553">
        <v>9481</v>
      </c>
      <c r="P840" s="542">
        <v>2.1281705948372616</v>
      </c>
      <c r="Q840" s="554">
        <v>499</v>
      </c>
    </row>
    <row r="841" spans="1:17" ht="14.45" customHeight="1" x14ac:dyDescent="0.2">
      <c r="A841" s="536" t="s">
        <v>1264</v>
      </c>
      <c r="B841" s="537" t="s">
        <v>1074</v>
      </c>
      <c r="C841" s="537" t="s">
        <v>1075</v>
      </c>
      <c r="D841" s="537" t="s">
        <v>1124</v>
      </c>
      <c r="E841" s="537" t="s">
        <v>1125</v>
      </c>
      <c r="F841" s="553">
        <v>5</v>
      </c>
      <c r="G841" s="553">
        <v>1850</v>
      </c>
      <c r="H841" s="553">
        <v>0.45332026464101938</v>
      </c>
      <c r="I841" s="553">
        <v>370</v>
      </c>
      <c r="J841" s="553">
        <v>11</v>
      </c>
      <c r="K841" s="553">
        <v>4081</v>
      </c>
      <c r="L841" s="553">
        <v>1</v>
      </c>
      <c r="M841" s="553">
        <v>371</v>
      </c>
      <c r="N841" s="553">
        <v>12</v>
      </c>
      <c r="O841" s="553">
        <v>4512</v>
      </c>
      <c r="P841" s="542">
        <v>1.1056113697623131</v>
      </c>
      <c r="Q841" s="554">
        <v>376</v>
      </c>
    </row>
    <row r="842" spans="1:17" ht="14.45" customHeight="1" x14ac:dyDescent="0.2">
      <c r="A842" s="536" t="s">
        <v>1264</v>
      </c>
      <c r="B842" s="537" t="s">
        <v>1074</v>
      </c>
      <c r="C842" s="537" t="s">
        <v>1075</v>
      </c>
      <c r="D842" s="537" t="s">
        <v>1132</v>
      </c>
      <c r="E842" s="537" t="s">
        <v>1133</v>
      </c>
      <c r="F842" s="553">
        <v>2</v>
      </c>
      <c r="G842" s="553">
        <v>222</v>
      </c>
      <c r="H842" s="553">
        <v>0.33035714285714285</v>
      </c>
      <c r="I842" s="553">
        <v>111</v>
      </c>
      <c r="J842" s="553">
        <v>6</v>
      </c>
      <c r="K842" s="553">
        <v>672</v>
      </c>
      <c r="L842" s="553">
        <v>1</v>
      </c>
      <c r="M842" s="553">
        <v>112</v>
      </c>
      <c r="N842" s="553">
        <v>9</v>
      </c>
      <c r="O842" s="553">
        <v>1017</v>
      </c>
      <c r="P842" s="542">
        <v>1.5133928571428572</v>
      </c>
      <c r="Q842" s="554">
        <v>113</v>
      </c>
    </row>
    <row r="843" spans="1:17" ht="14.45" customHeight="1" x14ac:dyDescent="0.2">
      <c r="A843" s="536" t="s">
        <v>1264</v>
      </c>
      <c r="B843" s="537" t="s">
        <v>1074</v>
      </c>
      <c r="C843" s="537" t="s">
        <v>1075</v>
      </c>
      <c r="D843" s="537" t="s">
        <v>1139</v>
      </c>
      <c r="E843" s="537" t="s">
        <v>1140</v>
      </c>
      <c r="F843" s="553">
        <v>2</v>
      </c>
      <c r="G843" s="553">
        <v>912</v>
      </c>
      <c r="H843" s="553">
        <v>0.24890829694323144</v>
      </c>
      <c r="I843" s="553">
        <v>456</v>
      </c>
      <c r="J843" s="553">
        <v>8</v>
      </c>
      <c r="K843" s="553">
        <v>3664</v>
      </c>
      <c r="L843" s="553">
        <v>1</v>
      </c>
      <c r="M843" s="553">
        <v>458</v>
      </c>
      <c r="N843" s="553">
        <v>12</v>
      </c>
      <c r="O843" s="553">
        <v>5556</v>
      </c>
      <c r="P843" s="542">
        <v>1.5163755458515285</v>
      </c>
      <c r="Q843" s="554">
        <v>463</v>
      </c>
    </row>
    <row r="844" spans="1:17" ht="14.45" customHeight="1" x14ac:dyDescent="0.2">
      <c r="A844" s="536" t="s">
        <v>1264</v>
      </c>
      <c r="B844" s="537" t="s">
        <v>1074</v>
      </c>
      <c r="C844" s="537" t="s">
        <v>1075</v>
      </c>
      <c r="D844" s="537" t="s">
        <v>1141</v>
      </c>
      <c r="E844" s="537" t="s">
        <v>1142</v>
      </c>
      <c r="F844" s="553">
        <v>10</v>
      </c>
      <c r="G844" s="553">
        <v>580</v>
      </c>
      <c r="H844" s="553">
        <v>0.90909090909090906</v>
      </c>
      <c r="I844" s="553">
        <v>58</v>
      </c>
      <c r="J844" s="553">
        <v>11</v>
      </c>
      <c r="K844" s="553">
        <v>638</v>
      </c>
      <c r="L844" s="553">
        <v>1</v>
      </c>
      <c r="M844" s="553">
        <v>58</v>
      </c>
      <c r="N844" s="553">
        <v>35</v>
      </c>
      <c r="O844" s="553">
        <v>2065</v>
      </c>
      <c r="P844" s="542">
        <v>3.2366771159874608</v>
      </c>
      <c r="Q844" s="554">
        <v>59</v>
      </c>
    </row>
    <row r="845" spans="1:17" ht="14.45" customHeight="1" x14ac:dyDescent="0.2">
      <c r="A845" s="536" t="s">
        <v>1264</v>
      </c>
      <c r="B845" s="537" t="s">
        <v>1074</v>
      </c>
      <c r="C845" s="537" t="s">
        <v>1075</v>
      </c>
      <c r="D845" s="537" t="s">
        <v>1149</v>
      </c>
      <c r="E845" s="537" t="s">
        <v>1150</v>
      </c>
      <c r="F845" s="553">
        <v>8</v>
      </c>
      <c r="G845" s="553">
        <v>1408</v>
      </c>
      <c r="H845" s="553">
        <v>0.23529411764705882</v>
      </c>
      <c r="I845" s="553">
        <v>176</v>
      </c>
      <c r="J845" s="553">
        <v>34</v>
      </c>
      <c r="K845" s="553">
        <v>5984</v>
      </c>
      <c r="L845" s="553">
        <v>1</v>
      </c>
      <c r="M845" s="553">
        <v>176</v>
      </c>
      <c r="N845" s="553">
        <v>15</v>
      </c>
      <c r="O845" s="553">
        <v>2685</v>
      </c>
      <c r="P845" s="542">
        <v>0.4486965240641711</v>
      </c>
      <c r="Q845" s="554">
        <v>179</v>
      </c>
    </row>
    <row r="846" spans="1:17" ht="14.45" customHeight="1" x14ac:dyDescent="0.2">
      <c r="A846" s="536" t="s">
        <v>1264</v>
      </c>
      <c r="B846" s="537" t="s">
        <v>1074</v>
      </c>
      <c r="C846" s="537" t="s">
        <v>1075</v>
      </c>
      <c r="D846" s="537" t="s">
        <v>1151</v>
      </c>
      <c r="E846" s="537" t="s">
        <v>1152</v>
      </c>
      <c r="F846" s="553"/>
      <c r="G846" s="553"/>
      <c r="H846" s="553"/>
      <c r="I846" s="553"/>
      <c r="J846" s="553">
        <v>12</v>
      </c>
      <c r="K846" s="553">
        <v>1032</v>
      </c>
      <c r="L846" s="553">
        <v>1</v>
      </c>
      <c r="M846" s="553">
        <v>86</v>
      </c>
      <c r="N846" s="553">
        <v>2</v>
      </c>
      <c r="O846" s="553">
        <v>174</v>
      </c>
      <c r="P846" s="542">
        <v>0.16860465116279069</v>
      </c>
      <c r="Q846" s="554">
        <v>87</v>
      </c>
    </row>
    <row r="847" spans="1:17" ht="14.45" customHeight="1" x14ac:dyDescent="0.2">
      <c r="A847" s="536" t="s">
        <v>1264</v>
      </c>
      <c r="B847" s="537" t="s">
        <v>1074</v>
      </c>
      <c r="C847" s="537" t="s">
        <v>1075</v>
      </c>
      <c r="D847" s="537" t="s">
        <v>1155</v>
      </c>
      <c r="E847" s="537" t="s">
        <v>1156</v>
      </c>
      <c r="F847" s="553">
        <v>1</v>
      </c>
      <c r="G847" s="553">
        <v>170</v>
      </c>
      <c r="H847" s="553">
        <v>1</v>
      </c>
      <c r="I847" s="553">
        <v>170</v>
      </c>
      <c r="J847" s="553">
        <v>1</v>
      </c>
      <c r="K847" s="553">
        <v>170</v>
      </c>
      <c r="L847" s="553">
        <v>1</v>
      </c>
      <c r="M847" s="553">
        <v>170</v>
      </c>
      <c r="N847" s="553"/>
      <c r="O847" s="553"/>
      <c r="P847" s="542"/>
      <c r="Q847" s="554"/>
    </row>
    <row r="848" spans="1:17" ht="14.45" customHeight="1" x14ac:dyDescent="0.2">
      <c r="A848" s="536" t="s">
        <v>1264</v>
      </c>
      <c r="B848" s="537" t="s">
        <v>1074</v>
      </c>
      <c r="C848" s="537" t="s">
        <v>1075</v>
      </c>
      <c r="D848" s="537" t="s">
        <v>1160</v>
      </c>
      <c r="E848" s="537" t="s">
        <v>1161</v>
      </c>
      <c r="F848" s="553"/>
      <c r="G848" s="553"/>
      <c r="H848" s="553"/>
      <c r="I848" s="553"/>
      <c r="J848" s="553">
        <v>1</v>
      </c>
      <c r="K848" s="553">
        <v>177</v>
      </c>
      <c r="L848" s="553">
        <v>1</v>
      </c>
      <c r="M848" s="553">
        <v>177</v>
      </c>
      <c r="N848" s="553"/>
      <c r="O848" s="553"/>
      <c r="P848" s="542"/>
      <c r="Q848" s="554"/>
    </row>
    <row r="849" spans="1:17" ht="14.45" customHeight="1" x14ac:dyDescent="0.2">
      <c r="A849" s="536" t="s">
        <v>1264</v>
      </c>
      <c r="B849" s="537" t="s">
        <v>1074</v>
      </c>
      <c r="C849" s="537" t="s">
        <v>1075</v>
      </c>
      <c r="D849" s="537" t="s">
        <v>1165</v>
      </c>
      <c r="E849" s="537" t="s">
        <v>1166</v>
      </c>
      <c r="F849" s="553"/>
      <c r="G849" s="553"/>
      <c r="H849" s="553"/>
      <c r="I849" s="553"/>
      <c r="J849" s="553">
        <v>2</v>
      </c>
      <c r="K849" s="553">
        <v>528</v>
      </c>
      <c r="L849" s="553">
        <v>1</v>
      </c>
      <c r="M849" s="553">
        <v>264</v>
      </c>
      <c r="N849" s="553">
        <v>1</v>
      </c>
      <c r="O849" s="553">
        <v>267</v>
      </c>
      <c r="P849" s="542">
        <v>0.50568181818181823</v>
      </c>
      <c r="Q849" s="554">
        <v>267</v>
      </c>
    </row>
    <row r="850" spans="1:17" ht="14.45" customHeight="1" x14ac:dyDescent="0.2">
      <c r="A850" s="536" t="s">
        <v>1264</v>
      </c>
      <c r="B850" s="537" t="s">
        <v>1074</v>
      </c>
      <c r="C850" s="537" t="s">
        <v>1075</v>
      </c>
      <c r="D850" s="537" t="s">
        <v>1167</v>
      </c>
      <c r="E850" s="537" t="s">
        <v>1168</v>
      </c>
      <c r="F850" s="553"/>
      <c r="G850" s="553"/>
      <c r="H850" s="553"/>
      <c r="I850" s="553"/>
      <c r="J850" s="553">
        <v>1</v>
      </c>
      <c r="K850" s="553">
        <v>2134</v>
      </c>
      <c r="L850" s="553">
        <v>1</v>
      </c>
      <c r="M850" s="553">
        <v>2134</v>
      </c>
      <c r="N850" s="553"/>
      <c r="O850" s="553"/>
      <c r="P850" s="542"/>
      <c r="Q850" s="554"/>
    </row>
    <row r="851" spans="1:17" ht="14.45" customHeight="1" x14ac:dyDescent="0.2">
      <c r="A851" s="536" t="s">
        <v>1264</v>
      </c>
      <c r="B851" s="537" t="s">
        <v>1074</v>
      </c>
      <c r="C851" s="537" t="s">
        <v>1075</v>
      </c>
      <c r="D851" s="537" t="s">
        <v>1171</v>
      </c>
      <c r="E851" s="537" t="s">
        <v>1172</v>
      </c>
      <c r="F851" s="553"/>
      <c r="G851" s="553"/>
      <c r="H851" s="553"/>
      <c r="I851" s="553"/>
      <c r="J851" s="553">
        <v>1</v>
      </c>
      <c r="K851" s="553">
        <v>426</v>
      </c>
      <c r="L851" s="553">
        <v>1</v>
      </c>
      <c r="M851" s="553">
        <v>426</v>
      </c>
      <c r="N851" s="553"/>
      <c r="O851" s="553"/>
      <c r="P851" s="542"/>
      <c r="Q851" s="554"/>
    </row>
    <row r="852" spans="1:17" ht="14.45" customHeight="1" x14ac:dyDescent="0.2">
      <c r="A852" s="536" t="s">
        <v>1264</v>
      </c>
      <c r="B852" s="537" t="s">
        <v>1074</v>
      </c>
      <c r="C852" s="537" t="s">
        <v>1075</v>
      </c>
      <c r="D852" s="537" t="s">
        <v>1182</v>
      </c>
      <c r="E852" s="537" t="s">
        <v>1183</v>
      </c>
      <c r="F852" s="553"/>
      <c r="G852" s="553"/>
      <c r="H852" s="553"/>
      <c r="I852" s="553"/>
      <c r="J852" s="553">
        <v>1</v>
      </c>
      <c r="K852" s="553">
        <v>1102</v>
      </c>
      <c r="L852" s="553">
        <v>1</v>
      </c>
      <c r="M852" s="553">
        <v>1102</v>
      </c>
      <c r="N852" s="553"/>
      <c r="O852" s="553"/>
      <c r="P852" s="542"/>
      <c r="Q852" s="554"/>
    </row>
    <row r="853" spans="1:17" ht="14.45" customHeight="1" x14ac:dyDescent="0.2">
      <c r="A853" s="536" t="s">
        <v>1264</v>
      </c>
      <c r="B853" s="537" t="s">
        <v>1074</v>
      </c>
      <c r="C853" s="537" t="s">
        <v>1075</v>
      </c>
      <c r="D853" s="537" t="s">
        <v>1184</v>
      </c>
      <c r="E853" s="537" t="s">
        <v>1185</v>
      </c>
      <c r="F853" s="553"/>
      <c r="G853" s="553"/>
      <c r="H853" s="553"/>
      <c r="I853" s="553"/>
      <c r="J853" s="553">
        <v>1</v>
      </c>
      <c r="K853" s="553">
        <v>108</v>
      </c>
      <c r="L853" s="553">
        <v>1</v>
      </c>
      <c r="M853" s="553">
        <v>108</v>
      </c>
      <c r="N853" s="553"/>
      <c r="O853" s="553"/>
      <c r="P853" s="542"/>
      <c r="Q853" s="554"/>
    </row>
    <row r="854" spans="1:17" ht="14.45" customHeight="1" x14ac:dyDescent="0.2">
      <c r="A854" s="536" t="s">
        <v>1265</v>
      </c>
      <c r="B854" s="537" t="s">
        <v>1074</v>
      </c>
      <c r="C854" s="537" t="s">
        <v>1075</v>
      </c>
      <c r="D854" s="537" t="s">
        <v>1078</v>
      </c>
      <c r="E854" s="537" t="s">
        <v>1079</v>
      </c>
      <c r="F854" s="553">
        <v>19</v>
      </c>
      <c r="G854" s="553">
        <v>1102</v>
      </c>
      <c r="H854" s="553">
        <v>2.375</v>
      </c>
      <c r="I854" s="553">
        <v>58</v>
      </c>
      <c r="J854" s="553">
        <v>8</v>
      </c>
      <c r="K854" s="553">
        <v>464</v>
      </c>
      <c r="L854" s="553">
        <v>1</v>
      </c>
      <c r="M854" s="553">
        <v>58</v>
      </c>
      <c r="N854" s="553">
        <v>12</v>
      </c>
      <c r="O854" s="553">
        <v>708</v>
      </c>
      <c r="P854" s="542">
        <v>1.5258620689655173</v>
      </c>
      <c r="Q854" s="554">
        <v>59</v>
      </c>
    </row>
    <row r="855" spans="1:17" ht="14.45" customHeight="1" x14ac:dyDescent="0.2">
      <c r="A855" s="536" t="s">
        <v>1265</v>
      </c>
      <c r="B855" s="537" t="s">
        <v>1074</v>
      </c>
      <c r="C855" s="537" t="s">
        <v>1075</v>
      </c>
      <c r="D855" s="537" t="s">
        <v>1080</v>
      </c>
      <c r="E855" s="537" t="s">
        <v>1081</v>
      </c>
      <c r="F855" s="553">
        <v>9</v>
      </c>
      <c r="G855" s="553">
        <v>1179</v>
      </c>
      <c r="H855" s="553">
        <v>1.4924050632911392</v>
      </c>
      <c r="I855" s="553">
        <v>131</v>
      </c>
      <c r="J855" s="553">
        <v>6</v>
      </c>
      <c r="K855" s="553">
        <v>790</v>
      </c>
      <c r="L855" s="553">
        <v>1</v>
      </c>
      <c r="M855" s="553">
        <v>131.66666666666666</v>
      </c>
      <c r="N855" s="553">
        <v>5</v>
      </c>
      <c r="O855" s="553">
        <v>660</v>
      </c>
      <c r="P855" s="542">
        <v>0.83544303797468356</v>
      </c>
      <c r="Q855" s="554">
        <v>132</v>
      </c>
    </row>
    <row r="856" spans="1:17" ht="14.45" customHeight="1" x14ac:dyDescent="0.2">
      <c r="A856" s="536" t="s">
        <v>1265</v>
      </c>
      <c r="B856" s="537" t="s">
        <v>1074</v>
      </c>
      <c r="C856" s="537" t="s">
        <v>1075</v>
      </c>
      <c r="D856" s="537" t="s">
        <v>1082</v>
      </c>
      <c r="E856" s="537" t="s">
        <v>1083</v>
      </c>
      <c r="F856" s="553">
        <v>5</v>
      </c>
      <c r="G856" s="553">
        <v>945</v>
      </c>
      <c r="H856" s="553">
        <v>4.9736842105263159</v>
      </c>
      <c r="I856" s="553">
        <v>189</v>
      </c>
      <c r="J856" s="553">
        <v>1</v>
      </c>
      <c r="K856" s="553">
        <v>190</v>
      </c>
      <c r="L856" s="553">
        <v>1</v>
      </c>
      <c r="M856" s="553">
        <v>190</v>
      </c>
      <c r="N856" s="553"/>
      <c r="O856" s="553"/>
      <c r="P856" s="542"/>
      <c r="Q856" s="554"/>
    </row>
    <row r="857" spans="1:17" ht="14.45" customHeight="1" x14ac:dyDescent="0.2">
      <c r="A857" s="536" t="s">
        <v>1265</v>
      </c>
      <c r="B857" s="537" t="s">
        <v>1074</v>
      </c>
      <c r="C857" s="537" t="s">
        <v>1075</v>
      </c>
      <c r="D857" s="537" t="s">
        <v>1086</v>
      </c>
      <c r="E857" s="537" t="s">
        <v>1087</v>
      </c>
      <c r="F857" s="553">
        <v>8</v>
      </c>
      <c r="G857" s="553">
        <v>1440</v>
      </c>
      <c r="H857" s="553">
        <v>2.6666666666666665</v>
      </c>
      <c r="I857" s="553">
        <v>180</v>
      </c>
      <c r="J857" s="553">
        <v>3</v>
      </c>
      <c r="K857" s="553">
        <v>540</v>
      </c>
      <c r="L857" s="553">
        <v>1</v>
      </c>
      <c r="M857" s="553">
        <v>180</v>
      </c>
      <c r="N857" s="553">
        <v>1</v>
      </c>
      <c r="O857" s="553">
        <v>183</v>
      </c>
      <c r="P857" s="542">
        <v>0.33888888888888891</v>
      </c>
      <c r="Q857" s="554">
        <v>183</v>
      </c>
    </row>
    <row r="858" spans="1:17" ht="14.45" customHeight="1" x14ac:dyDescent="0.2">
      <c r="A858" s="536" t="s">
        <v>1265</v>
      </c>
      <c r="B858" s="537" t="s">
        <v>1074</v>
      </c>
      <c r="C858" s="537" t="s">
        <v>1075</v>
      </c>
      <c r="D858" s="537" t="s">
        <v>1090</v>
      </c>
      <c r="E858" s="537" t="s">
        <v>1091</v>
      </c>
      <c r="F858" s="553">
        <v>3</v>
      </c>
      <c r="G858" s="553">
        <v>1008</v>
      </c>
      <c r="H858" s="553">
        <v>1.4955489614243322</v>
      </c>
      <c r="I858" s="553">
        <v>336</v>
      </c>
      <c r="J858" s="553">
        <v>2</v>
      </c>
      <c r="K858" s="553">
        <v>674</v>
      </c>
      <c r="L858" s="553">
        <v>1</v>
      </c>
      <c r="M858" s="553">
        <v>337</v>
      </c>
      <c r="N858" s="553">
        <v>2</v>
      </c>
      <c r="O858" s="553">
        <v>682</v>
      </c>
      <c r="P858" s="542">
        <v>1.0118694362017804</v>
      </c>
      <c r="Q858" s="554">
        <v>341</v>
      </c>
    </row>
    <row r="859" spans="1:17" ht="14.45" customHeight="1" x14ac:dyDescent="0.2">
      <c r="A859" s="536" t="s">
        <v>1265</v>
      </c>
      <c r="B859" s="537" t="s">
        <v>1074</v>
      </c>
      <c r="C859" s="537" t="s">
        <v>1075</v>
      </c>
      <c r="D859" s="537" t="s">
        <v>1092</v>
      </c>
      <c r="E859" s="537" t="s">
        <v>1093</v>
      </c>
      <c r="F859" s="553">
        <v>1</v>
      </c>
      <c r="G859" s="553">
        <v>459</v>
      </c>
      <c r="H859" s="553"/>
      <c r="I859" s="553">
        <v>459</v>
      </c>
      <c r="J859" s="553"/>
      <c r="K859" s="553"/>
      <c r="L859" s="553"/>
      <c r="M859" s="553"/>
      <c r="N859" s="553"/>
      <c r="O859" s="553"/>
      <c r="P859" s="542"/>
      <c r="Q859" s="554"/>
    </row>
    <row r="860" spans="1:17" ht="14.45" customHeight="1" x14ac:dyDescent="0.2">
      <c r="A860" s="536" t="s">
        <v>1265</v>
      </c>
      <c r="B860" s="537" t="s">
        <v>1074</v>
      </c>
      <c r="C860" s="537" t="s">
        <v>1075</v>
      </c>
      <c r="D860" s="537" t="s">
        <v>1094</v>
      </c>
      <c r="E860" s="537" t="s">
        <v>1095</v>
      </c>
      <c r="F860" s="553">
        <v>22</v>
      </c>
      <c r="G860" s="553">
        <v>7678</v>
      </c>
      <c r="H860" s="553">
        <v>3.133877551020408</v>
      </c>
      <c r="I860" s="553">
        <v>349</v>
      </c>
      <c r="J860" s="553">
        <v>7</v>
      </c>
      <c r="K860" s="553">
        <v>2450</v>
      </c>
      <c r="L860" s="553">
        <v>1</v>
      </c>
      <c r="M860" s="553">
        <v>350</v>
      </c>
      <c r="N860" s="553">
        <v>8</v>
      </c>
      <c r="O860" s="553">
        <v>2808</v>
      </c>
      <c r="P860" s="542">
        <v>1.1461224489795918</v>
      </c>
      <c r="Q860" s="554">
        <v>351</v>
      </c>
    </row>
    <row r="861" spans="1:17" ht="14.45" customHeight="1" x14ac:dyDescent="0.2">
      <c r="A861" s="536" t="s">
        <v>1265</v>
      </c>
      <c r="B861" s="537" t="s">
        <v>1074</v>
      </c>
      <c r="C861" s="537" t="s">
        <v>1075</v>
      </c>
      <c r="D861" s="537" t="s">
        <v>1106</v>
      </c>
      <c r="E861" s="537" t="s">
        <v>1107</v>
      </c>
      <c r="F861" s="553"/>
      <c r="G861" s="553"/>
      <c r="H861" s="553"/>
      <c r="I861" s="553"/>
      <c r="J861" s="553">
        <v>1</v>
      </c>
      <c r="K861" s="553">
        <v>392</v>
      </c>
      <c r="L861" s="553">
        <v>1</v>
      </c>
      <c r="M861" s="553">
        <v>392</v>
      </c>
      <c r="N861" s="553">
        <v>1</v>
      </c>
      <c r="O861" s="553">
        <v>399</v>
      </c>
      <c r="P861" s="542">
        <v>1.0178571428571428</v>
      </c>
      <c r="Q861" s="554">
        <v>399</v>
      </c>
    </row>
    <row r="862" spans="1:17" ht="14.45" customHeight="1" x14ac:dyDescent="0.2">
      <c r="A862" s="536" t="s">
        <v>1265</v>
      </c>
      <c r="B862" s="537" t="s">
        <v>1074</v>
      </c>
      <c r="C862" s="537" t="s">
        <v>1075</v>
      </c>
      <c r="D862" s="537" t="s">
        <v>1112</v>
      </c>
      <c r="E862" s="537" t="s">
        <v>1113</v>
      </c>
      <c r="F862" s="553"/>
      <c r="G862" s="553"/>
      <c r="H862" s="553"/>
      <c r="I862" s="553"/>
      <c r="J862" s="553">
        <v>1</v>
      </c>
      <c r="K862" s="553">
        <v>707</v>
      </c>
      <c r="L862" s="553">
        <v>1</v>
      </c>
      <c r="M862" s="553">
        <v>707</v>
      </c>
      <c r="N862" s="553">
        <v>1</v>
      </c>
      <c r="O862" s="553">
        <v>713</v>
      </c>
      <c r="P862" s="542">
        <v>1.0084865629420086</v>
      </c>
      <c r="Q862" s="554">
        <v>713</v>
      </c>
    </row>
    <row r="863" spans="1:17" ht="14.45" customHeight="1" x14ac:dyDescent="0.2">
      <c r="A863" s="536" t="s">
        <v>1265</v>
      </c>
      <c r="B863" s="537" t="s">
        <v>1074</v>
      </c>
      <c r="C863" s="537" t="s">
        <v>1075</v>
      </c>
      <c r="D863" s="537" t="s">
        <v>1116</v>
      </c>
      <c r="E863" s="537" t="s">
        <v>1117</v>
      </c>
      <c r="F863" s="553">
        <v>26</v>
      </c>
      <c r="G863" s="553">
        <v>7930</v>
      </c>
      <c r="H863" s="553">
        <v>1.5294117647058822</v>
      </c>
      <c r="I863" s="553">
        <v>305</v>
      </c>
      <c r="J863" s="553">
        <v>17</v>
      </c>
      <c r="K863" s="553">
        <v>5185</v>
      </c>
      <c r="L863" s="553">
        <v>1</v>
      </c>
      <c r="M863" s="553">
        <v>305</v>
      </c>
      <c r="N863" s="553">
        <v>20</v>
      </c>
      <c r="O863" s="553">
        <v>6160</v>
      </c>
      <c r="P863" s="542">
        <v>1.1880424300867889</v>
      </c>
      <c r="Q863" s="554">
        <v>308</v>
      </c>
    </row>
    <row r="864" spans="1:17" ht="14.45" customHeight="1" x14ac:dyDescent="0.2">
      <c r="A864" s="536" t="s">
        <v>1265</v>
      </c>
      <c r="B864" s="537" t="s">
        <v>1074</v>
      </c>
      <c r="C864" s="537" t="s">
        <v>1075</v>
      </c>
      <c r="D864" s="537" t="s">
        <v>1120</v>
      </c>
      <c r="E864" s="537" t="s">
        <v>1121</v>
      </c>
      <c r="F864" s="553">
        <v>4</v>
      </c>
      <c r="G864" s="553">
        <v>1976</v>
      </c>
      <c r="H864" s="553">
        <v>1.9959595959595959</v>
      </c>
      <c r="I864" s="553">
        <v>494</v>
      </c>
      <c r="J864" s="553">
        <v>2</v>
      </c>
      <c r="K864" s="553">
        <v>990</v>
      </c>
      <c r="L864" s="553">
        <v>1</v>
      </c>
      <c r="M864" s="553">
        <v>495</v>
      </c>
      <c r="N864" s="553">
        <v>4</v>
      </c>
      <c r="O864" s="553">
        <v>1996</v>
      </c>
      <c r="P864" s="542">
        <v>2.0161616161616163</v>
      </c>
      <c r="Q864" s="554">
        <v>499</v>
      </c>
    </row>
    <row r="865" spans="1:17" ht="14.45" customHeight="1" x14ac:dyDescent="0.2">
      <c r="A865" s="536" t="s">
        <v>1265</v>
      </c>
      <c r="B865" s="537" t="s">
        <v>1074</v>
      </c>
      <c r="C865" s="537" t="s">
        <v>1075</v>
      </c>
      <c r="D865" s="537" t="s">
        <v>1124</v>
      </c>
      <c r="E865" s="537" t="s">
        <v>1125</v>
      </c>
      <c r="F865" s="553">
        <v>33</v>
      </c>
      <c r="G865" s="553">
        <v>12210</v>
      </c>
      <c r="H865" s="553">
        <v>1.7321605901546318</v>
      </c>
      <c r="I865" s="553">
        <v>370</v>
      </c>
      <c r="J865" s="553">
        <v>19</v>
      </c>
      <c r="K865" s="553">
        <v>7049</v>
      </c>
      <c r="L865" s="553">
        <v>1</v>
      </c>
      <c r="M865" s="553">
        <v>371</v>
      </c>
      <c r="N865" s="553">
        <v>21</v>
      </c>
      <c r="O865" s="553">
        <v>7896</v>
      </c>
      <c r="P865" s="542">
        <v>1.1201588877855015</v>
      </c>
      <c r="Q865" s="554">
        <v>376</v>
      </c>
    </row>
    <row r="866" spans="1:17" ht="14.45" customHeight="1" x14ac:dyDescent="0.2">
      <c r="A866" s="536" t="s">
        <v>1265</v>
      </c>
      <c r="B866" s="537" t="s">
        <v>1074</v>
      </c>
      <c r="C866" s="537" t="s">
        <v>1075</v>
      </c>
      <c r="D866" s="537" t="s">
        <v>1132</v>
      </c>
      <c r="E866" s="537" t="s">
        <v>1133</v>
      </c>
      <c r="F866" s="553">
        <v>3</v>
      </c>
      <c r="G866" s="553">
        <v>333</v>
      </c>
      <c r="H866" s="553">
        <v>2.9732142857142856</v>
      </c>
      <c r="I866" s="553">
        <v>111</v>
      </c>
      <c r="J866" s="553">
        <v>1</v>
      </c>
      <c r="K866" s="553">
        <v>112</v>
      </c>
      <c r="L866" s="553">
        <v>1</v>
      </c>
      <c r="M866" s="553">
        <v>112</v>
      </c>
      <c r="N866" s="553"/>
      <c r="O866" s="553"/>
      <c r="P866" s="542"/>
      <c r="Q866" s="554"/>
    </row>
    <row r="867" spans="1:17" ht="14.45" customHeight="1" x14ac:dyDescent="0.2">
      <c r="A867" s="536" t="s">
        <v>1265</v>
      </c>
      <c r="B867" s="537" t="s">
        <v>1074</v>
      </c>
      <c r="C867" s="537" t="s">
        <v>1075</v>
      </c>
      <c r="D867" s="537" t="s">
        <v>1134</v>
      </c>
      <c r="E867" s="537" t="s">
        <v>1135</v>
      </c>
      <c r="F867" s="553">
        <v>4</v>
      </c>
      <c r="G867" s="553">
        <v>500</v>
      </c>
      <c r="H867" s="553">
        <v>1.9841269841269842</v>
      </c>
      <c r="I867" s="553">
        <v>125</v>
      </c>
      <c r="J867" s="553">
        <v>2</v>
      </c>
      <c r="K867" s="553">
        <v>252</v>
      </c>
      <c r="L867" s="553">
        <v>1</v>
      </c>
      <c r="M867" s="553">
        <v>126</v>
      </c>
      <c r="N867" s="553"/>
      <c r="O867" s="553"/>
      <c r="P867" s="542"/>
      <c r="Q867" s="554"/>
    </row>
    <row r="868" spans="1:17" ht="14.45" customHeight="1" x14ac:dyDescent="0.2">
      <c r="A868" s="536" t="s">
        <v>1265</v>
      </c>
      <c r="B868" s="537" t="s">
        <v>1074</v>
      </c>
      <c r="C868" s="537" t="s">
        <v>1075</v>
      </c>
      <c r="D868" s="537" t="s">
        <v>1139</v>
      </c>
      <c r="E868" s="537" t="s">
        <v>1140</v>
      </c>
      <c r="F868" s="553">
        <v>4</v>
      </c>
      <c r="G868" s="553">
        <v>1824</v>
      </c>
      <c r="H868" s="553">
        <v>3.982532751091703</v>
      </c>
      <c r="I868" s="553">
        <v>456</v>
      </c>
      <c r="J868" s="553">
        <v>1</v>
      </c>
      <c r="K868" s="553">
        <v>458</v>
      </c>
      <c r="L868" s="553">
        <v>1</v>
      </c>
      <c r="M868" s="553">
        <v>458</v>
      </c>
      <c r="N868" s="553">
        <v>2</v>
      </c>
      <c r="O868" s="553">
        <v>926</v>
      </c>
      <c r="P868" s="542">
        <v>2.0218340611353711</v>
      </c>
      <c r="Q868" s="554">
        <v>463</v>
      </c>
    </row>
    <row r="869" spans="1:17" ht="14.45" customHeight="1" x14ac:dyDescent="0.2">
      <c r="A869" s="536" t="s">
        <v>1265</v>
      </c>
      <c r="B869" s="537" t="s">
        <v>1074</v>
      </c>
      <c r="C869" s="537" t="s">
        <v>1075</v>
      </c>
      <c r="D869" s="537" t="s">
        <v>1141</v>
      </c>
      <c r="E869" s="537" t="s">
        <v>1142</v>
      </c>
      <c r="F869" s="553"/>
      <c r="G869" s="553"/>
      <c r="H869" s="553"/>
      <c r="I869" s="553"/>
      <c r="J869" s="553">
        <v>6</v>
      </c>
      <c r="K869" s="553">
        <v>348</v>
      </c>
      <c r="L869" s="553">
        <v>1</v>
      </c>
      <c r="M869" s="553">
        <v>58</v>
      </c>
      <c r="N869" s="553">
        <v>5</v>
      </c>
      <c r="O869" s="553">
        <v>295</v>
      </c>
      <c r="P869" s="542">
        <v>0.8477011494252874</v>
      </c>
      <c r="Q869" s="554">
        <v>59</v>
      </c>
    </row>
    <row r="870" spans="1:17" ht="14.45" customHeight="1" x14ac:dyDescent="0.2">
      <c r="A870" s="536" t="s">
        <v>1265</v>
      </c>
      <c r="B870" s="537" t="s">
        <v>1074</v>
      </c>
      <c r="C870" s="537" t="s">
        <v>1075</v>
      </c>
      <c r="D870" s="537" t="s">
        <v>1149</v>
      </c>
      <c r="E870" s="537" t="s">
        <v>1150</v>
      </c>
      <c r="F870" s="553">
        <v>61</v>
      </c>
      <c r="G870" s="553">
        <v>10736</v>
      </c>
      <c r="H870" s="553">
        <v>2.1785714285714284</v>
      </c>
      <c r="I870" s="553">
        <v>176</v>
      </c>
      <c r="J870" s="553">
        <v>28</v>
      </c>
      <c r="K870" s="553">
        <v>4928</v>
      </c>
      <c r="L870" s="553">
        <v>1</v>
      </c>
      <c r="M870" s="553">
        <v>176</v>
      </c>
      <c r="N870" s="553">
        <v>21</v>
      </c>
      <c r="O870" s="553">
        <v>3759</v>
      </c>
      <c r="P870" s="542">
        <v>0.76278409090909094</v>
      </c>
      <c r="Q870" s="554">
        <v>179</v>
      </c>
    </row>
    <row r="871" spans="1:17" ht="14.45" customHeight="1" x14ac:dyDescent="0.2">
      <c r="A871" s="536" t="s">
        <v>1265</v>
      </c>
      <c r="B871" s="537" t="s">
        <v>1074</v>
      </c>
      <c r="C871" s="537" t="s">
        <v>1075</v>
      </c>
      <c r="D871" s="537" t="s">
        <v>1151</v>
      </c>
      <c r="E871" s="537" t="s">
        <v>1152</v>
      </c>
      <c r="F871" s="553"/>
      <c r="G871" s="553"/>
      <c r="H871" s="553"/>
      <c r="I871" s="553"/>
      <c r="J871" s="553">
        <v>2</v>
      </c>
      <c r="K871" s="553">
        <v>172</v>
      </c>
      <c r="L871" s="553">
        <v>1</v>
      </c>
      <c r="M871" s="553">
        <v>86</v>
      </c>
      <c r="N871" s="553">
        <v>4</v>
      </c>
      <c r="O871" s="553">
        <v>348</v>
      </c>
      <c r="P871" s="542">
        <v>2.0232558139534884</v>
      </c>
      <c r="Q871" s="554">
        <v>87</v>
      </c>
    </row>
    <row r="872" spans="1:17" ht="14.45" customHeight="1" x14ac:dyDescent="0.2">
      <c r="A872" s="536" t="s">
        <v>1265</v>
      </c>
      <c r="B872" s="537" t="s">
        <v>1074</v>
      </c>
      <c r="C872" s="537" t="s">
        <v>1075</v>
      </c>
      <c r="D872" s="537" t="s">
        <v>1155</v>
      </c>
      <c r="E872" s="537" t="s">
        <v>1156</v>
      </c>
      <c r="F872" s="553">
        <v>7</v>
      </c>
      <c r="G872" s="553">
        <v>1190</v>
      </c>
      <c r="H872" s="553">
        <v>1.75</v>
      </c>
      <c r="I872" s="553">
        <v>170</v>
      </c>
      <c r="J872" s="553">
        <v>4</v>
      </c>
      <c r="K872" s="553">
        <v>680</v>
      </c>
      <c r="L872" s="553">
        <v>1</v>
      </c>
      <c r="M872" s="553">
        <v>170</v>
      </c>
      <c r="N872" s="553">
        <v>3</v>
      </c>
      <c r="O872" s="553">
        <v>516</v>
      </c>
      <c r="P872" s="542">
        <v>0.75882352941176467</v>
      </c>
      <c r="Q872" s="554">
        <v>172</v>
      </c>
    </row>
    <row r="873" spans="1:17" ht="14.45" customHeight="1" x14ac:dyDescent="0.2">
      <c r="A873" s="536" t="s">
        <v>1265</v>
      </c>
      <c r="B873" s="537" t="s">
        <v>1074</v>
      </c>
      <c r="C873" s="537" t="s">
        <v>1075</v>
      </c>
      <c r="D873" s="537" t="s">
        <v>1165</v>
      </c>
      <c r="E873" s="537" t="s">
        <v>1166</v>
      </c>
      <c r="F873" s="553"/>
      <c r="G873" s="553"/>
      <c r="H873" s="553"/>
      <c r="I873" s="553"/>
      <c r="J873" s="553">
        <v>1</v>
      </c>
      <c r="K873" s="553">
        <v>264</v>
      </c>
      <c r="L873" s="553">
        <v>1</v>
      </c>
      <c r="M873" s="553">
        <v>264</v>
      </c>
      <c r="N873" s="553">
        <v>1</v>
      </c>
      <c r="O873" s="553">
        <v>267</v>
      </c>
      <c r="P873" s="542">
        <v>1.0113636363636365</v>
      </c>
      <c r="Q873" s="554">
        <v>267</v>
      </c>
    </row>
    <row r="874" spans="1:17" ht="14.45" customHeight="1" x14ac:dyDescent="0.2">
      <c r="A874" s="536" t="s">
        <v>1265</v>
      </c>
      <c r="B874" s="537" t="s">
        <v>1074</v>
      </c>
      <c r="C874" s="537" t="s">
        <v>1075</v>
      </c>
      <c r="D874" s="537" t="s">
        <v>1167</v>
      </c>
      <c r="E874" s="537" t="s">
        <v>1168</v>
      </c>
      <c r="F874" s="553">
        <v>1</v>
      </c>
      <c r="G874" s="553">
        <v>2131</v>
      </c>
      <c r="H874" s="553"/>
      <c r="I874" s="553">
        <v>2131</v>
      </c>
      <c r="J874" s="553"/>
      <c r="K874" s="553"/>
      <c r="L874" s="553"/>
      <c r="M874" s="553"/>
      <c r="N874" s="553"/>
      <c r="O874" s="553"/>
      <c r="P874" s="542"/>
      <c r="Q874" s="554"/>
    </row>
    <row r="875" spans="1:17" ht="14.45" customHeight="1" x14ac:dyDescent="0.2">
      <c r="A875" s="536" t="s">
        <v>1266</v>
      </c>
      <c r="B875" s="537" t="s">
        <v>1074</v>
      </c>
      <c r="C875" s="537" t="s">
        <v>1075</v>
      </c>
      <c r="D875" s="537" t="s">
        <v>1078</v>
      </c>
      <c r="E875" s="537" t="s">
        <v>1079</v>
      </c>
      <c r="F875" s="553">
        <v>111</v>
      </c>
      <c r="G875" s="553">
        <v>6438</v>
      </c>
      <c r="H875" s="553">
        <v>1.247191011235955</v>
      </c>
      <c r="I875" s="553">
        <v>58</v>
      </c>
      <c r="J875" s="553">
        <v>89</v>
      </c>
      <c r="K875" s="553">
        <v>5162</v>
      </c>
      <c r="L875" s="553">
        <v>1</v>
      </c>
      <c r="M875" s="553">
        <v>58</v>
      </c>
      <c r="N875" s="553">
        <v>106</v>
      </c>
      <c r="O875" s="553">
        <v>6254</v>
      </c>
      <c r="P875" s="542">
        <v>1.21154591243704</v>
      </c>
      <c r="Q875" s="554">
        <v>59</v>
      </c>
    </row>
    <row r="876" spans="1:17" ht="14.45" customHeight="1" x14ac:dyDescent="0.2">
      <c r="A876" s="536" t="s">
        <v>1266</v>
      </c>
      <c r="B876" s="537" t="s">
        <v>1074</v>
      </c>
      <c r="C876" s="537" t="s">
        <v>1075</v>
      </c>
      <c r="D876" s="537" t="s">
        <v>1080</v>
      </c>
      <c r="E876" s="537" t="s">
        <v>1081</v>
      </c>
      <c r="F876" s="553">
        <v>1</v>
      </c>
      <c r="G876" s="553">
        <v>131</v>
      </c>
      <c r="H876" s="553">
        <v>0.99242424242424243</v>
      </c>
      <c r="I876" s="553">
        <v>131</v>
      </c>
      <c r="J876" s="553">
        <v>1</v>
      </c>
      <c r="K876" s="553">
        <v>132</v>
      </c>
      <c r="L876" s="553">
        <v>1</v>
      </c>
      <c r="M876" s="553">
        <v>132</v>
      </c>
      <c r="N876" s="553">
        <v>3</v>
      </c>
      <c r="O876" s="553">
        <v>396</v>
      </c>
      <c r="P876" s="542">
        <v>3</v>
      </c>
      <c r="Q876" s="554">
        <v>132</v>
      </c>
    </row>
    <row r="877" spans="1:17" ht="14.45" customHeight="1" x14ac:dyDescent="0.2">
      <c r="A877" s="536" t="s">
        <v>1266</v>
      </c>
      <c r="B877" s="537" t="s">
        <v>1074</v>
      </c>
      <c r="C877" s="537" t="s">
        <v>1075</v>
      </c>
      <c r="D877" s="537" t="s">
        <v>1082</v>
      </c>
      <c r="E877" s="537" t="s">
        <v>1083</v>
      </c>
      <c r="F877" s="553"/>
      <c r="G877" s="553"/>
      <c r="H877" s="553"/>
      <c r="I877" s="553"/>
      <c r="J877" s="553"/>
      <c r="K877" s="553"/>
      <c r="L877" s="553"/>
      <c r="M877" s="553"/>
      <c r="N877" s="553">
        <v>1</v>
      </c>
      <c r="O877" s="553">
        <v>190</v>
      </c>
      <c r="P877" s="542"/>
      <c r="Q877" s="554">
        <v>190</v>
      </c>
    </row>
    <row r="878" spans="1:17" ht="14.45" customHeight="1" x14ac:dyDescent="0.2">
      <c r="A878" s="536" t="s">
        <v>1266</v>
      </c>
      <c r="B878" s="537" t="s">
        <v>1074</v>
      </c>
      <c r="C878" s="537" t="s">
        <v>1075</v>
      </c>
      <c r="D878" s="537" t="s">
        <v>1086</v>
      </c>
      <c r="E878" s="537" t="s">
        <v>1087</v>
      </c>
      <c r="F878" s="553">
        <v>95</v>
      </c>
      <c r="G878" s="553">
        <v>17100</v>
      </c>
      <c r="H878" s="553">
        <v>1.0555555555555556</v>
      </c>
      <c r="I878" s="553">
        <v>180</v>
      </c>
      <c r="J878" s="553">
        <v>90</v>
      </c>
      <c r="K878" s="553">
        <v>16200</v>
      </c>
      <c r="L878" s="553">
        <v>1</v>
      </c>
      <c r="M878" s="553">
        <v>180</v>
      </c>
      <c r="N878" s="553">
        <v>119</v>
      </c>
      <c r="O878" s="553">
        <v>21777</v>
      </c>
      <c r="P878" s="542">
        <v>1.3442592592592593</v>
      </c>
      <c r="Q878" s="554">
        <v>183</v>
      </c>
    </row>
    <row r="879" spans="1:17" ht="14.45" customHeight="1" x14ac:dyDescent="0.2">
      <c r="A879" s="536" t="s">
        <v>1266</v>
      </c>
      <c r="B879" s="537" t="s">
        <v>1074</v>
      </c>
      <c r="C879" s="537" t="s">
        <v>1075</v>
      </c>
      <c r="D879" s="537" t="s">
        <v>1088</v>
      </c>
      <c r="E879" s="537" t="s">
        <v>1089</v>
      </c>
      <c r="F879" s="553"/>
      <c r="G879" s="553"/>
      <c r="H879" s="553"/>
      <c r="I879" s="553"/>
      <c r="J879" s="553">
        <v>1</v>
      </c>
      <c r="K879" s="553">
        <v>570</v>
      </c>
      <c r="L879" s="553">
        <v>1</v>
      </c>
      <c r="M879" s="553">
        <v>570</v>
      </c>
      <c r="N879" s="553"/>
      <c r="O879" s="553"/>
      <c r="P879" s="542"/>
      <c r="Q879" s="554"/>
    </row>
    <row r="880" spans="1:17" ht="14.45" customHeight="1" x14ac:dyDescent="0.2">
      <c r="A880" s="536" t="s">
        <v>1266</v>
      </c>
      <c r="B880" s="537" t="s">
        <v>1074</v>
      </c>
      <c r="C880" s="537" t="s">
        <v>1075</v>
      </c>
      <c r="D880" s="537" t="s">
        <v>1090</v>
      </c>
      <c r="E880" s="537" t="s">
        <v>1091</v>
      </c>
      <c r="F880" s="553">
        <v>165</v>
      </c>
      <c r="G880" s="553">
        <v>55440</v>
      </c>
      <c r="H880" s="553">
        <v>1.0545537548504909</v>
      </c>
      <c r="I880" s="553">
        <v>336</v>
      </c>
      <c r="J880" s="553">
        <v>156</v>
      </c>
      <c r="K880" s="553">
        <v>52572</v>
      </c>
      <c r="L880" s="553">
        <v>1</v>
      </c>
      <c r="M880" s="553">
        <v>337</v>
      </c>
      <c r="N880" s="553">
        <v>205</v>
      </c>
      <c r="O880" s="553">
        <v>69905</v>
      </c>
      <c r="P880" s="542">
        <v>1.3297002206497754</v>
      </c>
      <c r="Q880" s="554">
        <v>341</v>
      </c>
    </row>
    <row r="881" spans="1:17" ht="14.45" customHeight="1" x14ac:dyDescent="0.2">
      <c r="A881" s="536" t="s">
        <v>1266</v>
      </c>
      <c r="B881" s="537" t="s">
        <v>1074</v>
      </c>
      <c r="C881" s="537" t="s">
        <v>1075</v>
      </c>
      <c r="D881" s="537" t="s">
        <v>1092</v>
      </c>
      <c r="E881" s="537" t="s">
        <v>1093</v>
      </c>
      <c r="F881" s="553">
        <v>69</v>
      </c>
      <c r="G881" s="553">
        <v>31671</v>
      </c>
      <c r="H881" s="553">
        <v>1.0147058823529411</v>
      </c>
      <c r="I881" s="553">
        <v>459</v>
      </c>
      <c r="J881" s="553">
        <v>68</v>
      </c>
      <c r="K881" s="553">
        <v>31212</v>
      </c>
      <c r="L881" s="553">
        <v>1</v>
      </c>
      <c r="M881" s="553">
        <v>459</v>
      </c>
      <c r="N881" s="553">
        <v>80</v>
      </c>
      <c r="O881" s="553">
        <v>36960</v>
      </c>
      <c r="P881" s="542">
        <v>1.184159938485198</v>
      </c>
      <c r="Q881" s="554">
        <v>462</v>
      </c>
    </row>
    <row r="882" spans="1:17" ht="14.45" customHeight="1" x14ac:dyDescent="0.2">
      <c r="A882" s="536" t="s">
        <v>1266</v>
      </c>
      <c r="B882" s="537" t="s">
        <v>1074</v>
      </c>
      <c r="C882" s="537" t="s">
        <v>1075</v>
      </c>
      <c r="D882" s="537" t="s">
        <v>1094</v>
      </c>
      <c r="E882" s="537" t="s">
        <v>1095</v>
      </c>
      <c r="F882" s="553">
        <v>984</v>
      </c>
      <c r="G882" s="553">
        <v>343416</v>
      </c>
      <c r="H882" s="553">
        <v>1.0516490583371612</v>
      </c>
      <c r="I882" s="553">
        <v>349</v>
      </c>
      <c r="J882" s="553">
        <v>933</v>
      </c>
      <c r="K882" s="553">
        <v>326550</v>
      </c>
      <c r="L882" s="553">
        <v>1</v>
      </c>
      <c r="M882" s="553">
        <v>350</v>
      </c>
      <c r="N882" s="553">
        <v>1233</v>
      </c>
      <c r="O882" s="553">
        <v>432783</v>
      </c>
      <c r="P882" s="542">
        <v>1.325319246669729</v>
      </c>
      <c r="Q882" s="554">
        <v>351</v>
      </c>
    </row>
    <row r="883" spans="1:17" ht="14.45" customHeight="1" x14ac:dyDescent="0.2">
      <c r="A883" s="536" t="s">
        <v>1266</v>
      </c>
      <c r="B883" s="537" t="s">
        <v>1074</v>
      </c>
      <c r="C883" s="537" t="s">
        <v>1075</v>
      </c>
      <c r="D883" s="537" t="s">
        <v>1096</v>
      </c>
      <c r="E883" s="537" t="s">
        <v>1097</v>
      </c>
      <c r="F883" s="553"/>
      <c r="G883" s="553"/>
      <c r="H883" s="553"/>
      <c r="I883" s="553"/>
      <c r="J883" s="553">
        <v>1</v>
      </c>
      <c r="K883" s="553">
        <v>1655</v>
      </c>
      <c r="L883" s="553">
        <v>1</v>
      </c>
      <c r="M883" s="553">
        <v>1655</v>
      </c>
      <c r="N883" s="553"/>
      <c r="O883" s="553"/>
      <c r="P883" s="542"/>
      <c r="Q883" s="554"/>
    </row>
    <row r="884" spans="1:17" ht="14.45" customHeight="1" x14ac:dyDescent="0.2">
      <c r="A884" s="536" t="s">
        <v>1266</v>
      </c>
      <c r="B884" s="537" t="s">
        <v>1074</v>
      </c>
      <c r="C884" s="537" t="s">
        <v>1075</v>
      </c>
      <c r="D884" s="537" t="s">
        <v>1098</v>
      </c>
      <c r="E884" s="537" t="s">
        <v>1099</v>
      </c>
      <c r="F884" s="553"/>
      <c r="G884" s="553"/>
      <c r="H884" s="553"/>
      <c r="I884" s="553"/>
      <c r="J884" s="553">
        <v>1</v>
      </c>
      <c r="K884" s="553">
        <v>6242</v>
      </c>
      <c r="L884" s="553">
        <v>1</v>
      </c>
      <c r="M884" s="553">
        <v>6242</v>
      </c>
      <c r="N884" s="553"/>
      <c r="O884" s="553"/>
      <c r="P884" s="542"/>
      <c r="Q884" s="554"/>
    </row>
    <row r="885" spans="1:17" ht="14.45" customHeight="1" x14ac:dyDescent="0.2">
      <c r="A885" s="536" t="s">
        <v>1266</v>
      </c>
      <c r="B885" s="537" t="s">
        <v>1074</v>
      </c>
      <c r="C885" s="537" t="s">
        <v>1075</v>
      </c>
      <c r="D885" s="537" t="s">
        <v>1104</v>
      </c>
      <c r="E885" s="537" t="s">
        <v>1105</v>
      </c>
      <c r="F885" s="553">
        <v>2</v>
      </c>
      <c r="G885" s="553">
        <v>98</v>
      </c>
      <c r="H885" s="553">
        <v>0.66666666666666663</v>
      </c>
      <c r="I885" s="553">
        <v>49</v>
      </c>
      <c r="J885" s="553">
        <v>3</v>
      </c>
      <c r="K885" s="553">
        <v>147</v>
      </c>
      <c r="L885" s="553">
        <v>1</v>
      </c>
      <c r="M885" s="553">
        <v>49</v>
      </c>
      <c r="N885" s="553">
        <v>2</v>
      </c>
      <c r="O885" s="553">
        <v>100</v>
      </c>
      <c r="P885" s="542">
        <v>0.68027210884353739</v>
      </c>
      <c r="Q885" s="554">
        <v>50</v>
      </c>
    </row>
    <row r="886" spans="1:17" ht="14.45" customHeight="1" x14ac:dyDescent="0.2">
      <c r="A886" s="536" t="s">
        <v>1266</v>
      </c>
      <c r="B886" s="537" t="s">
        <v>1074</v>
      </c>
      <c r="C886" s="537" t="s">
        <v>1075</v>
      </c>
      <c r="D886" s="537" t="s">
        <v>1106</v>
      </c>
      <c r="E886" s="537" t="s">
        <v>1107</v>
      </c>
      <c r="F886" s="553">
        <v>15</v>
      </c>
      <c r="G886" s="553">
        <v>5865</v>
      </c>
      <c r="H886" s="553">
        <v>0.5159218859957776</v>
      </c>
      <c r="I886" s="553">
        <v>391</v>
      </c>
      <c r="J886" s="553">
        <v>29</v>
      </c>
      <c r="K886" s="553">
        <v>11368</v>
      </c>
      <c r="L886" s="553">
        <v>1</v>
      </c>
      <c r="M886" s="553">
        <v>392</v>
      </c>
      <c r="N886" s="553">
        <v>5</v>
      </c>
      <c r="O886" s="553">
        <v>1995</v>
      </c>
      <c r="P886" s="542">
        <v>0.17549261083743842</v>
      </c>
      <c r="Q886" s="554">
        <v>399</v>
      </c>
    </row>
    <row r="887" spans="1:17" ht="14.45" customHeight="1" x14ac:dyDescent="0.2">
      <c r="A887" s="536" t="s">
        <v>1266</v>
      </c>
      <c r="B887" s="537" t="s">
        <v>1074</v>
      </c>
      <c r="C887" s="537" t="s">
        <v>1075</v>
      </c>
      <c r="D887" s="537" t="s">
        <v>1108</v>
      </c>
      <c r="E887" s="537" t="s">
        <v>1109</v>
      </c>
      <c r="F887" s="553"/>
      <c r="G887" s="553"/>
      <c r="H887" s="553"/>
      <c r="I887" s="553"/>
      <c r="J887" s="553">
        <v>2</v>
      </c>
      <c r="K887" s="553">
        <v>76</v>
      </c>
      <c r="L887" s="553">
        <v>1</v>
      </c>
      <c r="M887" s="553">
        <v>38</v>
      </c>
      <c r="N887" s="553">
        <v>1</v>
      </c>
      <c r="O887" s="553">
        <v>38</v>
      </c>
      <c r="P887" s="542">
        <v>0.5</v>
      </c>
      <c r="Q887" s="554">
        <v>38</v>
      </c>
    </row>
    <row r="888" spans="1:17" ht="14.45" customHeight="1" x14ac:dyDescent="0.2">
      <c r="A888" s="536" t="s">
        <v>1266</v>
      </c>
      <c r="B888" s="537" t="s">
        <v>1074</v>
      </c>
      <c r="C888" s="537" t="s">
        <v>1075</v>
      </c>
      <c r="D888" s="537" t="s">
        <v>1112</v>
      </c>
      <c r="E888" s="537" t="s">
        <v>1113</v>
      </c>
      <c r="F888" s="553">
        <v>39</v>
      </c>
      <c r="G888" s="553">
        <v>27495</v>
      </c>
      <c r="H888" s="553">
        <v>0.99742436334615103</v>
      </c>
      <c r="I888" s="553">
        <v>705</v>
      </c>
      <c r="J888" s="553">
        <v>39</v>
      </c>
      <c r="K888" s="553">
        <v>27566</v>
      </c>
      <c r="L888" s="553">
        <v>1</v>
      </c>
      <c r="M888" s="553">
        <v>706.82051282051282</v>
      </c>
      <c r="N888" s="553">
        <v>18</v>
      </c>
      <c r="O888" s="553">
        <v>12834</v>
      </c>
      <c r="P888" s="542">
        <v>0.46557353261263879</v>
      </c>
      <c r="Q888" s="554">
        <v>713</v>
      </c>
    </row>
    <row r="889" spans="1:17" ht="14.45" customHeight="1" x14ac:dyDescent="0.2">
      <c r="A889" s="536" t="s">
        <v>1266</v>
      </c>
      <c r="B889" s="537" t="s">
        <v>1074</v>
      </c>
      <c r="C889" s="537" t="s">
        <v>1075</v>
      </c>
      <c r="D889" s="537" t="s">
        <v>1114</v>
      </c>
      <c r="E889" s="537" t="s">
        <v>1115</v>
      </c>
      <c r="F889" s="553"/>
      <c r="G889" s="553"/>
      <c r="H889" s="553"/>
      <c r="I889" s="553"/>
      <c r="J889" s="553">
        <v>7</v>
      </c>
      <c r="K889" s="553">
        <v>1037</v>
      </c>
      <c r="L889" s="553">
        <v>1</v>
      </c>
      <c r="M889" s="553">
        <v>148.14285714285714</v>
      </c>
      <c r="N889" s="553">
        <v>3</v>
      </c>
      <c r="O889" s="553">
        <v>450</v>
      </c>
      <c r="P889" s="542">
        <v>0.43394406943105113</v>
      </c>
      <c r="Q889" s="554">
        <v>150</v>
      </c>
    </row>
    <row r="890" spans="1:17" ht="14.45" customHeight="1" x14ac:dyDescent="0.2">
      <c r="A890" s="536" t="s">
        <v>1266</v>
      </c>
      <c r="B890" s="537" t="s">
        <v>1074</v>
      </c>
      <c r="C890" s="537" t="s">
        <v>1075</v>
      </c>
      <c r="D890" s="537" t="s">
        <v>1116</v>
      </c>
      <c r="E890" s="537" t="s">
        <v>1117</v>
      </c>
      <c r="F890" s="553">
        <v>10</v>
      </c>
      <c r="G890" s="553">
        <v>3050</v>
      </c>
      <c r="H890" s="553">
        <v>10</v>
      </c>
      <c r="I890" s="553">
        <v>305</v>
      </c>
      <c r="J890" s="553">
        <v>1</v>
      </c>
      <c r="K890" s="553">
        <v>305</v>
      </c>
      <c r="L890" s="553">
        <v>1</v>
      </c>
      <c r="M890" s="553">
        <v>305</v>
      </c>
      <c r="N890" s="553">
        <v>8</v>
      </c>
      <c r="O890" s="553">
        <v>2464</v>
      </c>
      <c r="P890" s="542">
        <v>8.0786885245901647</v>
      </c>
      <c r="Q890" s="554">
        <v>308</v>
      </c>
    </row>
    <row r="891" spans="1:17" ht="14.45" customHeight="1" x14ac:dyDescent="0.2">
      <c r="A891" s="536" t="s">
        <v>1266</v>
      </c>
      <c r="B891" s="537" t="s">
        <v>1074</v>
      </c>
      <c r="C891" s="537" t="s">
        <v>1075</v>
      </c>
      <c r="D891" s="537" t="s">
        <v>1118</v>
      </c>
      <c r="E891" s="537" t="s">
        <v>1119</v>
      </c>
      <c r="F891" s="553">
        <v>1</v>
      </c>
      <c r="G891" s="553">
        <v>3712</v>
      </c>
      <c r="H891" s="553"/>
      <c r="I891" s="553">
        <v>3712</v>
      </c>
      <c r="J891" s="553"/>
      <c r="K891" s="553"/>
      <c r="L891" s="553"/>
      <c r="M891" s="553"/>
      <c r="N891" s="553"/>
      <c r="O891" s="553"/>
      <c r="P891" s="542"/>
      <c r="Q891" s="554"/>
    </row>
    <row r="892" spans="1:17" ht="14.45" customHeight="1" x14ac:dyDescent="0.2">
      <c r="A892" s="536" t="s">
        <v>1266</v>
      </c>
      <c r="B892" s="537" t="s">
        <v>1074</v>
      </c>
      <c r="C892" s="537" t="s">
        <v>1075</v>
      </c>
      <c r="D892" s="537" t="s">
        <v>1120</v>
      </c>
      <c r="E892" s="537" t="s">
        <v>1121</v>
      </c>
      <c r="F892" s="553">
        <v>121</v>
      </c>
      <c r="G892" s="553">
        <v>59774</v>
      </c>
      <c r="H892" s="553">
        <v>1.0686332350049164</v>
      </c>
      <c r="I892" s="553">
        <v>494</v>
      </c>
      <c r="J892" s="553">
        <v>113</v>
      </c>
      <c r="K892" s="553">
        <v>55935</v>
      </c>
      <c r="L892" s="553">
        <v>1</v>
      </c>
      <c r="M892" s="553">
        <v>495</v>
      </c>
      <c r="N892" s="553">
        <v>154</v>
      </c>
      <c r="O892" s="553">
        <v>76846</v>
      </c>
      <c r="P892" s="542">
        <v>1.3738446411012784</v>
      </c>
      <c r="Q892" s="554">
        <v>499</v>
      </c>
    </row>
    <row r="893" spans="1:17" ht="14.45" customHeight="1" x14ac:dyDescent="0.2">
      <c r="A893" s="536" t="s">
        <v>1266</v>
      </c>
      <c r="B893" s="537" t="s">
        <v>1074</v>
      </c>
      <c r="C893" s="537" t="s">
        <v>1075</v>
      </c>
      <c r="D893" s="537" t="s">
        <v>1124</v>
      </c>
      <c r="E893" s="537" t="s">
        <v>1125</v>
      </c>
      <c r="F893" s="553">
        <v>135</v>
      </c>
      <c r="G893" s="553">
        <v>49950</v>
      </c>
      <c r="H893" s="553">
        <v>1.1914700760918828</v>
      </c>
      <c r="I893" s="553">
        <v>370</v>
      </c>
      <c r="J893" s="553">
        <v>113</v>
      </c>
      <c r="K893" s="553">
        <v>41923</v>
      </c>
      <c r="L893" s="553">
        <v>1</v>
      </c>
      <c r="M893" s="553">
        <v>371</v>
      </c>
      <c r="N893" s="553">
        <v>150</v>
      </c>
      <c r="O893" s="553">
        <v>56400</v>
      </c>
      <c r="P893" s="542">
        <v>1.3453235694010448</v>
      </c>
      <c r="Q893" s="554">
        <v>376</v>
      </c>
    </row>
    <row r="894" spans="1:17" ht="14.45" customHeight="1" x14ac:dyDescent="0.2">
      <c r="A894" s="536" t="s">
        <v>1266</v>
      </c>
      <c r="B894" s="537" t="s">
        <v>1074</v>
      </c>
      <c r="C894" s="537" t="s">
        <v>1075</v>
      </c>
      <c r="D894" s="537" t="s">
        <v>1126</v>
      </c>
      <c r="E894" s="537" t="s">
        <v>1127</v>
      </c>
      <c r="F894" s="553"/>
      <c r="G894" s="553"/>
      <c r="H894" s="553"/>
      <c r="I894" s="553"/>
      <c r="J894" s="553">
        <v>3</v>
      </c>
      <c r="K894" s="553">
        <v>9339</v>
      </c>
      <c r="L894" s="553">
        <v>1</v>
      </c>
      <c r="M894" s="553">
        <v>3113</v>
      </c>
      <c r="N894" s="553">
        <v>1</v>
      </c>
      <c r="O894" s="553">
        <v>3132</v>
      </c>
      <c r="P894" s="542">
        <v>0.3353678123996145</v>
      </c>
      <c r="Q894" s="554">
        <v>3132</v>
      </c>
    </row>
    <row r="895" spans="1:17" ht="14.45" customHeight="1" x14ac:dyDescent="0.2">
      <c r="A895" s="536" t="s">
        <v>1266</v>
      </c>
      <c r="B895" s="537" t="s">
        <v>1074</v>
      </c>
      <c r="C895" s="537" t="s">
        <v>1075</v>
      </c>
      <c r="D895" s="537" t="s">
        <v>1128</v>
      </c>
      <c r="E895" s="537" t="s">
        <v>1129</v>
      </c>
      <c r="F895" s="553"/>
      <c r="G895" s="553"/>
      <c r="H895" s="553"/>
      <c r="I895" s="553"/>
      <c r="J895" s="553">
        <v>4</v>
      </c>
      <c r="K895" s="553">
        <v>48</v>
      </c>
      <c r="L895" s="553">
        <v>1</v>
      </c>
      <c r="M895" s="553">
        <v>12</v>
      </c>
      <c r="N895" s="553">
        <v>5</v>
      </c>
      <c r="O895" s="553">
        <v>60</v>
      </c>
      <c r="P895" s="542">
        <v>1.25</v>
      </c>
      <c r="Q895" s="554">
        <v>12</v>
      </c>
    </row>
    <row r="896" spans="1:17" ht="14.45" customHeight="1" x14ac:dyDescent="0.2">
      <c r="A896" s="536" t="s">
        <v>1266</v>
      </c>
      <c r="B896" s="537" t="s">
        <v>1074</v>
      </c>
      <c r="C896" s="537" t="s">
        <v>1075</v>
      </c>
      <c r="D896" s="537" t="s">
        <v>1132</v>
      </c>
      <c r="E896" s="537" t="s">
        <v>1133</v>
      </c>
      <c r="F896" s="553">
        <v>6</v>
      </c>
      <c r="G896" s="553">
        <v>666</v>
      </c>
      <c r="H896" s="553">
        <v>0.84948979591836737</v>
      </c>
      <c r="I896" s="553">
        <v>111</v>
      </c>
      <c r="J896" s="553">
        <v>7</v>
      </c>
      <c r="K896" s="553">
        <v>784</v>
      </c>
      <c r="L896" s="553">
        <v>1</v>
      </c>
      <c r="M896" s="553">
        <v>112</v>
      </c>
      <c r="N896" s="553">
        <v>32</v>
      </c>
      <c r="O896" s="553">
        <v>3616</v>
      </c>
      <c r="P896" s="542">
        <v>4.6122448979591839</v>
      </c>
      <c r="Q896" s="554">
        <v>113</v>
      </c>
    </row>
    <row r="897" spans="1:17" ht="14.45" customHeight="1" x14ac:dyDescent="0.2">
      <c r="A897" s="536" t="s">
        <v>1266</v>
      </c>
      <c r="B897" s="537" t="s">
        <v>1074</v>
      </c>
      <c r="C897" s="537" t="s">
        <v>1075</v>
      </c>
      <c r="D897" s="537" t="s">
        <v>1134</v>
      </c>
      <c r="E897" s="537" t="s">
        <v>1135</v>
      </c>
      <c r="F897" s="553">
        <v>1</v>
      </c>
      <c r="G897" s="553">
        <v>125</v>
      </c>
      <c r="H897" s="553">
        <v>1</v>
      </c>
      <c r="I897" s="553">
        <v>125</v>
      </c>
      <c r="J897" s="553">
        <v>1</v>
      </c>
      <c r="K897" s="553">
        <v>125</v>
      </c>
      <c r="L897" s="553">
        <v>1</v>
      </c>
      <c r="M897" s="553">
        <v>125</v>
      </c>
      <c r="N897" s="553">
        <v>3</v>
      </c>
      <c r="O897" s="553">
        <v>378</v>
      </c>
      <c r="P897" s="542">
        <v>3.024</v>
      </c>
      <c r="Q897" s="554">
        <v>126</v>
      </c>
    </row>
    <row r="898" spans="1:17" ht="14.45" customHeight="1" x14ac:dyDescent="0.2">
      <c r="A898" s="536" t="s">
        <v>1266</v>
      </c>
      <c r="B898" s="537" t="s">
        <v>1074</v>
      </c>
      <c r="C898" s="537" t="s">
        <v>1075</v>
      </c>
      <c r="D898" s="537" t="s">
        <v>1136</v>
      </c>
      <c r="E898" s="537" t="s">
        <v>1137</v>
      </c>
      <c r="F898" s="553">
        <v>8</v>
      </c>
      <c r="G898" s="553">
        <v>3960</v>
      </c>
      <c r="H898" s="553">
        <v>0.532258064516129</v>
      </c>
      <c r="I898" s="553">
        <v>495</v>
      </c>
      <c r="J898" s="553">
        <v>15</v>
      </c>
      <c r="K898" s="553">
        <v>7440</v>
      </c>
      <c r="L898" s="553">
        <v>1</v>
      </c>
      <c r="M898" s="553">
        <v>496</v>
      </c>
      <c r="N898" s="553">
        <v>18</v>
      </c>
      <c r="O898" s="553">
        <v>9000</v>
      </c>
      <c r="P898" s="542">
        <v>1.2096774193548387</v>
      </c>
      <c r="Q898" s="554">
        <v>500</v>
      </c>
    </row>
    <row r="899" spans="1:17" ht="14.45" customHeight="1" x14ac:dyDescent="0.2">
      <c r="A899" s="536" t="s">
        <v>1266</v>
      </c>
      <c r="B899" s="537" t="s">
        <v>1074</v>
      </c>
      <c r="C899" s="537" t="s">
        <v>1075</v>
      </c>
      <c r="D899" s="537" t="s">
        <v>1138</v>
      </c>
      <c r="E899" s="537"/>
      <c r="F899" s="553">
        <v>6</v>
      </c>
      <c r="G899" s="553">
        <v>7710</v>
      </c>
      <c r="H899" s="553"/>
      <c r="I899" s="553">
        <v>1285</v>
      </c>
      <c r="J899" s="553"/>
      <c r="K899" s="553"/>
      <c r="L899" s="553"/>
      <c r="M899" s="553"/>
      <c r="N899" s="553"/>
      <c r="O899" s="553"/>
      <c r="P899" s="542"/>
      <c r="Q899" s="554"/>
    </row>
    <row r="900" spans="1:17" ht="14.45" customHeight="1" x14ac:dyDescent="0.2">
      <c r="A900" s="536" t="s">
        <v>1266</v>
      </c>
      <c r="B900" s="537" t="s">
        <v>1074</v>
      </c>
      <c r="C900" s="537" t="s">
        <v>1075</v>
      </c>
      <c r="D900" s="537" t="s">
        <v>1139</v>
      </c>
      <c r="E900" s="537" t="s">
        <v>1140</v>
      </c>
      <c r="F900" s="553">
        <v>175</v>
      </c>
      <c r="G900" s="553">
        <v>79800</v>
      </c>
      <c r="H900" s="553">
        <v>0.97885285314753934</v>
      </c>
      <c r="I900" s="553">
        <v>456</v>
      </c>
      <c r="J900" s="553">
        <v>178</v>
      </c>
      <c r="K900" s="553">
        <v>81524</v>
      </c>
      <c r="L900" s="553">
        <v>1</v>
      </c>
      <c r="M900" s="553">
        <v>458</v>
      </c>
      <c r="N900" s="553">
        <v>218</v>
      </c>
      <c r="O900" s="553">
        <v>100934</v>
      </c>
      <c r="P900" s="542">
        <v>1.2380893969873903</v>
      </c>
      <c r="Q900" s="554">
        <v>463</v>
      </c>
    </row>
    <row r="901" spans="1:17" ht="14.45" customHeight="1" x14ac:dyDescent="0.2">
      <c r="A901" s="536" t="s">
        <v>1266</v>
      </c>
      <c r="B901" s="537" t="s">
        <v>1074</v>
      </c>
      <c r="C901" s="537" t="s">
        <v>1075</v>
      </c>
      <c r="D901" s="537" t="s">
        <v>1141</v>
      </c>
      <c r="E901" s="537" t="s">
        <v>1142</v>
      </c>
      <c r="F901" s="553">
        <v>28</v>
      </c>
      <c r="G901" s="553">
        <v>1624</v>
      </c>
      <c r="H901" s="553">
        <v>0.7</v>
      </c>
      <c r="I901" s="553">
        <v>58</v>
      </c>
      <c r="J901" s="553">
        <v>40</v>
      </c>
      <c r="K901" s="553">
        <v>2320</v>
      </c>
      <c r="L901" s="553">
        <v>1</v>
      </c>
      <c r="M901" s="553">
        <v>58</v>
      </c>
      <c r="N901" s="553">
        <v>73</v>
      </c>
      <c r="O901" s="553">
        <v>4307</v>
      </c>
      <c r="P901" s="542">
        <v>1.8564655172413793</v>
      </c>
      <c r="Q901" s="554">
        <v>59</v>
      </c>
    </row>
    <row r="902" spans="1:17" ht="14.45" customHeight="1" x14ac:dyDescent="0.2">
      <c r="A902" s="536" t="s">
        <v>1266</v>
      </c>
      <c r="B902" s="537" t="s">
        <v>1074</v>
      </c>
      <c r="C902" s="537" t="s">
        <v>1075</v>
      </c>
      <c r="D902" s="537" t="s">
        <v>1143</v>
      </c>
      <c r="E902" s="537" t="s">
        <v>1144</v>
      </c>
      <c r="F902" s="553">
        <v>1</v>
      </c>
      <c r="G902" s="553">
        <v>2173</v>
      </c>
      <c r="H902" s="553">
        <v>0.99954001839926399</v>
      </c>
      <c r="I902" s="553">
        <v>2173</v>
      </c>
      <c r="J902" s="553">
        <v>1</v>
      </c>
      <c r="K902" s="553">
        <v>2174</v>
      </c>
      <c r="L902" s="553">
        <v>1</v>
      </c>
      <c r="M902" s="553">
        <v>2174</v>
      </c>
      <c r="N902" s="553">
        <v>1</v>
      </c>
      <c r="O902" s="553">
        <v>2179</v>
      </c>
      <c r="P902" s="542">
        <v>1.0022999080036799</v>
      </c>
      <c r="Q902" s="554">
        <v>2179</v>
      </c>
    </row>
    <row r="903" spans="1:17" ht="14.45" customHeight="1" x14ac:dyDescent="0.2">
      <c r="A903" s="536" t="s">
        <v>1266</v>
      </c>
      <c r="B903" s="537" t="s">
        <v>1074</v>
      </c>
      <c r="C903" s="537" t="s">
        <v>1075</v>
      </c>
      <c r="D903" s="537" t="s">
        <v>1145</v>
      </c>
      <c r="E903" s="537" t="s">
        <v>1146</v>
      </c>
      <c r="F903" s="553">
        <v>4</v>
      </c>
      <c r="G903" s="553">
        <v>39048</v>
      </c>
      <c r="H903" s="553">
        <v>0.93264545715104619</v>
      </c>
      <c r="I903" s="553">
        <v>9762</v>
      </c>
      <c r="J903" s="553">
        <v>4</v>
      </c>
      <c r="K903" s="553">
        <v>41868</v>
      </c>
      <c r="L903" s="553">
        <v>1</v>
      </c>
      <c r="M903" s="553">
        <v>10467</v>
      </c>
      <c r="N903" s="553">
        <v>4</v>
      </c>
      <c r="O903" s="553">
        <v>42000</v>
      </c>
      <c r="P903" s="542">
        <v>1.0031527658354829</v>
      </c>
      <c r="Q903" s="554">
        <v>10500</v>
      </c>
    </row>
    <row r="904" spans="1:17" ht="14.45" customHeight="1" x14ac:dyDescent="0.2">
      <c r="A904" s="536" t="s">
        <v>1266</v>
      </c>
      <c r="B904" s="537" t="s">
        <v>1074</v>
      </c>
      <c r="C904" s="537" t="s">
        <v>1075</v>
      </c>
      <c r="D904" s="537" t="s">
        <v>1147</v>
      </c>
      <c r="E904" s="537" t="s">
        <v>1148</v>
      </c>
      <c r="F904" s="553">
        <v>5</v>
      </c>
      <c r="G904" s="553">
        <v>1265</v>
      </c>
      <c r="H904" s="553"/>
      <c r="I904" s="553">
        <v>253</v>
      </c>
      <c r="J904" s="553"/>
      <c r="K904" s="553"/>
      <c r="L904" s="553"/>
      <c r="M904" s="553"/>
      <c r="N904" s="553">
        <v>16</v>
      </c>
      <c r="O904" s="553">
        <v>4112</v>
      </c>
      <c r="P904" s="542"/>
      <c r="Q904" s="554">
        <v>257</v>
      </c>
    </row>
    <row r="905" spans="1:17" ht="14.45" customHeight="1" x14ac:dyDescent="0.2">
      <c r="A905" s="536" t="s">
        <v>1266</v>
      </c>
      <c r="B905" s="537" t="s">
        <v>1074</v>
      </c>
      <c r="C905" s="537" t="s">
        <v>1075</v>
      </c>
      <c r="D905" s="537" t="s">
        <v>1149</v>
      </c>
      <c r="E905" s="537" t="s">
        <v>1150</v>
      </c>
      <c r="F905" s="553">
        <v>44</v>
      </c>
      <c r="G905" s="553">
        <v>7744</v>
      </c>
      <c r="H905" s="553">
        <v>1.1891891891891893</v>
      </c>
      <c r="I905" s="553">
        <v>176</v>
      </c>
      <c r="J905" s="553">
        <v>37</v>
      </c>
      <c r="K905" s="553">
        <v>6512</v>
      </c>
      <c r="L905" s="553">
        <v>1</v>
      </c>
      <c r="M905" s="553">
        <v>176</v>
      </c>
      <c r="N905" s="553">
        <v>39</v>
      </c>
      <c r="O905" s="553">
        <v>6981</v>
      </c>
      <c r="P905" s="542">
        <v>1.0720208845208845</v>
      </c>
      <c r="Q905" s="554">
        <v>179</v>
      </c>
    </row>
    <row r="906" spans="1:17" ht="14.45" customHeight="1" x14ac:dyDescent="0.2">
      <c r="A906" s="536" t="s">
        <v>1266</v>
      </c>
      <c r="B906" s="537" t="s">
        <v>1074</v>
      </c>
      <c r="C906" s="537" t="s">
        <v>1075</v>
      </c>
      <c r="D906" s="537" t="s">
        <v>1151</v>
      </c>
      <c r="E906" s="537" t="s">
        <v>1152</v>
      </c>
      <c r="F906" s="553">
        <v>90</v>
      </c>
      <c r="G906" s="553">
        <v>7650</v>
      </c>
      <c r="H906" s="553">
        <v>0.76684041700080197</v>
      </c>
      <c r="I906" s="553">
        <v>85</v>
      </c>
      <c r="J906" s="553">
        <v>116</v>
      </c>
      <c r="K906" s="553">
        <v>9976</v>
      </c>
      <c r="L906" s="553">
        <v>1</v>
      </c>
      <c r="M906" s="553">
        <v>86</v>
      </c>
      <c r="N906" s="553">
        <v>59</v>
      </c>
      <c r="O906" s="553">
        <v>5133</v>
      </c>
      <c r="P906" s="542">
        <v>0.51453488372093026</v>
      </c>
      <c r="Q906" s="554">
        <v>87</v>
      </c>
    </row>
    <row r="907" spans="1:17" ht="14.45" customHeight="1" x14ac:dyDescent="0.2">
      <c r="A907" s="536" t="s">
        <v>1266</v>
      </c>
      <c r="B907" s="537" t="s">
        <v>1074</v>
      </c>
      <c r="C907" s="537" t="s">
        <v>1075</v>
      </c>
      <c r="D907" s="537" t="s">
        <v>1155</v>
      </c>
      <c r="E907" s="537" t="s">
        <v>1156</v>
      </c>
      <c r="F907" s="553">
        <v>60</v>
      </c>
      <c r="G907" s="553">
        <v>10200</v>
      </c>
      <c r="H907" s="553">
        <v>0.89552238805970152</v>
      </c>
      <c r="I907" s="553">
        <v>170</v>
      </c>
      <c r="J907" s="553">
        <v>67</v>
      </c>
      <c r="K907" s="553">
        <v>11390</v>
      </c>
      <c r="L907" s="553">
        <v>1</v>
      </c>
      <c r="M907" s="553">
        <v>170</v>
      </c>
      <c r="N907" s="553">
        <v>80</v>
      </c>
      <c r="O907" s="553">
        <v>13760</v>
      </c>
      <c r="P907" s="542">
        <v>1.2080772607550483</v>
      </c>
      <c r="Q907" s="554">
        <v>172</v>
      </c>
    </row>
    <row r="908" spans="1:17" ht="14.45" customHeight="1" x14ac:dyDescent="0.2">
      <c r="A908" s="536" t="s">
        <v>1266</v>
      </c>
      <c r="B908" s="537" t="s">
        <v>1074</v>
      </c>
      <c r="C908" s="537" t="s">
        <v>1075</v>
      </c>
      <c r="D908" s="537" t="s">
        <v>1157</v>
      </c>
      <c r="E908" s="537" t="s">
        <v>1158</v>
      </c>
      <c r="F908" s="553"/>
      <c r="G908" s="553"/>
      <c r="H908" s="553"/>
      <c r="I908" s="553"/>
      <c r="J908" s="553">
        <v>3</v>
      </c>
      <c r="K908" s="553">
        <v>88</v>
      </c>
      <c r="L908" s="553">
        <v>1</v>
      </c>
      <c r="M908" s="553">
        <v>29.333333333333332</v>
      </c>
      <c r="N908" s="553"/>
      <c r="O908" s="553"/>
      <c r="P908" s="542"/>
      <c r="Q908" s="554"/>
    </row>
    <row r="909" spans="1:17" ht="14.45" customHeight="1" x14ac:dyDescent="0.2">
      <c r="A909" s="536" t="s">
        <v>1266</v>
      </c>
      <c r="B909" s="537" t="s">
        <v>1074</v>
      </c>
      <c r="C909" s="537" t="s">
        <v>1075</v>
      </c>
      <c r="D909" s="537" t="s">
        <v>1159</v>
      </c>
      <c r="E909" s="537"/>
      <c r="F909" s="553">
        <v>37</v>
      </c>
      <c r="G909" s="553">
        <v>37444</v>
      </c>
      <c r="H909" s="553"/>
      <c r="I909" s="553">
        <v>1012</v>
      </c>
      <c r="J909" s="553"/>
      <c r="K909" s="553"/>
      <c r="L909" s="553"/>
      <c r="M909" s="553"/>
      <c r="N909" s="553"/>
      <c r="O909" s="553"/>
      <c r="P909" s="542"/>
      <c r="Q909" s="554"/>
    </row>
    <row r="910" spans="1:17" ht="14.45" customHeight="1" x14ac:dyDescent="0.2">
      <c r="A910" s="536" t="s">
        <v>1266</v>
      </c>
      <c r="B910" s="537" t="s">
        <v>1074</v>
      </c>
      <c r="C910" s="537" t="s">
        <v>1075</v>
      </c>
      <c r="D910" s="537" t="s">
        <v>1160</v>
      </c>
      <c r="E910" s="537" t="s">
        <v>1161</v>
      </c>
      <c r="F910" s="553">
        <v>1</v>
      </c>
      <c r="G910" s="553">
        <v>176</v>
      </c>
      <c r="H910" s="553">
        <v>0.33145009416195859</v>
      </c>
      <c r="I910" s="553">
        <v>176</v>
      </c>
      <c r="J910" s="553">
        <v>3</v>
      </c>
      <c r="K910" s="553">
        <v>531</v>
      </c>
      <c r="L910" s="553">
        <v>1</v>
      </c>
      <c r="M910" s="553">
        <v>177</v>
      </c>
      <c r="N910" s="553">
        <v>2</v>
      </c>
      <c r="O910" s="553">
        <v>356</v>
      </c>
      <c r="P910" s="542">
        <v>0.6704331450094162</v>
      </c>
      <c r="Q910" s="554">
        <v>178</v>
      </c>
    </row>
    <row r="911" spans="1:17" ht="14.45" customHeight="1" x14ac:dyDescent="0.2">
      <c r="A911" s="536" t="s">
        <v>1266</v>
      </c>
      <c r="B911" s="537" t="s">
        <v>1074</v>
      </c>
      <c r="C911" s="537" t="s">
        <v>1075</v>
      </c>
      <c r="D911" s="537" t="s">
        <v>1162</v>
      </c>
      <c r="E911" s="537"/>
      <c r="F911" s="553">
        <v>22</v>
      </c>
      <c r="G911" s="553">
        <v>50534</v>
      </c>
      <c r="H911" s="553"/>
      <c r="I911" s="553">
        <v>2297</v>
      </c>
      <c r="J911" s="553"/>
      <c r="K911" s="553"/>
      <c r="L911" s="553"/>
      <c r="M911" s="553"/>
      <c r="N911" s="553"/>
      <c r="O911" s="553"/>
      <c r="P911" s="542"/>
      <c r="Q911" s="554"/>
    </row>
    <row r="912" spans="1:17" ht="14.45" customHeight="1" x14ac:dyDescent="0.2">
      <c r="A912" s="536" t="s">
        <v>1266</v>
      </c>
      <c r="B912" s="537" t="s">
        <v>1074</v>
      </c>
      <c r="C912" s="537" t="s">
        <v>1075</v>
      </c>
      <c r="D912" s="537" t="s">
        <v>1165</v>
      </c>
      <c r="E912" s="537" t="s">
        <v>1166</v>
      </c>
      <c r="F912" s="553">
        <v>64</v>
      </c>
      <c r="G912" s="553">
        <v>16896</v>
      </c>
      <c r="H912" s="553">
        <v>2.4615384615384617</v>
      </c>
      <c r="I912" s="553">
        <v>264</v>
      </c>
      <c r="J912" s="553">
        <v>26</v>
      </c>
      <c r="K912" s="553">
        <v>6864</v>
      </c>
      <c r="L912" s="553">
        <v>1</v>
      </c>
      <c r="M912" s="553">
        <v>264</v>
      </c>
      <c r="N912" s="553">
        <v>12</v>
      </c>
      <c r="O912" s="553">
        <v>3204</v>
      </c>
      <c r="P912" s="542">
        <v>0.46678321678321677</v>
      </c>
      <c r="Q912" s="554">
        <v>267</v>
      </c>
    </row>
    <row r="913" spans="1:17" ht="14.45" customHeight="1" x14ac:dyDescent="0.2">
      <c r="A913" s="536" t="s">
        <v>1266</v>
      </c>
      <c r="B913" s="537" t="s">
        <v>1074</v>
      </c>
      <c r="C913" s="537" t="s">
        <v>1075</v>
      </c>
      <c r="D913" s="537" t="s">
        <v>1167</v>
      </c>
      <c r="E913" s="537" t="s">
        <v>1168</v>
      </c>
      <c r="F913" s="553">
        <v>56</v>
      </c>
      <c r="G913" s="553">
        <v>119336</v>
      </c>
      <c r="H913" s="553">
        <v>0.77668436946787467</v>
      </c>
      <c r="I913" s="553">
        <v>2131</v>
      </c>
      <c r="J913" s="553">
        <v>72</v>
      </c>
      <c r="K913" s="553">
        <v>153648</v>
      </c>
      <c r="L913" s="553">
        <v>1</v>
      </c>
      <c r="M913" s="553">
        <v>2134</v>
      </c>
      <c r="N913" s="553">
        <v>84</v>
      </c>
      <c r="O913" s="553">
        <v>180264</v>
      </c>
      <c r="P913" s="542">
        <v>1.1732271165260857</v>
      </c>
      <c r="Q913" s="554">
        <v>2146</v>
      </c>
    </row>
    <row r="914" spans="1:17" ht="14.45" customHeight="1" x14ac:dyDescent="0.2">
      <c r="A914" s="536" t="s">
        <v>1266</v>
      </c>
      <c r="B914" s="537" t="s">
        <v>1074</v>
      </c>
      <c r="C914" s="537" t="s">
        <v>1075</v>
      </c>
      <c r="D914" s="537" t="s">
        <v>1171</v>
      </c>
      <c r="E914" s="537" t="s">
        <v>1172</v>
      </c>
      <c r="F914" s="553">
        <v>1</v>
      </c>
      <c r="G914" s="553">
        <v>424</v>
      </c>
      <c r="H914" s="553"/>
      <c r="I914" s="553">
        <v>424</v>
      </c>
      <c r="J914" s="553"/>
      <c r="K914" s="553"/>
      <c r="L914" s="553"/>
      <c r="M914" s="553"/>
      <c r="N914" s="553"/>
      <c r="O914" s="553"/>
      <c r="P914" s="542"/>
      <c r="Q914" s="554"/>
    </row>
    <row r="915" spans="1:17" ht="14.45" customHeight="1" x14ac:dyDescent="0.2">
      <c r="A915" s="536" t="s">
        <v>1266</v>
      </c>
      <c r="B915" s="537" t="s">
        <v>1074</v>
      </c>
      <c r="C915" s="537" t="s">
        <v>1075</v>
      </c>
      <c r="D915" s="537" t="s">
        <v>1176</v>
      </c>
      <c r="E915" s="537" t="s">
        <v>1177</v>
      </c>
      <c r="F915" s="553"/>
      <c r="G915" s="553"/>
      <c r="H915" s="553"/>
      <c r="I915" s="553"/>
      <c r="J915" s="553">
        <v>1</v>
      </c>
      <c r="K915" s="553">
        <v>5229</v>
      </c>
      <c r="L915" s="553">
        <v>1</v>
      </c>
      <c r="M915" s="553">
        <v>5229</v>
      </c>
      <c r="N915" s="553"/>
      <c r="O915" s="553"/>
      <c r="P915" s="542"/>
      <c r="Q915" s="554"/>
    </row>
    <row r="916" spans="1:17" ht="14.45" customHeight="1" x14ac:dyDescent="0.2">
      <c r="A916" s="536" t="s">
        <v>1266</v>
      </c>
      <c r="B916" s="537" t="s">
        <v>1074</v>
      </c>
      <c r="C916" s="537" t="s">
        <v>1075</v>
      </c>
      <c r="D916" s="537" t="s">
        <v>1180</v>
      </c>
      <c r="E916" s="537" t="s">
        <v>1181</v>
      </c>
      <c r="F916" s="553">
        <v>1</v>
      </c>
      <c r="G916" s="553">
        <v>289</v>
      </c>
      <c r="H916" s="553">
        <v>0.5</v>
      </c>
      <c r="I916" s="553">
        <v>289</v>
      </c>
      <c r="J916" s="553">
        <v>2</v>
      </c>
      <c r="K916" s="553">
        <v>578</v>
      </c>
      <c r="L916" s="553">
        <v>1</v>
      </c>
      <c r="M916" s="553">
        <v>289</v>
      </c>
      <c r="N916" s="553">
        <v>4</v>
      </c>
      <c r="O916" s="553">
        <v>1164</v>
      </c>
      <c r="P916" s="542">
        <v>2.0138408304498272</v>
      </c>
      <c r="Q916" s="554">
        <v>291</v>
      </c>
    </row>
    <row r="917" spans="1:17" ht="14.45" customHeight="1" x14ac:dyDescent="0.2">
      <c r="A917" s="536" t="s">
        <v>1266</v>
      </c>
      <c r="B917" s="537" t="s">
        <v>1074</v>
      </c>
      <c r="C917" s="537" t="s">
        <v>1075</v>
      </c>
      <c r="D917" s="537" t="s">
        <v>1182</v>
      </c>
      <c r="E917" s="537" t="s">
        <v>1183</v>
      </c>
      <c r="F917" s="553">
        <v>1</v>
      </c>
      <c r="G917" s="553">
        <v>1098</v>
      </c>
      <c r="H917" s="553"/>
      <c r="I917" s="553">
        <v>1098</v>
      </c>
      <c r="J917" s="553"/>
      <c r="K917" s="553"/>
      <c r="L917" s="553"/>
      <c r="M917" s="553"/>
      <c r="N917" s="553"/>
      <c r="O917" s="553"/>
      <c r="P917" s="542"/>
      <c r="Q917" s="554"/>
    </row>
    <row r="918" spans="1:17" ht="14.45" customHeight="1" x14ac:dyDescent="0.2">
      <c r="A918" s="536" t="s">
        <v>1266</v>
      </c>
      <c r="B918" s="537" t="s">
        <v>1074</v>
      </c>
      <c r="C918" s="537" t="s">
        <v>1075</v>
      </c>
      <c r="D918" s="537" t="s">
        <v>1184</v>
      </c>
      <c r="E918" s="537" t="s">
        <v>1185</v>
      </c>
      <c r="F918" s="553"/>
      <c r="G918" s="553"/>
      <c r="H918" s="553"/>
      <c r="I918" s="553"/>
      <c r="J918" s="553">
        <v>1</v>
      </c>
      <c r="K918" s="553">
        <v>108</v>
      </c>
      <c r="L918" s="553">
        <v>1</v>
      </c>
      <c r="M918" s="553">
        <v>108</v>
      </c>
      <c r="N918" s="553">
        <v>1</v>
      </c>
      <c r="O918" s="553">
        <v>109</v>
      </c>
      <c r="P918" s="542">
        <v>1.0092592592592593</v>
      </c>
      <c r="Q918" s="554">
        <v>109</v>
      </c>
    </row>
    <row r="919" spans="1:17" ht="14.45" customHeight="1" x14ac:dyDescent="0.2">
      <c r="A919" s="536" t="s">
        <v>1266</v>
      </c>
      <c r="B919" s="537" t="s">
        <v>1074</v>
      </c>
      <c r="C919" s="537" t="s">
        <v>1075</v>
      </c>
      <c r="D919" s="537" t="s">
        <v>1186</v>
      </c>
      <c r="E919" s="537" t="s">
        <v>1187</v>
      </c>
      <c r="F919" s="553">
        <v>3</v>
      </c>
      <c r="G919" s="553">
        <v>942</v>
      </c>
      <c r="H919" s="553"/>
      <c r="I919" s="553">
        <v>314</v>
      </c>
      <c r="J919" s="553"/>
      <c r="K919" s="553"/>
      <c r="L919" s="553"/>
      <c r="M919" s="553"/>
      <c r="N919" s="553"/>
      <c r="O919" s="553"/>
      <c r="P919" s="542"/>
      <c r="Q919" s="554"/>
    </row>
    <row r="920" spans="1:17" ht="14.45" customHeight="1" x14ac:dyDescent="0.2">
      <c r="A920" s="536" t="s">
        <v>1266</v>
      </c>
      <c r="B920" s="537" t="s">
        <v>1074</v>
      </c>
      <c r="C920" s="537" t="s">
        <v>1075</v>
      </c>
      <c r="D920" s="537" t="s">
        <v>1188</v>
      </c>
      <c r="E920" s="537" t="s">
        <v>1189</v>
      </c>
      <c r="F920" s="553">
        <v>1</v>
      </c>
      <c r="G920" s="553">
        <v>0</v>
      </c>
      <c r="H920" s="553"/>
      <c r="I920" s="553">
        <v>0</v>
      </c>
      <c r="J920" s="553">
        <v>1</v>
      </c>
      <c r="K920" s="553">
        <v>0</v>
      </c>
      <c r="L920" s="553"/>
      <c r="M920" s="553">
        <v>0</v>
      </c>
      <c r="N920" s="553">
        <v>1</v>
      </c>
      <c r="O920" s="553">
        <v>0</v>
      </c>
      <c r="P920" s="542"/>
      <c r="Q920" s="554">
        <v>0</v>
      </c>
    </row>
    <row r="921" spans="1:17" ht="14.45" customHeight="1" x14ac:dyDescent="0.2">
      <c r="A921" s="536" t="s">
        <v>1266</v>
      </c>
      <c r="B921" s="537" t="s">
        <v>1074</v>
      </c>
      <c r="C921" s="537" t="s">
        <v>1075</v>
      </c>
      <c r="D921" s="537" t="s">
        <v>1192</v>
      </c>
      <c r="E921" s="537" t="s">
        <v>1193</v>
      </c>
      <c r="F921" s="553"/>
      <c r="G921" s="553"/>
      <c r="H921" s="553"/>
      <c r="I921" s="553"/>
      <c r="J921" s="553">
        <v>18</v>
      </c>
      <c r="K921" s="553">
        <v>86022</v>
      </c>
      <c r="L921" s="553">
        <v>1</v>
      </c>
      <c r="M921" s="553">
        <v>4779</v>
      </c>
      <c r="N921" s="553">
        <v>41</v>
      </c>
      <c r="O921" s="553">
        <v>196923</v>
      </c>
      <c r="P921" s="542">
        <v>2.2892167120039062</v>
      </c>
      <c r="Q921" s="554">
        <v>4803</v>
      </c>
    </row>
    <row r="922" spans="1:17" ht="14.45" customHeight="1" x14ac:dyDescent="0.2">
      <c r="A922" s="536" t="s">
        <v>1266</v>
      </c>
      <c r="B922" s="537" t="s">
        <v>1074</v>
      </c>
      <c r="C922" s="537" t="s">
        <v>1075</v>
      </c>
      <c r="D922" s="537" t="s">
        <v>1194</v>
      </c>
      <c r="E922" s="537" t="s">
        <v>1195</v>
      </c>
      <c r="F922" s="553"/>
      <c r="G922" s="553"/>
      <c r="H922" s="553"/>
      <c r="I922" s="553"/>
      <c r="J922" s="553">
        <v>5</v>
      </c>
      <c r="K922" s="553">
        <v>3045</v>
      </c>
      <c r="L922" s="553">
        <v>1</v>
      </c>
      <c r="M922" s="553">
        <v>609</v>
      </c>
      <c r="N922" s="553">
        <v>8</v>
      </c>
      <c r="O922" s="553">
        <v>4896</v>
      </c>
      <c r="P922" s="542">
        <v>1.6078817733990147</v>
      </c>
      <c r="Q922" s="554">
        <v>612</v>
      </c>
    </row>
    <row r="923" spans="1:17" ht="14.45" customHeight="1" x14ac:dyDescent="0.2">
      <c r="A923" s="536" t="s">
        <v>1266</v>
      </c>
      <c r="B923" s="537" t="s">
        <v>1074</v>
      </c>
      <c r="C923" s="537" t="s">
        <v>1075</v>
      </c>
      <c r="D923" s="537" t="s">
        <v>1196</v>
      </c>
      <c r="E923" s="537" t="s">
        <v>1197</v>
      </c>
      <c r="F923" s="553"/>
      <c r="G923" s="553"/>
      <c r="H923" s="553"/>
      <c r="I923" s="553"/>
      <c r="J923" s="553">
        <v>0</v>
      </c>
      <c r="K923" s="553">
        <v>0</v>
      </c>
      <c r="L923" s="553"/>
      <c r="M923" s="553"/>
      <c r="N923" s="553"/>
      <c r="O923" s="553"/>
      <c r="P923" s="542"/>
      <c r="Q923" s="554"/>
    </row>
    <row r="924" spans="1:17" ht="14.45" customHeight="1" x14ac:dyDescent="0.2">
      <c r="A924" s="536" t="s">
        <v>1266</v>
      </c>
      <c r="B924" s="537" t="s">
        <v>1074</v>
      </c>
      <c r="C924" s="537" t="s">
        <v>1075</v>
      </c>
      <c r="D924" s="537" t="s">
        <v>1198</v>
      </c>
      <c r="E924" s="537" t="s">
        <v>1199</v>
      </c>
      <c r="F924" s="553"/>
      <c r="G924" s="553"/>
      <c r="H924" s="553"/>
      <c r="I924" s="553"/>
      <c r="J924" s="553">
        <v>8</v>
      </c>
      <c r="K924" s="553">
        <v>60600</v>
      </c>
      <c r="L924" s="553">
        <v>1</v>
      </c>
      <c r="M924" s="553">
        <v>7575</v>
      </c>
      <c r="N924" s="553">
        <v>8</v>
      </c>
      <c r="O924" s="553">
        <v>60688</v>
      </c>
      <c r="P924" s="542">
        <v>1.0014521452145215</v>
      </c>
      <c r="Q924" s="554">
        <v>7586</v>
      </c>
    </row>
    <row r="925" spans="1:17" ht="14.45" customHeight="1" x14ac:dyDescent="0.2">
      <c r="A925" s="536" t="s">
        <v>1267</v>
      </c>
      <c r="B925" s="537" t="s">
        <v>1074</v>
      </c>
      <c r="C925" s="537" t="s">
        <v>1075</v>
      </c>
      <c r="D925" s="537" t="s">
        <v>1076</v>
      </c>
      <c r="E925" s="537" t="s">
        <v>1077</v>
      </c>
      <c r="F925" s="553">
        <v>5</v>
      </c>
      <c r="G925" s="553">
        <v>11145</v>
      </c>
      <c r="H925" s="553">
        <v>4.9865771812080535</v>
      </c>
      <c r="I925" s="553">
        <v>2229</v>
      </c>
      <c r="J925" s="553">
        <v>1</v>
      </c>
      <c r="K925" s="553">
        <v>2235</v>
      </c>
      <c r="L925" s="553">
        <v>1</v>
      </c>
      <c r="M925" s="553">
        <v>2235</v>
      </c>
      <c r="N925" s="553">
        <v>8</v>
      </c>
      <c r="O925" s="553">
        <v>18072</v>
      </c>
      <c r="P925" s="542">
        <v>8.0859060402684566</v>
      </c>
      <c r="Q925" s="554">
        <v>2259</v>
      </c>
    </row>
    <row r="926" spans="1:17" ht="14.45" customHeight="1" x14ac:dyDescent="0.2">
      <c r="A926" s="536" t="s">
        <v>1267</v>
      </c>
      <c r="B926" s="537" t="s">
        <v>1074</v>
      </c>
      <c r="C926" s="537" t="s">
        <v>1075</v>
      </c>
      <c r="D926" s="537" t="s">
        <v>1078</v>
      </c>
      <c r="E926" s="537" t="s">
        <v>1079</v>
      </c>
      <c r="F926" s="553">
        <v>43</v>
      </c>
      <c r="G926" s="553">
        <v>2494</v>
      </c>
      <c r="H926" s="553">
        <v>1.5925925925925926</v>
      </c>
      <c r="I926" s="553">
        <v>58</v>
      </c>
      <c r="J926" s="553">
        <v>27</v>
      </c>
      <c r="K926" s="553">
        <v>1566</v>
      </c>
      <c r="L926" s="553">
        <v>1</v>
      </c>
      <c r="M926" s="553">
        <v>58</v>
      </c>
      <c r="N926" s="553">
        <v>37</v>
      </c>
      <c r="O926" s="553">
        <v>2183</v>
      </c>
      <c r="P926" s="542">
        <v>1.3939974457215836</v>
      </c>
      <c r="Q926" s="554">
        <v>59</v>
      </c>
    </row>
    <row r="927" spans="1:17" ht="14.45" customHeight="1" x14ac:dyDescent="0.2">
      <c r="A927" s="536" t="s">
        <v>1267</v>
      </c>
      <c r="B927" s="537" t="s">
        <v>1074</v>
      </c>
      <c r="C927" s="537" t="s">
        <v>1075</v>
      </c>
      <c r="D927" s="537" t="s">
        <v>1080</v>
      </c>
      <c r="E927" s="537" t="s">
        <v>1081</v>
      </c>
      <c r="F927" s="553">
        <v>7</v>
      </c>
      <c r="G927" s="553">
        <v>917</v>
      </c>
      <c r="H927" s="553">
        <v>0.57891414141414144</v>
      </c>
      <c r="I927" s="553">
        <v>131</v>
      </c>
      <c r="J927" s="553">
        <v>12</v>
      </c>
      <c r="K927" s="553">
        <v>1584</v>
      </c>
      <c r="L927" s="553">
        <v>1</v>
      </c>
      <c r="M927" s="553">
        <v>132</v>
      </c>
      <c r="N927" s="553">
        <v>14</v>
      </c>
      <c r="O927" s="553">
        <v>1848</v>
      </c>
      <c r="P927" s="542">
        <v>1.1666666666666667</v>
      </c>
      <c r="Q927" s="554">
        <v>132</v>
      </c>
    </row>
    <row r="928" spans="1:17" ht="14.45" customHeight="1" x14ac:dyDescent="0.2">
      <c r="A928" s="536" t="s">
        <v>1267</v>
      </c>
      <c r="B928" s="537" t="s">
        <v>1074</v>
      </c>
      <c r="C928" s="537" t="s">
        <v>1075</v>
      </c>
      <c r="D928" s="537" t="s">
        <v>1082</v>
      </c>
      <c r="E928" s="537" t="s">
        <v>1083</v>
      </c>
      <c r="F928" s="553">
        <v>3</v>
      </c>
      <c r="G928" s="553">
        <v>567</v>
      </c>
      <c r="H928" s="553"/>
      <c r="I928" s="553">
        <v>189</v>
      </c>
      <c r="J928" s="553"/>
      <c r="K928" s="553"/>
      <c r="L928" s="553"/>
      <c r="M928" s="553"/>
      <c r="N928" s="553"/>
      <c r="O928" s="553"/>
      <c r="P928" s="542"/>
      <c r="Q928" s="554"/>
    </row>
    <row r="929" spans="1:17" ht="14.45" customHeight="1" x14ac:dyDescent="0.2">
      <c r="A929" s="536" t="s">
        <v>1267</v>
      </c>
      <c r="B929" s="537" t="s">
        <v>1074</v>
      </c>
      <c r="C929" s="537" t="s">
        <v>1075</v>
      </c>
      <c r="D929" s="537" t="s">
        <v>1084</v>
      </c>
      <c r="E929" s="537" t="s">
        <v>1085</v>
      </c>
      <c r="F929" s="553"/>
      <c r="G929" s="553"/>
      <c r="H929" s="553"/>
      <c r="I929" s="553"/>
      <c r="J929" s="553"/>
      <c r="K929" s="553"/>
      <c r="L929" s="553"/>
      <c r="M929" s="553"/>
      <c r="N929" s="553">
        <v>1</v>
      </c>
      <c r="O929" s="553">
        <v>411</v>
      </c>
      <c r="P929" s="542"/>
      <c r="Q929" s="554">
        <v>411</v>
      </c>
    </row>
    <row r="930" spans="1:17" ht="14.45" customHeight="1" x14ac:dyDescent="0.2">
      <c r="A930" s="536" t="s">
        <v>1267</v>
      </c>
      <c r="B930" s="537" t="s">
        <v>1074</v>
      </c>
      <c r="C930" s="537" t="s">
        <v>1075</v>
      </c>
      <c r="D930" s="537" t="s">
        <v>1086</v>
      </c>
      <c r="E930" s="537" t="s">
        <v>1087</v>
      </c>
      <c r="F930" s="553">
        <v>10</v>
      </c>
      <c r="G930" s="553">
        <v>1800</v>
      </c>
      <c r="H930" s="553">
        <v>1.6666666666666667</v>
      </c>
      <c r="I930" s="553">
        <v>180</v>
      </c>
      <c r="J930" s="553">
        <v>6</v>
      </c>
      <c r="K930" s="553">
        <v>1080</v>
      </c>
      <c r="L930" s="553">
        <v>1</v>
      </c>
      <c r="M930" s="553">
        <v>180</v>
      </c>
      <c r="N930" s="553">
        <v>4</v>
      </c>
      <c r="O930" s="553">
        <v>732</v>
      </c>
      <c r="P930" s="542">
        <v>0.67777777777777781</v>
      </c>
      <c r="Q930" s="554">
        <v>183</v>
      </c>
    </row>
    <row r="931" spans="1:17" ht="14.45" customHeight="1" x14ac:dyDescent="0.2">
      <c r="A931" s="536" t="s">
        <v>1267</v>
      </c>
      <c r="B931" s="537" t="s">
        <v>1074</v>
      </c>
      <c r="C931" s="537" t="s">
        <v>1075</v>
      </c>
      <c r="D931" s="537" t="s">
        <v>1088</v>
      </c>
      <c r="E931" s="537" t="s">
        <v>1089</v>
      </c>
      <c r="F931" s="553"/>
      <c r="G931" s="553"/>
      <c r="H931" s="553"/>
      <c r="I931" s="553"/>
      <c r="J931" s="553">
        <v>1</v>
      </c>
      <c r="K931" s="553">
        <v>570</v>
      </c>
      <c r="L931" s="553">
        <v>1</v>
      </c>
      <c r="M931" s="553">
        <v>570</v>
      </c>
      <c r="N931" s="553"/>
      <c r="O931" s="553"/>
      <c r="P931" s="542"/>
      <c r="Q931" s="554"/>
    </row>
    <row r="932" spans="1:17" ht="14.45" customHeight="1" x14ac:dyDescent="0.2">
      <c r="A932" s="536" t="s">
        <v>1267</v>
      </c>
      <c r="B932" s="537" t="s">
        <v>1074</v>
      </c>
      <c r="C932" s="537" t="s">
        <v>1075</v>
      </c>
      <c r="D932" s="537" t="s">
        <v>1090</v>
      </c>
      <c r="E932" s="537" t="s">
        <v>1091</v>
      </c>
      <c r="F932" s="553">
        <v>76</v>
      </c>
      <c r="G932" s="553">
        <v>25536</v>
      </c>
      <c r="H932" s="553">
        <v>1.0981808798864663</v>
      </c>
      <c r="I932" s="553">
        <v>336</v>
      </c>
      <c r="J932" s="553">
        <v>69</v>
      </c>
      <c r="K932" s="553">
        <v>23253</v>
      </c>
      <c r="L932" s="553">
        <v>1</v>
      </c>
      <c r="M932" s="553">
        <v>337</v>
      </c>
      <c r="N932" s="553">
        <v>79</v>
      </c>
      <c r="O932" s="553">
        <v>26939</v>
      </c>
      <c r="P932" s="542">
        <v>1.1585171805788501</v>
      </c>
      <c r="Q932" s="554">
        <v>341</v>
      </c>
    </row>
    <row r="933" spans="1:17" ht="14.45" customHeight="1" x14ac:dyDescent="0.2">
      <c r="A933" s="536" t="s">
        <v>1267</v>
      </c>
      <c r="B933" s="537" t="s">
        <v>1074</v>
      </c>
      <c r="C933" s="537" t="s">
        <v>1075</v>
      </c>
      <c r="D933" s="537" t="s">
        <v>1094</v>
      </c>
      <c r="E933" s="537" t="s">
        <v>1095</v>
      </c>
      <c r="F933" s="553">
        <v>36</v>
      </c>
      <c r="G933" s="553">
        <v>12564</v>
      </c>
      <c r="H933" s="553">
        <v>0.6903296703296703</v>
      </c>
      <c r="I933" s="553">
        <v>349</v>
      </c>
      <c r="J933" s="553">
        <v>52</v>
      </c>
      <c r="K933" s="553">
        <v>18200</v>
      </c>
      <c r="L933" s="553">
        <v>1</v>
      </c>
      <c r="M933" s="553">
        <v>350</v>
      </c>
      <c r="N933" s="553">
        <v>47</v>
      </c>
      <c r="O933" s="553">
        <v>16497</v>
      </c>
      <c r="P933" s="542">
        <v>0.90642857142857147</v>
      </c>
      <c r="Q933" s="554">
        <v>351</v>
      </c>
    </row>
    <row r="934" spans="1:17" ht="14.45" customHeight="1" x14ac:dyDescent="0.2">
      <c r="A934" s="536" t="s">
        <v>1267</v>
      </c>
      <c r="B934" s="537" t="s">
        <v>1074</v>
      </c>
      <c r="C934" s="537" t="s">
        <v>1075</v>
      </c>
      <c r="D934" s="537" t="s">
        <v>1100</v>
      </c>
      <c r="E934" s="537" t="s">
        <v>1101</v>
      </c>
      <c r="F934" s="553"/>
      <c r="G934" s="553"/>
      <c r="H934" s="553"/>
      <c r="I934" s="553"/>
      <c r="J934" s="553"/>
      <c r="K934" s="553"/>
      <c r="L934" s="553"/>
      <c r="M934" s="553"/>
      <c r="N934" s="553">
        <v>1</v>
      </c>
      <c r="O934" s="553">
        <v>118</v>
      </c>
      <c r="P934" s="542"/>
      <c r="Q934" s="554">
        <v>118</v>
      </c>
    </row>
    <row r="935" spans="1:17" ht="14.45" customHeight="1" x14ac:dyDescent="0.2">
      <c r="A935" s="536" t="s">
        <v>1267</v>
      </c>
      <c r="B935" s="537" t="s">
        <v>1074</v>
      </c>
      <c r="C935" s="537" t="s">
        <v>1075</v>
      </c>
      <c r="D935" s="537" t="s">
        <v>1106</v>
      </c>
      <c r="E935" s="537" t="s">
        <v>1107</v>
      </c>
      <c r="F935" s="553">
        <v>1</v>
      </c>
      <c r="G935" s="553">
        <v>391</v>
      </c>
      <c r="H935" s="553"/>
      <c r="I935" s="553">
        <v>391</v>
      </c>
      <c r="J935" s="553"/>
      <c r="K935" s="553"/>
      <c r="L935" s="553"/>
      <c r="M935" s="553"/>
      <c r="N935" s="553">
        <v>4</v>
      </c>
      <c r="O935" s="553">
        <v>1596</v>
      </c>
      <c r="P935" s="542"/>
      <c r="Q935" s="554">
        <v>399</v>
      </c>
    </row>
    <row r="936" spans="1:17" ht="14.45" customHeight="1" x14ac:dyDescent="0.2">
      <c r="A936" s="536" t="s">
        <v>1267</v>
      </c>
      <c r="B936" s="537" t="s">
        <v>1074</v>
      </c>
      <c r="C936" s="537" t="s">
        <v>1075</v>
      </c>
      <c r="D936" s="537" t="s">
        <v>1108</v>
      </c>
      <c r="E936" s="537" t="s">
        <v>1109</v>
      </c>
      <c r="F936" s="553"/>
      <c r="G936" s="553"/>
      <c r="H936" s="553"/>
      <c r="I936" s="553"/>
      <c r="J936" s="553"/>
      <c r="K936" s="553"/>
      <c r="L936" s="553"/>
      <c r="M936" s="553"/>
      <c r="N936" s="553">
        <v>1</v>
      </c>
      <c r="O936" s="553">
        <v>38</v>
      </c>
      <c r="P936" s="542"/>
      <c r="Q936" s="554">
        <v>38</v>
      </c>
    </row>
    <row r="937" spans="1:17" ht="14.45" customHeight="1" x14ac:dyDescent="0.2">
      <c r="A937" s="536" t="s">
        <v>1267</v>
      </c>
      <c r="B937" s="537" t="s">
        <v>1074</v>
      </c>
      <c r="C937" s="537" t="s">
        <v>1075</v>
      </c>
      <c r="D937" s="537" t="s">
        <v>1112</v>
      </c>
      <c r="E937" s="537" t="s">
        <v>1113</v>
      </c>
      <c r="F937" s="553">
        <v>2</v>
      </c>
      <c r="G937" s="553">
        <v>1410</v>
      </c>
      <c r="H937" s="553"/>
      <c r="I937" s="553">
        <v>705</v>
      </c>
      <c r="J937" s="553"/>
      <c r="K937" s="553"/>
      <c r="L937" s="553"/>
      <c r="M937" s="553"/>
      <c r="N937" s="553">
        <v>3</v>
      </c>
      <c r="O937" s="553">
        <v>2139</v>
      </c>
      <c r="P937" s="542"/>
      <c r="Q937" s="554">
        <v>713</v>
      </c>
    </row>
    <row r="938" spans="1:17" ht="14.45" customHeight="1" x14ac:dyDescent="0.2">
      <c r="A938" s="536" t="s">
        <v>1267</v>
      </c>
      <c r="B938" s="537" t="s">
        <v>1074</v>
      </c>
      <c r="C938" s="537" t="s">
        <v>1075</v>
      </c>
      <c r="D938" s="537" t="s">
        <v>1116</v>
      </c>
      <c r="E938" s="537" t="s">
        <v>1117</v>
      </c>
      <c r="F938" s="553">
        <v>32</v>
      </c>
      <c r="G938" s="553">
        <v>9760</v>
      </c>
      <c r="H938" s="553">
        <v>1.0666666666666667</v>
      </c>
      <c r="I938" s="553">
        <v>305</v>
      </c>
      <c r="J938" s="553">
        <v>30</v>
      </c>
      <c r="K938" s="553">
        <v>9150</v>
      </c>
      <c r="L938" s="553">
        <v>1</v>
      </c>
      <c r="M938" s="553">
        <v>305</v>
      </c>
      <c r="N938" s="553">
        <v>28</v>
      </c>
      <c r="O938" s="553">
        <v>8624</v>
      </c>
      <c r="P938" s="542">
        <v>0.94251366120218583</v>
      </c>
      <c r="Q938" s="554">
        <v>308</v>
      </c>
    </row>
    <row r="939" spans="1:17" ht="14.45" customHeight="1" x14ac:dyDescent="0.2">
      <c r="A939" s="536" t="s">
        <v>1267</v>
      </c>
      <c r="B939" s="537" t="s">
        <v>1074</v>
      </c>
      <c r="C939" s="537" t="s">
        <v>1075</v>
      </c>
      <c r="D939" s="537" t="s">
        <v>1118</v>
      </c>
      <c r="E939" s="537" t="s">
        <v>1119</v>
      </c>
      <c r="F939" s="553">
        <v>3</v>
      </c>
      <c r="G939" s="553">
        <v>11136</v>
      </c>
      <c r="H939" s="553">
        <v>0.19946265448683503</v>
      </c>
      <c r="I939" s="553">
        <v>3712</v>
      </c>
      <c r="J939" s="553">
        <v>15</v>
      </c>
      <c r="K939" s="553">
        <v>55830</v>
      </c>
      <c r="L939" s="553">
        <v>1</v>
      </c>
      <c r="M939" s="553">
        <v>3722</v>
      </c>
      <c r="N939" s="553">
        <v>9</v>
      </c>
      <c r="O939" s="553">
        <v>33867</v>
      </c>
      <c r="P939" s="542">
        <v>0.60660934981192904</v>
      </c>
      <c r="Q939" s="554">
        <v>3763</v>
      </c>
    </row>
    <row r="940" spans="1:17" ht="14.45" customHeight="1" x14ac:dyDescent="0.2">
      <c r="A940" s="536" t="s">
        <v>1267</v>
      </c>
      <c r="B940" s="537" t="s">
        <v>1074</v>
      </c>
      <c r="C940" s="537" t="s">
        <v>1075</v>
      </c>
      <c r="D940" s="537" t="s">
        <v>1120</v>
      </c>
      <c r="E940" s="537" t="s">
        <v>1121</v>
      </c>
      <c r="F940" s="553">
        <v>26</v>
      </c>
      <c r="G940" s="553">
        <v>12844</v>
      </c>
      <c r="H940" s="553">
        <v>1.5263220439691028</v>
      </c>
      <c r="I940" s="553">
        <v>494</v>
      </c>
      <c r="J940" s="553">
        <v>17</v>
      </c>
      <c r="K940" s="553">
        <v>8415</v>
      </c>
      <c r="L940" s="553">
        <v>1</v>
      </c>
      <c r="M940" s="553">
        <v>495</v>
      </c>
      <c r="N940" s="553">
        <v>28</v>
      </c>
      <c r="O940" s="553">
        <v>13972</v>
      </c>
      <c r="P940" s="542">
        <v>1.6603683897801544</v>
      </c>
      <c r="Q940" s="554">
        <v>499</v>
      </c>
    </row>
    <row r="941" spans="1:17" ht="14.45" customHeight="1" x14ac:dyDescent="0.2">
      <c r="A941" s="536" t="s">
        <v>1267</v>
      </c>
      <c r="B941" s="537" t="s">
        <v>1074</v>
      </c>
      <c r="C941" s="537" t="s">
        <v>1075</v>
      </c>
      <c r="D941" s="537" t="s">
        <v>1122</v>
      </c>
      <c r="E941" s="537" t="s">
        <v>1123</v>
      </c>
      <c r="F941" s="553"/>
      <c r="G941" s="553"/>
      <c r="H941" s="553"/>
      <c r="I941" s="553"/>
      <c r="J941" s="553"/>
      <c r="K941" s="553"/>
      <c r="L941" s="553"/>
      <c r="M941" s="553"/>
      <c r="N941" s="553">
        <v>2</v>
      </c>
      <c r="O941" s="553">
        <v>13338</v>
      </c>
      <c r="P941" s="542"/>
      <c r="Q941" s="554">
        <v>6669</v>
      </c>
    </row>
    <row r="942" spans="1:17" ht="14.45" customHeight="1" x14ac:dyDescent="0.2">
      <c r="A942" s="536" t="s">
        <v>1267</v>
      </c>
      <c r="B942" s="537" t="s">
        <v>1074</v>
      </c>
      <c r="C942" s="537" t="s">
        <v>1075</v>
      </c>
      <c r="D942" s="537" t="s">
        <v>1124</v>
      </c>
      <c r="E942" s="537" t="s">
        <v>1125</v>
      </c>
      <c r="F942" s="553">
        <v>57</v>
      </c>
      <c r="G942" s="553">
        <v>21090</v>
      </c>
      <c r="H942" s="553">
        <v>1.2919627542269052</v>
      </c>
      <c r="I942" s="553">
        <v>370</v>
      </c>
      <c r="J942" s="553">
        <v>44</v>
      </c>
      <c r="K942" s="553">
        <v>16324</v>
      </c>
      <c r="L942" s="553">
        <v>1</v>
      </c>
      <c r="M942" s="553">
        <v>371</v>
      </c>
      <c r="N942" s="553">
        <v>50</v>
      </c>
      <c r="O942" s="553">
        <v>18800</v>
      </c>
      <c r="P942" s="542">
        <v>1.1516785101690763</v>
      </c>
      <c r="Q942" s="554">
        <v>376</v>
      </c>
    </row>
    <row r="943" spans="1:17" ht="14.45" customHeight="1" x14ac:dyDescent="0.2">
      <c r="A943" s="536" t="s">
        <v>1267</v>
      </c>
      <c r="B943" s="537" t="s">
        <v>1074</v>
      </c>
      <c r="C943" s="537" t="s">
        <v>1075</v>
      </c>
      <c r="D943" s="537" t="s">
        <v>1132</v>
      </c>
      <c r="E943" s="537" t="s">
        <v>1133</v>
      </c>
      <c r="F943" s="553">
        <v>2</v>
      </c>
      <c r="G943" s="553">
        <v>222</v>
      </c>
      <c r="H943" s="553">
        <v>1.9821428571428572</v>
      </c>
      <c r="I943" s="553">
        <v>111</v>
      </c>
      <c r="J943" s="553">
        <v>1</v>
      </c>
      <c r="K943" s="553">
        <v>112</v>
      </c>
      <c r="L943" s="553">
        <v>1</v>
      </c>
      <c r="M943" s="553">
        <v>112</v>
      </c>
      <c r="N943" s="553">
        <v>10</v>
      </c>
      <c r="O943" s="553">
        <v>1130</v>
      </c>
      <c r="P943" s="542">
        <v>10.089285714285714</v>
      </c>
      <c r="Q943" s="554">
        <v>113</v>
      </c>
    </row>
    <row r="944" spans="1:17" ht="14.45" customHeight="1" x14ac:dyDescent="0.2">
      <c r="A944" s="536" t="s">
        <v>1267</v>
      </c>
      <c r="B944" s="537" t="s">
        <v>1074</v>
      </c>
      <c r="C944" s="537" t="s">
        <v>1075</v>
      </c>
      <c r="D944" s="537" t="s">
        <v>1136</v>
      </c>
      <c r="E944" s="537" t="s">
        <v>1137</v>
      </c>
      <c r="F944" s="553"/>
      <c r="G944" s="553"/>
      <c r="H944" s="553"/>
      <c r="I944" s="553"/>
      <c r="J944" s="553"/>
      <c r="K944" s="553"/>
      <c r="L944" s="553"/>
      <c r="M944" s="553"/>
      <c r="N944" s="553">
        <v>1</v>
      </c>
      <c r="O944" s="553">
        <v>500</v>
      </c>
      <c r="P944" s="542"/>
      <c r="Q944" s="554">
        <v>500</v>
      </c>
    </row>
    <row r="945" spans="1:17" ht="14.45" customHeight="1" x14ac:dyDescent="0.2">
      <c r="A945" s="536" t="s">
        <v>1267</v>
      </c>
      <c r="B945" s="537" t="s">
        <v>1074</v>
      </c>
      <c r="C945" s="537" t="s">
        <v>1075</v>
      </c>
      <c r="D945" s="537" t="s">
        <v>1138</v>
      </c>
      <c r="E945" s="537"/>
      <c r="F945" s="553">
        <v>1</v>
      </c>
      <c r="G945" s="553">
        <v>1285</v>
      </c>
      <c r="H945" s="553"/>
      <c r="I945" s="553">
        <v>1285</v>
      </c>
      <c r="J945" s="553"/>
      <c r="K945" s="553"/>
      <c r="L945" s="553"/>
      <c r="M945" s="553"/>
      <c r="N945" s="553"/>
      <c r="O945" s="553"/>
      <c r="P945" s="542"/>
      <c r="Q945" s="554"/>
    </row>
    <row r="946" spans="1:17" ht="14.45" customHeight="1" x14ac:dyDescent="0.2">
      <c r="A946" s="536" t="s">
        <v>1267</v>
      </c>
      <c r="B946" s="537" t="s">
        <v>1074</v>
      </c>
      <c r="C946" s="537" t="s">
        <v>1075</v>
      </c>
      <c r="D946" s="537" t="s">
        <v>1139</v>
      </c>
      <c r="E946" s="537" t="s">
        <v>1140</v>
      </c>
      <c r="F946" s="553">
        <v>14</v>
      </c>
      <c r="G946" s="553">
        <v>6384</v>
      </c>
      <c r="H946" s="553">
        <v>0.81993321346005654</v>
      </c>
      <c r="I946" s="553">
        <v>456</v>
      </c>
      <c r="J946" s="553">
        <v>17</v>
      </c>
      <c r="K946" s="553">
        <v>7786</v>
      </c>
      <c r="L946" s="553">
        <v>1</v>
      </c>
      <c r="M946" s="553">
        <v>458</v>
      </c>
      <c r="N946" s="553">
        <v>30</v>
      </c>
      <c r="O946" s="553">
        <v>13890</v>
      </c>
      <c r="P946" s="542">
        <v>1.7839712304135629</v>
      </c>
      <c r="Q946" s="554">
        <v>463</v>
      </c>
    </row>
    <row r="947" spans="1:17" ht="14.45" customHeight="1" x14ac:dyDescent="0.2">
      <c r="A947" s="536" t="s">
        <v>1267</v>
      </c>
      <c r="B947" s="537" t="s">
        <v>1074</v>
      </c>
      <c r="C947" s="537" t="s">
        <v>1075</v>
      </c>
      <c r="D947" s="537" t="s">
        <v>1141</v>
      </c>
      <c r="E947" s="537" t="s">
        <v>1142</v>
      </c>
      <c r="F947" s="553">
        <v>9</v>
      </c>
      <c r="G947" s="553">
        <v>522</v>
      </c>
      <c r="H947" s="553">
        <v>0.6428571428571429</v>
      </c>
      <c r="I947" s="553">
        <v>58</v>
      </c>
      <c r="J947" s="553">
        <v>14</v>
      </c>
      <c r="K947" s="553">
        <v>812</v>
      </c>
      <c r="L947" s="553">
        <v>1</v>
      </c>
      <c r="M947" s="553">
        <v>58</v>
      </c>
      <c r="N947" s="553">
        <v>13</v>
      </c>
      <c r="O947" s="553">
        <v>767</v>
      </c>
      <c r="P947" s="542">
        <v>0.94458128078817738</v>
      </c>
      <c r="Q947" s="554">
        <v>59</v>
      </c>
    </row>
    <row r="948" spans="1:17" ht="14.45" customHeight="1" x14ac:dyDescent="0.2">
      <c r="A948" s="536" t="s">
        <v>1267</v>
      </c>
      <c r="B948" s="537" t="s">
        <v>1074</v>
      </c>
      <c r="C948" s="537" t="s">
        <v>1075</v>
      </c>
      <c r="D948" s="537" t="s">
        <v>1149</v>
      </c>
      <c r="E948" s="537" t="s">
        <v>1150</v>
      </c>
      <c r="F948" s="553">
        <v>214</v>
      </c>
      <c r="G948" s="553">
        <v>37664</v>
      </c>
      <c r="H948" s="553">
        <v>0.70394736842105265</v>
      </c>
      <c r="I948" s="553">
        <v>176</v>
      </c>
      <c r="J948" s="553">
        <v>304</v>
      </c>
      <c r="K948" s="553">
        <v>53504</v>
      </c>
      <c r="L948" s="553">
        <v>1</v>
      </c>
      <c r="M948" s="553">
        <v>176</v>
      </c>
      <c r="N948" s="553">
        <v>216</v>
      </c>
      <c r="O948" s="553">
        <v>38664</v>
      </c>
      <c r="P948" s="542">
        <v>0.72263755980861244</v>
      </c>
      <c r="Q948" s="554">
        <v>179</v>
      </c>
    </row>
    <row r="949" spans="1:17" ht="14.45" customHeight="1" x14ac:dyDescent="0.2">
      <c r="A949" s="536" t="s">
        <v>1267</v>
      </c>
      <c r="B949" s="537" t="s">
        <v>1074</v>
      </c>
      <c r="C949" s="537" t="s">
        <v>1075</v>
      </c>
      <c r="D949" s="537" t="s">
        <v>1151</v>
      </c>
      <c r="E949" s="537" t="s">
        <v>1152</v>
      </c>
      <c r="F949" s="553">
        <v>4</v>
      </c>
      <c r="G949" s="553">
        <v>340</v>
      </c>
      <c r="H949" s="553"/>
      <c r="I949" s="553">
        <v>85</v>
      </c>
      <c r="J949" s="553"/>
      <c r="K949" s="553"/>
      <c r="L949" s="553"/>
      <c r="M949" s="553"/>
      <c r="N949" s="553">
        <v>6</v>
      </c>
      <c r="O949" s="553">
        <v>522</v>
      </c>
      <c r="P949" s="542"/>
      <c r="Q949" s="554">
        <v>87</v>
      </c>
    </row>
    <row r="950" spans="1:17" ht="14.45" customHeight="1" x14ac:dyDescent="0.2">
      <c r="A950" s="536" t="s">
        <v>1267</v>
      </c>
      <c r="B950" s="537" t="s">
        <v>1074</v>
      </c>
      <c r="C950" s="537" t="s">
        <v>1075</v>
      </c>
      <c r="D950" s="537" t="s">
        <v>1155</v>
      </c>
      <c r="E950" s="537" t="s">
        <v>1156</v>
      </c>
      <c r="F950" s="553">
        <v>5</v>
      </c>
      <c r="G950" s="553">
        <v>850</v>
      </c>
      <c r="H950" s="553">
        <v>1</v>
      </c>
      <c r="I950" s="553">
        <v>170</v>
      </c>
      <c r="J950" s="553">
        <v>5</v>
      </c>
      <c r="K950" s="553">
        <v>850</v>
      </c>
      <c r="L950" s="553">
        <v>1</v>
      </c>
      <c r="M950" s="553">
        <v>170</v>
      </c>
      <c r="N950" s="553">
        <v>5</v>
      </c>
      <c r="O950" s="553">
        <v>860</v>
      </c>
      <c r="P950" s="542">
        <v>1.0117647058823529</v>
      </c>
      <c r="Q950" s="554">
        <v>172</v>
      </c>
    </row>
    <row r="951" spans="1:17" ht="14.45" customHeight="1" x14ac:dyDescent="0.2">
      <c r="A951" s="536" t="s">
        <v>1267</v>
      </c>
      <c r="B951" s="537" t="s">
        <v>1074</v>
      </c>
      <c r="C951" s="537" t="s">
        <v>1075</v>
      </c>
      <c r="D951" s="537" t="s">
        <v>1159</v>
      </c>
      <c r="E951" s="537"/>
      <c r="F951" s="553">
        <v>10</v>
      </c>
      <c r="G951" s="553">
        <v>10120</v>
      </c>
      <c r="H951" s="553"/>
      <c r="I951" s="553">
        <v>1012</v>
      </c>
      <c r="J951" s="553"/>
      <c r="K951" s="553"/>
      <c r="L951" s="553"/>
      <c r="M951" s="553"/>
      <c r="N951" s="553"/>
      <c r="O951" s="553"/>
      <c r="P951" s="542"/>
      <c r="Q951" s="554"/>
    </row>
    <row r="952" spans="1:17" ht="14.45" customHeight="1" x14ac:dyDescent="0.2">
      <c r="A952" s="536" t="s">
        <v>1267</v>
      </c>
      <c r="B952" s="537" t="s">
        <v>1074</v>
      </c>
      <c r="C952" s="537" t="s">
        <v>1075</v>
      </c>
      <c r="D952" s="537" t="s">
        <v>1162</v>
      </c>
      <c r="E952" s="537"/>
      <c r="F952" s="553">
        <v>4</v>
      </c>
      <c r="G952" s="553">
        <v>9188</v>
      </c>
      <c r="H952" s="553"/>
      <c r="I952" s="553">
        <v>2297</v>
      </c>
      <c r="J952" s="553"/>
      <c r="K952" s="553"/>
      <c r="L952" s="553"/>
      <c r="M952" s="553"/>
      <c r="N952" s="553"/>
      <c r="O952" s="553"/>
      <c r="P952" s="542"/>
      <c r="Q952" s="554"/>
    </row>
    <row r="953" spans="1:17" ht="14.45" customHeight="1" x14ac:dyDescent="0.2">
      <c r="A953" s="536" t="s">
        <v>1267</v>
      </c>
      <c r="B953" s="537" t="s">
        <v>1074</v>
      </c>
      <c r="C953" s="537" t="s">
        <v>1075</v>
      </c>
      <c r="D953" s="537" t="s">
        <v>1165</v>
      </c>
      <c r="E953" s="537" t="s">
        <v>1166</v>
      </c>
      <c r="F953" s="553">
        <v>2</v>
      </c>
      <c r="G953" s="553">
        <v>528</v>
      </c>
      <c r="H953" s="553"/>
      <c r="I953" s="553">
        <v>264</v>
      </c>
      <c r="J953" s="553"/>
      <c r="K953" s="553"/>
      <c r="L953" s="553"/>
      <c r="M953" s="553"/>
      <c r="N953" s="553">
        <v>3</v>
      </c>
      <c r="O953" s="553">
        <v>801</v>
      </c>
      <c r="P953" s="542"/>
      <c r="Q953" s="554">
        <v>267</v>
      </c>
    </row>
    <row r="954" spans="1:17" ht="14.45" customHeight="1" x14ac:dyDescent="0.2">
      <c r="A954" s="536" t="s">
        <v>1267</v>
      </c>
      <c r="B954" s="537" t="s">
        <v>1074</v>
      </c>
      <c r="C954" s="537" t="s">
        <v>1075</v>
      </c>
      <c r="D954" s="537" t="s">
        <v>1169</v>
      </c>
      <c r="E954" s="537" t="s">
        <v>1170</v>
      </c>
      <c r="F954" s="553"/>
      <c r="G954" s="553"/>
      <c r="H954" s="553"/>
      <c r="I954" s="553"/>
      <c r="J954" s="553"/>
      <c r="K954" s="553"/>
      <c r="L954" s="553"/>
      <c r="M954" s="553"/>
      <c r="N954" s="553">
        <v>1</v>
      </c>
      <c r="O954" s="553">
        <v>244</v>
      </c>
      <c r="P954" s="542"/>
      <c r="Q954" s="554">
        <v>244</v>
      </c>
    </row>
    <row r="955" spans="1:17" ht="14.45" customHeight="1" x14ac:dyDescent="0.2">
      <c r="A955" s="536" t="s">
        <v>1267</v>
      </c>
      <c r="B955" s="537" t="s">
        <v>1074</v>
      </c>
      <c r="C955" s="537" t="s">
        <v>1075</v>
      </c>
      <c r="D955" s="537" t="s">
        <v>1171</v>
      </c>
      <c r="E955" s="537" t="s">
        <v>1172</v>
      </c>
      <c r="F955" s="553">
        <v>6</v>
      </c>
      <c r="G955" s="553">
        <v>2544</v>
      </c>
      <c r="H955" s="553">
        <v>0.39812206572769954</v>
      </c>
      <c r="I955" s="553">
        <v>424</v>
      </c>
      <c r="J955" s="553">
        <v>15</v>
      </c>
      <c r="K955" s="553">
        <v>6390</v>
      </c>
      <c r="L955" s="553">
        <v>1</v>
      </c>
      <c r="M955" s="553">
        <v>426</v>
      </c>
      <c r="N955" s="553">
        <v>11</v>
      </c>
      <c r="O955" s="553">
        <v>4785</v>
      </c>
      <c r="P955" s="542">
        <v>0.74882629107981225</v>
      </c>
      <c r="Q955" s="554">
        <v>435</v>
      </c>
    </row>
    <row r="956" spans="1:17" ht="14.45" customHeight="1" x14ac:dyDescent="0.2">
      <c r="A956" s="536" t="s">
        <v>1267</v>
      </c>
      <c r="B956" s="537" t="s">
        <v>1074</v>
      </c>
      <c r="C956" s="537" t="s">
        <v>1075</v>
      </c>
      <c r="D956" s="537" t="s">
        <v>1173</v>
      </c>
      <c r="E956" s="537" t="s">
        <v>1174</v>
      </c>
      <c r="F956" s="553">
        <v>1</v>
      </c>
      <c r="G956" s="553">
        <v>848</v>
      </c>
      <c r="H956" s="553"/>
      <c r="I956" s="553">
        <v>848</v>
      </c>
      <c r="J956" s="553"/>
      <c r="K956" s="553"/>
      <c r="L956" s="553"/>
      <c r="M956" s="553"/>
      <c r="N956" s="553"/>
      <c r="O956" s="553"/>
      <c r="P956" s="542"/>
      <c r="Q956" s="554"/>
    </row>
    <row r="957" spans="1:17" ht="14.45" customHeight="1" x14ac:dyDescent="0.2">
      <c r="A957" s="536" t="s">
        <v>1267</v>
      </c>
      <c r="B957" s="537" t="s">
        <v>1074</v>
      </c>
      <c r="C957" s="537" t="s">
        <v>1075</v>
      </c>
      <c r="D957" s="537" t="s">
        <v>1180</v>
      </c>
      <c r="E957" s="537" t="s">
        <v>1181</v>
      </c>
      <c r="F957" s="553"/>
      <c r="G957" s="553"/>
      <c r="H957" s="553"/>
      <c r="I957" s="553"/>
      <c r="J957" s="553">
        <v>1</v>
      </c>
      <c r="K957" s="553">
        <v>289</v>
      </c>
      <c r="L957" s="553">
        <v>1</v>
      </c>
      <c r="M957" s="553">
        <v>289</v>
      </c>
      <c r="N957" s="553"/>
      <c r="O957" s="553"/>
      <c r="P957" s="542"/>
      <c r="Q957" s="554"/>
    </row>
    <row r="958" spans="1:17" ht="14.45" customHeight="1" x14ac:dyDescent="0.2">
      <c r="A958" s="536" t="s">
        <v>1267</v>
      </c>
      <c r="B958" s="537" t="s">
        <v>1074</v>
      </c>
      <c r="C958" s="537" t="s">
        <v>1075</v>
      </c>
      <c r="D958" s="537" t="s">
        <v>1182</v>
      </c>
      <c r="E958" s="537" t="s">
        <v>1183</v>
      </c>
      <c r="F958" s="553">
        <v>1</v>
      </c>
      <c r="G958" s="553">
        <v>1098</v>
      </c>
      <c r="H958" s="553">
        <v>7.1169302566761738E-2</v>
      </c>
      <c r="I958" s="553">
        <v>1098</v>
      </c>
      <c r="J958" s="553">
        <v>14</v>
      </c>
      <c r="K958" s="553">
        <v>15428</v>
      </c>
      <c r="L958" s="553">
        <v>1</v>
      </c>
      <c r="M958" s="553">
        <v>1102</v>
      </c>
      <c r="N958" s="553">
        <v>3</v>
      </c>
      <c r="O958" s="553">
        <v>3354</v>
      </c>
      <c r="P958" s="542">
        <v>0.21739694062743065</v>
      </c>
      <c r="Q958" s="554">
        <v>1118</v>
      </c>
    </row>
    <row r="959" spans="1:17" ht="14.45" customHeight="1" x14ac:dyDescent="0.2">
      <c r="A959" s="536" t="s">
        <v>1268</v>
      </c>
      <c r="B959" s="537" t="s">
        <v>1074</v>
      </c>
      <c r="C959" s="537" t="s">
        <v>1075</v>
      </c>
      <c r="D959" s="537" t="s">
        <v>1076</v>
      </c>
      <c r="E959" s="537" t="s">
        <v>1077</v>
      </c>
      <c r="F959" s="553">
        <v>4</v>
      </c>
      <c r="G959" s="553">
        <v>8916</v>
      </c>
      <c r="H959" s="553">
        <v>0.66487695749440712</v>
      </c>
      <c r="I959" s="553">
        <v>2229</v>
      </c>
      <c r="J959" s="553">
        <v>6</v>
      </c>
      <c r="K959" s="553">
        <v>13410</v>
      </c>
      <c r="L959" s="553">
        <v>1</v>
      </c>
      <c r="M959" s="553">
        <v>2235</v>
      </c>
      <c r="N959" s="553">
        <v>5</v>
      </c>
      <c r="O959" s="553">
        <v>11295</v>
      </c>
      <c r="P959" s="542">
        <v>0.84228187919463082</v>
      </c>
      <c r="Q959" s="554">
        <v>2259</v>
      </c>
    </row>
    <row r="960" spans="1:17" ht="14.45" customHeight="1" x14ac:dyDescent="0.2">
      <c r="A960" s="536" t="s">
        <v>1268</v>
      </c>
      <c r="B960" s="537" t="s">
        <v>1074</v>
      </c>
      <c r="C960" s="537" t="s">
        <v>1075</v>
      </c>
      <c r="D960" s="537" t="s">
        <v>1078</v>
      </c>
      <c r="E960" s="537" t="s">
        <v>1079</v>
      </c>
      <c r="F960" s="553">
        <v>395</v>
      </c>
      <c r="G960" s="553">
        <v>22910</v>
      </c>
      <c r="H960" s="553">
        <v>3.5909090909090908</v>
      </c>
      <c r="I960" s="553">
        <v>58</v>
      </c>
      <c r="J960" s="553">
        <v>110</v>
      </c>
      <c r="K960" s="553">
        <v>6380</v>
      </c>
      <c r="L960" s="553">
        <v>1</v>
      </c>
      <c r="M960" s="553">
        <v>58</v>
      </c>
      <c r="N960" s="553">
        <v>109</v>
      </c>
      <c r="O960" s="553">
        <v>6431</v>
      </c>
      <c r="P960" s="542">
        <v>1.0079937304075235</v>
      </c>
      <c r="Q960" s="554">
        <v>59</v>
      </c>
    </row>
    <row r="961" spans="1:17" ht="14.45" customHeight="1" x14ac:dyDescent="0.2">
      <c r="A961" s="536" t="s">
        <v>1268</v>
      </c>
      <c r="B961" s="537" t="s">
        <v>1074</v>
      </c>
      <c r="C961" s="537" t="s">
        <v>1075</v>
      </c>
      <c r="D961" s="537" t="s">
        <v>1080</v>
      </c>
      <c r="E961" s="537" t="s">
        <v>1081</v>
      </c>
      <c r="F961" s="553">
        <v>230</v>
      </c>
      <c r="G961" s="553">
        <v>30130</v>
      </c>
      <c r="H961" s="553">
        <v>1.8732902263118627</v>
      </c>
      <c r="I961" s="553">
        <v>131</v>
      </c>
      <c r="J961" s="553">
        <v>122</v>
      </c>
      <c r="K961" s="553">
        <v>16084</v>
      </c>
      <c r="L961" s="553">
        <v>1</v>
      </c>
      <c r="M961" s="553">
        <v>131.8360655737705</v>
      </c>
      <c r="N961" s="553">
        <v>102</v>
      </c>
      <c r="O961" s="553">
        <v>13464</v>
      </c>
      <c r="P961" s="542">
        <v>0.83710519771201197</v>
      </c>
      <c r="Q961" s="554">
        <v>132</v>
      </c>
    </row>
    <row r="962" spans="1:17" ht="14.45" customHeight="1" x14ac:dyDescent="0.2">
      <c r="A962" s="536" t="s">
        <v>1268</v>
      </c>
      <c r="B962" s="537" t="s">
        <v>1074</v>
      </c>
      <c r="C962" s="537" t="s">
        <v>1075</v>
      </c>
      <c r="D962" s="537" t="s">
        <v>1082</v>
      </c>
      <c r="E962" s="537" t="s">
        <v>1083</v>
      </c>
      <c r="F962" s="553">
        <v>25</v>
      </c>
      <c r="G962" s="553">
        <v>4725</v>
      </c>
      <c r="H962" s="553">
        <v>2.2640153330138957</v>
      </c>
      <c r="I962" s="553">
        <v>189</v>
      </c>
      <c r="J962" s="553">
        <v>11</v>
      </c>
      <c r="K962" s="553">
        <v>2087</v>
      </c>
      <c r="L962" s="553">
        <v>1</v>
      </c>
      <c r="M962" s="553">
        <v>189.72727272727272</v>
      </c>
      <c r="N962" s="553">
        <v>15</v>
      </c>
      <c r="O962" s="553">
        <v>2850</v>
      </c>
      <c r="P962" s="542">
        <v>1.3655965500718734</v>
      </c>
      <c r="Q962" s="554">
        <v>190</v>
      </c>
    </row>
    <row r="963" spans="1:17" ht="14.45" customHeight="1" x14ac:dyDescent="0.2">
      <c r="A963" s="536" t="s">
        <v>1268</v>
      </c>
      <c r="B963" s="537" t="s">
        <v>1074</v>
      </c>
      <c r="C963" s="537" t="s">
        <v>1075</v>
      </c>
      <c r="D963" s="537" t="s">
        <v>1084</v>
      </c>
      <c r="E963" s="537" t="s">
        <v>1085</v>
      </c>
      <c r="F963" s="553">
        <v>214</v>
      </c>
      <c r="G963" s="553">
        <v>87312</v>
      </c>
      <c r="H963" s="553">
        <v>2.9722222222222223</v>
      </c>
      <c r="I963" s="553">
        <v>408</v>
      </c>
      <c r="J963" s="553">
        <v>72</v>
      </c>
      <c r="K963" s="553">
        <v>29376</v>
      </c>
      <c r="L963" s="553">
        <v>1</v>
      </c>
      <c r="M963" s="553">
        <v>408</v>
      </c>
      <c r="N963" s="553">
        <v>49</v>
      </c>
      <c r="O963" s="553">
        <v>20139</v>
      </c>
      <c r="P963" s="542">
        <v>0.68555964052287577</v>
      </c>
      <c r="Q963" s="554">
        <v>411</v>
      </c>
    </row>
    <row r="964" spans="1:17" ht="14.45" customHeight="1" x14ac:dyDescent="0.2">
      <c r="A964" s="536" t="s">
        <v>1268</v>
      </c>
      <c r="B964" s="537" t="s">
        <v>1074</v>
      </c>
      <c r="C964" s="537" t="s">
        <v>1075</v>
      </c>
      <c r="D964" s="537" t="s">
        <v>1086</v>
      </c>
      <c r="E964" s="537" t="s">
        <v>1087</v>
      </c>
      <c r="F964" s="553">
        <v>23</v>
      </c>
      <c r="G964" s="553">
        <v>4140</v>
      </c>
      <c r="H964" s="553">
        <v>3.2857142857142856</v>
      </c>
      <c r="I964" s="553">
        <v>180</v>
      </c>
      <c r="J964" s="553">
        <v>7</v>
      </c>
      <c r="K964" s="553">
        <v>1260</v>
      </c>
      <c r="L964" s="553">
        <v>1</v>
      </c>
      <c r="M964" s="553">
        <v>180</v>
      </c>
      <c r="N964" s="553">
        <v>21</v>
      </c>
      <c r="O964" s="553">
        <v>3843</v>
      </c>
      <c r="P964" s="542">
        <v>3.05</v>
      </c>
      <c r="Q964" s="554">
        <v>183</v>
      </c>
    </row>
    <row r="965" spans="1:17" ht="14.45" customHeight="1" x14ac:dyDescent="0.2">
      <c r="A965" s="536" t="s">
        <v>1268</v>
      </c>
      <c r="B965" s="537" t="s">
        <v>1074</v>
      </c>
      <c r="C965" s="537" t="s">
        <v>1075</v>
      </c>
      <c r="D965" s="537" t="s">
        <v>1090</v>
      </c>
      <c r="E965" s="537" t="s">
        <v>1091</v>
      </c>
      <c r="F965" s="553">
        <v>33</v>
      </c>
      <c r="G965" s="553">
        <v>11088</v>
      </c>
      <c r="H965" s="553">
        <v>2.3501483679525221</v>
      </c>
      <c r="I965" s="553">
        <v>336</v>
      </c>
      <c r="J965" s="553">
        <v>14</v>
      </c>
      <c r="K965" s="553">
        <v>4718</v>
      </c>
      <c r="L965" s="553">
        <v>1</v>
      </c>
      <c r="M965" s="553">
        <v>337</v>
      </c>
      <c r="N965" s="553">
        <v>15</v>
      </c>
      <c r="O965" s="553">
        <v>5115</v>
      </c>
      <c r="P965" s="542">
        <v>1.0841458245019076</v>
      </c>
      <c r="Q965" s="554">
        <v>341</v>
      </c>
    </row>
    <row r="966" spans="1:17" ht="14.45" customHeight="1" x14ac:dyDescent="0.2">
      <c r="A966" s="536" t="s">
        <v>1268</v>
      </c>
      <c r="B966" s="537" t="s">
        <v>1074</v>
      </c>
      <c r="C966" s="537" t="s">
        <v>1075</v>
      </c>
      <c r="D966" s="537" t="s">
        <v>1092</v>
      </c>
      <c r="E966" s="537" t="s">
        <v>1093</v>
      </c>
      <c r="F966" s="553">
        <v>2</v>
      </c>
      <c r="G966" s="553">
        <v>918</v>
      </c>
      <c r="H966" s="553">
        <v>0.4</v>
      </c>
      <c r="I966" s="553">
        <v>459</v>
      </c>
      <c r="J966" s="553">
        <v>5</v>
      </c>
      <c r="K966" s="553">
        <v>2295</v>
      </c>
      <c r="L966" s="553">
        <v>1</v>
      </c>
      <c r="M966" s="553">
        <v>459</v>
      </c>
      <c r="N966" s="553">
        <v>6</v>
      </c>
      <c r="O966" s="553">
        <v>2772</v>
      </c>
      <c r="P966" s="542">
        <v>1.2078431372549019</v>
      </c>
      <c r="Q966" s="554">
        <v>462</v>
      </c>
    </row>
    <row r="967" spans="1:17" ht="14.45" customHeight="1" x14ac:dyDescent="0.2">
      <c r="A967" s="536" t="s">
        <v>1268</v>
      </c>
      <c r="B967" s="537" t="s">
        <v>1074</v>
      </c>
      <c r="C967" s="537" t="s">
        <v>1075</v>
      </c>
      <c r="D967" s="537" t="s">
        <v>1094</v>
      </c>
      <c r="E967" s="537" t="s">
        <v>1095</v>
      </c>
      <c r="F967" s="553">
        <v>269</v>
      </c>
      <c r="G967" s="553">
        <v>93881</v>
      </c>
      <c r="H967" s="553">
        <v>3.4388644688644687</v>
      </c>
      <c r="I967" s="553">
        <v>349</v>
      </c>
      <c r="J967" s="553">
        <v>78</v>
      </c>
      <c r="K967" s="553">
        <v>27300</v>
      </c>
      <c r="L967" s="553">
        <v>1</v>
      </c>
      <c r="M967" s="553">
        <v>350</v>
      </c>
      <c r="N967" s="553">
        <v>139</v>
      </c>
      <c r="O967" s="553">
        <v>48789</v>
      </c>
      <c r="P967" s="542">
        <v>1.7871428571428571</v>
      </c>
      <c r="Q967" s="554">
        <v>351</v>
      </c>
    </row>
    <row r="968" spans="1:17" ht="14.45" customHeight="1" x14ac:dyDescent="0.2">
      <c r="A968" s="536" t="s">
        <v>1268</v>
      </c>
      <c r="B968" s="537" t="s">
        <v>1074</v>
      </c>
      <c r="C968" s="537" t="s">
        <v>1075</v>
      </c>
      <c r="D968" s="537" t="s">
        <v>1096</v>
      </c>
      <c r="E968" s="537" t="s">
        <v>1097</v>
      </c>
      <c r="F968" s="553">
        <v>1</v>
      </c>
      <c r="G968" s="553">
        <v>1653</v>
      </c>
      <c r="H968" s="553">
        <v>0.99879154078549848</v>
      </c>
      <c r="I968" s="553">
        <v>1653</v>
      </c>
      <c r="J968" s="553">
        <v>1</v>
      </c>
      <c r="K968" s="553">
        <v>1655</v>
      </c>
      <c r="L968" s="553">
        <v>1</v>
      </c>
      <c r="M968" s="553">
        <v>1655</v>
      </c>
      <c r="N968" s="553">
        <v>1</v>
      </c>
      <c r="O968" s="553">
        <v>1660</v>
      </c>
      <c r="P968" s="542">
        <v>1.0030211480362539</v>
      </c>
      <c r="Q968" s="554">
        <v>1660</v>
      </c>
    </row>
    <row r="969" spans="1:17" ht="14.45" customHeight="1" x14ac:dyDescent="0.2">
      <c r="A969" s="536" t="s">
        <v>1268</v>
      </c>
      <c r="B969" s="537" t="s">
        <v>1074</v>
      </c>
      <c r="C969" s="537" t="s">
        <v>1075</v>
      </c>
      <c r="D969" s="537" t="s">
        <v>1100</v>
      </c>
      <c r="E969" s="537" t="s">
        <v>1101</v>
      </c>
      <c r="F969" s="553">
        <v>103</v>
      </c>
      <c r="G969" s="553">
        <v>12051</v>
      </c>
      <c r="H969" s="553">
        <v>0.94495412844036697</v>
      </c>
      <c r="I969" s="553">
        <v>117</v>
      </c>
      <c r="J969" s="553">
        <v>109</v>
      </c>
      <c r="K969" s="553">
        <v>12753</v>
      </c>
      <c r="L969" s="553">
        <v>1</v>
      </c>
      <c r="M969" s="553">
        <v>117</v>
      </c>
      <c r="N969" s="553">
        <v>108</v>
      </c>
      <c r="O969" s="553">
        <v>12744</v>
      </c>
      <c r="P969" s="542">
        <v>0.99929428369795348</v>
      </c>
      <c r="Q969" s="554">
        <v>118</v>
      </c>
    </row>
    <row r="970" spans="1:17" ht="14.45" customHeight="1" x14ac:dyDescent="0.2">
      <c r="A970" s="536" t="s">
        <v>1268</v>
      </c>
      <c r="B970" s="537" t="s">
        <v>1074</v>
      </c>
      <c r="C970" s="537" t="s">
        <v>1075</v>
      </c>
      <c r="D970" s="537" t="s">
        <v>1106</v>
      </c>
      <c r="E970" s="537" t="s">
        <v>1107</v>
      </c>
      <c r="F970" s="553">
        <v>5</v>
      </c>
      <c r="G970" s="553">
        <v>1955</v>
      </c>
      <c r="H970" s="553">
        <v>2.493622448979592</v>
      </c>
      <c r="I970" s="553">
        <v>391</v>
      </c>
      <c r="J970" s="553">
        <v>2</v>
      </c>
      <c r="K970" s="553">
        <v>784</v>
      </c>
      <c r="L970" s="553">
        <v>1</v>
      </c>
      <c r="M970" s="553">
        <v>392</v>
      </c>
      <c r="N970" s="553">
        <v>2</v>
      </c>
      <c r="O970" s="553">
        <v>798</v>
      </c>
      <c r="P970" s="542">
        <v>1.0178571428571428</v>
      </c>
      <c r="Q970" s="554">
        <v>399</v>
      </c>
    </row>
    <row r="971" spans="1:17" ht="14.45" customHeight="1" x14ac:dyDescent="0.2">
      <c r="A971" s="536" t="s">
        <v>1268</v>
      </c>
      <c r="B971" s="537" t="s">
        <v>1074</v>
      </c>
      <c r="C971" s="537" t="s">
        <v>1075</v>
      </c>
      <c r="D971" s="537" t="s">
        <v>1108</v>
      </c>
      <c r="E971" s="537" t="s">
        <v>1109</v>
      </c>
      <c r="F971" s="553">
        <v>78</v>
      </c>
      <c r="G971" s="553">
        <v>2964</v>
      </c>
      <c r="H971" s="553">
        <v>0.88636363636363635</v>
      </c>
      <c r="I971" s="553">
        <v>38</v>
      </c>
      <c r="J971" s="553">
        <v>88</v>
      </c>
      <c r="K971" s="553">
        <v>3344</v>
      </c>
      <c r="L971" s="553">
        <v>1</v>
      </c>
      <c r="M971" s="553">
        <v>38</v>
      </c>
      <c r="N971" s="553">
        <v>84</v>
      </c>
      <c r="O971" s="553">
        <v>3192</v>
      </c>
      <c r="P971" s="542">
        <v>0.95454545454545459</v>
      </c>
      <c r="Q971" s="554">
        <v>38</v>
      </c>
    </row>
    <row r="972" spans="1:17" ht="14.45" customHeight="1" x14ac:dyDescent="0.2">
      <c r="A972" s="536" t="s">
        <v>1268</v>
      </c>
      <c r="B972" s="537" t="s">
        <v>1074</v>
      </c>
      <c r="C972" s="537" t="s">
        <v>1075</v>
      </c>
      <c r="D972" s="537" t="s">
        <v>1112</v>
      </c>
      <c r="E972" s="537" t="s">
        <v>1113</v>
      </c>
      <c r="F972" s="553">
        <v>8</v>
      </c>
      <c r="G972" s="553">
        <v>5640</v>
      </c>
      <c r="H972" s="553">
        <v>3.9886845827439887</v>
      </c>
      <c r="I972" s="553">
        <v>705</v>
      </c>
      <c r="J972" s="553">
        <v>2</v>
      </c>
      <c r="K972" s="553">
        <v>1414</v>
      </c>
      <c r="L972" s="553">
        <v>1</v>
      </c>
      <c r="M972" s="553">
        <v>707</v>
      </c>
      <c r="N972" s="553">
        <v>2</v>
      </c>
      <c r="O972" s="553">
        <v>1426</v>
      </c>
      <c r="P972" s="542">
        <v>1.0084865629420086</v>
      </c>
      <c r="Q972" s="554">
        <v>713</v>
      </c>
    </row>
    <row r="973" spans="1:17" ht="14.45" customHeight="1" x14ac:dyDescent="0.2">
      <c r="A973" s="536" t="s">
        <v>1268</v>
      </c>
      <c r="B973" s="537" t="s">
        <v>1074</v>
      </c>
      <c r="C973" s="537" t="s">
        <v>1075</v>
      </c>
      <c r="D973" s="537" t="s">
        <v>1116</v>
      </c>
      <c r="E973" s="537" t="s">
        <v>1117</v>
      </c>
      <c r="F973" s="553">
        <v>247</v>
      </c>
      <c r="G973" s="553">
        <v>75335</v>
      </c>
      <c r="H973" s="553">
        <v>2.2870370370370372</v>
      </c>
      <c r="I973" s="553">
        <v>305</v>
      </c>
      <c r="J973" s="553">
        <v>108</v>
      </c>
      <c r="K973" s="553">
        <v>32940</v>
      </c>
      <c r="L973" s="553">
        <v>1</v>
      </c>
      <c r="M973" s="553">
        <v>305</v>
      </c>
      <c r="N973" s="553">
        <v>111</v>
      </c>
      <c r="O973" s="553">
        <v>34188</v>
      </c>
      <c r="P973" s="542">
        <v>1.037887067395264</v>
      </c>
      <c r="Q973" s="554">
        <v>308</v>
      </c>
    </row>
    <row r="974" spans="1:17" ht="14.45" customHeight="1" x14ac:dyDescent="0.2">
      <c r="A974" s="536" t="s">
        <v>1268</v>
      </c>
      <c r="B974" s="537" t="s">
        <v>1074</v>
      </c>
      <c r="C974" s="537" t="s">
        <v>1075</v>
      </c>
      <c r="D974" s="537" t="s">
        <v>1118</v>
      </c>
      <c r="E974" s="537" t="s">
        <v>1119</v>
      </c>
      <c r="F974" s="553">
        <v>10</v>
      </c>
      <c r="G974" s="553">
        <v>37120</v>
      </c>
      <c r="H974" s="553">
        <v>1.4247332463345359</v>
      </c>
      <c r="I974" s="553">
        <v>3712</v>
      </c>
      <c r="J974" s="553">
        <v>7</v>
      </c>
      <c r="K974" s="553">
        <v>26054</v>
      </c>
      <c r="L974" s="553">
        <v>1</v>
      </c>
      <c r="M974" s="553">
        <v>3722</v>
      </c>
      <c r="N974" s="553">
        <v>5</v>
      </c>
      <c r="O974" s="553">
        <v>18815</v>
      </c>
      <c r="P974" s="542">
        <v>0.72215398787134411</v>
      </c>
      <c r="Q974" s="554">
        <v>3763</v>
      </c>
    </row>
    <row r="975" spans="1:17" ht="14.45" customHeight="1" x14ac:dyDescent="0.2">
      <c r="A975" s="536" t="s">
        <v>1268</v>
      </c>
      <c r="B975" s="537" t="s">
        <v>1074</v>
      </c>
      <c r="C975" s="537" t="s">
        <v>1075</v>
      </c>
      <c r="D975" s="537" t="s">
        <v>1120</v>
      </c>
      <c r="E975" s="537" t="s">
        <v>1121</v>
      </c>
      <c r="F975" s="553">
        <v>304</v>
      </c>
      <c r="G975" s="553">
        <v>150176</v>
      </c>
      <c r="H975" s="553">
        <v>2.4665516958199887</v>
      </c>
      <c r="I975" s="553">
        <v>494</v>
      </c>
      <c r="J975" s="553">
        <v>123</v>
      </c>
      <c r="K975" s="553">
        <v>60885</v>
      </c>
      <c r="L975" s="553">
        <v>1</v>
      </c>
      <c r="M975" s="553">
        <v>495</v>
      </c>
      <c r="N975" s="553">
        <v>88</v>
      </c>
      <c r="O975" s="553">
        <v>43912</v>
      </c>
      <c r="P975" s="542">
        <v>0.72122854561878957</v>
      </c>
      <c r="Q975" s="554">
        <v>499</v>
      </c>
    </row>
    <row r="976" spans="1:17" ht="14.45" customHeight="1" x14ac:dyDescent="0.2">
      <c r="A976" s="536" t="s">
        <v>1268</v>
      </c>
      <c r="B976" s="537" t="s">
        <v>1074</v>
      </c>
      <c r="C976" s="537" t="s">
        <v>1075</v>
      </c>
      <c r="D976" s="537" t="s">
        <v>1122</v>
      </c>
      <c r="E976" s="537" t="s">
        <v>1123</v>
      </c>
      <c r="F976" s="553">
        <v>1</v>
      </c>
      <c r="G976" s="553">
        <v>6580</v>
      </c>
      <c r="H976" s="553">
        <v>0.19945438011518643</v>
      </c>
      <c r="I976" s="553">
        <v>6580</v>
      </c>
      <c r="J976" s="553">
        <v>5</v>
      </c>
      <c r="K976" s="553">
        <v>32990</v>
      </c>
      <c r="L976" s="553">
        <v>1</v>
      </c>
      <c r="M976" s="553">
        <v>6598</v>
      </c>
      <c r="N976" s="553">
        <v>4</v>
      </c>
      <c r="O976" s="553">
        <v>26676</v>
      </c>
      <c r="P976" s="542">
        <v>0.80860866929372532</v>
      </c>
      <c r="Q976" s="554">
        <v>6669</v>
      </c>
    </row>
    <row r="977" spans="1:17" ht="14.45" customHeight="1" x14ac:dyDescent="0.2">
      <c r="A977" s="536" t="s">
        <v>1268</v>
      </c>
      <c r="B977" s="537" t="s">
        <v>1074</v>
      </c>
      <c r="C977" s="537" t="s">
        <v>1075</v>
      </c>
      <c r="D977" s="537" t="s">
        <v>1124</v>
      </c>
      <c r="E977" s="537" t="s">
        <v>1125</v>
      </c>
      <c r="F977" s="553">
        <v>431</v>
      </c>
      <c r="G977" s="553">
        <v>159470</v>
      </c>
      <c r="H977" s="553">
        <v>2.5136741224129504</v>
      </c>
      <c r="I977" s="553">
        <v>370</v>
      </c>
      <c r="J977" s="553">
        <v>171</v>
      </c>
      <c r="K977" s="553">
        <v>63441</v>
      </c>
      <c r="L977" s="553">
        <v>1</v>
      </c>
      <c r="M977" s="553">
        <v>371</v>
      </c>
      <c r="N977" s="553">
        <v>173</v>
      </c>
      <c r="O977" s="553">
        <v>65048</v>
      </c>
      <c r="P977" s="542">
        <v>1.0253306221528664</v>
      </c>
      <c r="Q977" s="554">
        <v>376</v>
      </c>
    </row>
    <row r="978" spans="1:17" ht="14.45" customHeight="1" x14ac:dyDescent="0.2">
      <c r="A978" s="536" t="s">
        <v>1268</v>
      </c>
      <c r="B978" s="537" t="s">
        <v>1074</v>
      </c>
      <c r="C978" s="537" t="s">
        <v>1075</v>
      </c>
      <c r="D978" s="537" t="s">
        <v>1128</v>
      </c>
      <c r="E978" s="537" t="s">
        <v>1129</v>
      </c>
      <c r="F978" s="553"/>
      <c r="G978" s="553"/>
      <c r="H978" s="553"/>
      <c r="I978" s="553"/>
      <c r="J978" s="553">
        <v>1</v>
      </c>
      <c r="K978" s="553">
        <v>12</v>
      </c>
      <c r="L978" s="553">
        <v>1</v>
      </c>
      <c r="M978" s="553">
        <v>12</v>
      </c>
      <c r="N978" s="553"/>
      <c r="O978" s="553"/>
      <c r="P978" s="542"/>
      <c r="Q978" s="554"/>
    </row>
    <row r="979" spans="1:17" ht="14.45" customHeight="1" x14ac:dyDescent="0.2">
      <c r="A979" s="536" t="s">
        <v>1268</v>
      </c>
      <c r="B979" s="537" t="s">
        <v>1074</v>
      </c>
      <c r="C979" s="537" t="s">
        <v>1075</v>
      </c>
      <c r="D979" s="537" t="s">
        <v>1130</v>
      </c>
      <c r="E979" s="537" t="s">
        <v>1131</v>
      </c>
      <c r="F979" s="553">
        <v>1</v>
      </c>
      <c r="G979" s="553">
        <v>12794</v>
      </c>
      <c r="H979" s="553">
        <v>0.33328123371887047</v>
      </c>
      <c r="I979" s="553">
        <v>12794</v>
      </c>
      <c r="J979" s="553">
        <v>3</v>
      </c>
      <c r="K979" s="553">
        <v>38388</v>
      </c>
      <c r="L979" s="553">
        <v>1</v>
      </c>
      <c r="M979" s="553">
        <v>12796</v>
      </c>
      <c r="N979" s="553">
        <v>9</v>
      </c>
      <c r="O979" s="553">
        <v>115236</v>
      </c>
      <c r="P979" s="542">
        <v>3.0018755861206627</v>
      </c>
      <c r="Q979" s="554">
        <v>12804</v>
      </c>
    </row>
    <row r="980" spans="1:17" ht="14.45" customHeight="1" x14ac:dyDescent="0.2">
      <c r="A980" s="536" t="s">
        <v>1268</v>
      </c>
      <c r="B980" s="537" t="s">
        <v>1074</v>
      </c>
      <c r="C980" s="537" t="s">
        <v>1075</v>
      </c>
      <c r="D980" s="537" t="s">
        <v>1132</v>
      </c>
      <c r="E980" s="537" t="s">
        <v>1133</v>
      </c>
      <c r="F980" s="553">
        <v>4</v>
      </c>
      <c r="G980" s="553">
        <v>444</v>
      </c>
      <c r="H980" s="553">
        <v>0.4955357142857143</v>
      </c>
      <c r="I980" s="553">
        <v>111</v>
      </c>
      <c r="J980" s="553">
        <v>8</v>
      </c>
      <c r="K980" s="553">
        <v>896</v>
      </c>
      <c r="L980" s="553">
        <v>1</v>
      </c>
      <c r="M980" s="553">
        <v>112</v>
      </c>
      <c r="N980" s="553">
        <v>3</v>
      </c>
      <c r="O980" s="553">
        <v>339</v>
      </c>
      <c r="P980" s="542">
        <v>0.3783482142857143</v>
      </c>
      <c r="Q980" s="554">
        <v>113</v>
      </c>
    </row>
    <row r="981" spans="1:17" ht="14.45" customHeight="1" x14ac:dyDescent="0.2">
      <c r="A981" s="536" t="s">
        <v>1268</v>
      </c>
      <c r="B981" s="537" t="s">
        <v>1074</v>
      </c>
      <c r="C981" s="537" t="s">
        <v>1075</v>
      </c>
      <c r="D981" s="537" t="s">
        <v>1134</v>
      </c>
      <c r="E981" s="537" t="s">
        <v>1135</v>
      </c>
      <c r="F981" s="553">
        <v>4</v>
      </c>
      <c r="G981" s="553">
        <v>500</v>
      </c>
      <c r="H981" s="553">
        <v>0.99403578528827041</v>
      </c>
      <c r="I981" s="553">
        <v>125</v>
      </c>
      <c r="J981" s="553">
        <v>4</v>
      </c>
      <c r="K981" s="553">
        <v>503</v>
      </c>
      <c r="L981" s="553">
        <v>1</v>
      </c>
      <c r="M981" s="553">
        <v>125.75</v>
      </c>
      <c r="N981" s="553">
        <v>1</v>
      </c>
      <c r="O981" s="553">
        <v>126</v>
      </c>
      <c r="P981" s="542">
        <v>0.25049701789264411</v>
      </c>
      <c r="Q981" s="554">
        <v>126</v>
      </c>
    </row>
    <row r="982" spans="1:17" ht="14.45" customHeight="1" x14ac:dyDescent="0.2">
      <c r="A982" s="536" t="s">
        <v>1268</v>
      </c>
      <c r="B982" s="537" t="s">
        <v>1074</v>
      </c>
      <c r="C982" s="537" t="s">
        <v>1075</v>
      </c>
      <c r="D982" s="537" t="s">
        <v>1136</v>
      </c>
      <c r="E982" s="537" t="s">
        <v>1137</v>
      </c>
      <c r="F982" s="553">
        <v>131</v>
      </c>
      <c r="G982" s="553">
        <v>64845</v>
      </c>
      <c r="H982" s="553">
        <v>1.0628933910306846</v>
      </c>
      <c r="I982" s="553">
        <v>495</v>
      </c>
      <c r="J982" s="553">
        <v>123</v>
      </c>
      <c r="K982" s="553">
        <v>61008</v>
      </c>
      <c r="L982" s="553">
        <v>1</v>
      </c>
      <c r="M982" s="553">
        <v>496</v>
      </c>
      <c r="N982" s="553">
        <v>105</v>
      </c>
      <c r="O982" s="553">
        <v>52500</v>
      </c>
      <c r="P982" s="542">
        <v>0.86054287962234466</v>
      </c>
      <c r="Q982" s="554">
        <v>500</v>
      </c>
    </row>
    <row r="983" spans="1:17" ht="14.45" customHeight="1" x14ac:dyDescent="0.2">
      <c r="A983" s="536" t="s">
        <v>1268</v>
      </c>
      <c r="B983" s="537" t="s">
        <v>1074</v>
      </c>
      <c r="C983" s="537" t="s">
        <v>1075</v>
      </c>
      <c r="D983" s="537" t="s">
        <v>1138</v>
      </c>
      <c r="E983" s="537"/>
      <c r="F983" s="553">
        <v>1</v>
      </c>
      <c r="G983" s="553">
        <v>1285</v>
      </c>
      <c r="H983" s="553"/>
      <c r="I983" s="553">
        <v>1285</v>
      </c>
      <c r="J983" s="553"/>
      <c r="K983" s="553"/>
      <c r="L983" s="553"/>
      <c r="M983" s="553"/>
      <c r="N983" s="553"/>
      <c r="O983" s="553"/>
      <c r="P983" s="542"/>
      <c r="Q983" s="554"/>
    </row>
    <row r="984" spans="1:17" ht="14.45" customHeight="1" x14ac:dyDescent="0.2">
      <c r="A984" s="536" t="s">
        <v>1268</v>
      </c>
      <c r="B984" s="537" t="s">
        <v>1074</v>
      </c>
      <c r="C984" s="537" t="s">
        <v>1075</v>
      </c>
      <c r="D984" s="537" t="s">
        <v>1139</v>
      </c>
      <c r="E984" s="537" t="s">
        <v>1140</v>
      </c>
      <c r="F984" s="553">
        <v>16</v>
      </c>
      <c r="G984" s="553">
        <v>7296</v>
      </c>
      <c r="H984" s="553">
        <v>1.5930131004366812</v>
      </c>
      <c r="I984" s="553">
        <v>456</v>
      </c>
      <c r="J984" s="553">
        <v>10</v>
      </c>
      <c r="K984" s="553">
        <v>4580</v>
      </c>
      <c r="L984" s="553">
        <v>1</v>
      </c>
      <c r="M984" s="553">
        <v>458</v>
      </c>
      <c r="N984" s="553">
        <v>3</v>
      </c>
      <c r="O984" s="553">
        <v>1389</v>
      </c>
      <c r="P984" s="542">
        <v>0.3032751091703057</v>
      </c>
      <c r="Q984" s="554">
        <v>463</v>
      </c>
    </row>
    <row r="985" spans="1:17" ht="14.45" customHeight="1" x14ac:dyDescent="0.2">
      <c r="A985" s="536" t="s">
        <v>1268</v>
      </c>
      <c r="B985" s="537" t="s">
        <v>1074</v>
      </c>
      <c r="C985" s="537" t="s">
        <v>1075</v>
      </c>
      <c r="D985" s="537" t="s">
        <v>1141</v>
      </c>
      <c r="E985" s="537" t="s">
        <v>1142</v>
      </c>
      <c r="F985" s="553">
        <v>16</v>
      </c>
      <c r="G985" s="553">
        <v>928</v>
      </c>
      <c r="H985" s="553">
        <v>1.6</v>
      </c>
      <c r="I985" s="553">
        <v>58</v>
      </c>
      <c r="J985" s="553">
        <v>10</v>
      </c>
      <c r="K985" s="553">
        <v>580</v>
      </c>
      <c r="L985" s="553">
        <v>1</v>
      </c>
      <c r="M985" s="553">
        <v>58</v>
      </c>
      <c r="N985" s="553">
        <v>10</v>
      </c>
      <c r="O985" s="553">
        <v>590</v>
      </c>
      <c r="P985" s="542">
        <v>1.0172413793103448</v>
      </c>
      <c r="Q985" s="554">
        <v>59</v>
      </c>
    </row>
    <row r="986" spans="1:17" ht="14.45" customHeight="1" x14ac:dyDescent="0.2">
      <c r="A986" s="536" t="s">
        <v>1268</v>
      </c>
      <c r="B986" s="537" t="s">
        <v>1074</v>
      </c>
      <c r="C986" s="537" t="s">
        <v>1075</v>
      </c>
      <c r="D986" s="537" t="s">
        <v>1143</v>
      </c>
      <c r="E986" s="537" t="s">
        <v>1144</v>
      </c>
      <c r="F986" s="553">
        <v>1</v>
      </c>
      <c r="G986" s="553">
        <v>2173</v>
      </c>
      <c r="H986" s="553">
        <v>0.49977000919963199</v>
      </c>
      <c r="I986" s="553">
        <v>2173</v>
      </c>
      <c r="J986" s="553">
        <v>2</v>
      </c>
      <c r="K986" s="553">
        <v>4348</v>
      </c>
      <c r="L986" s="553">
        <v>1</v>
      </c>
      <c r="M986" s="553">
        <v>2174</v>
      </c>
      <c r="N986" s="553">
        <v>5</v>
      </c>
      <c r="O986" s="553">
        <v>10895</v>
      </c>
      <c r="P986" s="542">
        <v>2.5057497700091997</v>
      </c>
      <c r="Q986" s="554">
        <v>2179</v>
      </c>
    </row>
    <row r="987" spans="1:17" ht="14.45" customHeight="1" x14ac:dyDescent="0.2">
      <c r="A987" s="536" t="s">
        <v>1268</v>
      </c>
      <c r="B987" s="537" t="s">
        <v>1074</v>
      </c>
      <c r="C987" s="537" t="s">
        <v>1075</v>
      </c>
      <c r="D987" s="537" t="s">
        <v>1149</v>
      </c>
      <c r="E987" s="537" t="s">
        <v>1150</v>
      </c>
      <c r="F987" s="553">
        <v>1554</v>
      </c>
      <c r="G987" s="553">
        <v>273504</v>
      </c>
      <c r="H987" s="553">
        <v>1.1310043668122272</v>
      </c>
      <c r="I987" s="553">
        <v>176</v>
      </c>
      <c r="J987" s="553">
        <v>1374</v>
      </c>
      <c r="K987" s="553">
        <v>241824</v>
      </c>
      <c r="L987" s="553">
        <v>1</v>
      </c>
      <c r="M987" s="553">
        <v>176</v>
      </c>
      <c r="N987" s="553">
        <v>1028</v>
      </c>
      <c r="O987" s="553">
        <v>184012</v>
      </c>
      <c r="P987" s="542">
        <v>0.76093357152309116</v>
      </c>
      <c r="Q987" s="554">
        <v>179</v>
      </c>
    </row>
    <row r="988" spans="1:17" ht="14.45" customHeight="1" x14ac:dyDescent="0.2">
      <c r="A988" s="536" t="s">
        <v>1268</v>
      </c>
      <c r="B988" s="537" t="s">
        <v>1074</v>
      </c>
      <c r="C988" s="537" t="s">
        <v>1075</v>
      </c>
      <c r="D988" s="537" t="s">
        <v>1151</v>
      </c>
      <c r="E988" s="537" t="s">
        <v>1152</v>
      </c>
      <c r="F988" s="553">
        <v>18</v>
      </c>
      <c r="G988" s="553">
        <v>1530</v>
      </c>
      <c r="H988" s="553">
        <v>4.4476744186046515</v>
      </c>
      <c r="I988" s="553">
        <v>85</v>
      </c>
      <c r="J988" s="553">
        <v>4</v>
      </c>
      <c r="K988" s="553">
        <v>344</v>
      </c>
      <c r="L988" s="553">
        <v>1</v>
      </c>
      <c r="M988" s="553">
        <v>86</v>
      </c>
      <c r="N988" s="553">
        <v>4</v>
      </c>
      <c r="O988" s="553">
        <v>348</v>
      </c>
      <c r="P988" s="542">
        <v>1.0116279069767442</v>
      </c>
      <c r="Q988" s="554">
        <v>87</v>
      </c>
    </row>
    <row r="989" spans="1:17" ht="14.45" customHeight="1" x14ac:dyDescent="0.2">
      <c r="A989" s="536" t="s">
        <v>1268</v>
      </c>
      <c r="B989" s="537" t="s">
        <v>1074</v>
      </c>
      <c r="C989" s="537" t="s">
        <v>1075</v>
      </c>
      <c r="D989" s="537" t="s">
        <v>1153</v>
      </c>
      <c r="E989" s="537" t="s">
        <v>1154</v>
      </c>
      <c r="F989" s="553">
        <v>2</v>
      </c>
      <c r="G989" s="553">
        <v>356</v>
      </c>
      <c r="H989" s="553">
        <v>0.66294227188081933</v>
      </c>
      <c r="I989" s="553">
        <v>178</v>
      </c>
      <c r="J989" s="553">
        <v>3</v>
      </c>
      <c r="K989" s="553">
        <v>537</v>
      </c>
      <c r="L989" s="553">
        <v>1</v>
      </c>
      <c r="M989" s="553">
        <v>179</v>
      </c>
      <c r="N989" s="553">
        <v>5</v>
      </c>
      <c r="O989" s="553">
        <v>900</v>
      </c>
      <c r="P989" s="542">
        <v>1.6759776536312849</v>
      </c>
      <c r="Q989" s="554">
        <v>180</v>
      </c>
    </row>
    <row r="990" spans="1:17" ht="14.45" customHeight="1" x14ac:dyDescent="0.2">
      <c r="A990" s="536" t="s">
        <v>1268</v>
      </c>
      <c r="B990" s="537" t="s">
        <v>1074</v>
      </c>
      <c r="C990" s="537" t="s">
        <v>1075</v>
      </c>
      <c r="D990" s="537" t="s">
        <v>1155</v>
      </c>
      <c r="E990" s="537" t="s">
        <v>1156</v>
      </c>
      <c r="F990" s="553">
        <v>18</v>
      </c>
      <c r="G990" s="553">
        <v>3060</v>
      </c>
      <c r="H990" s="553">
        <v>1.0588235294117647</v>
      </c>
      <c r="I990" s="553">
        <v>170</v>
      </c>
      <c r="J990" s="553">
        <v>17</v>
      </c>
      <c r="K990" s="553">
        <v>2890</v>
      </c>
      <c r="L990" s="553">
        <v>1</v>
      </c>
      <c r="M990" s="553">
        <v>170</v>
      </c>
      <c r="N990" s="553">
        <v>14</v>
      </c>
      <c r="O990" s="553">
        <v>2408</v>
      </c>
      <c r="P990" s="542">
        <v>0.83321799307958477</v>
      </c>
      <c r="Q990" s="554">
        <v>172</v>
      </c>
    </row>
    <row r="991" spans="1:17" ht="14.45" customHeight="1" x14ac:dyDescent="0.2">
      <c r="A991" s="536" t="s">
        <v>1268</v>
      </c>
      <c r="B991" s="537" t="s">
        <v>1074</v>
      </c>
      <c r="C991" s="537" t="s">
        <v>1075</v>
      </c>
      <c r="D991" s="537" t="s">
        <v>1157</v>
      </c>
      <c r="E991" s="537" t="s">
        <v>1158</v>
      </c>
      <c r="F991" s="553"/>
      <c r="G991" s="553"/>
      <c r="H991" s="553"/>
      <c r="I991" s="553"/>
      <c r="J991" s="553"/>
      <c r="K991" s="553"/>
      <c r="L991" s="553"/>
      <c r="M991" s="553"/>
      <c r="N991" s="553">
        <v>7</v>
      </c>
      <c r="O991" s="553">
        <v>217</v>
      </c>
      <c r="P991" s="542"/>
      <c r="Q991" s="554">
        <v>31</v>
      </c>
    </row>
    <row r="992" spans="1:17" ht="14.45" customHeight="1" x14ac:dyDescent="0.2">
      <c r="A992" s="536" t="s">
        <v>1268</v>
      </c>
      <c r="B992" s="537" t="s">
        <v>1074</v>
      </c>
      <c r="C992" s="537" t="s">
        <v>1075</v>
      </c>
      <c r="D992" s="537" t="s">
        <v>1159</v>
      </c>
      <c r="E992" s="537"/>
      <c r="F992" s="553">
        <v>1</v>
      </c>
      <c r="G992" s="553">
        <v>1012</v>
      </c>
      <c r="H992" s="553"/>
      <c r="I992" s="553">
        <v>1012</v>
      </c>
      <c r="J992" s="553"/>
      <c r="K992" s="553"/>
      <c r="L992" s="553"/>
      <c r="M992" s="553"/>
      <c r="N992" s="553"/>
      <c r="O992" s="553"/>
      <c r="P992" s="542"/>
      <c r="Q992" s="554"/>
    </row>
    <row r="993" spans="1:17" ht="14.45" customHeight="1" x14ac:dyDescent="0.2">
      <c r="A993" s="536" t="s">
        <v>1268</v>
      </c>
      <c r="B993" s="537" t="s">
        <v>1074</v>
      </c>
      <c r="C993" s="537" t="s">
        <v>1075</v>
      </c>
      <c r="D993" s="537" t="s">
        <v>1160</v>
      </c>
      <c r="E993" s="537" t="s">
        <v>1161</v>
      </c>
      <c r="F993" s="553">
        <v>2</v>
      </c>
      <c r="G993" s="553">
        <v>352</v>
      </c>
      <c r="H993" s="553">
        <v>0.99435028248587576</v>
      </c>
      <c r="I993" s="553">
        <v>176</v>
      </c>
      <c r="J993" s="553">
        <v>2</v>
      </c>
      <c r="K993" s="553">
        <v>354</v>
      </c>
      <c r="L993" s="553">
        <v>1</v>
      </c>
      <c r="M993" s="553">
        <v>177</v>
      </c>
      <c r="N993" s="553">
        <v>5</v>
      </c>
      <c r="O993" s="553">
        <v>890</v>
      </c>
      <c r="P993" s="542">
        <v>2.5141242937853105</v>
      </c>
      <c r="Q993" s="554">
        <v>178</v>
      </c>
    </row>
    <row r="994" spans="1:17" ht="14.45" customHeight="1" x14ac:dyDescent="0.2">
      <c r="A994" s="536" t="s">
        <v>1268</v>
      </c>
      <c r="B994" s="537" t="s">
        <v>1074</v>
      </c>
      <c r="C994" s="537" t="s">
        <v>1075</v>
      </c>
      <c r="D994" s="537" t="s">
        <v>1162</v>
      </c>
      <c r="E994" s="537"/>
      <c r="F994" s="553">
        <v>16</v>
      </c>
      <c r="G994" s="553">
        <v>36752</v>
      </c>
      <c r="H994" s="553"/>
      <c r="I994" s="553">
        <v>2297</v>
      </c>
      <c r="J994" s="553"/>
      <c r="K994" s="553"/>
      <c r="L994" s="553"/>
      <c r="M994" s="553"/>
      <c r="N994" s="553"/>
      <c r="O994" s="553"/>
      <c r="P994" s="542"/>
      <c r="Q994" s="554"/>
    </row>
    <row r="995" spans="1:17" ht="14.45" customHeight="1" x14ac:dyDescent="0.2">
      <c r="A995" s="536" t="s">
        <v>1268</v>
      </c>
      <c r="B995" s="537" t="s">
        <v>1074</v>
      </c>
      <c r="C995" s="537" t="s">
        <v>1075</v>
      </c>
      <c r="D995" s="537" t="s">
        <v>1165</v>
      </c>
      <c r="E995" s="537" t="s">
        <v>1166</v>
      </c>
      <c r="F995" s="553">
        <v>7</v>
      </c>
      <c r="G995" s="553">
        <v>1848</v>
      </c>
      <c r="H995" s="553">
        <v>0.3888888888888889</v>
      </c>
      <c r="I995" s="553">
        <v>264</v>
      </c>
      <c r="J995" s="553">
        <v>18</v>
      </c>
      <c r="K995" s="553">
        <v>4752</v>
      </c>
      <c r="L995" s="553">
        <v>1</v>
      </c>
      <c r="M995" s="553">
        <v>264</v>
      </c>
      <c r="N995" s="553">
        <v>44</v>
      </c>
      <c r="O995" s="553">
        <v>11748</v>
      </c>
      <c r="P995" s="542">
        <v>2.4722222222222223</v>
      </c>
      <c r="Q995" s="554">
        <v>267</v>
      </c>
    </row>
    <row r="996" spans="1:17" ht="14.45" customHeight="1" x14ac:dyDescent="0.2">
      <c r="A996" s="536" t="s">
        <v>1268</v>
      </c>
      <c r="B996" s="537" t="s">
        <v>1074</v>
      </c>
      <c r="C996" s="537" t="s">
        <v>1075</v>
      </c>
      <c r="D996" s="537" t="s">
        <v>1167</v>
      </c>
      <c r="E996" s="537" t="s">
        <v>1168</v>
      </c>
      <c r="F996" s="553">
        <v>3</v>
      </c>
      <c r="G996" s="553">
        <v>6393</v>
      </c>
      <c r="H996" s="553">
        <v>0.23044481291903973</v>
      </c>
      <c r="I996" s="553">
        <v>2131</v>
      </c>
      <c r="J996" s="553">
        <v>13</v>
      </c>
      <c r="K996" s="553">
        <v>27742</v>
      </c>
      <c r="L996" s="553">
        <v>1</v>
      </c>
      <c r="M996" s="553">
        <v>2134</v>
      </c>
      <c r="N996" s="553">
        <v>26</v>
      </c>
      <c r="O996" s="553">
        <v>55796</v>
      </c>
      <c r="P996" s="542">
        <v>2.0112464854732894</v>
      </c>
      <c r="Q996" s="554">
        <v>2146</v>
      </c>
    </row>
    <row r="997" spans="1:17" ht="14.45" customHeight="1" x14ac:dyDescent="0.2">
      <c r="A997" s="536" t="s">
        <v>1268</v>
      </c>
      <c r="B997" s="537" t="s">
        <v>1074</v>
      </c>
      <c r="C997" s="537" t="s">
        <v>1075</v>
      </c>
      <c r="D997" s="537" t="s">
        <v>1169</v>
      </c>
      <c r="E997" s="537" t="s">
        <v>1170</v>
      </c>
      <c r="F997" s="553">
        <v>146</v>
      </c>
      <c r="G997" s="553">
        <v>35332</v>
      </c>
      <c r="H997" s="553">
        <v>0.89752578367118829</v>
      </c>
      <c r="I997" s="553">
        <v>242</v>
      </c>
      <c r="J997" s="553">
        <v>162</v>
      </c>
      <c r="K997" s="553">
        <v>39366</v>
      </c>
      <c r="L997" s="553">
        <v>1</v>
      </c>
      <c r="M997" s="553">
        <v>243</v>
      </c>
      <c r="N997" s="553">
        <v>167</v>
      </c>
      <c r="O997" s="553">
        <v>40748</v>
      </c>
      <c r="P997" s="542">
        <v>1.0351064370268759</v>
      </c>
      <c r="Q997" s="554">
        <v>244</v>
      </c>
    </row>
    <row r="998" spans="1:17" ht="14.45" customHeight="1" x14ac:dyDescent="0.2">
      <c r="A998" s="536" t="s">
        <v>1268</v>
      </c>
      <c r="B998" s="537" t="s">
        <v>1074</v>
      </c>
      <c r="C998" s="537" t="s">
        <v>1075</v>
      </c>
      <c r="D998" s="537" t="s">
        <v>1171</v>
      </c>
      <c r="E998" s="537" t="s">
        <v>1172</v>
      </c>
      <c r="F998" s="553">
        <v>12</v>
      </c>
      <c r="G998" s="553">
        <v>5088</v>
      </c>
      <c r="H998" s="553">
        <v>0.91874322860238355</v>
      </c>
      <c r="I998" s="553">
        <v>424</v>
      </c>
      <c r="J998" s="553">
        <v>13</v>
      </c>
      <c r="K998" s="553">
        <v>5538</v>
      </c>
      <c r="L998" s="553">
        <v>1</v>
      </c>
      <c r="M998" s="553">
        <v>426</v>
      </c>
      <c r="N998" s="553">
        <v>9</v>
      </c>
      <c r="O998" s="553">
        <v>3915</v>
      </c>
      <c r="P998" s="542">
        <v>0.7069339111592633</v>
      </c>
      <c r="Q998" s="554">
        <v>435</v>
      </c>
    </row>
    <row r="999" spans="1:17" ht="14.45" customHeight="1" x14ac:dyDescent="0.2">
      <c r="A999" s="536" t="s">
        <v>1268</v>
      </c>
      <c r="B999" s="537" t="s">
        <v>1074</v>
      </c>
      <c r="C999" s="537" t="s">
        <v>1075</v>
      </c>
      <c r="D999" s="537" t="s">
        <v>1173</v>
      </c>
      <c r="E999" s="537" t="s">
        <v>1174</v>
      </c>
      <c r="F999" s="553"/>
      <c r="G999" s="553"/>
      <c r="H999" s="553"/>
      <c r="I999" s="553"/>
      <c r="J999" s="553">
        <v>1</v>
      </c>
      <c r="K999" s="553">
        <v>852</v>
      </c>
      <c r="L999" s="553">
        <v>1</v>
      </c>
      <c r="M999" s="553">
        <v>852</v>
      </c>
      <c r="N999" s="553"/>
      <c r="O999" s="553"/>
      <c r="P999" s="542"/>
      <c r="Q999" s="554"/>
    </row>
    <row r="1000" spans="1:17" ht="14.45" customHeight="1" x14ac:dyDescent="0.2">
      <c r="A1000" s="536" t="s">
        <v>1268</v>
      </c>
      <c r="B1000" s="537" t="s">
        <v>1074</v>
      </c>
      <c r="C1000" s="537" t="s">
        <v>1075</v>
      </c>
      <c r="D1000" s="537" t="s">
        <v>1178</v>
      </c>
      <c r="E1000" s="537" t="s">
        <v>1179</v>
      </c>
      <c r="F1000" s="553">
        <v>35</v>
      </c>
      <c r="G1000" s="553">
        <v>36995</v>
      </c>
      <c r="H1000" s="553">
        <v>0.8725235849056604</v>
      </c>
      <c r="I1000" s="553">
        <v>1057</v>
      </c>
      <c r="J1000" s="553">
        <v>40</v>
      </c>
      <c r="K1000" s="553">
        <v>42400</v>
      </c>
      <c r="L1000" s="553">
        <v>1</v>
      </c>
      <c r="M1000" s="553">
        <v>1060</v>
      </c>
      <c r="N1000" s="553">
        <v>40</v>
      </c>
      <c r="O1000" s="553">
        <v>43000</v>
      </c>
      <c r="P1000" s="542">
        <v>1.0141509433962264</v>
      </c>
      <c r="Q1000" s="554">
        <v>1075</v>
      </c>
    </row>
    <row r="1001" spans="1:17" ht="14.45" customHeight="1" x14ac:dyDescent="0.2">
      <c r="A1001" s="536" t="s">
        <v>1268</v>
      </c>
      <c r="B1001" s="537" t="s">
        <v>1074</v>
      </c>
      <c r="C1001" s="537" t="s">
        <v>1075</v>
      </c>
      <c r="D1001" s="537" t="s">
        <v>1180</v>
      </c>
      <c r="E1001" s="537" t="s">
        <v>1181</v>
      </c>
      <c r="F1001" s="553"/>
      <c r="G1001" s="553"/>
      <c r="H1001" s="553"/>
      <c r="I1001" s="553"/>
      <c r="J1001" s="553">
        <v>4</v>
      </c>
      <c r="K1001" s="553">
        <v>1156</v>
      </c>
      <c r="L1001" s="553">
        <v>1</v>
      </c>
      <c r="M1001" s="553">
        <v>289</v>
      </c>
      <c r="N1001" s="553">
        <v>10</v>
      </c>
      <c r="O1001" s="553">
        <v>2910</v>
      </c>
      <c r="P1001" s="542">
        <v>2.5173010380622838</v>
      </c>
      <c r="Q1001" s="554">
        <v>291</v>
      </c>
    </row>
    <row r="1002" spans="1:17" ht="14.45" customHeight="1" x14ac:dyDescent="0.2">
      <c r="A1002" s="536" t="s">
        <v>1268</v>
      </c>
      <c r="B1002" s="537" t="s">
        <v>1074</v>
      </c>
      <c r="C1002" s="537" t="s">
        <v>1075</v>
      </c>
      <c r="D1002" s="537" t="s">
        <v>1182</v>
      </c>
      <c r="E1002" s="537" t="s">
        <v>1183</v>
      </c>
      <c r="F1002" s="553">
        <v>8</v>
      </c>
      <c r="G1002" s="553">
        <v>8784</v>
      </c>
      <c r="H1002" s="553">
        <v>1.3284936479128857</v>
      </c>
      <c r="I1002" s="553">
        <v>1098</v>
      </c>
      <c r="J1002" s="553">
        <v>6</v>
      </c>
      <c r="K1002" s="553">
        <v>6612</v>
      </c>
      <c r="L1002" s="553">
        <v>1</v>
      </c>
      <c r="M1002" s="553">
        <v>1102</v>
      </c>
      <c r="N1002" s="553">
        <v>4</v>
      </c>
      <c r="O1002" s="553">
        <v>4472</v>
      </c>
      <c r="P1002" s="542">
        <v>0.67634603750756206</v>
      </c>
      <c r="Q1002" s="554">
        <v>1118</v>
      </c>
    </row>
    <row r="1003" spans="1:17" ht="14.45" customHeight="1" x14ac:dyDescent="0.2">
      <c r="A1003" s="536" t="s">
        <v>1268</v>
      </c>
      <c r="B1003" s="537" t="s">
        <v>1074</v>
      </c>
      <c r="C1003" s="537" t="s">
        <v>1075</v>
      </c>
      <c r="D1003" s="537" t="s">
        <v>1269</v>
      </c>
      <c r="E1003" s="537" t="s">
        <v>1270</v>
      </c>
      <c r="F1003" s="553"/>
      <c r="G1003" s="553"/>
      <c r="H1003" s="553"/>
      <c r="I1003" s="553"/>
      <c r="J1003" s="553">
        <v>1</v>
      </c>
      <c r="K1003" s="553">
        <v>2384</v>
      </c>
      <c r="L1003" s="553">
        <v>1</v>
      </c>
      <c r="M1003" s="553">
        <v>2384</v>
      </c>
      <c r="N1003" s="553"/>
      <c r="O1003" s="553"/>
      <c r="P1003" s="542"/>
      <c r="Q1003" s="554"/>
    </row>
    <row r="1004" spans="1:17" ht="14.45" customHeight="1" x14ac:dyDescent="0.2">
      <c r="A1004" s="536" t="s">
        <v>1268</v>
      </c>
      <c r="B1004" s="537" t="s">
        <v>1074</v>
      </c>
      <c r="C1004" s="537" t="s">
        <v>1075</v>
      </c>
      <c r="D1004" s="537" t="s">
        <v>1188</v>
      </c>
      <c r="E1004" s="537" t="s">
        <v>1189</v>
      </c>
      <c r="F1004" s="553"/>
      <c r="G1004" s="553"/>
      <c r="H1004" s="553"/>
      <c r="I1004" s="553"/>
      <c r="J1004" s="553">
        <v>3</v>
      </c>
      <c r="K1004" s="553">
        <v>0</v>
      </c>
      <c r="L1004" s="553"/>
      <c r="M1004" s="553">
        <v>0</v>
      </c>
      <c r="N1004" s="553">
        <v>9</v>
      </c>
      <c r="O1004" s="553">
        <v>0</v>
      </c>
      <c r="P1004" s="542"/>
      <c r="Q1004" s="554">
        <v>0</v>
      </c>
    </row>
    <row r="1005" spans="1:17" ht="14.45" customHeight="1" x14ac:dyDescent="0.2">
      <c r="A1005" s="536" t="s">
        <v>1268</v>
      </c>
      <c r="B1005" s="537" t="s">
        <v>1074</v>
      </c>
      <c r="C1005" s="537" t="s">
        <v>1075</v>
      </c>
      <c r="D1005" s="537" t="s">
        <v>1192</v>
      </c>
      <c r="E1005" s="537" t="s">
        <v>1193</v>
      </c>
      <c r="F1005" s="553"/>
      <c r="G1005" s="553"/>
      <c r="H1005" s="553"/>
      <c r="I1005" s="553"/>
      <c r="J1005" s="553">
        <v>4</v>
      </c>
      <c r="K1005" s="553">
        <v>19116</v>
      </c>
      <c r="L1005" s="553">
        <v>1</v>
      </c>
      <c r="M1005" s="553">
        <v>4779</v>
      </c>
      <c r="N1005" s="553"/>
      <c r="O1005" s="553"/>
      <c r="P1005" s="542"/>
      <c r="Q1005" s="554"/>
    </row>
    <row r="1006" spans="1:17" ht="14.45" customHeight="1" x14ac:dyDescent="0.2">
      <c r="A1006" s="536" t="s">
        <v>1268</v>
      </c>
      <c r="B1006" s="537" t="s">
        <v>1074</v>
      </c>
      <c r="C1006" s="537" t="s">
        <v>1075</v>
      </c>
      <c r="D1006" s="537" t="s">
        <v>1194</v>
      </c>
      <c r="E1006" s="537" t="s">
        <v>1195</v>
      </c>
      <c r="F1006" s="553"/>
      <c r="G1006" s="553"/>
      <c r="H1006" s="553"/>
      <c r="I1006" s="553"/>
      <c r="J1006" s="553">
        <v>1</v>
      </c>
      <c r="K1006" s="553">
        <v>609</v>
      </c>
      <c r="L1006" s="553">
        <v>1</v>
      </c>
      <c r="M1006" s="553">
        <v>609</v>
      </c>
      <c r="N1006" s="553">
        <v>2</v>
      </c>
      <c r="O1006" s="553">
        <v>1224</v>
      </c>
      <c r="P1006" s="542">
        <v>2.0098522167487687</v>
      </c>
      <c r="Q1006" s="554">
        <v>612</v>
      </c>
    </row>
    <row r="1007" spans="1:17" ht="14.45" customHeight="1" x14ac:dyDescent="0.2">
      <c r="A1007" s="536" t="s">
        <v>1268</v>
      </c>
      <c r="B1007" s="537" t="s">
        <v>1074</v>
      </c>
      <c r="C1007" s="537" t="s">
        <v>1075</v>
      </c>
      <c r="D1007" s="537" t="s">
        <v>1196</v>
      </c>
      <c r="E1007" s="537" t="s">
        <v>1197</v>
      </c>
      <c r="F1007" s="553"/>
      <c r="G1007" s="553"/>
      <c r="H1007" s="553"/>
      <c r="I1007" s="553"/>
      <c r="J1007" s="553">
        <v>1</v>
      </c>
      <c r="K1007" s="553">
        <v>2840</v>
      </c>
      <c r="L1007" s="553">
        <v>1</v>
      </c>
      <c r="M1007" s="553">
        <v>2840</v>
      </c>
      <c r="N1007" s="553">
        <v>5</v>
      </c>
      <c r="O1007" s="553">
        <v>14225</v>
      </c>
      <c r="P1007" s="542">
        <v>5.0088028169014081</v>
      </c>
      <c r="Q1007" s="554">
        <v>2845</v>
      </c>
    </row>
    <row r="1008" spans="1:17" ht="14.45" customHeight="1" thickBot="1" x14ac:dyDescent="0.25">
      <c r="A1008" s="544" t="s">
        <v>1268</v>
      </c>
      <c r="B1008" s="545" t="s">
        <v>1074</v>
      </c>
      <c r="C1008" s="545" t="s">
        <v>1075</v>
      </c>
      <c r="D1008" s="545" t="s">
        <v>1202</v>
      </c>
      <c r="E1008" s="545" t="s">
        <v>1203</v>
      </c>
      <c r="F1008" s="556"/>
      <c r="G1008" s="556"/>
      <c r="H1008" s="556"/>
      <c r="I1008" s="556"/>
      <c r="J1008" s="556"/>
      <c r="K1008" s="556"/>
      <c r="L1008" s="556"/>
      <c r="M1008" s="556"/>
      <c r="N1008" s="556">
        <v>2</v>
      </c>
      <c r="O1008" s="556">
        <v>7678</v>
      </c>
      <c r="P1008" s="550"/>
      <c r="Q1008" s="557">
        <v>3839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B23B6EC-5727-4E58-BC3A-B85A18B587B5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3</vt:i4>
      </vt:variant>
    </vt:vector>
  </HeadingPairs>
  <TitlesOfParts>
    <vt:vector size="2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2019-11-25T13:20:43Z</dcterms:modified>
</cp:coreProperties>
</file>