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Statim" sheetId="427" r:id="rId9"/>
    <sheet name="Materiál Žádanky" sheetId="420" r:id="rId10"/>
    <sheet name="MŽ Detail" sheetId="403" r:id="rId11"/>
    <sheet name="Osobní náklady" sheetId="431" r:id="rId12"/>
    <sheet name="ON Data" sheetId="432" state="hidden" r:id="rId13"/>
    <sheet name="ZV Vykáz.-A" sheetId="344" r:id="rId14"/>
    <sheet name="ZV Vykáz.-A Lékaři" sheetId="429" r:id="rId15"/>
    <sheet name="ZV Vykáz.-A Detail" sheetId="345" r:id="rId16"/>
    <sheet name="ZV Vykáz.-A Det.Lék." sheetId="430" r:id="rId17"/>
    <sheet name="ZV Vykáz.-H" sheetId="410" r:id="rId18"/>
    <sheet name="ZV Vykáz.-H Detail" sheetId="377" r:id="rId19"/>
  </sheets>
  <definedNames>
    <definedName name="_xlnm._FilterDatabase" localSheetId="5" hidden="1">HV!$A$5:$A$5</definedName>
    <definedName name="_xlnm._FilterDatabase" localSheetId="6" hidden="1">'Léky Žádanky'!$A$4:$I$4</definedName>
    <definedName name="_xlnm._FilterDatabase" localSheetId="7" hidden="1">'LŽ Detail'!$A$4:$N$4</definedName>
    <definedName name="_xlnm._FilterDatabase" localSheetId="8" hidden="1">'LŽ Statim'!$A$5:$I$5</definedName>
    <definedName name="_xlnm._FilterDatabase" localSheetId="4" hidden="1">'Man Tab'!$A$5:$A$31</definedName>
    <definedName name="_xlnm._FilterDatabase" localSheetId="9" hidden="1">'Materiál Žádanky'!$A$4:$I$4</definedName>
    <definedName name="_xlnm._FilterDatabase" localSheetId="10" hidden="1">'MŽ Detail'!$A$4:$K$4</definedName>
    <definedName name="_xlnm._FilterDatabase" localSheetId="16" hidden="1">'ZV Vykáz.-A Det.Lék.'!$A$5:$S$5</definedName>
    <definedName name="_xlnm._FilterDatabase" localSheetId="15" hidden="1">'ZV Vykáz.-A Detail'!$A$5:$R$5</definedName>
    <definedName name="_xlnm._FilterDatabase" localSheetId="14" hidden="1">'ZV Vykáz.-A Lékaři'!$A$4:$A$5</definedName>
    <definedName name="_xlnm._FilterDatabase" localSheetId="18" hidden="1">'ZV Vykáz.-H Detail'!$A$5:$Q$5</definedName>
    <definedName name="doměsíce">'HI Graf'!$C$11</definedName>
    <definedName name="Obdobi" localSheetId="12">'ON Data'!$B$3:$B$16</definedName>
    <definedName name="Obdobi" localSheetId="11">'ON Data'!$B$3:$B$16</definedName>
    <definedName name="Obdobi">#REF!</definedName>
  </definedNames>
  <calcPr calcId="162913"/>
</workbook>
</file>

<file path=xl/calcChain.xml><?xml version="1.0" encoding="utf-8"?>
<calcChain xmlns="http://schemas.openxmlformats.org/spreadsheetml/2006/main">
  <c r="C9" i="431" l="1"/>
  <c r="C13" i="431"/>
  <c r="C17" i="431"/>
  <c r="C21" i="431"/>
  <c r="D12" i="431"/>
  <c r="D16" i="431"/>
  <c r="D20" i="431"/>
  <c r="E11" i="431"/>
  <c r="E15" i="431"/>
  <c r="E19" i="431"/>
  <c r="F10" i="431"/>
  <c r="F14" i="431"/>
  <c r="F18" i="431"/>
  <c r="G9" i="431"/>
  <c r="G13" i="431"/>
  <c r="G17" i="431"/>
  <c r="G21" i="431"/>
  <c r="H12" i="431"/>
  <c r="H16" i="431"/>
  <c r="H20" i="431"/>
  <c r="I11" i="431"/>
  <c r="I15" i="431"/>
  <c r="I19" i="431"/>
  <c r="J10" i="431"/>
  <c r="J14" i="431"/>
  <c r="J18" i="431"/>
  <c r="K9" i="431"/>
  <c r="K13" i="431"/>
  <c r="K17" i="431"/>
  <c r="K21" i="431"/>
  <c r="L12" i="431"/>
  <c r="L16" i="431"/>
  <c r="L20" i="431"/>
  <c r="M11" i="431"/>
  <c r="M15" i="431"/>
  <c r="M19" i="431"/>
  <c r="N10" i="431"/>
  <c r="N14" i="431"/>
  <c r="N18" i="431"/>
  <c r="O9" i="431"/>
  <c r="O13" i="431"/>
  <c r="O17" i="431"/>
  <c r="O21" i="431"/>
  <c r="P12" i="431"/>
  <c r="P16" i="431"/>
  <c r="P20" i="431"/>
  <c r="Q11" i="431"/>
  <c r="Q15" i="431"/>
  <c r="Q19" i="431"/>
  <c r="C16" i="431"/>
  <c r="E14" i="431"/>
  <c r="F13" i="431"/>
  <c r="F21" i="431"/>
  <c r="G20" i="431"/>
  <c r="H19" i="431"/>
  <c r="I14" i="431"/>
  <c r="J13" i="431"/>
  <c r="J21" i="431"/>
  <c r="K20" i="431"/>
  <c r="L19" i="431"/>
  <c r="M18" i="431"/>
  <c r="N13" i="431"/>
  <c r="O12" i="431"/>
  <c r="P11" i="431"/>
  <c r="P19" i="431"/>
  <c r="Q14" i="431"/>
  <c r="C10" i="431"/>
  <c r="C14" i="431"/>
  <c r="C18" i="431"/>
  <c r="D9" i="431"/>
  <c r="D13" i="431"/>
  <c r="D17" i="431"/>
  <c r="D21" i="431"/>
  <c r="E12" i="431"/>
  <c r="E16" i="431"/>
  <c r="E20" i="431"/>
  <c r="F11" i="431"/>
  <c r="F15" i="431"/>
  <c r="F19" i="431"/>
  <c r="G10" i="431"/>
  <c r="G14" i="431"/>
  <c r="G18" i="431"/>
  <c r="H9" i="431"/>
  <c r="H13" i="431"/>
  <c r="H17" i="431"/>
  <c r="H21" i="431"/>
  <c r="I12" i="431"/>
  <c r="I16" i="431"/>
  <c r="I20" i="431"/>
  <c r="J11" i="431"/>
  <c r="J15" i="431"/>
  <c r="J19" i="431"/>
  <c r="K10" i="431"/>
  <c r="K14" i="431"/>
  <c r="K18" i="431"/>
  <c r="L9" i="431"/>
  <c r="L13" i="431"/>
  <c r="L17" i="431"/>
  <c r="L21" i="431"/>
  <c r="M12" i="431"/>
  <c r="M16" i="431"/>
  <c r="M20" i="431"/>
  <c r="N11" i="431"/>
  <c r="N15" i="431"/>
  <c r="N19" i="431"/>
  <c r="O10" i="431"/>
  <c r="O14" i="431"/>
  <c r="O18" i="431"/>
  <c r="P9" i="431"/>
  <c r="P13" i="431"/>
  <c r="P17" i="431"/>
  <c r="P21" i="431"/>
  <c r="Q12" i="431"/>
  <c r="Q16" i="431"/>
  <c r="Q20" i="431"/>
  <c r="C20" i="431"/>
  <c r="D19" i="431"/>
  <c r="F9" i="431"/>
  <c r="G12" i="431"/>
  <c r="H15" i="431"/>
  <c r="I18" i="431"/>
  <c r="K12" i="431"/>
  <c r="L11" i="431"/>
  <c r="M14" i="431"/>
  <c r="N17" i="431"/>
  <c r="O16" i="431"/>
  <c r="Q10" i="431"/>
  <c r="C11" i="431"/>
  <c r="C15" i="431"/>
  <c r="C19" i="431"/>
  <c r="D10" i="431"/>
  <c r="D14" i="431"/>
  <c r="D18" i="431"/>
  <c r="E9" i="431"/>
  <c r="E13" i="431"/>
  <c r="E17" i="431"/>
  <c r="E21" i="431"/>
  <c r="F12" i="431"/>
  <c r="F16" i="431"/>
  <c r="F20" i="431"/>
  <c r="G11" i="431"/>
  <c r="G15" i="431"/>
  <c r="G19" i="431"/>
  <c r="H10" i="431"/>
  <c r="H14" i="431"/>
  <c r="H18" i="431"/>
  <c r="I9" i="431"/>
  <c r="I13" i="431"/>
  <c r="I17" i="431"/>
  <c r="I21" i="431"/>
  <c r="J12" i="431"/>
  <c r="J16" i="431"/>
  <c r="J20" i="431"/>
  <c r="K11" i="431"/>
  <c r="K15" i="431"/>
  <c r="K19" i="431"/>
  <c r="L10" i="431"/>
  <c r="L14" i="431"/>
  <c r="L18" i="431"/>
  <c r="M9" i="431"/>
  <c r="M13" i="431"/>
  <c r="M17" i="431"/>
  <c r="M21" i="431"/>
  <c r="N12" i="431"/>
  <c r="N16" i="431"/>
  <c r="N20" i="431"/>
  <c r="O11" i="431"/>
  <c r="O15" i="431"/>
  <c r="O19" i="431"/>
  <c r="P10" i="431"/>
  <c r="P14" i="431"/>
  <c r="P18" i="431"/>
  <c r="Q9" i="431"/>
  <c r="Q13" i="431"/>
  <c r="Q17" i="431"/>
  <c r="Q21" i="431"/>
  <c r="C12" i="431"/>
  <c r="D11" i="431"/>
  <c r="D15" i="431"/>
  <c r="E10" i="431"/>
  <c r="E18" i="431"/>
  <c r="F17" i="431"/>
  <c r="G16" i="431"/>
  <c r="H11" i="431"/>
  <c r="I10" i="431"/>
  <c r="J9" i="431"/>
  <c r="J17" i="431"/>
  <c r="K16" i="431"/>
  <c r="L15" i="431"/>
  <c r="M10" i="431"/>
  <c r="N9" i="431"/>
  <c r="N21" i="431"/>
  <c r="O20" i="431"/>
  <c r="P15" i="431"/>
  <c r="Q18" i="431"/>
  <c r="O8" i="431"/>
  <c r="I8" i="431"/>
  <c r="M8" i="431"/>
  <c r="J8" i="431"/>
  <c r="E8" i="431"/>
  <c r="K8" i="431"/>
  <c r="L8" i="431"/>
  <c r="G8" i="431"/>
  <c r="H8" i="431"/>
  <c r="D8" i="431"/>
  <c r="C8" i="431"/>
  <c r="P8" i="431"/>
  <c r="F8" i="431"/>
  <c r="N8" i="431"/>
  <c r="Q8" i="431"/>
  <c r="R18" i="431" l="1"/>
  <c r="S18" i="431"/>
  <c r="S21" i="431"/>
  <c r="R21" i="431"/>
  <c r="S17" i="431"/>
  <c r="R17" i="431"/>
  <c r="S13" i="431"/>
  <c r="R13" i="431"/>
  <c r="S9" i="431"/>
  <c r="R9" i="431"/>
  <c r="R10" i="431"/>
  <c r="S10" i="431"/>
  <c r="S20" i="431"/>
  <c r="R20" i="431"/>
  <c r="R16" i="431"/>
  <c r="S16" i="431"/>
  <c r="S12" i="431"/>
  <c r="R12" i="431"/>
  <c r="R14" i="431"/>
  <c r="S14" i="431"/>
  <c r="R19" i="431"/>
  <c r="S19" i="431"/>
  <c r="R15" i="431"/>
  <c r="S15" i="431"/>
  <c r="R11" i="431"/>
  <c r="S11" i="431"/>
  <c r="C6" i="431"/>
  <c r="L6" i="431"/>
  <c r="R8" i="431"/>
  <c r="S8" i="431"/>
  <c r="Q6" i="431"/>
  <c r="N6" i="431"/>
  <c r="K6" i="431"/>
  <c r="M6" i="431"/>
  <c r="H6" i="431"/>
  <c r="I6" i="431"/>
  <c r="P6" i="431"/>
  <c r="G6" i="431"/>
  <c r="J6" i="431"/>
  <c r="O6" i="431"/>
  <c r="R6" i="431" l="1"/>
  <c r="S6" i="431"/>
  <c r="D19" i="414" l="1"/>
  <c r="E19" i="414" s="1"/>
  <c r="D18" i="414"/>
  <c r="A22" i="383" l="1"/>
  <c r="Q3" i="430"/>
  <c r="P3" i="430"/>
  <c r="S3" i="430" s="1"/>
  <c r="M3" i="430"/>
  <c r="R3" i="430" s="1"/>
  <c r="L3" i="430"/>
  <c r="I3" i="430"/>
  <c r="H3" i="430"/>
  <c r="H3" i="344" l="1"/>
  <c r="E11" i="339" s="1"/>
  <c r="E3" i="344"/>
  <c r="B3" i="344"/>
  <c r="I3" i="344" l="1"/>
  <c r="J3" i="344"/>
  <c r="D17" i="414" s="1"/>
  <c r="C11" i="339"/>
  <c r="E18" i="414"/>
  <c r="A19" i="414"/>
  <c r="A18" i="414"/>
  <c r="A17" i="414"/>
  <c r="A8" i="414" l="1"/>
  <c r="A7" i="414"/>
  <c r="A20" i="383" l="1"/>
  <c r="G3" i="429"/>
  <c r="F3" i="429"/>
  <c r="E3" i="429"/>
  <c r="D3" i="429"/>
  <c r="C3" i="429"/>
  <c r="B3" i="429"/>
  <c r="A13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8" i="414" s="1"/>
  <c r="E8" i="414" s="1"/>
  <c r="H3" i="427"/>
  <c r="I3" i="427"/>
  <c r="F3" i="427"/>
  <c r="C11" i="340" l="1"/>
  <c r="A14" i="383" l="1"/>
  <c r="A11" i="383"/>
  <c r="A7" i="33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2" i="414" l="1"/>
  <c r="D7" i="414"/>
  <c r="A15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1" i="414" l="1"/>
  <c r="A16" i="414"/>
  <c r="R3" i="410" l="1"/>
  <c r="Q3" i="410"/>
  <c r="P3" i="410"/>
  <c r="S3" i="410" s="1"/>
  <c r="O3" i="410"/>
  <c r="N3" i="410"/>
  <c r="L3" i="410"/>
  <c r="K3" i="410"/>
  <c r="J3" i="410"/>
  <c r="M3" i="410" s="1"/>
  <c r="I3" i="410"/>
  <c r="H3" i="410"/>
  <c r="F3" i="410"/>
  <c r="E3" i="410"/>
  <c r="D3" i="410"/>
  <c r="C3" i="410"/>
  <c r="B3" i="410"/>
  <c r="G3" i="410" l="1"/>
  <c r="D20" i="414"/>
  <c r="Z3" i="344"/>
  <c r="Y3" i="344"/>
  <c r="W3" i="344"/>
  <c r="AB3" i="344" s="1"/>
  <c r="V3" i="344"/>
  <c r="T3" i="344"/>
  <c r="AA3" i="344" s="1"/>
  <c r="Q3" i="344"/>
  <c r="P3" i="344"/>
  <c r="N3" i="344"/>
  <c r="S3" i="344" s="1"/>
  <c r="M3" i="344"/>
  <c r="K3" i="344"/>
  <c r="R3" i="344" s="1"/>
  <c r="G3" i="344"/>
  <c r="C3" i="344"/>
  <c r="B11" i="339"/>
  <c r="J11" i="339" s="1"/>
  <c r="I11" i="339" l="1"/>
  <c r="F11" i="339"/>
  <c r="H11" i="339" l="1"/>
  <c r="G11" i="339"/>
  <c r="A20" i="414"/>
  <c r="A12" i="414"/>
  <c r="A13" i="414"/>
  <c r="A4" i="414"/>
  <c r="A6" i="339" l="1"/>
  <c r="A5" i="339"/>
  <c r="C16" i="414"/>
  <c r="D4" i="414"/>
  <c r="D13" i="414"/>
  <c r="D16" i="414"/>
  <c r="C13" i="414"/>
  <c r="C12" i="414" l="1"/>
  <c r="C7" i="414"/>
  <c r="E20" i="414" l="1"/>
  <c r="E17" i="414"/>
  <c r="E12" i="414"/>
  <c r="E7" i="414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E12" i="339" l="1"/>
  <c r="C12" i="339"/>
  <c r="F12" i="339" s="1"/>
  <c r="B12" i="339"/>
  <c r="J12" i="339" s="1"/>
  <c r="O3" i="377"/>
  <c r="N3" i="377"/>
  <c r="Q3" i="377" s="1"/>
  <c r="K3" i="377"/>
  <c r="P3" i="377" s="1"/>
  <c r="J3" i="377"/>
  <c r="G3" i="377"/>
  <c r="F3" i="377"/>
  <c r="P3" i="345"/>
  <c r="O3" i="345"/>
  <c r="R3" i="345" s="1"/>
  <c r="L3" i="345"/>
  <c r="Q3" i="345" s="1"/>
  <c r="K3" i="345"/>
  <c r="H3" i="345"/>
  <c r="G3" i="345"/>
  <c r="N3" i="220"/>
  <c r="L3" i="220" s="1"/>
  <c r="D21" i="414"/>
  <c r="C21" i="414"/>
  <c r="I12" i="339" l="1"/>
  <c r="I13" i="339" s="1"/>
  <c r="F13" i="339"/>
  <c r="E13" i="339"/>
  <c r="E15" i="339" s="1"/>
  <c r="H12" i="339"/>
  <c r="G12" i="339"/>
  <c r="A4" i="383"/>
  <c r="A24" i="383"/>
  <c r="A23" i="383"/>
  <c r="A21" i="383"/>
  <c r="A19" i="383"/>
  <c r="A16" i="383"/>
  <c r="A15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D15" i="414"/>
  <c r="C4" i="414"/>
  <c r="H13" i="339" l="1"/>
  <c r="F15" i="339"/>
  <c r="J13" i="339"/>
  <c r="B15" i="339"/>
  <c r="E13" i="414"/>
  <c r="E4" i="414"/>
  <c r="C6" i="340"/>
  <c r="D6" i="340" s="1"/>
  <c r="B4" i="340"/>
  <c r="G13" i="339"/>
  <c r="B13" i="340" l="1"/>
  <c r="B12" i="340"/>
  <c r="G15" i="339"/>
  <c r="H15" i="339"/>
  <c r="C4" i="340"/>
  <c r="E16" i="414"/>
  <c r="E21" i="414"/>
  <c r="D4" i="340"/>
  <c r="E6" i="340"/>
  <c r="C15" i="414"/>
  <c r="E15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<sst xmlns="http://schemas.openxmlformats.org/spreadsheetml/2006/main" count="8657" uniqueCount="902">
  <si>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</si>
  <si>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</si>
  <si>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</si>
  <si>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</si>
  <si>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</si>
  <si>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</si>
  <si>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</si>
  <si>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</si>
  <si>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</si>
  <si>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</si>
  <si>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</si>
  <si>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</si>
  <si>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</si>
  <si>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</si>
  <si>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</si>
  <si>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</si>
  <si>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</si>
  <si>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</si>
  <si>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</si>
  <si>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</si>
  <si>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</si>
  <si>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</si>
  <si>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</si>
  <si>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</si>
  <si>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</si>
  <si>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</si>
  <si>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</si>
  <si>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</si>
  <si>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</si>
  <si>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</si>
  <si>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</si>
  <si>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</si>
  <si>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</si>
  <si>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</si>
  <si>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</si>
  <si>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</si>
  <si>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</si>
  <si>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</si>
  <si>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</si>
  <si>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</si>
  <si>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</si>
  <si>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</si>
  <si>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</si>
  <si>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</si>
  <si>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</si>
  <si>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</si>
  <si>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</si>
  <si>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</si>
  <si>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</si>
  <si>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</si>
  <si>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</si>
  <si>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</si>
  <si>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</si>
  <si>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</si>
  <si>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</si>
  <si>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</si>
  <si>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</si>
  <si>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</si>
  <si>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</si>
  <si>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</si>
  <si>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</si>
  <si>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</si>
  <si>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</si>
  <si>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</si>
  <si>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</si>
  <si>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</si>
  <si>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</si>
  <si>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</si>
  <si>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</si>
  <si>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</si>
  <si>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</si>
  <si>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</si>
  <si>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</si>
  <si>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</si>
  <si>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</si>
  <si>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</si>
  <si>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</si>
  <si>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</si>
  <si>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</si>
  <si>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</si>
  <si>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</si>
  <si>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</si>
  <si>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</si>
  <si>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</si>
  <si>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</si>
  <si>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</si>
  <si>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</si>
  <si>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</si>
  <si>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</si>
  <si>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</si>
  <si>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</si>
  <si>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</si>
  <si>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</si>
  <si>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</si>
  <si>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</si>
  <si>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</si>
  <si>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</si>
  <si>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</si>
  <si>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</si>
  <si>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</si>
  <si>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</si>
  <si>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</si>
  <si>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</si>
  <si>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</si>
  <si>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</si>
  <si>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</si>
  <si>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</si>
  <si>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</si>
  <si>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</si>
  <si>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</si>
  <si>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</si>
  <si>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</si>
  <si>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Lékař</t>
  </si>
  <si>
    <t>Hospodaření zdravotnického pracoviště (v tisících)</t>
  </si>
  <si>
    <t>Spotřeba léčivých přípravků</t>
  </si>
  <si>
    <t>Spotřeba zdravotnického materiálu</t>
  </si>
  <si>
    <t>Přehledové sestavy</t>
  </si>
  <si>
    <t>Akt. měsíc</t>
  </si>
  <si>
    <t>Kč/ks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</si>
  <si>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</si>
  <si>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</si>
  <si>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</si>
  <si>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</si>
  <si>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</si>
  <si>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</si>
  <si>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</si>
  <si>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</si>
  <si>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</si>
  <si>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</si>
  <si>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</si>
  <si>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</si>
  <si>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</si>
  <si>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</si>
  <si>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</si>
  <si>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</si>
  <si>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</si>
  <si>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</si>
  <si>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</si>
  <si>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</si>
  <si>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</si>
  <si>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</si>
  <si>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</si>
  <si>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</si>
  <si>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</si>
  <si>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</si>
  <si>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</si>
  <si>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</si>
  <si>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</si>
  <si>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</si>
  <si>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</si>
  <si>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</si>
  <si>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</si>
  <si>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</si>
  <si>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</si>
  <si>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</si>
  <si>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</si>
  <si>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</si>
  <si>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</si>
  <si>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</si>
  <si>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</si>
  <si>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</si>
  <si>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</si>
  <si>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</si>
  <si>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</si>
  <si>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</si>
  <si>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</si>
  <si>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</si>
  <si>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</si>
  <si>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</si>
  <si>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</si>
  <si>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</si>
  <si>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</si>
  <si>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</si>
  <si>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</si>
  <si>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</si>
  <si>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Sml.odb./NS</t>
  </si>
  <si>
    <t>% 2015</t>
  </si>
  <si>
    <t>§</t>
  </si>
  <si>
    <t>ZV Vykáz.-A Det.Lék.</t>
  </si>
  <si>
    <t>Rozdíl 2015</t>
  </si>
  <si>
    <t>Plnění 2015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</si>
  <si>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</si>
  <si>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</si>
  <si>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</si>
  <si>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</si>
  <si>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</si>
  <si>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</si>
  <si>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</si>
  <si>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</si>
  <si>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</si>
  <si>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</si>
  <si>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</si>
  <si>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</si>
  <si>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</si>
  <si>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</si>
  <si>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</si>
  <si>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</si>
  <si>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</si>
  <si>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</si>
  <si>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</si>
  <si>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</si>
  <si>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</si>
  <si>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</si>
  <si>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</si>
  <si>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</si>
  <si>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</si>
  <si>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</si>
  <si>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</si>
  <si>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</si>
  <si>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</si>
  <si>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</si>
  <si>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</si>
  <si>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</si>
  <si>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t>POMĚROVÉ  PLNĚNÍ = Rozpočet na rok 2018 celkem a 1/12  ročního rozpočtu, skutečnost daných měsíců a % plnění načítané skutečnosti do data k poměrné části rozpočtu do data.</t>
  </si>
  <si>
    <t>Rozpočet výnosů pro rok 2019 je stanoven jako 100% skutečnosti referenčního období (2018)</t>
  </si>
  <si>
    <t>01/2019</t>
  </si>
  <si>
    <t>02/2019</t>
  </si>
  <si>
    <t>03/2019</t>
  </si>
  <si>
    <t>04/2019</t>
  </si>
  <si>
    <t>05/2019</t>
  </si>
  <si>
    <t>06/2019</t>
  </si>
  <si>
    <t>07/2019</t>
  </si>
  <si>
    <t>08/2019</t>
  </si>
  <si>
    <t>09/2019</t>
  </si>
  <si>
    <t>10/2019</t>
  </si>
  <si>
    <t>11/2019</t>
  </si>
  <si>
    <t>12/2019</t>
  </si>
  <si>
    <t>Rozp. 2018            CELKEM</t>
  </si>
  <si>
    <t>Skut. 2018 CELKEM</t>
  </si>
  <si>
    <t>ROZDÍL  Skut. - Rozp. 2018</t>
  </si>
  <si>
    <t>% plnění rozp.2018</t>
  </si>
  <si>
    <t>Rozp.rok 2019</t>
  </si>
  <si>
    <t>Sk.v tis 2019</t>
  </si>
  <si>
    <t>ROZDÍL (Sk.do data - Rozp.do data 2019)</t>
  </si>
  <si>
    <t>% plnění (Skut.do data/Rozp.rok 2019)</t>
  </si>
  <si>
    <r>
      <t>Zpět na Obsah</t>
    </r>
    <r>
      <rPr>
        <sz val="9"/>
        <rFont val="Calibri"/>
        <family val="2"/>
        <charset val="238"/>
        <scheme val="minor"/>
      </rPr>
      <t xml:space="preserve"> | 1.-3.měsíc | Ústav klinické a molekulární patologie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</si>
  <si>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</si>
  <si>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</si>
  <si>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</si>
  <si>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</si>
  <si>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</si>
  <si>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</si>
  <si>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</si>
  <si>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</si>
  <si>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 (LEK)</t>
  </si>
  <si>
    <t>50115     Zdravotnické prostředky</t>
  </si>
  <si>
    <t>50115020     laboratorní diagnostika-LEK (Z501)</t>
  </si>
  <si>
    <t>50115040     laboratorní materiál (Z505)</t>
  </si>
  <si>
    <t>50115050     obvazový materiál (Z502)</t>
  </si>
  <si>
    <t>50115060     ZPr - ostatní (Z503)</t>
  </si>
  <si>
    <t>50115065     ZPr - vpichovací materiál (Z530)</t>
  </si>
  <si>
    <t>50115067     ZPr - rukavice (Z532)</t>
  </si>
  <si>
    <t>50117     Všeobecný materiál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</si>
  <si>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</si>
  <si>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</si>
  <si>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</si>
  <si>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50117007     údržbový materiál ostatní - sklady (sk.T17)</t>
  </si>
  <si>
    <t>--</t>
  </si>
  <si>
    <t>50117015     IT - spotřební materiál (sk. P37, 38, 48)</t>
  </si>
  <si>
    <t>50117024     všeob.mat. - ostatní-vyjímky (V44) od 0,01 do 999,99</t>
  </si>
  <si>
    <t>50117190     technické plyny</t>
  </si>
  <si>
    <t>50118     Náhradní díly</t>
  </si>
  <si>
    <t>50118002     ND - zdravot.techn.(sklad) (sk.Z39)</t>
  </si>
  <si>
    <t>50118004     ND - zdravotní techn. (OSBTK, vč.metrologa)</t>
  </si>
  <si>
    <t>50118006     ND - ZVIT (sk.B63)</t>
  </si>
  <si>
    <t>50119     DDHM a textil</t>
  </si>
  <si>
    <t>50119002     prádlo pacientů (sk.T12)</t>
  </si>
  <si>
    <t>50119077     OOPP a prádlo pro zaměstnance (sk.T14)</t>
  </si>
  <si>
    <t>50119100     jednorázové ochranné pomůcky (sk.T18A)</t>
  </si>
  <si>
    <t>50160     Knihy a časopisy</t>
  </si>
  <si>
    <t>50160002     knihy a časopisy</t>
  </si>
  <si>
    <t>50210     Spotřeba energie</t>
  </si>
  <si>
    <t>50210071     elektřina</t>
  </si>
  <si>
    <t>51     Služby</t>
  </si>
  <si>
    <t>51102     Technika a stavby</t>
  </si>
  <si>
    <t>51102021     opravy zdravotnické techniky - OSBTK, vč.metrologa</t>
  </si>
  <si>
    <t>51102022     opravy - Úsek inf.systémů</t>
  </si>
  <si>
    <t>51102023     opravy ostatní techniky - OSBTK, vč.metrologa</t>
  </si>
  <si>
    <t>51102025     opravy - hl.energetik</t>
  </si>
  <si>
    <t>51102032     opravy zdravotnické techniky - UTZ</t>
  </si>
  <si>
    <t>51201     Cestovné zaměstnanců-tuzemské</t>
  </si>
  <si>
    <t>51201000     cestovné z mezd</t>
  </si>
  <si>
    <t>51201001     cestovné tuzemské - OUC</t>
  </si>
  <si>
    <t>51203     Cestovné zaměstnanců-zahraniční</t>
  </si>
  <si>
    <t>51203000     cestovné zahraniční - mzdy</t>
  </si>
  <si>
    <t>51801     Přepravné</t>
  </si>
  <si>
    <t>51801000     přepravné-lab. vzorky,...</t>
  </si>
  <si>
    <t>51802     Spoje</t>
  </si>
  <si>
    <t>51802001     poštovné</t>
  </si>
  <si>
    <t>51802003     telekom.styk</t>
  </si>
  <si>
    <t>51804     Nájemné</t>
  </si>
  <si>
    <t>51804004     popl. za R a TV, veř. produkce</t>
  </si>
  <si>
    <t>51804005     náj. plynových lahví</t>
  </si>
  <si>
    <t>51806     Úklid, odpad, desinf., deratizace</t>
  </si>
  <si>
    <t>51806005     odpad (spalovna)</t>
  </si>
  <si>
    <t>51808     Revize a smluvní servisy majetku</t>
  </si>
  <si>
    <t>51808008     revize, tech.kontroly, prev.prohl.- OSBTK</t>
  </si>
  <si>
    <t>51808013     revize - kalibrace - metrolog</t>
  </si>
  <si>
    <t>51808018     smluvní servis - OSBTK</t>
  </si>
  <si>
    <t>51874     Ostatní služby</t>
  </si>
  <si>
    <t>51874001     ostatní služby - provozní</t>
  </si>
  <si>
    <t>51874011     zkoušky kvality</t>
  </si>
  <si>
    <t>51874015     organ.rozvoj (certif., akred.)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</si>
  <si>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</si>
  <si>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</si>
  <si>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</si>
  <si>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</si>
  <si>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</si>
  <si>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</si>
  <si>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</si>
  <si>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52148     Peněžité dary z FKSP</t>
  </si>
  <si>
    <t>52148000     peněžité dary z FKSP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</si>
  <si>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</si>
  <si>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</si>
  <si>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</si>
  <si>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</si>
  <si>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</si>
  <si>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525     Jiné sociální pojištění</t>
  </si>
  <si>
    <t>52510     Jiné sociální pojištění</t>
  </si>
  <si>
    <t>52510000     pojištění zaměstnanců (čtvrtletně)</t>
  </si>
  <si>
    <t>527     Zákonné sociální náklady</t>
  </si>
  <si>
    <t>52710     Zákonné sociální náklady</t>
  </si>
  <si>
    <t>52710001     FKSP - jednotný příděl</t>
  </si>
  <si>
    <t>53     Daně a poplatky</t>
  </si>
  <si>
    <t>538     Jiné daně a poplatky</t>
  </si>
  <si>
    <t>53801     Poplatky</t>
  </si>
  <si>
    <t>53801003     správní poplatky</t>
  </si>
  <si>
    <t>54     Jiné provozní náklady</t>
  </si>
  <si>
    <t>549     Ostatní náklady z činnosti</t>
  </si>
  <si>
    <t>54910     Ostatní náklady z činnosti</t>
  </si>
  <si>
    <t>54910008     školení, kongresové poplatky tuzemské - lékaři</t>
  </si>
  <si>
    <t>54910009     školení, kongresové poplatky tuzemské - ost.zdrav.pracov.</t>
  </si>
  <si>
    <t>54920     Náklady účtované od UP</t>
  </si>
  <si>
    <t>54920000     náklady účtované od UP</t>
  </si>
  <si>
    <t>54925     Ostatní výplaty fyzickým osobám(OPMČ)</t>
  </si>
  <si>
    <t>54925000     odškodn.-náhr.mzdy zam.(OPMČ)</t>
  </si>
  <si>
    <t>54972     Školení, kongres.popl.tuzemské - lékaři (pouze OPMČ)</t>
  </si>
  <si>
    <t>54972000     školení, kongres.popl.tuzemské - lékaři 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</si>
  <si>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</si>
  <si>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</si>
  <si>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</si>
  <si>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</si>
  <si>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</si>
  <si>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</si>
  <si>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</si>
  <si>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558     Náklady z drobného dlouhodobého majetku</t>
  </si>
  <si>
    <t>55801     DDHM zdravotnický a laboratorní</t>
  </si>
  <si>
    <t>55801001     DDHM - zdravotnické přístroje (sk.N_525)</t>
  </si>
  <si>
    <t>55805     DDHM - inventář</t>
  </si>
  <si>
    <t>55805002     DDHM - nábytek (sk.V_31)</t>
  </si>
  <si>
    <t>56     Finanční náklady</t>
  </si>
  <si>
    <t>563     Kurzové ztráty</t>
  </si>
  <si>
    <t>56301     Kurzové ztráty</t>
  </si>
  <si>
    <t>56301000     kurzové ztráty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</si>
  <si>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</si>
  <si>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</si>
  <si>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</si>
  <si>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</si>
  <si>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</si>
  <si>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</si>
  <si>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</si>
  <si>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</si>
  <si>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</si>
  <si>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60229     Zdr. výkony - ZP sled.položky  OZPI</t>
  </si>
  <si>
    <t>60229201     výkony + mater. - ZP ma výkon</t>
  </si>
  <si>
    <t>60229202     výkony pojišť.EHS, výkony za cizinci (mimo EHS)</t>
  </si>
  <si>
    <t>60229208     výkony + mater. - ZP na výkon</t>
  </si>
  <si>
    <t>60229290     výkony pojištěncům EHS</t>
  </si>
  <si>
    <t>60245     Fakturace ZP - běžný rok (paušál)   OZPI</t>
  </si>
  <si>
    <t>60245400     tržby VZP za zdrav.péči - paušál</t>
  </si>
  <si>
    <t>60245401     tržby ZP za zdrav.péči - paušál</t>
  </si>
  <si>
    <t>60246     Dorovnání péče ZP - min.let         OZPI</t>
  </si>
  <si>
    <t>60246400     tržby VZP za zdrav.péči - dorovnání min.let</t>
  </si>
  <si>
    <t>60246401     tržby ZP za zdrav.péči - dorovnání min.let</t>
  </si>
  <si>
    <t>64     Jiné provozní výnosy</t>
  </si>
  <si>
    <t>648     Čerpání fondů</t>
  </si>
  <si>
    <t>64824     Čerpání FKSP</t>
  </si>
  <si>
    <t>64824048     čerpání z FKSP - peněžité dary</t>
  </si>
  <si>
    <t>649     Ostatní výnosy z činnosti</t>
  </si>
  <si>
    <t>64906     Nárok na náhradu za manka a škody</t>
  </si>
  <si>
    <t>64906000     nárok na náhradu za manka a škody</t>
  </si>
  <si>
    <t>64908     Ostatní výnosy z činnosti</t>
  </si>
  <si>
    <t>64908000     rozdíly v zaokrouhlení</t>
  </si>
  <si>
    <t>64924     Ostatní služby - mimo zdrav.výkony  FAKTURACE</t>
  </si>
  <si>
    <t>64924442     telekom.služby, soukr. hovory</t>
  </si>
  <si>
    <t>64924450     poštovné, balné za odeslání</t>
  </si>
  <si>
    <t>64924459     školení, stáže, odb. semináře, konference</t>
  </si>
  <si>
    <t>7     Účtová třída 7 - Vnitropodnikové účetnictví - náklady</t>
  </si>
  <si>
    <t>79     Vnitropodnikové náklady</t>
  </si>
  <si>
    <t>79901     VPN - lékárna</t>
  </si>
  <si>
    <t>79901002     výdej HVLP</t>
  </si>
  <si>
    <t>79903     VPN - doprava</t>
  </si>
  <si>
    <t>79903002     výkony dopravy - osobní</t>
  </si>
  <si>
    <t>79903003     výkony dopravy - nákladní</t>
  </si>
  <si>
    <t>79906     VPN - prádelna</t>
  </si>
  <si>
    <t>79906000     výkony prádelny - praní prádla</t>
  </si>
  <si>
    <t>79910     VPN - informační technologie</t>
  </si>
  <si>
    <t>79910001     výkony IT - fixní náklady (z 9086)</t>
  </si>
  <si>
    <t>79920     VPN - mezistřediskové převody</t>
  </si>
  <si>
    <t>79920000     mezistřediskové převody</t>
  </si>
  <si>
    <t>79950     VPN - správní režie</t>
  </si>
  <si>
    <t>79950001     režie HTS</t>
  </si>
  <si>
    <t>8     Účtová třída 8 - Vnitropodnikové účetnictví - výnosy</t>
  </si>
  <si>
    <t>89     Vnitropodnikové výnosy</t>
  </si>
  <si>
    <t>899     Vnitropodnikové výnosy</t>
  </si>
  <si>
    <t>89920     VPV - mezistřediskové převody</t>
  </si>
  <si>
    <t>89920004     převody - klinické studie</t>
  </si>
  <si>
    <t>37</t>
  </si>
  <si>
    <t>PATOL: Ústav patologie</t>
  </si>
  <si>
    <t/>
  </si>
  <si>
    <t>50113001 - léky - paušál (LEK)</t>
  </si>
  <si>
    <t>PATOL: Ústav patologie Celkem</t>
  </si>
  <si>
    <t>SumaKL</t>
  </si>
  <si>
    <t>3741</t>
  </si>
  <si>
    <t>PATOL: laboratoř</t>
  </si>
  <si>
    <t>PATOL: laboratoř Celkem</t>
  </si>
  <si>
    <t>SumaNS</t>
  </si>
  <si>
    <t>mezeraNS</t>
  </si>
  <si>
    <t>léky - paušál (LEK)</t>
  </si>
  <si>
    <t>O</t>
  </si>
  <si>
    <t>Carbosorb tbl.20-blistr</t>
  </si>
  <si>
    <t>CELASKON 500MG ČERVENÝ POMERANČ</t>
  </si>
  <si>
    <t>POR TBLEFF20X500MG</t>
  </si>
  <si>
    <t>DZ BRAUNOL 250 ML</t>
  </si>
  <si>
    <t>IBALGIN 400</t>
  </si>
  <si>
    <t>400MG TBL FLM 48</t>
  </si>
  <si>
    <t>KL ETHANOLUM B.DENAT SUD 200 l</t>
  </si>
  <si>
    <t>UN 1170</t>
  </si>
  <si>
    <t>KL PRIPRAVEK</t>
  </si>
  <si>
    <t>MO SUD</t>
  </si>
  <si>
    <t>NASIVIN 0,05%</t>
  </si>
  <si>
    <t>NAS GTT SOL 10ML</t>
  </si>
  <si>
    <t>NASIVIN SENSITIVE 0,05%</t>
  </si>
  <si>
    <t>NAS SPR SOL 1X10ML/5MG</t>
  </si>
  <si>
    <t>TUSSIN</t>
  </si>
  <si>
    <t>POR GTT SOL 1X25ML</t>
  </si>
  <si>
    <t>VALETOL</t>
  </si>
  <si>
    <t>POR TBL NOB 12</t>
  </si>
  <si>
    <t>37 - Ústav klinické a molekulární patologie</t>
  </si>
  <si>
    <t>3741 - laboratoř</t>
  </si>
  <si>
    <t>50115020 - laboratorní diagnostika-LEK (Z501)</t>
  </si>
  <si>
    <t>50115040 - laboratorní materiál (Z505)</t>
  </si>
  <si>
    <t>50115050 - obvazový materiál (Z502)</t>
  </si>
  <si>
    <t>50115060 - ZPr - ostatní (Z503)</t>
  </si>
  <si>
    <t>50115065 - ZPr - vpichovací materiál (Z530)</t>
  </si>
  <si>
    <t>50115067 - ZPr - rukavice (Z532)</t>
  </si>
  <si>
    <t>3742</t>
  </si>
  <si>
    <t>PATOL: laboratoř - referenční diagnostika</t>
  </si>
  <si>
    <t>PATOL: laboratoř - referenční diagnostika Celkem</t>
  </si>
  <si>
    <t>50115020</t>
  </si>
  <si>
    <t>laboratorní diagnostika-LEK (Z501)</t>
  </si>
  <si>
    <t>DH491</t>
  </si>
  <si>
    <t>4% roztok formaldehydu pufrovaný fosfátovým pufrem, kanystr 10l</t>
  </si>
  <si>
    <t>DC342</t>
  </si>
  <si>
    <t>ACETON P.A.</t>
  </si>
  <si>
    <t>DD352</t>
  </si>
  <si>
    <t>A-HU CD138.MI15/DK</t>
  </si>
  <si>
    <t>DB387</t>
  </si>
  <si>
    <t>Anti-Cytokeratin Coctail (AE1AE3) 1 ml</t>
  </si>
  <si>
    <t>DG558</t>
  </si>
  <si>
    <t>Anti-MAP2 antibody produced in rabbit</t>
  </si>
  <si>
    <t>DG677</t>
  </si>
  <si>
    <t>Anti-SV40 T Antigen (Ab-2) Mouse mAb (PAb416)</t>
  </si>
  <si>
    <t>DH377</t>
  </si>
  <si>
    <t>Bcl6 antibody</t>
  </si>
  <si>
    <t>DG130</t>
  </si>
  <si>
    <t>CALLA (CD10) 1 ml (Novocastra)</t>
  </si>
  <si>
    <t>DC167</t>
  </si>
  <si>
    <t>CD23,1B12 1ml</t>
  </si>
  <si>
    <t>DH706</t>
  </si>
  <si>
    <t>CD4 - 12 ml</t>
  </si>
  <si>
    <t>DI228</t>
  </si>
  <si>
    <t>CD57 (NK-1) Předředěná 7ml</t>
  </si>
  <si>
    <t>DC762</t>
  </si>
  <si>
    <t>CD99 (EPR3097Y) Rabbit Monoclonal Antibody, 1ml</t>
  </si>
  <si>
    <t>DG825</t>
  </si>
  <si>
    <t>Cyclin D1/SP4/ 1 ml</t>
  </si>
  <si>
    <t>DA683</t>
  </si>
  <si>
    <t>Decalcifier DC1 2500 ml</t>
  </si>
  <si>
    <t>804536</t>
  </si>
  <si>
    <t xml:space="preserve">-Diagnostikum připr. </t>
  </si>
  <si>
    <t>DG379</t>
  </si>
  <si>
    <t>Doprava 21%</t>
  </si>
  <si>
    <t>DI431</t>
  </si>
  <si>
    <t>EnV FLEX Wash Buffer (20x) 1 l</t>
  </si>
  <si>
    <t>DG755</t>
  </si>
  <si>
    <t>EnVision™ FLEX Plus, Mouse, High pH</t>
  </si>
  <si>
    <t>DB259</t>
  </si>
  <si>
    <t>Epstein-Barr Virus (EBER) PNA Probe/Fluorescein</t>
  </si>
  <si>
    <t>DC166</t>
  </si>
  <si>
    <t>ETHANOL 99,5%,  P.A.</t>
  </si>
  <si>
    <t>DE580</t>
  </si>
  <si>
    <t>EZ prep. 2 L</t>
  </si>
  <si>
    <t>DH864</t>
  </si>
  <si>
    <t>Faramount, Aqueous Mounting Medium, Ready-to-Use</t>
  </si>
  <si>
    <t>DA208</t>
  </si>
  <si>
    <t>FLEX MAb Mo X-H Cytokeratin HMW, Clone 34</t>
  </si>
  <si>
    <t>DF571</t>
  </si>
  <si>
    <t>Formaldehyd 36-38% p.a., 5 L</t>
  </si>
  <si>
    <t>DE871</t>
  </si>
  <si>
    <t>Glypican 3 (klon GC33) 50 tests</t>
  </si>
  <si>
    <t>DD524</t>
  </si>
  <si>
    <t>GUM ARABIC 500G</t>
  </si>
  <si>
    <t>DA803</t>
  </si>
  <si>
    <t>HER2 IQFISH pharmDX</t>
  </si>
  <si>
    <t>DG025</t>
  </si>
  <si>
    <t>HER-2/neu (4B5) CE Br/Ga  antibody 50 testů</t>
  </si>
  <si>
    <t>DH994</t>
  </si>
  <si>
    <t>IgD – Rabbit Polyclonal (BioSB) 0,1 ml</t>
  </si>
  <si>
    <t>DD195</t>
  </si>
  <si>
    <t>kyselina CITRONOVA BEZV. P.A.</t>
  </si>
  <si>
    <t>DD659</t>
  </si>
  <si>
    <t>kyselina octová p.a.</t>
  </si>
  <si>
    <t>DC162</t>
  </si>
  <si>
    <t>Mo A-Hu CD20cy,L26/DK (1ml)</t>
  </si>
  <si>
    <t>DF494</t>
  </si>
  <si>
    <t>Mo a-Hu Cytokeratin5/6 cl.D5/16 B4</t>
  </si>
  <si>
    <t>DE554</t>
  </si>
  <si>
    <t>Mo A-Hu Epithelial-Related Antigen,Clone MOC-31</t>
  </si>
  <si>
    <t>DA685</t>
  </si>
  <si>
    <t>Mo a-Hu IDH1 R132H (H09) 100ug</t>
  </si>
  <si>
    <t>DE003</t>
  </si>
  <si>
    <t>Mo A-Hu Melan-A, Cl A103 1ml</t>
  </si>
  <si>
    <t>DE332</t>
  </si>
  <si>
    <t>Mo A-Human Progesterone rec. Clone PgR 636</t>
  </si>
  <si>
    <t>DA909</t>
  </si>
  <si>
    <t>Mo monocl. A-H androgen rec. clon AR441</t>
  </si>
  <si>
    <t>DI109</t>
  </si>
  <si>
    <t>Mouse/Rabbit PolyDetector HRP/DAB, 200 ml (2000 Tests)</t>
  </si>
  <si>
    <t>DC855</t>
  </si>
  <si>
    <t>MyoD1 (EP212) Rabbit Monoclonal Antibody, 5ml</t>
  </si>
  <si>
    <t>DH777</t>
  </si>
  <si>
    <t>NAPSIN A (Novocastra)</t>
  </si>
  <si>
    <t>DB662</t>
  </si>
  <si>
    <t>NCL-CD5-4C7-L-CE          1ml</t>
  </si>
  <si>
    <t>DH754</t>
  </si>
  <si>
    <t>p63 Protein, Clone DAK-p63, RTU</t>
  </si>
  <si>
    <t>DA964</t>
  </si>
  <si>
    <t>Paraffinum solidum pecky</t>
  </si>
  <si>
    <t>DF027</t>
  </si>
  <si>
    <t>PAX-5</t>
  </si>
  <si>
    <t>DF395</t>
  </si>
  <si>
    <t>Polyc.Rab.A-Hu IgA-Spec.for.Alpha chains/FITC 2ml</t>
  </si>
  <si>
    <t>DB078</t>
  </si>
  <si>
    <t>Polyclon. Rb A-Hu IgG, 6 ml</t>
  </si>
  <si>
    <t>DC309</t>
  </si>
  <si>
    <t>PROPYLENOXID P.A.</t>
  </si>
  <si>
    <t>DA731</t>
  </si>
  <si>
    <t>rabbit polyclonal  IgG VEGF A-20</t>
  </si>
  <si>
    <t>DD577</t>
  </si>
  <si>
    <t>RB A-HU T-Cell CD3/DK</t>
  </si>
  <si>
    <t>DE251</t>
  </si>
  <si>
    <t>Reaction buffer (2l)</t>
  </si>
  <si>
    <t>DH004</t>
  </si>
  <si>
    <t>SÍRAN DRASELNO-HLINITÝ DODEKAHYDRÁT p.a.</t>
  </si>
  <si>
    <t>DI448</t>
  </si>
  <si>
    <t>SOX-10 BioSb, klon EP268</t>
  </si>
  <si>
    <t>DI408</t>
  </si>
  <si>
    <t>TTF-1 [SPT24]  0,1 ml</t>
  </si>
  <si>
    <t>DI409</t>
  </si>
  <si>
    <t>TTF-1 [SPT24]  1,0 ml</t>
  </si>
  <si>
    <t>DA684</t>
  </si>
  <si>
    <t>Ultra CC1 (2 litry)</t>
  </si>
  <si>
    <t>DA730</t>
  </si>
  <si>
    <t>ULTRA LCS roche</t>
  </si>
  <si>
    <t>DA827</t>
  </si>
  <si>
    <t>Ultra view DAB detection kit</t>
  </si>
  <si>
    <t>DI407</t>
  </si>
  <si>
    <t>ZytoDot 2C SPEC BCL6 Break Apart Probe    0,1 ml</t>
  </si>
  <si>
    <t>50115040</t>
  </si>
  <si>
    <t>laboratorní materiál (Z505)</t>
  </si>
  <si>
    <t>ZK055</t>
  </si>
  <si>
    <t>Fólie coverslipping film 5 x 70 m  4770</t>
  </si>
  <si>
    <t>ZC037</t>
  </si>
  <si>
    <t>Kádinka vysoká sklo 1000 ml (213-1068) VTRB632417012940</t>
  </si>
  <si>
    <t>ZC042</t>
  </si>
  <si>
    <t>Kádinka vysoká sklo 600 ml VTRB632417012600</t>
  </si>
  <si>
    <t>ZC080</t>
  </si>
  <si>
    <t>Sklo krycí 24 x 24 mm, á 1000 ks BD2424</t>
  </si>
  <si>
    <t>ZC056</t>
  </si>
  <si>
    <t>Sklo krycí 24 x 32 mm, á 1000 ks BD2432</t>
  </si>
  <si>
    <t>ZC062</t>
  </si>
  <si>
    <t>Sklo krycí 24 x 50 mm, á 1000 ks BD2450</t>
  </si>
  <si>
    <t>ZK339</t>
  </si>
  <si>
    <t>Sklo podložní matovaná bal. á 100 ks PAR002A</t>
  </si>
  <si>
    <t>ZC079</t>
  </si>
  <si>
    <t>Sklo podložní mikroskopické superfrost plus 25 x 75 x 1 mm bal. á 72 ks 2530, J1800AMNZ</t>
  </si>
  <si>
    <t>ZO110</t>
  </si>
  <si>
    <t>Sklo podložní mikroskopické TOMO IHC Adhesive 25 x 75 x 1 mm bal. á 1.000 ks 07098928</t>
  </si>
  <si>
    <t>ZN350</t>
  </si>
  <si>
    <t>Sklo pro elektroforézu Notched Glass Plates Think 200 x 100 x 4 mm bal. á 2 ks VS10WNG</t>
  </si>
  <si>
    <t>ZE157</t>
  </si>
  <si>
    <t>Špička epDualfilter Tips 0,1-10 ul M bal. á 960 ks 0030077512</t>
  </si>
  <si>
    <t>ZB581</t>
  </si>
  <si>
    <t>Špička loudovací 1-200ul bal. á 1000 ks U220600.1</t>
  </si>
  <si>
    <t>ZQ412</t>
  </si>
  <si>
    <t>Špička pipetovací Capp ExpellPlus 10 µl XL délka 45,75 mm čirá sterilní v sáčku bal. á 1000 ks 5030040</t>
  </si>
  <si>
    <t>ZP611</t>
  </si>
  <si>
    <t>Špička pipetovací UTIP 200 ul BULK LOW-RETENTION bal. á 1000 ks 613-5624</t>
  </si>
  <si>
    <t>ZF306</t>
  </si>
  <si>
    <t>Válec odměrný vysoký 10 ml bílá graduace VTRB632432140819</t>
  </si>
  <si>
    <t>50115050</t>
  </si>
  <si>
    <t>obvazový materiál (Z502)</t>
  </si>
  <si>
    <t>ZB404</t>
  </si>
  <si>
    <t>Náplast cosmos 8 cm x 1 m 5403353</t>
  </si>
  <si>
    <t>ZA451</t>
  </si>
  <si>
    <t>Náplast omniplast 5,0 cm x 9,2 m 9004540 (900429)</t>
  </si>
  <si>
    <t>ZK759</t>
  </si>
  <si>
    <t>Náplast water resistant cosmos bal. á 20 ks (10+10) 5351233</t>
  </si>
  <si>
    <t>ZA090</t>
  </si>
  <si>
    <t>Vata buničitá přířezy 37 x 57 cm 2730152</t>
  </si>
  <si>
    <t>50115060</t>
  </si>
  <si>
    <t>ZPr - ostatní (Z503)</t>
  </si>
  <si>
    <t>ZA952</t>
  </si>
  <si>
    <t>Cryospray 200 200 ml 40-0110-00</t>
  </si>
  <si>
    <t>ZB523</t>
  </si>
  <si>
    <t>Kazeta standard bez víčka-bílá bal. á 4000 ks 3001</t>
  </si>
  <si>
    <t>ZG830</t>
  </si>
  <si>
    <t>Nádoba barvící na mikroskla Hellendahl + víčko 2954 HAVA632499890004</t>
  </si>
  <si>
    <t>ZF159</t>
  </si>
  <si>
    <t>Nádoba na kontaminovaný odpad 1 l 15-0002</t>
  </si>
  <si>
    <t>ZQ068</t>
  </si>
  <si>
    <t>Papír bílý filtrační univerzální dvouděrový 0,180g / 200 ks 387</t>
  </si>
  <si>
    <t>ZA751</t>
  </si>
  <si>
    <t>Papír filtrační archy 50 x 50 cm bal. 12,5 kg PPER2R/80G/50X50</t>
  </si>
  <si>
    <t>ZQ143</t>
  </si>
  <si>
    <t>Pinzeta anatomická rovná úzká 145 mm TK-BA 100-14</t>
  </si>
  <si>
    <t>ZO024</t>
  </si>
  <si>
    <t>Skalpel kovový pro výměn.nože typ 10-17 R360751</t>
  </si>
  <si>
    <t>ZF778</t>
  </si>
  <si>
    <t>Válec odměrný vysoký sklo 500 ml VTRB632432151343</t>
  </si>
  <si>
    <t>ZI179</t>
  </si>
  <si>
    <t>Zkumavka s mediem+ flovakovaný tampon eSwab růžový nos,krk,vagina,konečník,rány,fekální vzo) 490CE.A</t>
  </si>
  <si>
    <t>ZB558</t>
  </si>
  <si>
    <t>Žiletka mikrotomová á 50 ks JP-BR35</t>
  </si>
  <si>
    <t>50115067</t>
  </si>
  <si>
    <t>ZPr - rukavice (Z532)</t>
  </si>
  <si>
    <t>ZE993</t>
  </si>
  <si>
    <t>Rukavice operační latex s pudrem sterilní ansell sensi - touch vel. 6,5 bal. á 40 párů 8050152</t>
  </si>
  <si>
    <t>ZK475</t>
  </si>
  <si>
    <t>Rukavice operační latex s pudrem sterilní ansell, vasco surgical powderet vel. 7 6035526 (303504EU)</t>
  </si>
  <si>
    <t>ZP948</t>
  </si>
  <si>
    <t>Rukavice vyšetřovací nitril basic bez pudru modré L bal. á 200 ks 44752</t>
  </si>
  <si>
    <t>ZP947</t>
  </si>
  <si>
    <t>Rukavice vyšetřovací nitril basic bez pudru modré M bal. á 200 ks 44751</t>
  </si>
  <si>
    <t>ZP946</t>
  </si>
  <si>
    <t>Rukavice vyšetřovací nitril basic bez pudru modré S bal. á 200 ks 44750</t>
  </si>
  <si>
    <t>DG208</t>
  </si>
  <si>
    <t>GIEMSA-ROMANOWSKI</t>
  </si>
  <si>
    <t>DC681</t>
  </si>
  <si>
    <t>GOLD/III/CHLORIDE HYDRATE - 1g</t>
  </si>
  <si>
    <t>DH062</t>
  </si>
  <si>
    <t>Haematoxylin 25g</t>
  </si>
  <si>
    <t>DG209</t>
  </si>
  <si>
    <t>MAY-GRUNWALD</t>
  </si>
  <si>
    <t>DG229</t>
  </si>
  <si>
    <t>METHANOL P.A.</t>
  </si>
  <si>
    <t>DF620</t>
  </si>
  <si>
    <t>OCTAN SOD.bezvod. p.a.</t>
  </si>
  <si>
    <t>DD038</t>
  </si>
  <si>
    <t>PERTEX 1000 ML</t>
  </si>
  <si>
    <t>DB849</t>
  </si>
  <si>
    <t>ROZTOK KYS.CHROMSIROVE</t>
  </si>
  <si>
    <t>DG255</t>
  </si>
  <si>
    <t>TROMETAMOL(trishydroxymetylaminometan)</t>
  </si>
  <si>
    <t>Spotřeba zdravotnického materiálu - orientační přehled</t>
  </si>
  <si>
    <t>2 VŠ NLZP</t>
  </si>
  <si>
    <t>3 NLZP</t>
  </si>
  <si>
    <t>4 THP</t>
  </si>
  <si>
    <t>1 Celkem</t>
  </si>
  <si>
    <t>2 Celkem</t>
  </si>
  <si>
    <t>3 Celkem</t>
  </si>
  <si>
    <t>ON Data</t>
  </si>
  <si>
    <t>lékaři pod odborným dozorem</t>
  </si>
  <si>
    <t>lékaři pod odborným dohledem</t>
  </si>
  <si>
    <t>lékaři specialisté</t>
  </si>
  <si>
    <t>odborní pracovníci v lab. metodách</t>
  </si>
  <si>
    <t>abs. stud. oboru přirodověd. zaměření</t>
  </si>
  <si>
    <t>všeobecné sestry bez dohl.</t>
  </si>
  <si>
    <t>zdravotní laboranti</t>
  </si>
  <si>
    <t>laboratorní asistenti</t>
  </si>
  <si>
    <t>sanitáři</t>
  </si>
  <si>
    <t>THP</t>
  </si>
  <si>
    <t>Ambulantní péče ve vyjmenovaných odbornostech (§9) *</t>
  </si>
  <si>
    <t>807 - Pracoviště patologické anatomie</t>
  </si>
  <si>
    <t>Zdravotní výkony vykázané na pracovišti v rámci ambulantní péče *</t>
  </si>
  <si>
    <t>beze jména</t>
  </si>
  <si>
    <t>se jménem</t>
  </si>
  <si>
    <t>* Legenda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</si>
  <si>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</si>
  <si>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</si>
  <si>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Brychtová Světlana</t>
  </si>
  <si>
    <t>Dušková Milada</t>
  </si>
  <si>
    <t>Ehrmann Jiří</t>
  </si>
  <si>
    <t>Flodr Patrik</t>
  </si>
  <si>
    <t>Flodrová Pavla</t>
  </si>
  <si>
    <t>Hlobilková Alice</t>
  </si>
  <si>
    <t>Horáček Jaroslav</t>
  </si>
  <si>
    <t>Janková Jana</t>
  </si>
  <si>
    <t>Kolář Zdeněk</t>
  </si>
  <si>
    <t>Kolečková Markéta</t>
  </si>
  <si>
    <t>Kučerová Ladislava</t>
  </si>
  <si>
    <t>Kurfürstová Daniela</t>
  </si>
  <si>
    <t>Michálek Jaroslav</t>
  </si>
  <si>
    <t>Skanderová Daniela</t>
  </si>
  <si>
    <t>Slobodová Zuzana</t>
  </si>
  <si>
    <t>Škarda Jozef</t>
  </si>
  <si>
    <t>ŠrámkováKojecká Johana</t>
  </si>
  <si>
    <t>Tichý Martin</t>
  </si>
  <si>
    <t>Tichý Tomáš</t>
  </si>
  <si>
    <t>Tučková Lucie</t>
  </si>
  <si>
    <t>Vácha Petr</t>
  </si>
  <si>
    <t>Zdravotní výkony vykázané na pracovišti v rámci ambulantní péče dle lékařů *</t>
  </si>
  <si>
    <t>09</t>
  </si>
  <si>
    <t>807</t>
  </si>
  <si>
    <t>V</t>
  </si>
  <si>
    <t>87113</t>
  </si>
  <si>
    <t>PITVA TECHNICKY OBTÍŽNÁ (SLOŽITÉ ANATOMICKÉ VZTAHY</t>
  </si>
  <si>
    <t>87127</t>
  </si>
  <si>
    <t>JEDNODUCHÝ BIOPTICKÝ VZOREK: MAKROSKOPICKÉ POSOUZE</t>
  </si>
  <si>
    <t>87131</t>
  </si>
  <si>
    <t>BIOPTICKÝ MATERIÁL S ČÁSTEČNÉ NEBO RADIKÁLNÍ EKTOM</t>
  </si>
  <si>
    <t>87133</t>
  </si>
  <si>
    <t>BIOPTICKÝ MATERIÁL ZÍSKANÝ KOMPLEXNÍ EKTOMIÍ: MAKR</t>
  </si>
  <si>
    <t>87213</t>
  </si>
  <si>
    <t>PEROPERAČNÍ BIOPSIE (TECHNICKÁ KOMPONENTA ZA KAŽDÝ</t>
  </si>
  <si>
    <t>87217</t>
  </si>
  <si>
    <t>PROKRAJOVÁNÍ BLOKU (POLOSÉRIOVÉ ŘEZY) S 1-3 PREPAR</t>
  </si>
  <si>
    <t>87221</t>
  </si>
  <si>
    <t>ODBĚR PRO SPECIELNÍ VYŠETŘENÍ : RECEPTORY, HISTOCH</t>
  </si>
  <si>
    <t>87223</t>
  </si>
  <si>
    <t>SPECIELNÍ BARVENÍ JEDNODUCHÉ (KAŽDÝ PREPARÁT Z PAR</t>
  </si>
  <si>
    <t>87227</t>
  </si>
  <si>
    <t>ENZYMOVÁ HISTOCHEMIE I. (ZA KAŽDÝ MARKER Z 1 BLOKU</t>
  </si>
  <si>
    <t>87231</t>
  </si>
  <si>
    <t>IMUNOHISTOCHEMIE (ZA KAŽDÝ MARKER Z 1 BLOKU)</t>
  </si>
  <si>
    <t>87233</t>
  </si>
  <si>
    <t>METODA POLOTENKÝCH ŘEZŮ Z UMĚL. PRYSKYŘIC</t>
  </si>
  <si>
    <t>87317</t>
  </si>
  <si>
    <t>VYŠETŘENÍ ELEKTRONOVĚ MIKROSKOPICKÉ STANDARDNÍ S F</t>
  </si>
  <si>
    <t>87413</t>
  </si>
  <si>
    <t>CYTOLOGICKÉ OTISKY A STĚRY -  ZA 1-3 PREPARÁTY</t>
  </si>
  <si>
    <t>87427</t>
  </si>
  <si>
    <t>CYTOLOGICKÉ NÁTĚRY  NECENTRIFUGOVANÉ TEKUTINY - 4-</t>
  </si>
  <si>
    <t>87431</t>
  </si>
  <si>
    <t>PREPARÁTY METODOU CYTOBLOKU - ZA KAŽDÝ PREPARÁT</t>
  </si>
  <si>
    <t>87433</t>
  </si>
  <si>
    <t>STANDARDNÍ CYTOLOGICKÉ BARVENÍ,  ZA 1-3 PREPARÁTY</t>
  </si>
  <si>
    <t>87437</t>
  </si>
  <si>
    <t>STANDARDNÍ CYTOLOGICKÉ BARVENÍ,  ZA VÍCE NEŽ 10 PR</t>
  </si>
  <si>
    <t>87447</t>
  </si>
  <si>
    <t>CYTOLOGICKÉ PREPARÁTY ZHOTOVENÉ CYTOCENTRIFUGOU</t>
  </si>
  <si>
    <t>87513</t>
  </si>
  <si>
    <t>STANOVENÍ CYTOLOGICKÉ DIAGNÓZY I. STUPNĚ OBTÍŽNOST</t>
  </si>
  <si>
    <t>87517</t>
  </si>
  <si>
    <t>STANOVENÍ BIOPTICKÉ DIAGNÓZY II. STUPNĚ OBTÍŽNOSTI</t>
  </si>
  <si>
    <t>87521</t>
  </si>
  <si>
    <t>STANOVENÍ PITEVNÍ DIAGNÓZY II.STUPNĚ OBTÍŽNOSTI</t>
  </si>
  <si>
    <t>87523</t>
  </si>
  <si>
    <t>STANOVENÍ BIOPTICKÉ DIAGNÓZY III. STUPNĚ OBTÍŽNOST</t>
  </si>
  <si>
    <t>87527</t>
  </si>
  <si>
    <t>STANOVENÍ PITEVNÍ DIAGNÓZY III.STUPNĚ OBTÍŽNOSTI</t>
  </si>
  <si>
    <t>87613</t>
  </si>
  <si>
    <t>TECHNICKO ADMINISTRATIVNÍ KOMPONENTA BIOPSIE (STAN</t>
  </si>
  <si>
    <t>87617</t>
  </si>
  <si>
    <t xml:space="preserve">STANOVENÍ DIAGNÓZY IV. STUPNĚ OBTÍŽNOSTI Z JINÉHO </t>
  </si>
  <si>
    <t>94191</t>
  </si>
  <si>
    <t>FOTOGRAFIE GELU</t>
  </si>
  <si>
    <t>94201</t>
  </si>
  <si>
    <t>(VZP) FLUORESCENČNÍ IN SITU HYBRIDIZACE LIDSKÉ DNA</t>
  </si>
  <si>
    <t>87235</t>
  </si>
  <si>
    <t>VYŠETŘENÍ PREPARÁTU SPECIELNĚ BARVENÉHO NA MIKROOR</t>
  </si>
  <si>
    <t>87511</t>
  </si>
  <si>
    <t>STANOVENÍ BIOPTICKÉ DIAGNÓZY I. STUPNĚ OBTÍŽNOSTI</t>
  </si>
  <si>
    <t>87525</t>
  </si>
  <si>
    <t>STANOVENÍ CYTOLOGICKÉ DIAGNÓZY III. STUPNĚ OBTÍŽNO</t>
  </si>
  <si>
    <t>94119</t>
  </si>
  <si>
    <t>87225</t>
  </si>
  <si>
    <t>SPECIELNI BARVENÍ SLOŽITÉ (ZA KAŽDÝ PREPARÁT ZE ZM</t>
  </si>
  <si>
    <t>87129</t>
  </si>
  <si>
    <t>VÍCEČETNÉ MALÉ BIOPTICKÉ VZORKY: MAKROSKOPICKÉ POS</t>
  </si>
  <si>
    <t>87696</t>
  </si>
  <si>
    <t xml:space="preserve">(VZP) IMUNOHISTOCHEMICKÉ VYŠETŘENÍ CERTIFIKOVANÝM </t>
  </si>
  <si>
    <t>94115</t>
  </si>
  <si>
    <t>IN SITU HYBRIDIZACE LIDSKÉ DNA SE ZNAČENOU SONDOU</t>
  </si>
  <si>
    <t>87439</t>
  </si>
  <si>
    <t>SPECIÁLNÍ CYTOLOGICKÉ BARVENÍ - 1-3  PREPARÁTY,  J</t>
  </si>
  <si>
    <t>87215</t>
  </si>
  <si>
    <t>DALŠÍ BLOK SE STANDARTNÍM PREPARÁTEM (OD 3. BIOPTI</t>
  </si>
  <si>
    <t>87449</t>
  </si>
  <si>
    <t xml:space="preserve">SCREENINGOVÉ ODEČÍTÁNÍ CYTOLOGICKÝCH NÁLEZŮ (ZA 1 </t>
  </si>
  <si>
    <t>87415</t>
  </si>
  <si>
    <t>CYTOLOGICKÉ OTISKY A STĚRY -  ZA 4-10 PREPARÁTŮ</t>
  </si>
  <si>
    <t>87219</t>
  </si>
  <si>
    <t>ODVÁPNĚNÍ, ZMĚKČOVÁNÍ MATERIÁLU (ZA KAŽDÉ ZAPOČATÉ</t>
  </si>
  <si>
    <t>87425</t>
  </si>
  <si>
    <t xml:space="preserve">CYTOLOGICKÉ NÁTĚRY Z NECENTRIFUGOVANÉ TEKUTINY -  </t>
  </si>
  <si>
    <t>94199</t>
  </si>
  <si>
    <t>87435</t>
  </si>
  <si>
    <t>STANDARDNÍ CYTOLOGICKÉ BARVENÍ,  ZA 4-10  PREPARÁT</t>
  </si>
  <si>
    <t>94123</t>
  </si>
  <si>
    <t>94195</t>
  </si>
  <si>
    <t>SYNTÉZA cDNA REVERZNÍ TRANSKRIPCÍ</t>
  </si>
  <si>
    <t>87519</t>
  </si>
  <si>
    <t>STANOVENÍ CYTOLOGICKÉ DIAGNÓZY II. STUPNĚ OBTÍŽNOS</t>
  </si>
  <si>
    <t>87135</t>
  </si>
  <si>
    <t>VYŠETŘENÍ MORFOMETRICKÉ - ZA KAŽDÝ PARAMETR</t>
  </si>
  <si>
    <t>87411</t>
  </si>
  <si>
    <t>PEROPERAČNÍ CYTOLOGIE (TECHNICKÁ KOMPONENTA ZA KAŽ</t>
  </si>
  <si>
    <t>87611</t>
  </si>
  <si>
    <t>TECHNICKÁ KOMPONENTA MIKROSKOPICKÉHO VYŠETŘENÍ PIT</t>
  </si>
  <si>
    <t>87125</t>
  </si>
  <si>
    <t>87311</t>
  </si>
  <si>
    <t>ELEKTRONOVĚ MIKROSKOPICKÁ METODA ULTRATENKÝCH ŘEZŮ</t>
  </si>
  <si>
    <t>87209</t>
  </si>
  <si>
    <t>HISTOTOPOGRAM (5 X 5 CM A VĚTŠÍ)</t>
  </si>
  <si>
    <t>87011</t>
  </si>
  <si>
    <t>KONZULTACE NÁLEZU PATOLOGEM CÍLENÁ NA ŽÁDOST OŠETŘ</t>
  </si>
  <si>
    <t>87110</t>
  </si>
  <si>
    <t>PITVA STANDARDNÍ</t>
  </si>
  <si>
    <t>87429</t>
  </si>
  <si>
    <t>CYTOLOGICKÉ NÁTĚRY  NECENTRIFUGOVANÉ TEKUTINY - VÍ</t>
  </si>
  <si>
    <t>87445</t>
  </si>
  <si>
    <t>IMUNOCYTOCHEMIE -  ZA KAŽDÝ MARKER Z 1 VZORKU</t>
  </si>
  <si>
    <t>99790</t>
  </si>
  <si>
    <t>(VZP) EXPRESE HER2-IHC</t>
  </si>
  <si>
    <t>99792</t>
  </si>
  <si>
    <t>(VZP) EXPRESE ALK-IHC</t>
  </si>
  <si>
    <t>87624</t>
  </si>
  <si>
    <t xml:space="preserve">POLYMERÁZOVÁ ŘETĚZOVÁ REAKCE (PCR) Z PARAFINOVÝCH </t>
  </si>
  <si>
    <t>94235</t>
  </si>
  <si>
    <t>IZOLACE NUKLEOVÝCH KYSELIN (DNA, RNA) Z MALÉHO MNO</t>
  </si>
  <si>
    <t>87618</t>
  </si>
  <si>
    <t>IMUNOHISTOCHEMIE CERTIFIKOVANÝCH KITEM Z HISTOLOGI</t>
  </si>
  <si>
    <t>87619</t>
  </si>
  <si>
    <t>IN SITU HYBRIDIZACE LIDSKÉ DNA Z PARAFINOVÝCH BLOK</t>
  </si>
  <si>
    <t>87621</t>
  </si>
  <si>
    <t>DETEKCE MUTACÍ SEKVENOVÁNÍM DNA IZOLOVANÉ Z PARAFI</t>
  </si>
  <si>
    <t>87623</t>
  </si>
  <si>
    <t xml:space="preserve">KVANTITATIVNÍ POLYMERÁZOVÁ ŘETĚZOVÁ REAKCE (QPCR) </t>
  </si>
  <si>
    <t>87622</t>
  </si>
  <si>
    <t>KRYOPREZERVACE TKÁNĚ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</si>
  <si>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</si>
  <si>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lékařů</t>
  </si>
  <si>
    <t>01 - I. interní klinika - kardiologická</t>
  </si>
  <si>
    <t>02 - II. interní klinika - gastro-enterologická a hepatologická</t>
  </si>
  <si>
    <t>03 - III. interní klinika - nefrologická, revmatologická a endokrinologická</t>
  </si>
  <si>
    <t>04 - I. chirurgická klinika</t>
  </si>
  <si>
    <t>05 - II. chirurgická klinika - cévně-transplantační</t>
  </si>
  <si>
    <t>06 - Neurochirurgická klinika</t>
  </si>
  <si>
    <t>07 - Klinika anesteziologie, resuscitace a intenzivní medicíny</t>
  </si>
  <si>
    <t>08 - Porodnicko-gynekologická klinika</t>
  </si>
  <si>
    <t>09 - Novorozenecké oddělení</t>
  </si>
  <si>
    <t>10 - Dětská klinika</t>
  </si>
  <si>
    <t>11 - Ortopedická klinika</t>
  </si>
  <si>
    <t>12 - Urologická klinika</t>
  </si>
  <si>
    <t>13 - Otolaryngologická klinika</t>
  </si>
  <si>
    <t>14 - Oční klinika</t>
  </si>
  <si>
    <t>16 - Klinika plicních nemocí a tuberkulózy</t>
  </si>
  <si>
    <t>17 - Neurologická klinika</t>
  </si>
  <si>
    <t>18 - Klinika psychiatrie</t>
  </si>
  <si>
    <t>20 - Klinika chorob kožních a pohlavních</t>
  </si>
  <si>
    <t>21 - Onkologická klinika</t>
  </si>
  <si>
    <t>22 - Klinika nukleární medicíny</t>
  </si>
  <si>
    <t>25 - Klinika ústní,čelistní a obličejové chirurgie</t>
  </si>
  <si>
    <t>26 - Oddělení rehabilitace</t>
  </si>
  <si>
    <t>30 - Oddělení geriatrie</t>
  </si>
  <si>
    <t>31 - Traumatologické oddělení</t>
  </si>
  <si>
    <t>32 - Hemato-onkologická klinika</t>
  </si>
  <si>
    <t>50 - Kardiochirurgická klinika</t>
  </si>
  <si>
    <t>59 - Oddělení intenzivní péče chirurgických oborů</t>
  </si>
  <si>
    <t>01</t>
  </si>
  <si>
    <t>02</t>
  </si>
  <si>
    <t>03</t>
  </si>
  <si>
    <t>04</t>
  </si>
  <si>
    <t>05</t>
  </si>
  <si>
    <t>87137</t>
  </si>
  <si>
    <t>VYŠETŘENÍ DENZITOMETRICKÉ - ZA KAŽDÝ PARAMETR</t>
  </si>
  <si>
    <t>06</t>
  </si>
  <si>
    <t>07</t>
  </si>
  <si>
    <t>08</t>
  </si>
  <si>
    <t>87515</t>
  </si>
  <si>
    <t>STANOVENÍ PITEVNÍ DIAGNÓZY I. STUPNĚ OBTÍŽNOSTI</t>
  </si>
  <si>
    <t>10</t>
  </si>
  <si>
    <t>11</t>
  </si>
  <si>
    <t>12</t>
  </si>
  <si>
    <t>13</t>
  </si>
  <si>
    <t>14</t>
  </si>
  <si>
    <t>16</t>
  </si>
  <si>
    <t>17</t>
  </si>
  <si>
    <t>18</t>
  </si>
  <si>
    <t>20</t>
  </si>
  <si>
    <t>21</t>
  </si>
  <si>
    <t>22</t>
  </si>
  <si>
    <t>25</t>
  </si>
  <si>
    <t>26</t>
  </si>
  <si>
    <t>30</t>
  </si>
  <si>
    <t>31</t>
  </si>
  <si>
    <t>32</t>
  </si>
  <si>
    <t>50</t>
  </si>
  <si>
    <t>59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</si>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</sst>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68" formatCode="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#,##0%;\-#,##0%;"/>
    <numFmt numFmtId="176" formatCode="#,##0.0;\-#,##0.0;"/>
    <numFmt numFmtId="177" formatCode="#,##0%"/>
  </numFmts>
  <fonts count="62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22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98">
    <xf numFmtId="0" fontId="0" fillId="0" borderId="0"/>
    <xf numFmtId="0" fontId="25" fillId="0" borderId="0" applyNumberForma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533">
    <xf numFmtId="0" fontId="0" fillId="0" borderId="0" xfId="0"/>
    <xf numFmtId="0" fontId="27" fillId="2" borderId="18" xfId="81" applyFont="1" applyFill="1" applyBorder="1"/>
    <xf numFmtId="0" fontId="28" fillId="2" borderId="19" xfId="81" applyFont="1" applyFill="1" applyBorder="1"/>
    <xf numFmtId="3" fontId="28" fillId="2" borderId="20" xfId="81" applyNumberFormat="1" applyFont="1" applyFill="1" applyBorder="1"/>
    <xf numFmtId="0" fontId="28" fillId="4" borderId="19" xfId="81" applyFont="1" applyFill="1" applyBorder="1"/>
    <xf numFmtId="3" fontId="28" fillId="4" borderId="20" xfId="81" applyNumberFormat="1" applyFont="1" applyFill="1" applyBorder="1"/>
    <xf numFmtId="171" fontId="28" fillId="3" borderId="20" xfId="81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5" xfId="81" applyNumberFormat="1" applyFont="1" applyFill="1" applyBorder="1"/>
    <xf numFmtId="3" fontId="27" fillId="5" borderId="9" xfId="81" applyNumberFormat="1" applyFont="1" applyFill="1" applyBorder="1"/>
    <xf numFmtId="3" fontId="27" fillId="5" borderId="13" xfId="81" applyNumberFormat="1" applyFont="1" applyFill="1" applyBorder="1"/>
    <xf numFmtId="0" fontId="27" fillId="5" borderId="0" xfId="81" applyFont="1" applyFill="1"/>
    <xf numFmtId="10" fontId="27" fillId="5" borderId="0" xfId="81" applyNumberFormat="1" applyFont="1" applyFill="1"/>
    <xf numFmtId="0" fontId="37" fillId="2" borderId="34" xfId="0" applyFont="1" applyFill="1" applyBorder="1" applyAlignment="1">
      <alignment vertical="top"/>
    </xf>
    <xf numFmtId="0" fontId="37" fillId="2" borderId="35" xfId="0" applyFont="1" applyFill="1" applyBorder="1" applyAlignment="1">
      <alignment vertical="top"/>
    </xf>
    <xf numFmtId="0" fontId="34" fillId="2" borderId="35" xfId="0" applyFont="1" applyFill="1" applyBorder="1" applyAlignment="1">
      <alignment vertical="top"/>
    </xf>
    <xf numFmtId="0" fontId="38" fillId="2" borderId="35" xfId="0" applyFont="1" applyFill="1" applyBorder="1" applyAlignment="1">
      <alignment vertical="top"/>
    </xf>
    <xf numFmtId="0" fontId="36" fillId="2" borderId="35" xfId="0" applyFont="1" applyFill="1" applyBorder="1" applyAlignment="1">
      <alignment vertical="top"/>
    </xf>
    <xf numFmtId="0" fontId="34" fillId="2" borderId="36" xfId="0" applyFont="1" applyFill="1" applyBorder="1" applyAlignment="1">
      <alignment vertical="top"/>
    </xf>
    <xf numFmtId="0" fontId="37" fillId="2" borderId="9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7" fillId="2" borderId="24" xfId="0" applyFont="1" applyFill="1" applyBorder="1" applyAlignment="1">
      <alignment horizontal="center" vertical="center"/>
    </xf>
    <xf numFmtId="0" fontId="37" fillId="2" borderId="23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 wrapText="1"/>
    </xf>
    <xf numFmtId="0" fontId="38" fillId="2" borderId="24" xfId="0" applyFont="1" applyFill="1" applyBorder="1" applyAlignment="1">
      <alignment horizontal="center" vertical="center" wrapText="1"/>
    </xf>
    <xf numFmtId="0" fontId="36" fillId="2" borderId="24" xfId="0" applyFont="1" applyFill="1" applyBorder="1" applyAlignment="1">
      <alignment horizontal="center" vertical="center" wrapText="1"/>
    </xf>
    <xf numFmtId="3" fontId="27" fillId="5" borderId="5" xfId="81" applyNumberFormat="1" applyFont="1" applyFill="1" applyBorder="1"/>
    <xf numFmtId="3" fontId="27" fillId="5" borderId="30" xfId="81" applyNumberFormat="1" applyFont="1" applyFill="1" applyBorder="1"/>
    <xf numFmtId="3" fontId="27" fillId="5" borderId="26" xfId="81" applyNumberFormat="1" applyFont="1" applyFill="1" applyBorder="1"/>
    <xf numFmtId="3" fontId="27" fillId="5" borderId="10" xfId="81" applyNumberFormat="1" applyFont="1" applyFill="1" applyBorder="1"/>
    <xf numFmtId="3" fontId="27" fillId="5" borderId="11" xfId="81" applyNumberFormat="1" applyFont="1" applyFill="1" applyBorder="1"/>
    <xf numFmtId="3" fontId="27" fillId="5" borderId="14" xfId="81" applyNumberFormat="1" applyFont="1" applyFill="1" applyBorder="1"/>
    <xf numFmtId="3" fontId="27" fillId="5" borderId="15" xfId="81" applyNumberFormat="1" applyFont="1" applyFill="1" applyBorder="1"/>
    <xf numFmtId="3" fontId="28" fillId="2" borderId="28" xfId="81" applyNumberFormat="1" applyFont="1" applyFill="1" applyBorder="1"/>
    <xf numFmtId="3" fontId="28" fillId="2" borderId="21" xfId="81" applyNumberFormat="1" applyFont="1" applyFill="1" applyBorder="1"/>
    <xf numFmtId="3" fontId="28" fillId="4" borderId="28" xfId="81" applyNumberFormat="1" applyFont="1" applyFill="1" applyBorder="1"/>
    <xf numFmtId="3" fontId="28" fillId="4" borderId="21" xfId="81" applyNumberFormat="1" applyFont="1" applyFill="1" applyBorder="1"/>
    <xf numFmtId="171" fontId="28" fillId="3" borderId="28" xfId="81" applyNumberFormat="1" applyFont="1" applyFill="1" applyBorder="1"/>
    <xf numFmtId="171" fontId="28" fillId="3" borderId="21" xfId="81" applyNumberFormat="1" applyFont="1" applyFill="1" applyBorder="1"/>
    <xf numFmtId="0" fontId="31" fillId="2" borderId="26" xfId="81" applyFont="1" applyFill="1" applyBorder="1" applyAlignment="1">
      <alignment horizontal="center"/>
    </xf>
    <xf numFmtId="0" fontId="32" fillId="0" borderId="37" xfId="0" applyFont="1" applyFill="1" applyBorder="1" applyAlignment="1"/>
    <xf numFmtId="0" fontId="41" fillId="0" borderId="0" xfId="0" applyFont="1" applyFill="1" applyBorder="1" applyAlignment="1"/>
    <xf numFmtId="3" fontId="33" fillId="0" borderId="8" xfId="0" applyNumberFormat="1" applyFont="1" applyFill="1" applyBorder="1" applyAlignment="1">
      <alignment horizontal="right" vertical="top"/>
    </xf>
    <xf numFmtId="3" fontId="33" fillId="0" borderId="6" xfId="0" applyNumberFormat="1" applyFont="1" applyFill="1" applyBorder="1" applyAlignment="1">
      <alignment horizontal="right" vertical="top"/>
    </xf>
    <xf numFmtId="3" fontId="34" fillId="0" borderId="6" xfId="0" applyNumberFormat="1" applyFont="1" applyFill="1" applyBorder="1" applyAlignment="1">
      <alignment horizontal="right" vertical="top"/>
    </xf>
    <xf numFmtId="3" fontId="33" fillId="0" borderId="12" xfId="0" applyNumberFormat="1" applyFont="1" applyFill="1" applyBorder="1" applyAlignment="1">
      <alignment horizontal="right" vertical="top"/>
    </xf>
    <xf numFmtId="3" fontId="33" fillId="0" borderId="10" xfId="0" applyNumberFormat="1" applyFont="1" applyFill="1" applyBorder="1" applyAlignment="1">
      <alignment horizontal="right" vertical="top"/>
    </xf>
    <xf numFmtId="3" fontId="34" fillId="0" borderId="10" xfId="0" applyNumberFormat="1" applyFont="1" applyFill="1" applyBorder="1" applyAlignment="1">
      <alignment horizontal="right" vertical="top"/>
    </xf>
    <xf numFmtId="3" fontId="35" fillId="0" borderId="12" xfId="0" applyNumberFormat="1" applyFont="1" applyFill="1" applyBorder="1" applyAlignment="1">
      <alignment horizontal="right" vertical="top"/>
    </xf>
    <xf numFmtId="3" fontId="35" fillId="0" borderId="10" xfId="0" applyNumberFormat="1" applyFont="1" applyFill="1" applyBorder="1" applyAlignment="1">
      <alignment horizontal="right" vertical="top"/>
    </xf>
    <xf numFmtId="3" fontId="36" fillId="0" borderId="10" xfId="0" applyNumberFormat="1" applyFont="1" applyFill="1" applyBorder="1" applyAlignment="1">
      <alignment horizontal="right" vertical="top"/>
    </xf>
    <xf numFmtId="3" fontId="33" fillId="0" borderId="33" xfId="0" applyNumberFormat="1" applyFont="1" applyFill="1" applyBorder="1" applyAlignment="1">
      <alignment horizontal="right" vertical="top"/>
    </xf>
    <xf numFmtId="3" fontId="33" fillId="0" borderId="24" xfId="0" applyNumberFormat="1" applyFont="1" applyFill="1" applyBorder="1" applyAlignment="1">
      <alignment horizontal="right" vertical="top"/>
    </xf>
    <xf numFmtId="3" fontId="34" fillId="0" borderId="24" xfId="0" applyNumberFormat="1" applyFont="1" applyFill="1" applyBorder="1" applyAlignment="1">
      <alignment horizontal="right" vertical="top"/>
    </xf>
    <xf numFmtId="0" fontId="6" fillId="0" borderId="0" xfId="82" applyFont="1" applyFill="1"/>
    <xf numFmtId="0" fontId="8" fillId="0" borderId="37" xfId="82" applyFont="1" applyFill="1" applyBorder="1" applyAlignment="1"/>
    <xf numFmtId="0" fontId="29" fillId="0" borderId="0" xfId="49" applyFont="1" applyFill="1"/>
    <xf numFmtId="164" fontId="3" fillId="0" borderId="58" xfId="53" applyNumberFormat="1" applyFont="1" applyFill="1" applyBorder="1"/>
    <xf numFmtId="9" fontId="3" fillId="0" borderId="58" xfId="53" applyNumberFormat="1" applyFont="1" applyFill="1" applyBorder="1"/>
    <xf numFmtId="0" fontId="32" fillId="0" borderId="31" xfId="0" applyFont="1" applyFill="1" applyBorder="1" applyAlignment="1"/>
    <xf numFmtId="0" fontId="32" fillId="0" borderId="32" xfId="0" applyFont="1" applyFill="1" applyBorder="1" applyAlignment="1"/>
    <xf numFmtId="0" fontId="32" fillId="0" borderId="53" xfId="0" applyFont="1" applyFill="1" applyBorder="1" applyAlignment="1"/>
    <xf numFmtId="0" fontId="3" fillId="2" borderId="56" xfId="53" applyFont="1" applyFill="1" applyBorder="1" applyAlignment="1">
      <alignment horizontal="right"/>
    </xf>
    <xf numFmtId="0" fontId="32" fillId="0" borderId="26" xfId="0" applyFont="1" applyBorder="1" applyAlignment="1"/>
    <xf numFmtId="0" fontId="32" fillId="5" borderId="7" xfId="0" applyFont="1" applyFill="1" applyBorder="1"/>
    <xf numFmtId="0" fontId="32" fillId="5" borderId="11" xfId="0" applyFont="1" applyFill="1" applyBorder="1"/>
    <xf numFmtId="0" fontId="32" fillId="5" borderId="23" xfId="0" applyFont="1" applyFill="1" applyBorder="1"/>
    <xf numFmtId="0" fontId="32" fillId="5" borderId="37" xfId="0" applyFont="1" applyFill="1" applyBorder="1"/>
    <xf numFmtId="0" fontId="32" fillId="5" borderId="45" xfId="0" applyFont="1" applyFill="1" applyBorder="1"/>
    <xf numFmtId="9" fontId="34" fillId="0" borderId="7" xfId="0" applyNumberFormat="1" applyFont="1" applyFill="1" applyBorder="1" applyAlignment="1">
      <alignment horizontal="right" vertical="top"/>
    </xf>
    <xf numFmtId="9" fontId="34" fillId="0" borderId="11" xfId="0" applyNumberFormat="1" applyFont="1" applyFill="1" applyBorder="1" applyAlignment="1">
      <alignment horizontal="right" vertical="top"/>
    </xf>
    <xf numFmtId="9" fontId="36" fillId="0" borderId="11" xfId="0" applyNumberFormat="1" applyFont="1" applyFill="1" applyBorder="1" applyAlignment="1">
      <alignment horizontal="right" vertical="top"/>
    </xf>
    <xf numFmtId="9" fontId="34" fillId="0" borderId="23" xfId="0" applyNumberFormat="1" applyFont="1" applyFill="1" applyBorder="1" applyAlignment="1">
      <alignment horizontal="right" vertical="top"/>
    </xf>
    <xf numFmtId="3" fontId="31" fillId="0" borderId="30" xfId="53" applyNumberFormat="1" applyFont="1" applyFill="1" applyBorder="1"/>
    <xf numFmtId="3" fontId="31" fillId="0" borderId="26" xfId="53" applyNumberFormat="1" applyFont="1" applyFill="1" applyBorder="1"/>
    <xf numFmtId="0" fontId="31" fillId="2" borderId="45" xfId="0" applyFont="1" applyFill="1" applyBorder="1" applyAlignment="1">
      <alignment horizontal="center"/>
    </xf>
    <xf numFmtId="3" fontId="3" fillId="0" borderId="57" xfId="53" applyNumberFormat="1" applyFont="1" applyFill="1" applyBorder="1"/>
    <xf numFmtId="3" fontId="3" fillId="0" borderId="58" xfId="53" applyNumberFormat="1" applyFont="1" applyFill="1" applyBorder="1"/>
    <xf numFmtId="3" fontId="3" fillId="0" borderId="59" xfId="53" applyNumberFormat="1" applyFont="1" applyFill="1" applyBorder="1"/>
    <xf numFmtId="0" fontId="31" fillId="2" borderId="45" xfId="0" applyNumberFormat="1" applyFont="1" applyFill="1" applyBorder="1" applyAlignment="1">
      <alignment horizontal="center"/>
    </xf>
    <xf numFmtId="169" fontId="32" fillId="0" borderId="0" xfId="0" applyNumberFormat="1" applyFont="1" applyFill="1"/>
    <xf numFmtId="0" fontId="31" fillId="2" borderId="41" xfId="74" applyFont="1" applyFill="1" applyBorder="1" applyAlignment="1">
      <alignment horizontal="center"/>
    </xf>
    <xf numFmtId="0" fontId="27" fillId="5" borderId="37" xfId="81" applyFont="1" applyFill="1" applyBorder="1"/>
    <xf numFmtId="0" fontId="31" fillId="2" borderId="24" xfId="81" applyFont="1" applyFill="1" applyBorder="1" applyAlignment="1">
      <alignment horizontal="center"/>
    </xf>
    <xf numFmtId="0" fontId="31" fillId="2" borderId="23" xfId="81" applyFont="1" applyFill="1" applyBorder="1" applyAlignment="1">
      <alignment horizontal="center"/>
    </xf>
    <xf numFmtId="0" fontId="32" fillId="0" borderId="0" xfId="0" applyFont="1" applyFill="1" applyBorder="1" applyAlignment="1"/>
    <xf numFmtId="0" fontId="46" fillId="2" borderId="18" xfId="1" applyFont="1" applyFill="1" applyBorder="1"/>
    <xf numFmtId="0" fontId="47" fillId="0" borderId="0" xfId="0" applyFont="1" applyFill="1"/>
    <xf numFmtId="0" fontId="48" fillId="0" borderId="0" xfId="0" applyFont="1" applyFill="1"/>
    <xf numFmtId="0" fontId="48" fillId="0" borderId="0" xfId="0" applyFont="1" applyFill="1" applyBorder="1"/>
    <xf numFmtId="3" fontId="32" fillId="0" borderId="30" xfId="0" applyNumberFormat="1" applyFont="1" applyFill="1" applyBorder="1"/>
    <xf numFmtId="3" fontId="32" fillId="0" borderId="25" xfId="0" applyNumberFormat="1" applyFont="1" applyFill="1" applyBorder="1"/>
    <xf numFmtId="3" fontId="32" fillId="0" borderId="9" xfId="0" applyNumberFormat="1" applyFont="1" applyFill="1" applyBorder="1"/>
    <xf numFmtId="3" fontId="32" fillId="0" borderId="10" xfId="0" applyNumberFormat="1" applyFont="1" applyFill="1" applyBorder="1"/>
    <xf numFmtId="3" fontId="32" fillId="0" borderId="13" xfId="0" applyNumberFormat="1" applyFont="1" applyFill="1" applyBorder="1"/>
    <xf numFmtId="3" fontId="32" fillId="0" borderId="14" xfId="0" applyNumberFormat="1" applyFont="1" applyFill="1" applyBorder="1"/>
    <xf numFmtId="9" fontId="32" fillId="0" borderId="26" xfId="0" applyNumberFormat="1" applyFont="1" applyFill="1" applyBorder="1"/>
    <xf numFmtId="9" fontId="32" fillId="0" borderId="11" xfId="0" applyNumberFormat="1" applyFont="1" applyFill="1" applyBorder="1"/>
    <xf numFmtId="9" fontId="32" fillId="0" borderId="15" xfId="0" applyNumberFormat="1" applyFont="1" applyFill="1" applyBorder="1"/>
    <xf numFmtId="9" fontId="28" fillId="2" borderId="21" xfId="81" applyNumberFormat="1" applyFont="1" applyFill="1" applyBorder="1"/>
    <xf numFmtId="9" fontId="28" fillId="4" borderId="21" xfId="81" applyNumberFormat="1" applyFont="1" applyFill="1" applyBorder="1"/>
    <xf numFmtId="9" fontId="28" fillId="3" borderId="21" xfId="81" applyNumberFormat="1" applyFont="1" applyFill="1" applyBorder="1"/>
    <xf numFmtId="0" fontId="31" fillId="2" borderId="22" xfId="81" applyFont="1" applyFill="1" applyBorder="1" applyAlignment="1">
      <alignment horizontal="center"/>
    </xf>
    <xf numFmtId="0" fontId="32" fillId="0" borderId="0" xfId="0" applyFont="1" applyFill="1"/>
    <xf numFmtId="0" fontId="32" fillId="0" borderId="45" xfId="0" applyFont="1" applyFill="1" applyBorder="1" applyAlignment="1"/>
    <xf numFmtId="0" fontId="32" fillId="0" borderId="0" xfId="0" applyFont="1" applyFill="1" applyAlignment="1"/>
    <xf numFmtId="0" fontId="46" fillId="4" borderId="34" xfId="1" applyFont="1" applyFill="1" applyBorder="1"/>
    <xf numFmtId="0" fontId="46" fillId="4" borderId="18" xfId="1" applyFont="1" applyFill="1" applyBorder="1"/>
    <xf numFmtId="0" fontId="46" fillId="3" borderId="19" xfId="1" applyFont="1" applyFill="1" applyBorder="1"/>
    <xf numFmtId="0" fontId="49" fillId="0" borderId="0" xfId="0" applyFont="1" applyFill="1" applyBorder="1" applyAlignment="1">
      <alignment vertical="center"/>
    </xf>
    <xf numFmtId="0" fontId="49" fillId="0" borderId="0" xfId="0" applyFont="1" applyFill="1" applyAlignment="1">
      <alignment vertical="center"/>
    </xf>
    <xf numFmtId="0" fontId="32" fillId="2" borderId="30" xfId="0" applyFont="1" applyFill="1" applyBorder="1" applyAlignment="1">
      <alignment horizontal="center" vertical="center"/>
    </xf>
    <xf numFmtId="0" fontId="37" fillId="2" borderId="10" xfId="0" applyFont="1" applyFill="1" applyBorder="1" applyAlignment="1">
      <alignment horizontal="center" vertical="center"/>
    </xf>
    <xf numFmtId="0" fontId="32" fillId="2" borderId="26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 wrapText="1"/>
    </xf>
    <xf numFmtId="164" fontId="31" fillId="2" borderId="25" xfId="53" applyNumberFormat="1" applyFont="1" applyFill="1" applyBorder="1" applyAlignment="1">
      <alignment horizontal="right"/>
    </xf>
    <xf numFmtId="0" fontId="46" fillId="3" borderId="9" xfId="1" applyFont="1" applyFill="1" applyBorder="1"/>
    <xf numFmtId="0" fontId="46" fillId="3" borderId="5" xfId="1" applyFont="1" applyFill="1" applyBorder="1"/>
    <xf numFmtId="0" fontId="46" fillId="6" borderId="5" xfId="1" applyFont="1" applyFill="1" applyBorder="1"/>
    <xf numFmtId="0" fontId="46" fillId="6" borderId="51" xfId="1" applyFont="1" applyFill="1" applyBorder="1"/>
    <xf numFmtId="0" fontId="46" fillId="2" borderId="5" xfId="1" applyFont="1" applyFill="1" applyBorder="1"/>
    <xf numFmtId="0" fontId="46" fillId="4" borderId="5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8" xfId="0" applyNumberFormat="1" applyFont="1" applyFill="1" applyBorder="1"/>
    <xf numFmtId="3" fontId="39" fillId="2" borderId="49" xfId="0" applyNumberFormat="1" applyFont="1" applyFill="1" applyBorder="1"/>
    <xf numFmtId="9" fontId="39" fillId="2" borderId="52" xfId="0" applyNumberFormat="1" applyFont="1" applyFill="1" applyBorder="1"/>
    <xf numFmtId="0" fontId="50" fillId="2" borderId="19" xfId="1" applyFont="1" applyFill="1" applyBorder="1" applyAlignment="1"/>
    <xf numFmtId="0" fontId="32" fillId="2" borderId="29" xfId="0" applyFont="1" applyFill="1" applyBorder="1" applyAlignment="1"/>
    <xf numFmtId="3" fontId="32" fillId="2" borderId="28" xfId="0" applyNumberFormat="1" applyFont="1" applyFill="1" applyBorder="1" applyAlignment="1"/>
    <xf numFmtId="9" fontId="32" fillId="2" borderId="21" xfId="0" applyNumberFormat="1" applyFont="1" applyFill="1" applyBorder="1" applyAlignment="1"/>
    <xf numFmtId="0" fontId="39" fillId="2" borderId="50" xfId="0" applyFont="1" applyFill="1" applyBorder="1" applyAlignment="1"/>
    <xf numFmtId="0" fontId="32" fillId="0" borderId="8" xfId="0" applyFont="1" applyBorder="1" applyAlignment="1"/>
    <xf numFmtId="3" fontId="32" fillId="0" borderId="6" xfId="0" applyNumberFormat="1" applyFont="1" applyBorder="1" applyAlignment="1"/>
    <xf numFmtId="9" fontId="32" fillId="0" borderId="11" xfId="0" applyNumberFormat="1" applyFont="1" applyBorder="1" applyAlignment="1"/>
    <xf numFmtId="0" fontId="29" fillId="2" borderId="35" xfId="1" applyFont="1" applyFill="1" applyBorder="1" applyAlignment="1">
      <alignment horizontal="left" indent="2"/>
    </xf>
    <xf numFmtId="0" fontId="32" fillId="0" borderId="12" xfId="0" applyFont="1" applyBorder="1" applyAlignment="1"/>
    <xf numFmtId="3" fontId="32" fillId="0" borderId="10" xfId="0" applyNumberFormat="1" applyFont="1" applyBorder="1" applyAlignment="1"/>
    <xf numFmtId="9" fontId="32" fillId="0" borderId="10" xfId="0" applyNumberFormat="1" applyFont="1" applyBorder="1" applyAlignment="1"/>
    <xf numFmtId="0" fontId="32" fillId="2" borderId="35" xfId="0" applyFont="1" applyFill="1" applyBorder="1" applyAlignment="1">
      <alignment horizontal="left" indent="2"/>
    </xf>
    <xf numFmtId="0" fontId="31" fillId="2" borderId="35" xfId="1" applyFont="1" applyFill="1" applyBorder="1" applyAlignment="1"/>
    <xf numFmtId="0" fontId="46" fillId="2" borderId="35" xfId="1" applyFont="1" applyFill="1" applyBorder="1" applyAlignment="1">
      <alignment horizontal="left" indent="2"/>
    </xf>
    <xf numFmtId="0" fontId="50" fillId="2" borderId="35" xfId="1" applyFont="1" applyFill="1" applyBorder="1" applyAlignment="1"/>
    <xf numFmtId="0" fontId="32" fillId="0" borderId="33" xfId="0" applyFont="1" applyBorder="1" applyAlignment="1"/>
    <xf numFmtId="3" fontId="32" fillId="0" borderId="24" xfId="0" applyNumberFormat="1" applyFont="1" applyBorder="1" applyAlignment="1"/>
    <xf numFmtId="9" fontId="32" fillId="0" borderId="23" xfId="0" applyNumberFormat="1" applyFont="1" applyBorder="1" applyAlignment="1"/>
    <xf numFmtId="0" fontId="39" fillId="0" borderId="37" xfId="0" applyFont="1" applyFill="1" applyBorder="1" applyAlignment="1">
      <alignment horizontal="left" indent="2"/>
    </xf>
    <xf numFmtId="0" fontId="32" fillId="0" borderId="37" xfId="0" applyFont="1" applyBorder="1" applyAlignment="1"/>
    <xf numFmtId="3" fontId="32" fillId="0" borderId="37" xfId="0" applyNumberFormat="1" applyFont="1" applyBorder="1" applyAlignment="1"/>
    <xf numFmtId="9" fontId="32" fillId="0" borderId="37" xfId="0" applyNumberFormat="1" applyFont="1" applyBorder="1" applyAlignment="1"/>
    <xf numFmtId="0" fontId="50" fillId="4" borderId="19" xfId="1" applyFont="1" applyFill="1" applyBorder="1" applyAlignment="1">
      <alignment horizontal="left"/>
    </xf>
    <xf numFmtId="0" fontId="32" fillId="4" borderId="29" xfId="0" applyFont="1" applyFill="1" applyBorder="1" applyAlignment="1"/>
    <xf numFmtId="3" fontId="32" fillId="4" borderId="28" xfId="0" applyNumberFormat="1" applyFont="1" applyFill="1" applyBorder="1" applyAlignment="1"/>
    <xf numFmtId="9" fontId="32" fillId="4" borderId="21" xfId="0" applyNumberFormat="1" applyFont="1" applyFill="1" applyBorder="1" applyAlignment="1"/>
    <xf numFmtId="0" fontId="50" fillId="4" borderId="50" xfId="1" applyFont="1" applyFill="1" applyBorder="1" applyAlignment="1">
      <alignment horizontal="left"/>
    </xf>
    <xf numFmtId="0" fontId="46" fillId="4" borderId="35" xfId="1" applyFont="1" applyFill="1" applyBorder="1" applyAlignment="1">
      <alignment horizontal="left" indent="2"/>
    </xf>
    <xf numFmtId="0" fontId="50" fillId="4" borderId="35" xfId="1" applyFont="1" applyFill="1" applyBorder="1" applyAlignment="1">
      <alignment horizontal="left"/>
    </xf>
    <xf numFmtId="0" fontId="32" fillId="4" borderId="36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5" xfId="0" applyNumberFormat="1" applyFont="1" applyBorder="1" applyAlignment="1"/>
    <xf numFmtId="0" fontId="39" fillId="3" borderId="19" xfId="0" applyFont="1" applyFill="1" applyBorder="1" applyAlignment="1"/>
    <xf numFmtId="0" fontId="32" fillId="3" borderId="29" xfId="0" applyFont="1" applyFill="1" applyBorder="1" applyAlignment="1"/>
    <xf numFmtId="3" fontId="32" fillId="3" borderId="28" xfId="0" applyNumberFormat="1" applyFont="1" applyFill="1" applyBorder="1" applyAlignment="1"/>
    <xf numFmtId="9" fontId="32" fillId="3" borderId="21" xfId="0" applyNumberFormat="1" applyFont="1" applyFill="1" applyBorder="1" applyAlignment="1"/>
    <xf numFmtId="0" fontId="40" fillId="0" borderId="0" xfId="0" applyFont="1" applyFill="1" applyBorder="1" applyAlignment="1"/>
    <xf numFmtId="0" fontId="41" fillId="0" borderId="0" xfId="0" applyFont="1" applyFill="1"/>
    <xf numFmtId="16" fontId="41" fillId="0" borderId="0" xfId="0" quotePrefix="1" applyNumberFormat="1" applyFont="1" applyFill="1"/>
    <xf numFmtId="0" fontId="41" fillId="0" borderId="0" xfId="0" quotePrefix="1" applyFont="1" applyFill="1"/>
    <xf numFmtId="171" fontId="41" fillId="0" borderId="0" xfId="0" applyNumberFormat="1" applyFont="1" applyFill="1"/>
    <xf numFmtId="172" fontId="41" fillId="0" borderId="0" xfId="0" applyNumberFormat="1" applyFont="1" applyFill="1"/>
    <xf numFmtId="3" fontId="41" fillId="0" borderId="0" xfId="0" applyNumberFormat="1" applyFont="1" applyFill="1"/>
    <xf numFmtId="0" fontId="7" fillId="0" borderId="0" xfId="81" applyFont="1" applyFill="1"/>
    <xf numFmtId="0" fontId="51" fillId="0" borderId="37" xfId="81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4" fontId="32" fillId="0" borderId="0" xfId="0" applyNumberFormat="1" applyFont="1" applyFill="1"/>
    <xf numFmtId="9" fontId="32" fillId="0" borderId="0" xfId="0" applyNumberFormat="1" applyFont="1" applyFill="1"/>
    <xf numFmtId="164" fontId="27" fillId="0" borderId="0" xfId="78" applyNumberFormat="1" applyFont="1" applyFill="1" applyBorder="1" applyAlignment="1"/>
    <xf numFmtId="3" fontId="27" fillId="0" borderId="0" xfId="78" applyNumberFormat="1" applyFont="1" applyFill="1" applyBorder="1" applyAlignment="1"/>
    <xf numFmtId="164" fontId="32" fillId="0" borderId="0" xfId="0" applyNumberFormat="1" applyFont="1" applyFill="1" applyAlignment="1">
      <alignment horizontal="right"/>
    </xf>
    <xf numFmtId="3" fontId="6" fillId="0" borderId="0" xfId="78" applyNumberFormat="1" applyFont="1" applyFill="1" applyBorder="1" applyAlignment="1"/>
    <xf numFmtId="0" fontId="39" fillId="2" borderId="27" xfId="0" applyFont="1" applyFill="1" applyBorder="1" applyAlignment="1">
      <alignment horizontal="right"/>
    </xf>
    <xf numFmtId="169" fontId="39" fillId="0" borderId="20" xfId="0" applyNumberFormat="1" applyFont="1" applyFill="1" applyBorder="1" applyAlignment="1"/>
    <xf numFmtId="169" fontId="39" fillId="0" borderId="28" xfId="0" applyNumberFormat="1" applyFont="1" applyFill="1" applyBorder="1" applyAlignment="1"/>
    <xf numFmtId="9" fontId="39" fillId="0" borderId="21" xfId="0" applyNumberFormat="1" applyFont="1" applyFill="1" applyBorder="1" applyAlignment="1"/>
    <xf numFmtId="169" fontId="39" fillId="0" borderId="29" xfId="0" applyNumberFormat="1" applyFont="1" applyFill="1" applyBorder="1" applyAlignment="1"/>
    <xf numFmtId="9" fontId="39" fillId="0" borderId="47" xfId="0" applyNumberFormat="1" applyFont="1" applyFill="1" applyBorder="1" applyAlignment="1"/>
    <xf numFmtId="169" fontId="32" fillId="0" borderId="0" xfId="0" applyNumberFormat="1" applyFont="1" applyFill="1" applyBorder="1" applyAlignment="1"/>
    <xf numFmtId="9" fontId="32" fillId="0" borderId="0" xfId="0" applyNumberFormat="1" applyFont="1" applyFill="1" applyBorder="1" applyAlignment="1"/>
    <xf numFmtId="3" fontId="32" fillId="0" borderId="45" xfId="0" applyNumberFormat="1" applyFont="1" applyFill="1" applyBorder="1" applyAlignment="1"/>
    <xf numFmtId="9" fontId="32" fillId="0" borderId="45" xfId="0" applyNumberFormat="1" applyFont="1" applyFill="1" applyBorder="1" applyAlignment="1"/>
    <xf numFmtId="3" fontId="32" fillId="0" borderId="0" xfId="0" applyNumberFormat="1" applyFont="1" applyFill="1" applyBorder="1" applyAlignment="1"/>
    <xf numFmtId="3" fontId="0" fillId="0" borderId="0" xfId="0" applyNumberFormat="1"/>
    <xf numFmtId="0" fontId="54" fillId="0" borderId="0" xfId="1" applyFont="1" applyFill="1"/>
    <xf numFmtId="3" fontId="52" fillId="0" borderId="0" xfId="26" applyNumberFormat="1" applyFont="1" applyFill="1" applyBorder="1" applyAlignment="1"/>
    <xf numFmtId="0" fontId="57" fillId="0" borderId="0" xfId="0" applyFont="1" applyAlignment="1">
      <alignment horizontal="left" vertical="center" indent="1"/>
    </xf>
    <xf numFmtId="0" fontId="57" fillId="0" borderId="0" xfId="0" applyFont="1" applyAlignment="1">
      <alignment vertical="center"/>
    </xf>
    <xf numFmtId="0" fontId="0" fillId="0" borderId="0" xfId="0" applyAlignment="1"/>
    <xf numFmtId="0" fontId="58" fillId="0" borderId="0" xfId="0" applyFont="1"/>
    <xf numFmtId="0" fontId="31" fillId="2" borderId="85" xfId="74" applyFont="1" applyFill="1" applyBorder="1" applyAlignment="1">
      <alignment horizontal="center"/>
    </xf>
    <xf numFmtId="0" fontId="31" fillId="2" borderId="67" xfId="81" applyFont="1" applyFill="1" applyBorder="1" applyAlignment="1">
      <alignment horizontal="center"/>
    </xf>
    <xf numFmtId="0" fontId="31" fillId="2" borderId="68" xfId="81" applyFont="1" applyFill="1" applyBorder="1" applyAlignment="1">
      <alignment horizontal="center"/>
    </xf>
    <xf numFmtId="0" fontId="31" fillId="2" borderId="69" xfId="81" applyFont="1" applyFill="1" applyBorder="1" applyAlignment="1">
      <alignment horizontal="center"/>
    </xf>
    <xf numFmtId="0" fontId="31" fillId="2" borderId="70" xfId="81" applyFont="1" applyFill="1" applyBorder="1" applyAlignment="1">
      <alignment horizontal="center"/>
    </xf>
    <xf numFmtId="0" fontId="3" fillId="2" borderId="20" xfId="79" applyFont="1" applyFill="1" applyBorder="1" applyAlignment="1"/>
    <xf numFmtId="0" fontId="3" fillId="2" borderId="28" xfId="79" applyFont="1" applyFill="1" applyBorder="1" applyAlignment="1"/>
    <xf numFmtId="0" fontId="29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7" xfId="79" applyFont="1" applyFill="1" applyBorder="1" applyAlignment="1">
      <alignment horizontal="right"/>
    </xf>
    <xf numFmtId="9" fontId="32" fillId="0" borderId="28" xfId="0" applyNumberFormat="1" applyFont="1" applyFill="1" applyBorder="1"/>
    <xf numFmtId="9" fontId="32" fillId="0" borderId="21" xfId="0" applyNumberFormat="1" applyFont="1" applyFill="1" applyBorder="1"/>
    <xf numFmtId="9" fontId="32" fillId="0" borderId="29" xfId="0" applyNumberFormat="1" applyFont="1" applyFill="1" applyBorder="1"/>
    <xf numFmtId="3" fontId="6" fillId="0" borderId="20" xfId="78" applyNumberFormat="1" applyFont="1" applyFill="1" applyBorder="1" applyAlignment="1"/>
    <xf numFmtId="3" fontId="6" fillId="0" borderId="28" xfId="78" applyNumberFormat="1" applyFont="1" applyFill="1" applyBorder="1" applyAlignment="1"/>
    <xf numFmtId="3" fontId="6" fillId="0" borderId="21" xfId="78" applyNumberFormat="1" applyFont="1" applyFill="1" applyBorder="1" applyAlignment="1"/>
    <xf numFmtId="0" fontId="32" fillId="5" borderId="75" xfId="0" applyFont="1" applyFill="1" applyBorder="1"/>
    <xf numFmtId="0" fontId="32" fillId="0" borderId="76" xfId="0" applyFont="1" applyBorder="1" applyAlignment="1"/>
    <xf numFmtId="9" fontId="32" fillId="0" borderId="74" xfId="0" applyNumberFormat="1" applyFont="1" applyBorder="1" applyAlignment="1"/>
    <xf numFmtId="0" fontId="25" fillId="2" borderId="35" xfId="1" applyFill="1" applyBorder="1" applyAlignment="1">
      <alignment horizontal="left" indent="4"/>
    </xf>
    <xf numFmtId="0" fontId="39" fillId="0" borderId="0" xfId="0" applyFont="1" applyFill="1" applyAlignment="1">
      <alignment horizontal="left" indent="1"/>
    </xf>
    <xf numFmtId="3" fontId="39" fillId="0" borderId="20" xfId="0" applyNumberFormat="1" applyFont="1" applyFill="1" applyBorder="1" applyAlignment="1"/>
    <xf numFmtId="3" fontId="39" fillId="0" borderId="28" xfId="0" applyNumberFormat="1" applyFont="1" applyFill="1" applyBorder="1" applyAlignment="1"/>
    <xf numFmtId="169" fontId="39" fillId="0" borderId="21" xfId="0" applyNumberFormat="1" applyFont="1" applyFill="1" applyBorder="1" applyAlignment="1"/>
    <xf numFmtId="49" fontId="37" fillId="2" borderId="74" xfId="0" quotePrefix="1" applyNumberFormat="1" applyFont="1" applyFill="1" applyBorder="1" applyAlignment="1">
      <alignment horizontal="center" vertical="center"/>
    </xf>
    <xf numFmtId="0" fontId="25" fillId="4" borderId="72" xfId="1" applyFill="1" applyBorder="1" applyAlignment="1">
      <alignment horizontal="left" indent="4"/>
    </xf>
    <xf numFmtId="0" fontId="25" fillId="4" borderId="35" xfId="1" applyFill="1" applyBorder="1" applyAlignment="1">
      <alignment horizontal="left" indent="2"/>
    </xf>
    <xf numFmtId="0" fontId="32" fillId="0" borderId="73" xfId="0" applyFont="1" applyBorder="1"/>
    <xf numFmtId="0" fontId="31" fillId="2" borderId="63" xfId="0" applyFont="1" applyFill="1" applyBorder="1" applyAlignment="1">
      <alignment horizontal="center" vertical="top" wrapText="1"/>
    </xf>
    <xf numFmtId="0" fontId="25" fillId="6" borderId="5" xfId="1" applyFill="1" applyBorder="1"/>
    <xf numFmtId="0" fontId="31" fillId="2" borderId="39" xfId="81" applyFont="1" applyFill="1" applyBorder="1" applyAlignment="1">
      <alignment horizontal="center"/>
    </xf>
    <xf numFmtId="0" fontId="31" fillId="2" borderId="40" xfId="81" applyFont="1" applyFill="1" applyBorder="1" applyAlignment="1">
      <alignment horizontal="center"/>
    </xf>
    <xf numFmtId="0" fontId="31" fillId="2" borderId="25" xfId="74" applyFont="1" applyFill="1" applyBorder="1" applyAlignment="1">
      <alignment horizontal="center"/>
    </xf>
    <xf numFmtId="0" fontId="6" fillId="0" borderId="3" xfId="78" applyFont="1" applyFill="1" applyBorder="1" applyAlignment="1"/>
    <xf numFmtId="3" fontId="39" fillId="0" borderId="21" xfId="0" applyNumberFormat="1" applyFont="1" applyFill="1" applyBorder="1" applyAlignment="1"/>
    <xf numFmtId="0" fontId="39" fillId="2" borderId="19" xfId="0" applyFont="1" applyFill="1" applyBorder="1" applyAlignment="1">
      <alignment horizontal="right"/>
    </xf>
    <xf numFmtId="0" fontId="27" fillId="0" borderId="0" xfId="78" applyNumberFormat="1" applyFont="1" applyFill="1" applyBorder="1" applyAlignment="1"/>
    <xf numFmtId="0" fontId="32" fillId="0" borderId="0" xfId="0" applyNumberFormat="1" applyFont="1" applyFill="1"/>
    <xf numFmtId="9" fontId="0" fillId="0" borderId="0" xfId="0" applyNumberFormat="1"/>
    <xf numFmtId="168" fontId="0" fillId="0" borderId="0" xfId="0" applyNumberFormat="1"/>
    <xf numFmtId="0" fontId="48" fillId="0" borderId="0" xfId="0" applyFont="1" applyFill="1" applyAlignment="1">
      <alignment horizontal="left" indent="2"/>
    </xf>
    <xf numFmtId="176" fontId="39" fillId="0" borderId="16" xfId="0" applyNumberFormat="1" applyFont="1" applyBorder="1" applyAlignment="1">
      <alignment vertical="center"/>
    </xf>
    <xf numFmtId="173" fontId="39" fillId="0" borderId="32" xfId="0" applyNumberFormat="1" applyFont="1" applyBorder="1" applyAlignment="1">
      <alignment vertical="center"/>
    </xf>
    <xf numFmtId="173" fontId="32" fillId="0" borderId="17" xfId="0" applyNumberFormat="1" applyFont="1" applyBorder="1" applyAlignment="1">
      <alignment vertical="center"/>
    </xf>
    <xf numFmtId="173" fontId="32" fillId="0" borderId="0" xfId="0" applyNumberFormat="1" applyFont="1" applyBorder="1" applyAlignment="1">
      <alignment vertical="center"/>
    </xf>
    <xf numFmtId="173" fontId="32" fillId="0" borderId="16" xfId="0" applyNumberFormat="1" applyFont="1" applyBorder="1" applyAlignment="1">
      <alignment vertical="center"/>
    </xf>
    <xf numFmtId="174" fontId="32" fillId="0" borderId="0" xfId="0" applyNumberFormat="1" applyFont="1" applyBorder="1" applyAlignment="1">
      <alignment vertical="center"/>
    </xf>
    <xf numFmtId="0" fontId="55" fillId="0" borderId="17" xfId="0" applyFont="1" applyFill="1" applyBorder="1" applyAlignment="1">
      <alignment horizontal="left" vertical="center"/>
    </xf>
    <xf numFmtId="0" fontId="39" fillId="2" borderId="0" xfId="0" applyFont="1" applyFill="1" applyBorder="1" applyAlignment="1">
      <alignment horizontal="center" vertical="center"/>
    </xf>
    <xf numFmtId="173" fontId="32" fillId="0" borderId="0" xfId="0" applyNumberFormat="1" applyFont="1" applyBorder="1" applyAlignment="1">
      <alignment horizontal="right" vertical="center"/>
    </xf>
    <xf numFmtId="175" fontId="32" fillId="0" borderId="0" xfId="0" applyNumberFormat="1" applyFont="1" applyBorder="1" applyAlignment="1">
      <alignment horizontal="right" vertical="center"/>
    </xf>
    <xf numFmtId="3" fontId="39" fillId="0" borderId="55" xfId="0" applyNumberFormat="1" applyFont="1" applyBorder="1" applyAlignment="1">
      <alignment horizontal="right" vertical="center"/>
    </xf>
    <xf numFmtId="9" fontId="39" fillId="0" borderId="92" xfId="0" applyNumberFormat="1" applyFont="1" applyBorder="1" applyAlignment="1">
      <alignment horizontal="right" vertical="center"/>
    </xf>
    <xf numFmtId="173" fontId="39" fillId="0" borderId="92" xfId="0" applyNumberFormat="1" applyFont="1" applyBorder="1" applyAlignment="1">
      <alignment horizontal="right" vertical="center"/>
    </xf>
    <xf numFmtId="173" fontId="39" fillId="0" borderId="61" xfId="0" applyNumberFormat="1" applyFont="1" applyBorder="1" applyAlignment="1">
      <alignment horizontal="right" vertical="center"/>
    </xf>
    <xf numFmtId="173" fontId="39" fillId="0" borderId="63" xfId="0" applyNumberFormat="1" applyFont="1" applyBorder="1" applyAlignment="1">
      <alignment vertical="center"/>
    </xf>
    <xf numFmtId="173" fontId="39" fillId="0" borderId="93" xfId="0" applyNumberFormat="1" applyFont="1" applyBorder="1" applyAlignment="1">
      <alignment vertical="center"/>
    </xf>
    <xf numFmtId="173" fontId="39" fillId="0" borderId="92" xfId="0" applyNumberFormat="1" applyFont="1" applyBorder="1" applyAlignment="1">
      <alignment vertical="center"/>
    </xf>
    <xf numFmtId="173" fontId="39" fillId="0" borderId="61" xfId="0" applyNumberFormat="1" applyFont="1" applyBorder="1" applyAlignment="1">
      <alignment vertical="center"/>
    </xf>
    <xf numFmtId="173" fontId="39" fillId="0" borderId="94" xfId="0" applyNumberFormat="1" applyFont="1" applyBorder="1" applyAlignment="1">
      <alignment vertical="center"/>
    </xf>
    <xf numFmtId="174" fontId="39" fillId="0" borderId="95" xfId="0" applyNumberFormat="1" applyFont="1" applyBorder="1" applyAlignment="1">
      <alignment vertical="center"/>
    </xf>
    <xf numFmtId="174" fontId="39" fillId="0" borderId="92" xfId="0" applyNumberFormat="1" applyFont="1" applyBorder="1" applyAlignment="1">
      <alignment vertical="center"/>
    </xf>
    <xf numFmtId="174" fontId="39" fillId="0" borderId="61" xfId="0" applyNumberFormat="1" applyFont="1" applyBorder="1" applyAlignment="1">
      <alignment vertical="center"/>
    </xf>
    <xf numFmtId="168" fontId="39" fillId="0" borderId="86" xfId="0" applyNumberFormat="1" applyFont="1" applyBorder="1" applyAlignment="1">
      <alignment vertical="center"/>
    </xf>
    <xf numFmtId="0" fontId="32" fillId="0" borderId="93" xfId="0" applyFont="1" applyBorder="1" applyAlignment="1">
      <alignment horizontal="center" vertical="center"/>
    </xf>
    <xf numFmtId="166" fontId="39" fillId="2" borderId="61" xfId="0" applyNumberFormat="1" applyFont="1" applyFill="1" applyBorder="1" applyAlignment="1">
      <alignment horizontal="center" vertical="center"/>
    </xf>
    <xf numFmtId="173" fontId="39" fillId="0" borderId="70" xfId="0" applyNumberFormat="1" applyFont="1" applyBorder="1" applyAlignment="1">
      <alignment horizontal="right" vertical="center"/>
    </xf>
    <xf numFmtId="175" fontId="39" fillId="0" borderId="69" xfId="0" applyNumberFormat="1" applyFont="1" applyBorder="1" applyAlignment="1">
      <alignment horizontal="right" vertical="center"/>
    </xf>
    <xf numFmtId="173" fontId="39" fillId="0" borderId="69" xfId="0" applyNumberFormat="1" applyFont="1" applyBorder="1" applyAlignment="1">
      <alignment horizontal="right" vertical="center"/>
    </xf>
    <xf numFmtId="173" fontId="39" fillId="0" borderId="70" xfId="0" applyNumberFormat="1" applyFont="1" applyBorder="1" applyAlignment="1">
      <alignment vertical="center"/>
    </xf>
    <xf numFmtId="173" fontId="39" fillId="0" borderId="69" xfId="0" applyNumberFormat="1" applyFont="1" applyBorder="1" applyAlignment="1">
      <alignment vertical="center"/>
    </xf>
    <xf numFmtId="173" fontId="39" fillId="0" borderId="68" xfId="0" applyNumberFormat="1" applyFont="1" applyBorder="1" applyAlignment="1">
      <alignment vertical="center"/>
    </xf>
    <xf numFmtId="176" fontId="39" fillId="0" borderId="68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55" fillId="9" borderId="74" xfId="0" quotePrefix="1" applyFont="1" applyFill="1" applyBorder="1" applyAlignment="1">
      <alignment horizontal="center" vertical="center" wrapText="1"/>
    </xf>
    <xf numFmtId="0" fontId="40" fillId="9" borderId="74" xfId="0" quotePrefix="1" applyFont="1" applyFill="1" applyBorder="1" applyAlignment="1">
      <alignment horizontal="center" vertical="center" wrapText="1"/>
    </xf>
    <xf numFmtId="0" fontId="40" fillId="9" borderId="73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7" borderId="101" xfId="0" applyNumberFormat="1" applyFont="1" applyFill="1" applyBorder="1"/>
    <xf numFmtId="3" fontId="0" fillId="7" borderId="62" xfId="0" applyNumberFormat="1" applyFont="1" applyFill="1" applyBorder="1"/>
    <xf numFmtId="0" fontId="0" fillId="0" borderId="102" xfId="0" applyNumberFormat="1" applyFont="1" applyBorder="1"/>
    <xf numFmtId="3" fontId="0" fillId="0" borderId="103" xfId="0" applyNumberFormat="1" applyFont="1" applyBorder="1"/>
    <xf numFmtId="0" fontId="0" fillId="7" borderId="102" xfId="0" applyNumberFormat="1" applyFont="1" applyFill="1" applyBorder="1"/>
    <xf numFmtId="3" fontId="0" fillId="7" borderId="103" xfId="0" applyNumberFormat="1" applyFont="1" applyFill="1" applyBorder="1"/>
    <xf numFmtId="0" fontId="53" fillId="8" borderId="102" xfId="0" applyNumberFormat="1" applyFont="1" applyFill="1" applyBorder="1"/>
    <xf numFmtId="3" fontId="53" fillId="8" borderId="103" xfId="0" applyNumberFormat="1" applyFont="1" applyFill="1" applyBorder="1"/>
    <xf numFmtId="0" fontId="39" fillId="3" borderId="27" xfId="0" applyFont="1" applyFill="1" applyBorder="1" applyAlignment="1"/>
    <xf numFmtId="0" fontId="32" fillId="0" borderId="38" xfId="0" applyFont="1" applyBorder="1" applyAlignment="1"/>
    <xf numFmtId="0" fontId="39" fillId="2" borderId="27" xfId="0" applyFont="1" applyFill="1" applyBorder="1" applyAlignment="1"/>
    <xf numFmtId="0" fontId="39" fillId="4" borderId="27" xfId="0" applyFont="1" applyFill="1" applyBorder="1" applyAlignment="1"/>
    <xf numFmtId="0" fontId="42" fillId="0" borderId="2" xfId="0" applyFont="1" applyFill="1" applyBorder="1" applyAlignment="1"/>
    <xf numFmtId="0" fontId="42" fillId="0" borderId="2" xfId="0" applyFont="1" applyBorder="1" applyAlignment="1"/>
    <xf numFmtId="0" fontId="30" fillId="5" borderId="17" xfId="81" applyFont="1" applyFill="1" applyBorder="1" applyAlignment="1">
      <alignment horizontal="center" vertical="center"/>
    </xf>
    <xf numFmtId="0" fontId="41" fillId="0" borderId="3" xfId="0" applyFont="1" applyBorder="1" applyAlignment="1">
      <alignment horizontal="center" vertical="center"/>
    </xf>
    <xf numFmtId="0" fontId="31" fillId="2" borderId="43" xfId="81" applyFont="1" applyFill="1" applyBorder="1" applyAlignment="1">
      <alignment horizontal="center"/>
    </xf>
    <xf numFmtId="0" fontId="31" fillId="2" borderId="44" xfId="81" applyFont="1" applyFill="1" applyBorder="1" applyAlignment="1">
      <alignment horizontal="center"/>
    </xf>
    <xf numFmtId="0" fontId="31" fillId="2" borderId="41" xfId="81" applyFont="1" applyFill="1" applyBorder="1" applyAlignment="1">
      <alignment horizontal="center"/>
    </xf>
    <xf numFmtId="0" fontId="31" fillId="2" borderId="60" xfId="81" applyFont="1" applyFill="1" applyBorder="1" applyAlignment="1">
      <alignment horizontal="center"/>
    </xf>
    <xf numFmtId="0" fontId="31" fillId="2" borderId="42" xfId="81" applyFont="1" applyFill="1" applyBorder="1" applyAlignment="1">
      <alignment horizontal="center"/>
    </xf>
    <xf numFmtId="0" fontId="31" fillId="2" borderId="85" xfId="81" applyFont="1" applyFill="1" applyBorder="1" applyAlignment="1">
      <alignment horizontal="center"/>
    </xf>
    <xf numFmtId="0" fontId="31" fillId="2" borderId="71" xfId="81" applyFont="1" applyFill="1" applyBorder="1" applyAlignment="1">
      <alignment horizontal="center"/>
    </xf>
    <xf numFmtId="0" fontId="42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38" fillId="2" borderId="25" xfId="0" applyFont="1" applyFill="1" applyBorder="1" applyAlignment="1">
      <alignment horizontal="center" vertical="center"/>
    </xf>
    <xf numFmtId="0" fontId="32" fillId="2" borderId="30" xfId="0" applyFont="1" applyFill="1" applyBorder="1" applyAlignment="1">
      <alignment horizontal="center" vertical="center"/>
    </xf>
    <xf numFmtId="0" fontId="37" fillId="2" borderId="10" xfId="0" applyFont="1" applyFill="1" applyBorder="1" applyAlignment="1">
      <alignment horizontal="center" vertical="center"/>
    </xf>
    <xf numFmtId="0" fontId="32" fillId="2" borderId="11" xfId="0" applyFont="1" applyFill="1" applyBorder="1" applyAlignment="1">
      <alignment horizontal="center" vertical="center"/>
    </xf>
    <xf numFmtId="0" fontId="5" fillId="0" borderId="2" xfId="0" applyFont="1" applyFill="1" applyBorder="1" applyAlignment="1"/>
    <xf numFmtId="0" fontId="32" fillId="2" borderId="9" xfId="0" applyFont="1" applyFill="1" applyBorder="1" applyAlignment="1">
      <alignment horizontal="center" vertical="center"/>
    </xf>
    <xf numFmtId="0" fontId="32" fillId="2" borderId="10" xfId="0" applyFont="1" applyFill="1" applyBorder="1" applyAlignment="1">
      <alignment horizontal="center" vertical="center"/>
    </xf>
    <xf numFmtId="0" fontId="38" fillId="2" borderId="30" xfId="0" applyFont="1" applyFill="1" applyBorder="1" applyAlignment="1">
      <alignment horizontal="center" vertical="center"/>
    </xf>
    <xf numFmtId="0" fontId="32" fillId="2" borderId="26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 wrapText="1"/>
    </xf>
    <xf numFmtId="0" fontId="32" fillId="2" borderId="24" xfId="0" applyFont="1" applyFill="1" applyBorder="1" applyAlignment="1">
      <alignment horizontal="center" vertical="center" wrapText="1"/>
    </xf>
    <xf numFmtId="0" fontId="36" fillId="2" borderId="10" xfId="0" applyFont="1" applyFill="1" applyBorder="1" applyAlignment="1">
      <alignment horizontal="center" vertical="center" wrapText="1"/>
    </xf>
    <xf numFmtId="0" fontId="36" fillId="2" borderId="11" xfId="0" applyFont="1" applyFill="1" applyBorder="1" applyAlignment="1">
      <alignment horizontal="center" vertical="center" wrapText="1"/>
    </xf>
    <xf numFmtId="0" fontId="32" fillId="2" borderId="23" xfId="0" applyFont="1" applyFill="1" applyBorder="1" applyAlignment="1">
      <alignment horizontal="center" vertical="center" wrapText="1"/>
    </xf>
    <xf numFmtId="0" fontId="31" fillId="2" borderId="83" xfId="81" applyFont="1" applyFill="1" applyBorder="1" applyAlignment="1">
      <alignment horizontal="center"/>
    </xf>
    <xf numFmtId="0" fontId="31" fillId="2" borderId="84" xfId="81" applyFont="1" applyFill="1" applyBorder="1" applyAlignment="1">
      <alignment horizontal="center"/>
    </xf>
    <xf numFmtId="0" fontId="31" fillId="2" borderId="79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2" fillId="0" borderId="2" xfId="14" applyFont="1" applyFill="1" applyBorder="1" applyAlignment="1"/>
    <xf numFmtId="0" fontId="0" fillId="0" borderId="2" xfId="0" applyBorder="1" applyAlignment="1"/>
    <xf numFmtId="164" fontId="31" fillId="0" borderId="0" xfId="53" applyNumberFormat="1" applyFont="1" applyFill="1" applyBorder="1" applyAlignment="1">
      <alignment horizontal="center"/>
    </xf>
    <xf numFmtId="164" fontId="29" fillId="0" borderId="0" xfId="79" applyNumberFormat="1" applyFont="1" applyFill="1" applyBorder="1" applyAlignment="1">
      <alignment horizontal="center"/>
    </xf>
    <xf numFmtId="164" fontId="31" fillId="2" borderId="25" xfId="53" applyNumberFormat="1" applyFont="1" applyFill="1" applyBorder="1" applyAlignment="1">
      <alignment horizontal="right"/>
    </xf>
    <xf numFmtId="164" fontId="29" fillId="2" borderId="30" xfId="79" applyNumberFormat="1" applyFont="1" applyFill="1" applyBorder="1" applyAlignment="1">
      <alignment horizontal="right"/>
    </xf>
    <xf numFmtId="164" fontId="43" fillId="0" borderId="2" xfId="14" applyNumberFormat="1" applyFont="1" applyFill="1" applyBorder="1" applyAlignment="1"/>
    <xf numFmtId="0" fontId="5" fillId="0" borderId="2" xfId="14" applyFont="1" applyFill="1" applyBorder="1" applyAlignment="1"/>
    <xf numFmtId="9" fontId="3" fillId="2" borderId="88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87" xfId="80" applyNumberFormat="1" applyFont="1" applyFill="1" applyBorder="1" applyAlignment="1">
      <alignment horizontal="left"/>
    </xf>
    <xf numFmtId="3" fontId="3" fillId="2" borderId="81" xfId="80" applyNumberFormat="1" applyFont="1" applyFill="1" applyBorder="1" applyAlignment="1">
      <alignment horizontal="left"/>
    </xf>
    <xf numFmtId="166" fontId="39" fillId="2" borderId="68" xfId="0" applyNumberFormat="1" applyFont="1" applyFill="1" applyBorder="1" applyAlignment="1">
      <alignment horizontal="center" vertical="center"/>
    </xf>
    <xf numFmtId="0" fontId="32" fillId="0" borderId="96" xfId="0" applyFont="1" applyBorder="1" applyAlignment="1">
      <alignment horizontal="center" vertical="center"/>
    </xf>
    <xf numFmtId="0" fontId="55" fillId="4" borderId="89" xfId="0" applyFont="1" applyFill="1" applyBorder="1" applyAlignment="1">
      <alignment horizontal="center" vertical="center" wrapText="1"/>
    </xf>
    <xf numFmtId="0" fontId="55" fillId="4" borderId="97" xfId="0" applyFont="1" applyFill="1" applyBorder="1" applyAlignment="1">
      <alignment horizontal="center" vertical="center" wrapText="1"/>
    </xf>
    <xf numFmtId="0" fontId="55" fillId="4" borderId="77" xfId="0" applyFont="1" applyFill="1" applyBorder="1" applyAlignment="1">
      <alignment horizontal="center" vertical="center" wrapText="1"/>
    </xf>
    <xf numFmtId="0" fontId="55" fillId="4" borderId="90" xfId="0" applyFont="1" applyFill="1" applyBorder="1" applyAlignment="1">
      <alignment horizontal="center" vertical="center" wrapText="1"/>
    </xf>
    <xf numFmtId="0" fontId="55" fillId="4" borderId="78" xfId="0" applyFont="1" applyFill="1" applyBorder="1" applyAlignment="1">
      <alignment horizontal="center" vertical="center" wrapText="1"/>
    </xf>
    <xf numFmtId="0" fontId="55" fillId="4" borderId="91" xfId="0" applyFont="1" applyFill="1" applyBorder="1" applyAlignment="1">
      <alignment horizontal="center" vertical="center" wrapText="1"/>
    </xf>
    <xf numFmtId="0" fontId="39" fillId="4" borderId="1" xfId="0" applyFont="1" applyFill="1" applyBorder="1" applyAlignment="1">
      <alignment horizontal="center" vertical="center" wrapText="1"/>
    </xf>
    <xf numFmtId="0" fontId="39" fillId="4" borderId="3" xfId="0" applyFont="1" applyFill="1" applyBorder="1" applyAlignment="1">
      <alignment horizontal="center" vertical="center" wrapText="1"/>
    </xf>
    <xf numFmtId="168" fontId="55" fillId="2" borderId="89" xfId="0" applyNumberFormat="1" applyFont="1" applyFill="1" applyBorder="1" applyAlignment="1">
      <alignment horizontal="center" vertical="center" wrapText="1"/>
    </xf>
    <xf numFmtId="168" fontId="55" fillId="2" borderId="97" xfId="0" applyNumberFormat="1" applyFont="1" applyFill="1" applyBorder="1" applyAlignment="1">
      <alignment horizontal="center" vertical="center" wrapText="1"/>
    </xf>
    <xf numFmtId="0" fontId="55" fillId="2" borderId="77" xfId="0" applyFont="1" applyFill="1" applyBorder="1" applyAlignment="1">
      <alignment horizontal="center" vertical="center" wrapText="1"/>
    </xf>
    <xf numFmtId="0" fontId="55" fillId="2" borderId="90" xfId="0" applyFont="1" applyFill="1" applyBorder="1" applyAlignment="1">
      <alignment horizontal="center" vertical="center" wrapText="1"/>
    </xf>
    <xf numFmtId="0" fontId="55" fillId="2" borderId="78" xfId="0" applyFont="1" applyFill="1" applyBorder="1" applyAlignment="1">
      <alignment horizontal="center" vertical="center" wrapText="1"/>
    </xf>
    <xf numFmtId="0" fontId="55" fillId="2" borderId="91" xfId="0" applyFont="1" applyFill="1" applyBorder="1" applyAlignment="1">
      <alignment horizontal="center" vertical="center" wrapText="1"/>
    </xf>
    <xf numFmtId="0" fontId="2" fillId="0" borderId="2" xfId="26" applyFont="1" applyFill="1" applyBorder="1" applyAlignment="1"/>
    <xf numFmtId="3" fontId="55" fillId="4" borderId="77" xfId="0" applyNumberFormat="1" applyFont="1" applyFill="1" applyBorder="1" applyAlignment="1">
      <alignment horizontal="center" vertical="center"/>
    </xf>
    <xf numFmtId="3" fontId="55" fillId="4" borderId="90" xfId="0" applyNumberFormat="1" applyFont="1" applyFill="1" applyBorder="1" applyAlignment="1">
      <alignment horizontal="center" vertical="center"/>
    </xf>
    <xf numFmtId="9" fontId="55" fillId="4" borderId="77" xfId="0" applyNumberFormat="1" applyFont="1" applyFill="1" applyBorder="1" applyAlignment="1">
      <alignment horizontal="center" vertical="center"/>
    </xf>
    <xf numFmtId="9" fontId="55" fillId="4" borderId="90" xfId="0" applyNumberFormat="1" applyFont="1" applyFill="1" applyBorder="1" applyAlignment="1">
      <alignment horizontal="center" vertical="center"/>
    </xf>
    <xf numFmtId="3" fontId="55" fillId="4" borderId="78" xfId="0" applyNumberFormat="1" applyFont="1" applyFill="1" applyBorder="1" applyAlignment="1">
      <alignment horizontal="center" vertical="center" wrapText="1"/>
    </xf>
    <xf numFmtId="3" fontId="55" fillId="4" borderId="91" xfId="0" applyNumberFormat="1" applyFont="1" applyFill="1" applyBorder="1" applyAlignment="1">
      <alignment horizontal="center" vertical="center" wrapText="1"/>
    </xf>
    <xf numFmtId="0" fontId="39" fillId="2" borderId="98" xfId="0" applyFont="1" applyFill="1" applyBorder="1" applyAlignment="1">
      <alignment horizontal="center" vertical="center" wrapText="1"/>
    </xf>
    <xf numFmtId="0" fontId="39" fillId="2" borderId="81" xfId="0" applyFont="1" applyFill="1" applyBorder="1" applyAlignment="1">
      <alignment horizontal="center" vertical="center" wrapText="1"/>
    </xf>
    <xf numFmtId="0" fontId="55" fillId="9" borderId="100" xfId="0" applyFont="1" applyFill="1" applyBorder="1" applyAlignment="1">
      <alignment horizontal="center"/>
    </xf>
    <xf numFmtId="0" fontId="55" fillId="9" borderId="99" xfId="0" applyFont="1" applyFill="1" applyBorder="1" applyAlignment="1">
      <alignment horizontal="center"/>
    </xf>
    <xf numFmtId="0" fontId="55" fillId="9" borderId="76" xfId="0" applyFont="1" applyFill="1" applyBorder="1" applyAlignment="1">
      <alignment horizontal="center"/>
    </xf>
    <xf numFmtId="0" fontId="39" fillId="4" borderId="86" xfId="0" applyFont="1" applyFill="1" applyBorder="1" applyAlignment="1">
      <alignment horizontal="center" vertical="center" wrapText="1"/>
    </xf>
    <xf numFmtId="0" fontId="39" fillId="4" borderId="64" xfId="0" applyFont="1" applyFill="1" applyBorder="1" applyAlignment="1">
      <alignment horizontal="center" vertical="center" wrapText="1"/>
    </xf>
    <xf numFmtId="0" fontId="59" fillId="2" borderId="41" xfId="0" applyFont="1" applyFill="1" applyBorder="1" applyAlignment="1">
      <alignment horizontal="center"/>
    </xf>
    <xf numFmtId="0" fontId="59" fillId="2" borderId="83" xfId="0" applyFont="1" applyFill="1" applyBorder="1" applyAlignment="1">
      <alignment horizontal="center"/>
    </xf>
    <xf numFmtId="0" fontId="59" fillId="2" borderId="71" xfId="0" applyFont="1" applyFill="1" applyBorder="1" applyAlignment="1">
      <alignment horizontal="center"/>
    </xf>
    <xf numFmtId="0" fontId="59" fillId="4" borderId="25" xfId="0" applyFont="1" applyFill="1" applyBorder="1" applyAlignment="1">
      <alignment horizontal="center"/>
    </xf>
    <xf numFmtId="0" fontId="59" fillId="4" borderId="66" xfId="0" applyFont="1" applyFill="1" applyBorder="1" applyAlignment="1">
      <alignment horizontal="center"/>
    </xf>
    <xf numFmtId="0" fontId="59" fillId="4" borderId="67" xfId="0" applyFont="1" applyFill="1" applyBorder="1" applyAlignment="1">
      <alignment horizontal="center"/>
    </xf>
    <xf numFmtId="0" fontId="59" fillId="2" borderId="25" xfId="0" applyFont="1" applyFill="1" applyBorder="1" applyAlignment="1">
      <alignment horizontal="center"/>
    </xf>
    <xf numFmtId="0" fontId="59" fillId="2" borderId="66" xfId="0" applyFont="1" applyFill="1" applyBorder="1" applyAlignment="1">
      <alignment horizontal="center"/>
    </xf>
    <xf numFmtId="0" fontId="59" fillId="2" borderId="67" xfId="0" applyFont="1" applyFill="1" applyBorder="1" applyAlignment="1">
      <alignment horizontal="center"/>
    </xf>
    <xf numFmtId="0" fontId="2" fillId="0" borderId="2" xfId="0" applyFont="1" applyFill="1" applyBorder="1" applyAlignment="1">
      <alignment wrapText="1"/>
    </xf>
    <xf numFmtId="0" fontId="39" fillId="2" borderId="52" xfId="0" applyFont="1" applyFill="1" applyBorder="1" applyAlignment="1">
      <alignment vertical="center"/>
    </xf>
    <xf numFmtId="3" fontId="31" fillId="2" borderId="54" xfId="26" applyNumberFormat="1" applyFont="1" applyFill="1" applyBorder="1" applyAlignment="1">
      <alignment horizontal="center"/>
    </xf>
    <xf numFmtId="3" fontId="31" fillId="2" borderId="45" xfId="26" applyNumberFormat="1" applyFont="1" applyFill="1" applyBorder="1" applyAlignment="1">
      <alignment horizontal="center"/>
    </xf>
    <xf numFmtId="3" fontId="31" fillId="2" borderId="82" xfId="26" applyNumberFormat="1" applyFont="1" applyFill="1" applyBorder="1" applyAlignment="1">
      <alignment horizontal="center"/>
    </xf>
    <xf numFmtId="3" fontId="31" fillId="2" borderId="46" xfId="26" applyNumberFormat="1" applyFont="1" applyFill="1" applyBorder="1" applyAlignment="1">
      <alignment horizontal="center"/>
    </xf>
    <xf numFmtId="3" fontId="31" fillId="2" borderId="86" xfId="26" applyNumberFormat="1" applyFont="1" applyFill="1" applyBorder="1" applyAlignment="1">
      <alignment horizontal="center"/>
    </xf>
    <xf numFmtId="3" fontId="31" fillId="2" borderId="64" xfId="26" applyNumberFormat="1" applyFont="1" applyFill="1" applyBorder="1" applyAlignment="1">
      <alignment horizontal="center"/>
    </xf>
    <xf numFmtId="0" fontId="31" fillId="2" borderId="31" xfId="0" applyFont="1" applyFill="1" applyBorder="1" applyAlignment="1">
      <alignment horizontal="center" vertical="top" wrapText="1"/>
    </xf>
    <xf numFmtId="3" fontId="31" fillId="2" borderId="46" xfId="0" applyNumberFormat="1" applyFont="1" applyFill="1" applyBorder="1" applyAlignment="1">
      <alignment horizontal="center" vertical="top"/>
    </xf>
    <xf numFmtId="0" fontId="31" fillId="2" borderId="31" xfId="0" applyFont="1" applyFill="1" applyBorder="1" applyAlignment="1">
      <alignment horizontal="center" vertical="top"/>
    </xf>
    <xf numFmtId="0" fontId="31" fillId="2" borderId="31" xfId="0" applyFont="1" applyFill="1" applyBorder="1" applyAlignment="1">
      <alignment horizontal="center" vertical="center"/>
    </xf>
    <xf numFmtId="0" fontId="31" fillId="2" borderId="54" xfId="0" quotePrefix="1" applyFont="1" applyFill="1" applyBorder="1" applyAlignment="1">
      <alignment horizontal="center"/>
    </xf>
    <xf numFmtId="0" fontId="31" fillId="2" borderId="46" xfId="0" applyFont="1" applyFill="1" applyBorder="1" applyAlignment="1">
      <alignment horizontal="center"/>
    </xf>
    <xf numFmtId="9" fontId="44" fillId="2" borderId="46" xfId="0" applyNumberFormat="1" applyFont="1" applyFill="1" applyBorder="1" applyAlignment="1">
      <alignment horizontal="center" vertical="top"/>
    </xf>
    <xf numFmtId="0" fontId="31" fillId="2" borderId="63" xfId="0" applyNumberFormat="1" applyFont="1" applyFill="1" applyBorder="1" applyAlignment="1">
      <alignment horizontal="center" vertical="top"/>
    </xf>
    <xf numFmtId="0" fontId="31" fillId="2" borderId="63" xfId="0" applyFont="1" applyFill="1" applyBorder="1" applyAlignment="1">
      <alignment horizontal="center" vertical="top" wrapText="1"/>
    </xf>
    <xf numFmtId="0" fontId="31" fillId="2" borderId="54" xfId="0" quotePrefix="1" applyNumberFormat="1" applyFont="1" applyFill="1" applyBorder="1" applyAlignment="1">
      <alignment horizontal="center"/>
    </xf>
    <xf numFmtId="0" fontId="31" fillId="2" borderId="46" xfId="0" applyNumberFormat="1" applyFont="1" applyFill="1" applyBorder="1" applyAlignment="1">
      <alignment horizontal="center"/>
    </xf>
    <xf numFmtId="49" fontId="31" fillId="2" borderId="31" xfId="0" applyNumberFormat="1" applyFont="1" applyFill="1" applyBorder="1" applyAlignment="1">
      <alignment horizontal="center" vertical="top"/>
    </xf>
    <xf numFmtId="0" fontId="44" fillId="2" borderId="46" xfId="0" applyNumberFormat="1" applyFont="1" applyFill="1" applyBorder="1" applyAlignment="1">
      <alignment horizontal="center" vertical="top"/>
    </xf>
    <xf numFmtId="3" fontId="33" fillId="10" borderId="105" xfId="0" applyNumberFormat="1" applyFont="1" applyFill="1" applyBorder="1" applyAlignment="1">
      <alignment horizontal="right" vertical="top"/>
    </xf>
    <xf numFmtId="3" fontId="33" fillId="10" borderId="106" xfId="0" applyNumberFormat="1" applyFont="1" applyFill="1" applyBorder="1" applyAlignment="1">
      <alignment horizontal="right" vertical="top"/>
    </xf>
    <xf numFmtId="177" fontId="33" fillId="10" borderId="107" xfId="0" applyNumberFormat="1" applyFont="1" applyFill="1" applyBorder="1" applyAlignment="1">
      <alignment horizontal="right" vertical="top"/>
    </xf>
    <xf numFmtId="3" fontId="33" fillId="0" borderId="105" xfId="0" applyNumberFormat="1" applyFont="1" applyBorder="1" applyAlignment="1">
      <alignment horizontal="right" vertical="top"/>
    </xf>
    <xf numFmtId="177" fontId="33" fillId="10" borderId="108" xfId="0" applyNumberFormat="1" applyFont="1" applyFill="1" applyBorder="1" applyAlignment="1">
      <alignment horizontal="right" vertical="top"/>
    </xf>
    <xf numFmtId="3" fontId="35" fillId="10" borderId="110" xfId="0" applyNumberFormat="1" applyFont="1" applyFill="1" applyBorder="1" applyAlignment="1">
      <alignment horizontal="right" vertical="top"/>
    </xf>
    <xf numFmtId="3" fontId="35" fillId="10" borderId="111" xfId="0" applyNumberFormat="1" applyFont="1" applyFill="1" applyBorder="1" applyAlignment="1">
      <alignment horizontal="right" vertical="top"/>
    </xf>
    <xf numFmtId="0" fontId="35" fillId="10" borderId="112" xfId="0" applyFont="1" applyFill="1" applyBorder="1" applyAlignment="1">
      <alignment horizontal="right" vertical="top"/>
    </xf>
    <xf numFmtId="3" fontId="35" fillId="0" borderId="110" xfId="0" applyNumberFormat="1" applyFont="1" applyBorder="1" applyAlignment="1">
      <alignment horizontal="right" vertical="top"/>
    </xf>
    <xf numFmtId="0" fontId="35" fillId="10" borderId="113" xfId="0" applyFont="1" applyFill="1" applyBorder="1" applyAlignment="1">
      <alignment horizontal="right" vertical="top"/>
    </xf>
    <xf numFmtId="0" fontId="33" fillId="10" borderId="107" xfId="0" applyFont="1" applyFill="1" applyBorder="1" applyAlignment="1">
      <alignment horizontal="right" vertical="top"/>
    </xf>
    <xf numFmtId="0" fontId="33" fillId="10" borderId="108" xfId="0" applyFont="1" applyFill="1" applyBorder="1" applyAlignment="1">
      <alignment horizontal="right" vertical="top"/>
    </xf>
    <xf numFmtId="177" fontId="35" fillId="10" borderId="112" xfId="0" applyNumberFormat="1" applyFont="1" applyFill="1" applyBorder="1" applyAlignment="1">
      <alignment horizontal="right" vertical="top"/>
    </xf>
    <xf numFmtId="177" fontId="35" fillId="10" borderId="113" xfId="0" applyNumberFormat="1" applyFont="1" applyFill="1" applyBorder="1" applyAlignment="1">
      <alignment horizontal="right" vertical="top"/>
    </xf>
    <xf numFmtId="177" fontId="35" fillId="10" borderId="113" xfId="0" quotePrefix="1" applyNumberFormat="1" applyFont="1" applyFill="1" applyBorder="1" applyAlignment="1">
      <alignment horizontal="right" vertical="top"/>
    </xf>
    <xf numFmtId="3" fontId="35" fillId="0" borderId="114" xfId="0" applyNumberFormat="1" applyFont="1" applyBorder="1" applyAlignment="1">
      <alignment horizontal="right" vertical="top"/>
    </xf>
    <xf numFmtId="3" fontId="35" fillId="0" borderId="115" xfId="0" applyNumberFormat="1" applyFont="1" applyBorder="1" applyAlignment="1">
      <alignment horizontal="right" vertical="top"/>
    </xf>
    <xf numFmtId="0" fontId="35" fillId="0" borderId="116" xfId="0" applyFont="1" applyBorder="1" applyAlignment="1">
      <alignment horizontal="right" vertical="top"/>
    </xf>
    <xf numFmtId="177" fontId="35" fillId="10" borderId="117" xfId="0" applyNumberFormat="1" applyFont="1" applyFill="1" applyBorder="1" applyAlignment="1">
      <alignment horizontal="right" vertical="top"/>
    </xf>
    <xf numFmtId="0" fontId="37" fillId="11" borderId="104" xfId="0" applyFont="1" applyFill="1" applyBorder="1" applyAlignment="1">
      <alignment vertical="top"/>
    </xf>
    <xf numFmtId="0" fontId="37" fillId="11" borderId="104" xfId="0" applyFont="1" applyFill="1" applyBorder="1" applyAlignment="1">
      <alignment vertical="top" indent="2"/>
    </xf>
    <xf numFmtId="0" fontId="37" fillId="11" borderId="104" xfId="0" applyFont="1" applyFill="1" applyBorder="1" applyAlignment="1">
      <alignment vertical="top" indent="4"/>
    </xf>
    <xf numFmtId="0" fontId="38" fillId="11" borderId="109" xfId="0" applyFont="1" applyFill="1" applyBorder="1" applyAlignment="1">
      <alignment vertical="top" indent="6"/>
    </xf>
    <xf numFmtId="0" fontId="37" fillId="11" borderId="104" xfId="0" applyFont="1" applyFill="1" applyBorder="1" applyAlignment="1">
      <alignment vertical="top" indent="8"/>
    </xf>
    <xf numFmtId="0" fontId="38" fillId="11" borderId="109" xfId="0" applyFont="1" applyFill="1" applyBorder="1" applyAlignment="1">
      <alignment vertical="top" indent="2"/>
    </xf>
    <xf numFmtId="0" fontId="37" fillId="11" borderId="104" xfId="0" applyFont="1" applyFill="1" applyBorder="1" applyAlignment="1">
      <alignment vertical="top" indent="6"/>
    </xf>
    <xf numFmtId="0" fontId="38" fillId="11" borderId="109" xfId="0" applyFont="1" applyFill="1" applyBorder="1" applyAlignment="1">
      <alignment vertical="top" indent="4"/>
    </xf>
    <xf numFmtId="0" fontId="32" fillId="11" borderId="104" xfId="0" applyFont="1" applyFill="1" applyBorder="1"/>
    <xf numFmtId="0" fontId="38" fillId="11" borderId="19" xfId="0" applyFont="1" applyFill="1" applyBorder="1" applyAlignment="1">
      <alignment vertical="top"/>
    </xf>
    <xf numFmtId="0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right"/>
    </xf>
    <xf numFmtId="9" fontId="29" fillId="0" borderId="0" xfId="0" applyNumberFormat="1" applyFont="1" applyFill="1" applyBorder="1" applyAlignment="1">
      <alignment horizontal="right"/>
    </xf>
    <xf numFmtId="3" fontId="29" fillId="0" borderId="0" xfId="0" applyNumberFormat="1" applyFont="1" applyFill="1" applyBorder="1"/>
    <xf numFmtId="164" fontId="31" fillId="2" borderId="94" xfId="53" applyNumberFormat="1" applyFont="1" applyFill="1" applyBorder="1" applyAlignment="1">
      <alignment horizontal="left"/>
    </xf>
    <xf numFmtId="164" fontId="31" fillId="2" borderId="118" xfId="53" applyNumberFormat="1" applyFont="1" applyFill="1" applyBorder="1" applyAlignment="1">
      <alignment horizontal="left"/>
    </xf>
    <xf numFmtId="0" fontId="31" fillId="2" borderId="118" xfId="53" applyNumberFormat="1" applyFont="1" applyFill="1" applyBorder="1" applyAlignment="1">
      <alignment horizontal="left"/>
    </xf>
    <xf numFmtId="164" fontId="31" fillId="2" borderId="92" xfId="53" applyNumberFormat="1" applyFont="1" applyFill="1" applyBorder="1" applyAlignment="1">
      <alignment horizontal="left"/>
    </xf>
    <xf numFmtId="3" fontId="31" fillId="2" borderId="92" xfId="53" applyNumberFormat="1" applyFont="1" applyFill="1" applyBorder="1" applyAlignment="1">
      <alignment horizontal="left"/>
    </xf>
    <xf numFmtId="3" fontId="31" fillId="2" borderId="55" xfId="53" applyNumberFormat="1" applyFont="1" applyFill="1" applyBorder="1" applyAlignment="1">
      <alignment horizontal="left"/>
    </xf>
    <xf numFmtId="0" fontId="32" fillId="0" borderId="65" xfId="0" applyFont="1" applyFill="1" applyBorder="1"/>
    <xf numFmtId="0" fontId="32" fillId="0" borderId="66" xfId="0" applyFont="1" applyFill="1" applyBorder="1"/>
    <xf numFmtId="164" fontId="32" fillId="0" borderId="66" xfId="0" applyNumberFormat="1" applyFont="1" applyFill="1" applyBorder="1"/>
    <xf numFmtId="164" fontId="32" fillId="0" borderId="66" xfId="0" applyNumberFormat="1" applyFont="1" applyFill="1" applyBorder="1" applyAlignment="1">
      <alignment horizontal="right"/>
    </xf>
    <xf numFmtId="0" fontId="32" fillId="0" borderId="66" xfId="0" applyNumberFormat="1" applyFont="1" applyFill="1" applyBorder="1"/>
    <xf numFmtId="3" fontId="32" fillId="0" borderId="66" xfId="0" applyNumberFormat="1" applyFont="1" applyFill="1" applyBorder="1"/>
    <xf numFmtId="3" fontId="32" fillId="0" borderId="67" xfId="0" applyNumberFormat="1" applyFont="1" applyFill="1" applyBorder="1"/>
    <xf numFmtId="0" fontId="32" fillId="0" borderId="73" xfId="0" applyFont="1" applyFill="1" applyBorder="1"/>
    <xf numFmtId="0" fontId="32" fillId="0" borderId="74" xfId="0" applyFont="1" applyFill="1" applyBorder="1"/>
    <xf numFmtId="164" fontId="32" fillId="0" borderId="74" xfId="0" applyNumberFormat="1" applyFont="1" applyFill="1" applyBorder="1"/>
    <xf numFmtId="164" fontId="32" fillId="0" borderId="74" xfId="0" applyNumberFormat="1" applyFont="1" applyFill="1" applyBorder="1" applyAlignment="1">
      <alignment horizontal="right"/>
    </xf>
    <xf numFmtId="0" fontId="32" fillId="0" borderId="74" xfId="0" applyNumberFormat="1" applyFont="1" applyFill="1" applyBorder="1"/>
    <xf numFmtId="3" fontId="32" fillId="0" borderId="74" xfId="0" applyNumberFormat="1" applyFont="1" applyFill="1" applyBorder="1"/>
    <xf numFmtId="3" fontId="32" fillId="0" borderId="75" xfId="0" applyNumberFormat="1" applyFont="1" applyFill="1" applyBorder="1"/>
    <xf numFmtId="0" fontId="32" fillId="0" borderId="68" xfId="0" applyFont="1" applyFill="1" applyBorder="1"/>
    <xf numFmtId="0" fontId="32" fillId="0" borderId="69" xfId="0" applyFont="1" applyFill="1" applyBorder="1"/>
    <xf numFmtId="164" fontId="32" fillId="0" borderId="69" xfId="0" applyNumberFormat="1" applyFont="1" applyFill="1" applyBorder="1"/>
    <xf numFmtId="164" fontId="32" fillId="0" borderId="69" xfId="0" applyNumberFormat="1" applyFont="1" applyFill="1" applyBorder="1" applyAlignment="1">
      <alignment horizontal="right"/>
    </xf>
    <xf numFmtId="0" fontId="32" fillId="0" borderId="69" xfId="0" applyNumberFormat="1" applyFont="1" applyFill="1" applyBorder="1"/>
    <xf numFmtId="3" fontId="32" fillId="0" borderId="69" xfId="0" applyNumberFormat="1" applyFont="1" applyFill="1" applyBorder="1"/>
    <xf numFmtId="3" fontId="32" fillId="0" borderId="70" xfId="0" applyNumberFormat="1" applyFont="1" applyFill="1" applyBorder="1"/>
    <xf numFmtId="0" fontId="3" fillId="2" borderId="94" xfId="79" applyFont="1" applyFill="1" applyBorder="1" applyAlignment="1">
      <alignment horizontal="left"/>
    </xf>
    <xf numFmtId="3" fontId="3" fillId="2" borderId="77" xfId="80" applyNumberFormat="1" applyFont="1" applyFill="1" applyBorder="1"/>
    <xf numFmtId="3" fontId="3" fillId="2" borderId="78" xfId="80" applyNumberFormat="1" applyFont="1" applyFill="1" applyBorder="1"/>
    <xf numFmtId="9" fontId="3" fillId="2" borderId="119" xfId="80" applyNumberFormat="1" applyFont="1" applyFill="1" applyBorder="1"/>
    <xf numFmtId="9" fontId="3" fillId="2" borderId="77" xfId="80" applyNumberFormat="1" applyFont="1" applyFill="1" applyBorder="1"/>
    <xf numFmtId="9" fontId="3" fillId="2" borderId="78" xfId="80" applyNumberFormat="1" applyFont="1" applyFill="1" applyBorder="1"/>
    <xf numFmtId="0" fontId="39" fillId="0" borderId="65" xfId="0" applyFont="1" applyFill="1" applyBorder="1"/>
    <xf numFmtId="9" fontId="32" fillId="0" borderId="66" xfId="0" applyNumberFormat="1" applyFont="1" applyFill="1" applyBorder="1"/>
    <xf numFmtId="9" fontId="32" fillId="0" borderId="67" xfId="0" applyNumberFormat="1" applyFont="1" applyFill="1" applyBorder="1"/>
    <xf numFmtId="9" fontId="32" fillId="0" borderId="69" xfId="0" applyNumberFormat="1" applyFont="1" applyFill="1" applyBorder="1"/>
    <xf numFmtId="9" fontId="32" fillId="0" borderId="70" xfId="0" applyNumberFormat="1" applyFont="1" applyFill="1" applyBorder="1"/>
    <xf numFmtId="0" fontId="39" fillId="0" borderId="85" xfId="0" applyFont="1" applyFill="1" applyBorder="1"/>
    <xf numFmtId="0" fontId="39" fillId="0" borderId="84" xfId="0" applyFont="1" applyFill="1" applyBorder="1" applyAlignment="1">
      <alignment horizontal="left" indent="1"/>
    </xf>
    <xf numFmtId="9" fontId="32" fillId="0" borderId="120" xfId="0" applyNumberFormat="1" applyFont="1" applyFill="1" applyBorder="1"/>
    <xf numFmtId="9" fontId="32" fillId="0" borderId="80" xfId="0" applyNumberFormat="1" applyFont="1" applyFill="1" applyBorder="1"/>
    <xf numFmtId="3" fontId="32" fillId="0" borderId="65" xfId="0" applyNumberFormat="1" applyFont="1" applyFill="1" applyBorder="1"/>
    <xf numFmtId="3" fontId="32" fillId="0" borderId="68" xfId="0" applyNumberFormat="1" applyFont="1" applyFill="1" applyBorder="1"/>
    <xf numFmtId="9" fontId="32" fillId="0" borderId="121" xfId="0" applyNumberFormat="1" applyFont="1" applyFill="1" applyBorder="1"/>
    <xf numFmtId="9" fontId="32" fillId="0" borderId="96" xfId="0" applyNumberFormat="1" applyFont="1" applyFill="1" applyBorder="1"/>
    <xf numFmtId="0" fontId="32" fillId="2" borderId="55" xfId="0" applyFont="1" applyFill="1" applyBorder="1" applyAlignment="1">
      <alignment vertical="center"/>
    </xf>
    <xf numFmtId="0" fontId="31" fillId="2" borderId="16" xfId="26" applyNumberFormat="1" applyFont="1" applyFill="1" applyBorder="1"/>
    <xf numFmtId="0" fontId="31" fillId="2" borderId="0" xfId="26" applyNumberFormat="1" applyFont="1" applyFill="1" applyBorder="1"/>
    <xf numFmtId="9" fontId="31" fillId="2" borderId="0" xfId="26" quotePrefix="1" applyNumberFormat="1" applyFont="1" applyFill="1" applyBorder="1" applyAlignment="1">
      <alignment horizontal="right"/>
    </xf>
    <xf numFmtId="9" fontId="31" fillId="2" borderId="17" xfId="26" applyNumberFormat="1" applyFont="1" applyFill="1" applyBorder="1" applyAlignment="1">
      <alignment horizontal="right"/>
    </xf>
    <xf numFmtId="0" fontId="59" fillId="4" borderId="65" xfId="0" applyFont="1" applyFill="1" applyBorder="1" applyAlignment="1">
      <alignment horizontal="left"/>
    </xf>
    <xf numFmtId="169" fontId="59" fillId="4" borderId="66" xfId="0" applyNumberFormat="1" applyFont="1" applyFill="1" applyBorder="1"/>
    <xf numFmtId="9" fontId="59" fillId="4" borderId="66" xfId="0" applyNumberFormat="1" applyFont="1" applyFill="1" applyBorder="1"/>
    <xf numFmtId="9" fontId="59" fillId="4" borderId="67" xfId="0" applyNumberFormat="1" applyFont="1" applyFill="1" applyBorder="1"/>
    <xf numFmtId="169" fontId="0" fillId="0" borderId="69" xfId="0" applyNumberFormat="1" applyBorder="1"/>
    <xf numFmtId="9" fontId="0" fillId="0" borderId="69" xfId="0" applyNumberFormat="1" applyBorder="1"/>
    <xf numFmtId="9" fontId="0" fillId="0" borderId="70" xfId="0" applyNumberFormat="1" applyBorder="1"/>
    <xf numFmtId="0" fontId="59" fillId="0" borderId="68" xfId="0" applyFont="1" applyBorder="1" applyAlignment="1">
      <alignment horizontal="left" indent="1"/>
    </xf>
    <xf numFmtId="169" fontId="0" fillId="0" borderId="74" xfId="0" applyNumberFormat="1" applyBorder="1"/>
    <xf numFmtId="9" fontId="0" fillId="0" borderId="74" xfId="0" applyNumberFormat="1" applyBorder="1"/>
    <xf numFmtId="9" fontId="0" fillId="0" borderId="75" xfId="0" applyNumberFormat="1" applyBorder="1"/>
    <xf numFmtId="0" fontId="59" fillId="4" borderId="73" xfId="0" applyFont="1" applyFill="1" applyBorder="1" applyAlignment="1">
      <alignment horizontal="left"/>
    </xf>
    <xf numFmtId="169" fontId="59" fillId="4" borderId="74" xfId="0" applyNumberFormat="1" applyFont="1" applyFill="1" applyBorder="1"/>
    <xf numFmtId="9" fontId="59" fillId="4" borderId="74" xfId="0" applyNumberFormat="1" applyFont="1" applyFill="1" applyBorder="1"/>
    <xf numFmtId="9" fontId="59" fillId="4" borderId="75" xfId="0" applyNumberFormat="1" applyFont="1" applyFill="1" applyBorder="1"/>
    <xf numFmtId="0" fontId="59" fillId="0" borderId="73" xfId="0" applyFont="1" applyBorder="1" applyAlignment="1">
      <alignment horizontal="left" indent="1"/>
    </xf>
    <xf numFmtId="0" fontId="60" fillId="0" borderId="0" xfId="0" applyFont="1" applyFill="1"/>
    <xf numFmtId="0" fontId="61" fillId="0" borderId="0" xfId="0" applyFont="1" applyFill="1"/>
    <xf numFmtId="0" fontId="31" fillId="2" borderId="17" xfId="26" applyNumberFormat="1" applyFont="1" applyFill="1" applyBorder="1"/>
    <xf numFmtId="169" fontId="32" fillId="0" borderId="66" xfId="0" applyNumberFormat="1" applyFont="1" applyFill="1" applyBorder="1"/>
    <xf numFmtId="169" fontId="32" fillId="0" borderId="67" xfId="0" applyNumberFormat="1" applyFont="1" applyFill="1" applyBorder="1"/>
    <xf numFmtId="169" fontId="32" fillId="0" borderId="74" xfId="0" applyNumberFormat="1" applyFont="1" applyFill="1" applyBorder="1"/>
    <xf numFmtId="169" fontId="32" fillId="0" borderId="75" xfId="0" applyNumberFormat="1" applyFont="1" applyFill="1" applyBorder="1"/>
    <xf numFmtId="169" fontId="32" fillId="0" borderId="69" xfId="0" applyNumberFormat="1" applyFont="1" applyFill="1" applyBorder="1"/>
    <xf numFmtId="169" fontId="32" fillId="0" borderId="70" xfId="0" applyNumberFormat="1" applyFont="1" applyFill="1" applyBorder="1"/>
    <xf numFmtId="0" fontId="39" fillId="0" borderId="73" xfId="0" applyFont="1" applyFill="1" applyBorder="1"/>
    <xf numFmtId="0" fontId="39" fillId="0" borderId="68" xfId="0" applyFont="1" applyFill="1" applyBorder="1"/>
    <xf numFmtId="0" fontId="32" fillId="2" borderId="32" xfId="0" applyFont="1" applyFill="1" applyBorder="1" applyAlignment="1">
      <alignment horizontal="center" vertical="top" wrapText="1"/>
    </xf>
    <xf numFmtId="0" fontId="31" fillId="2" borderId="32" xfId="0" applyFont="1" applyFill="1" applyBorder="1" applyAlignment="1">
      <alignment horizontal="center" vertical="top" wrapText="1"/>
    </xf>
    <xf numFmtId="0" fontId="31" fillId="2" borderId="32" xfId="0" applyFont="1" applyFill="1" applyBorder="1" applyAlignment="1">
      <alignment horizontal="center" vertical="top"/>
    </xf>
    <xf numFmtId="0" fontId="0" fillId="0" borderId="32" xfId="0" applyNumberFormat="1" applyBorder="1" applyAlignment="1">
      <alignment horizontal="center" vertical="top"/>
    </xf>
    <xf numFmtId="0" fontId="31" fillId="2" borderId="32" xfId="0" applyFont="1" applyFill="1" applyBorder="1" applyAlignment="1">
      <alignment horizontal="center" vertical="center"/>
    </xf>
    <xf numFmtId="3" fontId="31" fillId="2" borderId="16" xfId="0" applyNumberFormat="1" applyFont="1" applyFill="1" applyBorder="1" applyAlignment="1">
      <alignment horizontal="left"/>
    </xf>
    <xf numFmtId="3" fontId="31" fillId="2" borderId="17" xfId="0" applyNumberFormat="1" applyFont="1" applyFill="1" applyBorder="1" applyAlignment="1">
      <alignment horizontal="center"/>
    </xf>
    <xf numFmtId="3" fontId="31" fillId="2" borderId="0" xfId="0" applyNumberFormat="1" applyFont="1" applyFill="1" applyBorder="1" applyAlignment="1">
      <alignment horizontal="center"/>
    </xf>
    <xf numFmtId="9" fontId="44" fillId="2" borderId="17" xfId="0" applyNumberFormat="1" applyFont="1" applyFill="1" applyBorder="1" applyAlignment="1">
      <alignment horizontal="center" vertical="top"/>
    </xf>
    <xf numFmtId="3" fontId="31" fillId="2" borderId="17" xfId="0" applyNumberFormat="1" applyFont="1" applyFill="1" applyBorder="1" applyAlignment="1">
      <alignment horizontal="center" vertical="top"/>
    </xf>
    <xf numFmtId="9" fontId="32" fillId="0" borderId="74" xfId="0" applyNumberFormat="1" applyFont="1" applyFill="1" applyBorder="1"/>
    <xf numFmtId="0" fontId="31" fillId="2" borderId="32" xfId="0" applyFont="1" applyFill="1" applyBorder="1" applyAlignment="1">
      <alignment horizontal="center" vertical="top" wrapText="1"/>
    </xf>
    <xf numFmtId="0" fontId="31" fillId="2" borderId="17" xfId="26" applyNumberFormat="1" applyFont="1" applyFill="1" applyBorder="1" applyAlignment="1">
      <alignment horizontal="right"/>
    </xf>
    <xf numFmtId="9" fontId="32" fillId="0" borderId="75" xfId="0" applyNumberFormat="1" applyFont="1" applyFill="1" applyBorder="1"/>
    <xf numFmtId="49" fontId="31" fillId="2" borderId="32" xfId="0" applyNumberFormat="1" applyFont="1" applyFill="1" applyBorder="1" applyAlignment="1">
      <alignment horizontal="center" vertical="top"/>
    </xf>
    <xf numFmtId="0" fontId="31" fillId="2" borderId="16" xfId="0" applyNumberFormat="1" applyFont="1" applyFill="1" applyBorder="1" applyAlignment="1">
      <alignment horizontal="left"/>
    </xf>
    <xf numFmtId="0" fontId="31" fillId="2" borderId="17" xfId="0" applyNumberFormat="1" applyFont="1" applyFill="1" applyBorder="1" applyAlignment="1">
      <alignment horizontal="left"/>
    </xf>
    <xf numFmtId="0" fontId="31" fillId="2" borderId="0" xfId="0" applyNumberFormat="1" applyFont="1" applyFill="1" applyBorder="1" applyAlignment="1">
      <alignment horizontal="left"/>
    </xf>
    <xf numFmtId="0" fontId="44" fillId="2" borderId="17" xfId="0" applyNumberFormat="1" applyFont="1" applyFill="1" applyBorder="1" applyAlignment="1">
      <alignment horizontal="center" vertical="top"/>
    </xf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88">
    <dxf>
      <font>
        <b/>
        <i val="0"/>
        <color rgb="FFFF0000"/>
      </font>
    </dxf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>
      <tableStyleElement type="wholeTable" dxfId="87"/>
      <tableStyleElement type="headerRow" dxfId="86"/>
      <tableStyleElement type="totalRow" dxfId="85"/>
      <tableStyleElement type="firstColumn" dxfId="84"/>
      <tableStyleElement type="lastColumn" dxfId="83"/>
      <tableStyleElement type="firstRowStripe" dxfId="82"/>
      <tableStyleElement type="firstColumnStripe" dxfId="81"/>
    </tableStyle>
    <tableStyle name="TableStyleMedium2 2" pivot="0" count="7">
      <tableStyleElement type="wholeTable" dxfId="80"/>
      <tableStyleElement type="headerRow" dxfId="79"/>
      <tableStyleElement type="totalRow" dxfId="78"/>
      <tableStyleElement type="firstColumn" dxfId="77"/>
      <tableStyleElement type="lastColumn" dxfId="76"/>
      <tableStyleElement type="firstRowStripe" dxfId="75"/>
      <tableStyleElement type="firstColumnStripe" dxfId="74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Graf'!$B$4:$D$4</c:f>
              <c:numCache>
                <c:formatCode>General</c:formatCode>
                <c:ptCount val="3"/>
                <c:pt idx="0">
                  <c:v>0.82014682485457113</c:v>
                </c:pt>
                <c:pt idx="1">
                  <c:v>0.84942016350200833</c:v>
                </c:pt>
                <c:pt idx="2">
                  <c:v>0.81267551093888801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78790560"/>
        <c:axId val="-585227104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0.75150442498728132</c:v>
                </c:pt>
                <c:pt idx="1">
                  <c:v>0.75150442498728132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585219488"/>
        <c:axId val="-585228192"/>
      </c:scatterChart>
      <c:catAx>
        <c:axId val="-1978790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585227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58522710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1978790560"/>
        <c:crosses val="autoZero"/>
        <c:crossBetween val="between"/>
      </c:valAx>
      <c:valAx>
        <c:axId val="-585219488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585228192"/>
        <c:crosses val="max"/>
        <c:crossBetween val="midCat"/>
      </c:valAx>
      <c:valAx>
        <c:axId val="-58522819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585219488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6" name="Tabulka" displayName="Tabulka" ref="A7:S21" totalsRowShown="0" headerRowDxfId="73" tableBorderDxfId="72">
  <autoFilter ref="A7:S21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name="kat" dataDxfId="71"/>
    <tableColumn id="2" name="popis" dataDxfId="70"/>
    <tableColumn id="3" name="01 uv_sk" dataDxfId="6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name="02 uv_pla" dataDxfId="6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name="03 uv_pln" dataDxfId="6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name="04 uv_rozd" dataDxfId="6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name="05 h_vram" dataDxfId="6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name="06 h_naduv" dataDxfId="6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name="07 h_nadzk" dataDxfId="6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name="08 h_oon" dataDxfId="6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name="09 m_kl" dataDxfId="6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name="10 m_gr" dataDxfId="6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name="11 m_jo" dataDxfId="5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name="12 m_oc" dataDxfId="5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name="13 m_sk" dataDxfId="5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name="14_vzsk" dataDxfId="5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name="15_vzpl" dataDxfId="5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name="16_vzpln" dataDxfId="54">
      <calculatedColumnFormula>IF(Tabulka[[#This Row],[15_vzpl]]=0,"",Tabulka[[#This Row],[14_vzsk]]/Tabulka[[#This Row],[15_vzpl]])</calculatedColumnFormula>
    </tableColumn>
    <tableColumn id="20" name="17_vzroz" dataDxfId="53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id="7" name="ONData" displayName="ONData" ref="C3:S46" totalsRowShown="0">
  <autoFilter ref="C3:S46"/>
  <tableColumns count="17">
    <tableColumn id="1" name="mesic"/>
    <tableColumn id="2" name="kat"/>
    <tableColumn id="3" name="01 uv_sk"/>
    <tableColumn id="4" name="02 uv_pla"/>
    <tableColumn id="5" name="03 uv_pln"/>
    <tableColumn id="6" name="04 uv_rozd"/>
    <tableColumn id="7" name="05 h_vram"/>
    <tableColumn id="8" name="06 h_naduv"/>
    <tableColumn id="9" name="07 h_nadzk"/>
    <tableColumn id="10" name="08 h_oon"/>
    <tableColumn id="11" name="09 m_kl"/>
    <tableColumn id="12" name="10 m_gr"/>
    <tableColumn id="13" name="11 m_jo"/>
    <tableColumn id="14" name="12 m_oc"/>
    <tableColumn id="15" name="13 m_sk"/>
    <tableColumn id="16" name="14_vzsk"/>
    <tableColumn id="17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2.bin"/><Relationship Id="rId4" Type="http://schemas.openxmlformats.org/officeDocument/2006/relationships/comments" Target="../comments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24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04" bestFit="1" customWidth="1"/>
    <col min="2" max="2" width="102.21875" style="104" bestFit="1" customWidth="1"/>
    <col min="3" max="3" width="16.109375" style="42" hidden="1" customWidth="1"/>
    <col min="4" max="16384" width="8.88671875" style="104"/>
  </cols>
  <sheetData>
    <row r="1" spans="1:3" ht="18.600000000000001" customHeight="1" thickBot="1" x14ac:dyDescent="0.4">
      <c r="A1" s="297" t="s">
        <v>93</v>
      </c>
      <c r="B1" s="297"/>
    </row>
    <row r="2" spans="1:3" ht="14.4" customHeight="1" thickBot="1" x14ac:dyDescent="0.35">
      <c r="A2" s="200" t="s">
        <v>235</v>
      </c>
      <c r="B2" s="41"/>
    </row>
    <row r="3" spans="1:3" ht="14.4" customHeight="1" thickBot="1" x14ac:dyDescent="0.35">
      <c r="A3" s="293" t="s">
        <v>116</v>
      </c>
      <c r="B3" s="294"/>
    </row>
    <row r="4" spans="1:3" ht="14.4" customHeight="1" x14ac:dyDescent="0.3">
      <c r="A4" s="117" t="str">
        <f t="shared" ref="A4:A8" si="0">HYPERLINK("#'"&amp;C4&amp;"'!A1",C4)</f>
        <v>Motivace</v>
      </c>
      <c r="B4" s="64" t="s">
        <v>104</v>
      </c>
      <c r="C4" s="42" t="s">
        <v>105</v>
      </c>
    </row>
    <row r="5" spans="1:3" ht="14.4" customHeight="1" x14ac:dyDescent="0.3">
      <c r="A5" s="118" t="str">
        <f t="shared" si="0"/>
        <v>HI</v>
      </c>
      <c r="B5" s="65" t="s">
        <v>113</v>
      </c>
      <c r="C5" s="42" t="s">
        <v>96</v>
      </c>
    </row>
    <row r="6" spans="1:3" ht="14.4" customHeight="1" x14ac:dyDescent="0.3">
      <c r="A6" s="119" t="str">
        <f t="shared" si="0"/>
        <v>HI Graf</v>
      </c>
      <c r="B6" s="66" t="s">
        <v>89</v>
      </c>
      <c r="C6" s="42" t="s">
        <v>97</v>
      </c>
    </row>
    <row r="7" spans="1:3" ht="14.4" customHeight="1" x14ac:dyDescent="0.3">
      <c r="A7" s="119" t="str">
        <f t="shared" si="0"/>
        <v>Man Tab</v>
      </c>
      <c r="B7" s="66" t="s">
        <v>237</v>
      </c>
      <c r="C7" s="42" t="s">
        <v>98</v>
      </c>
    </row>
    <row r="8" spans="1:3" ht="14.4" customHeight="1" thickBot="1" x14ac:dyDescent="0.35">
      <c r="A8" s="120" t="str">
        <f t="shared" si="0"/>
        <v>HV</v>
      </c>
      <c r="B8" s="67" t="s">
        <v>47</v>
      </c>
      <c r="C8" s="42" t="s">
        <v>52</v>
      </c>
    </row>
    <row r="9" spans="1:3" ht="14.4" customHeight="1" thickBot="1" x14ac:dyDescent="0.35">
      <c r="A9" s="68"/>
      <c r="B9" s="68"/>
    </row>
    <row r="10" spans="1:3" ht="14.4" customHeight="1" thickBot="1" x14ac:dyDescent="0.35">
      <c r="A10" s="295" t="s">
        <v>94</v>
      </c>
      <c r="B10" s="294"/>
    </row>
    <row r="11" spans="1:3" ht="14.4" customHeight="1" x14ac:dyDescent="0.3">
      <c r="A11" s="121" t="str">
        <f t="shared" ref="A11" si="1">HYPERLINK("#'"&amp;C11&amp;"'!A1",C11)</f>
        <v>Léky Žádanky</v>
      </c>
      <c r="B11" s="65" t="s">
        <v>114</v>
      </c>
      <c r="C11" s="42" t="s">
        <v>99</v>
      </c>
    </row>
    <row r="12" spans="1:3" ht="14.4" customHeight="1" x14ac:dyDescent="0.3">
      <c r="A12" s="119" t="str">
        <f t="shared" ref="A12:A16" si="2">HYPERLINK("#'"&amp;C12&amp;"'!A1",C12)</f>
        <v>LŽ Detail</v>
      </c>
      <c r="B12" s="66" t="s">
        <v>130</v>
      </c>
      <c r="C12" s="42" t="s">
        <v>100</v>
      </c>
    </row>
    <row r="13" spans="1:3" ht="14.4" customHeight="1" x14ac:dyDescent="0.3">
      <c r="A13" s="119" t="str">
        <f t="shared" si="2"/>
        <v>LŽ Statim</v>
      </c>
      <c r="B13" s="222" t="s">
        <v>161</v>
      </c>
      <c r="C13" s="42" t="s">
        <v>171</v>
      </c>
    </row>
    <row r="14" spans="1:3" ht="14.4" customHeight="1" x14ac:dyDescent="0.3">
      <c r="A14" s="121" t="str">
        <f t="shared" ref="A14" si="3">HYPERLINK("#'"&amp;C14&amp;"'!A1",C14)</f>
        <v>Materiál Žádanky</v>
      </c>
      <c r="B14" s="66" t="s">
        <v>115</v>
      </c>
      <c r="C14" s="42" t="s">
        <v>101</v>
      </c>
    </row>
    <row r="15" spans="1:3" ht="14.4" customHeight="1" x14ac:dyDescent="0.3">
      <c r="A15" s="119" t="str">
        <f t="shared" si="2"/>
        <v>MŽ Detail</v>
      </c>
      <c r="B15" s="66" t="s">
        <v>665</v>
      </c>
      <c r="C15" s="42" t="s">
        <v>102</v>
      </c>
    </row>
    <row r="16" spans="1:3" ht="14.4" customHeight="1" thickBot="1" x14ac:dyDescent="0.35">
      <c r="A16" s="121" t="str">
        <f t="shared" si="2"/>
        <v>Osobní náklady</v>
      </c>
      <c r="B16" s="66" t="s">
        <v>91</v>
      </c>
      <c r="C16" s="42" t="s">
        <v>103</v>
      </c>
    </row>
    <row r="17" spans="1:3" ht="14.4" customHeight="1" thickBot="1" x14ac:dyDescent="0.35">
      <c r="A17" s="69"/>
      <c r="B17" s="69"/>
    </row>
    <row r="18" spans="1:3" ht="14.4" customHeight="1" thickBot="1" x14ac:dyDescent="0.35">
      <c r="A18" s="296" t="s">
        <v>95</v>
      </c>
      <c r="B18" s="294"/>
    </row>
    <row r="19" spans="1:3" ht="14.4" customHeight="1" x14ac:dyDescent="0.3">
      <c r="A19" s="122" t="str">
        <f t="shared" ref="A19:A24" si="4">HYPERLINK("#'"&amp;C19&amp;"'!A1",C19)</f>
        <v>ZV Vykáz.-A</v>
      </c>
      <c r="B19" s="65" t="s">
        <v>685</v>
      </c>
      <c r="C19" s="42" t="s">
        <v>106</v>
      </c>
    </row>
    <row r="20" spans="1:3" ht="14.4" customHeight="1" x14ac:dyDescent="0.3">
      <c r="A20" s="119" t="str">
        <f t="shared" ref="A20" si="5">HYPERLINK("#'"&amp;C20&amp;"'!A1",C20)</f>
        <v>ZV Vykáz.-A Lékaři</v>
      </c>
      <c r="B20" s="66" t="s">
        <v>712</v>
      </c>
      <c r="C20" s="42" t="s">
        <v>174</v>
      </c>
    </row>
    <row r="21" spans="1:3" ht="14.4" customHeight="1" x14ac:dyDescent="0.3">
      <c r="A21" s="119" t="str">
        <f t="shared" si="4"/>
        <v>ZV Vykáz.-A Detail</v>
      </c>
      <c r="B21" s="66" t="s">
        <v>842</v>
      </c>
      <c r="C21" s="42" t="s">
        <v>107</v>
      </c>
    </row>
    <row r="22" spans="1:3" ht="14.4" customHeight="1" x14ac:dyDescent="0.3">
      <c r="A22" s="235" t="str">
        <f>HYPERLINK("#'"&amp;C22&amp;"'!A1",C22)</f>
        <v>ZV Vykáz.-A Det.Lék.</v>
      </c>
      <c r="B22" s="66" t="s">
        <v>843</v>
      </c>
      <c r="C22" s="42" t="s">
        <v>178</v>
      </c>
    </row>
    <row r="23" spans="1:3" ht="14.4" customHeight="1" x14ac:dyDescent="0.3">
      <c r="A23" s="119" t="str">
        <f t="shared" si="4"/>
        <v>ZV Vykáz.-H</v>
      </c>
      <c r="B23" s="66" t="s">
        <v>110</v>
      </c>
      <c r="C23" s="42" t="s">
        <v>108</v>
      </c>
    </row>
    <row r="24" spans="1:3" ht="14.4" customHeight="1" x14ac:dyDescent="0.3">
      <c r="A24" s="119" t="str">
        <f t="shared" si="4"/>
        <v>ZV Vykáz.-H Detail</v>
      </c>
      <c r="B24" s="66" t="s">
        <v>901</v>
      </c>
      <c r="C24" s="42" t="s">
        <v>109</v>
      </c>
    </row>
  </sheetData>
  <mergeCells count="4">
    <mergeCell ref="A3:B3"/>
    <mergeCell ref="A10:B10"/>
    <mergeCell ref="A18:B18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30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181" customWidth="1"/>
    <col min="2" max="2" width="61.109375" style="181" customWidth="1"/>
    <col min="3" max="3" width="9.5546875" style="104" hidden="1" customWidth="1" outlineLevel="1"/>
    <col min="4" max="4" width="9.5546875" style="182" customWidth="1" collapsed="1"/>
    <col min="5" max="5" width="2.21875" style="182" customWidth="1"/>
    <col min="6" max="6" width="9.5546875" style="183" customWidth="1"/>
    <col min="7" max="7" width="9.5546875" style="180" customWidth="1"/>
    <col min="8" max="9" width="9.5546875" style="104" customWidth="1"/>
    <col min="10" max="10" width="0" style="104" hidden="1" customWidth="1"/>
    <col min="11" max="16384" width="8.88671875" style="104"/>
  </cols>
  <sheetData>
    <row r="1" spans="1:10" ht="18.600000000000001" customHeight="1" thickBot="1" x14ac:dyDescent="0.4">
      <c r="A1" s="327" t="s">
        <v>115</v>
      </c>
      <c r="B1" s="328"/>
      <c r="C1" s="328"/>
      <c r="D1" s="328"/>
      <c r="E1" s="328"/>
      <c r="F1" s="328"/>
      <c r="G1" s="298"/>
      <c r="H1" s="329"/>
      <c r="I1" s="329"/>
    </row>
    <row r="2" spans="1:10" ht="14.4" customHeight="1" thickBot="1" x14ac:dyDescent="0.35">
      <c r="A2" s="200" t="s">
        <v>235</v>
      </c>
      <c r="B2" s="179"/>
      <c r="C2" s="179"/>
      <c r="D2" s="179"/>
      <c r="E2" s="179"/>
      <c r="F2" s="179"/>
    </row>
    <row r="3" spans="1:10" ht="14.4" customHeight="1" thickBot="1" x14ac:dyDescent="0.35">
      <c r="A3" s="200"/>
      <c r="B3" s="239"/>
      <c r="C3" s="206">
        <v>2015</v>
      </c>
      <c r="D3" s="207">
        <v>2018</v>
      </c>
      <c r="E3" s="7"/>
      <c r="F3" s="306">
        <v>2019</v>
      </c>
      <c r="G3" s="324"/>
      <c r="H3" s="324"/>
      <c r="I3" s="307"/>
    </row>
    <row r="4" spans="1:10" ht="14.4" customHeight="1" thickBot="1" x14ac:dyDescent="0.35">
      <c r="A4" s="211" t="s">
        <v>0</v>
      </c>
      <c r="B4" s="212" t="s">
        <v>160</v>
      </c>
      <c r="C4" s="325" t="s">
        <v>58</v>
      </c>
      <c r="D4" s="326"/>
      <c r="E4" s="213"/>
      <c r="F4" s="208" t="s">
        <v>58</v>
      </c>
      <c r="G4" s="209" t="s">
        <v>59</v>
      </c>
      <c r="H4" s="209" t="s">
        <v>53</v>
      </c>
      <c r="I4" s="210" t="s">
        <v>60</v>
      </c>
    </row>
    <row r="5" spans="1:10" ht="14.4" customHeight="1" x14ac:dyDescent="0.3">
      <c r="A5" s="431" t="s">
        <v>407</v>
      </c>
      <c r="B5" s="432" t="s">
        <v>408</v>
      </c>
      <c r="C5" s="433" t="s">
        <v>409</v>
      </c>
      <c r="D5" s="433" t="s">
        <v>409</v>
      </c>
      <c r="E5" s="433"/>
      <c r="F5" s="433" t="s">
        <v>409</v>
      </c>
      <c r="G5" s="433" t="s">
        <v>409</v>
      </c>
      <c r="H5" s="433" t="s">
        <v>409</v>
      </c>
      <c r="I5" s="434" t="s">
        <v>409</v>
      </c>
      <c r="J5" s="435" t="s">
        <v>54</v>
      </c>
    </row>
    <row r="6" spans="1:10" ht="14.4" customHeight="1" x14ac:dyDescent="0.3">
      <c r="A6" s="431" t="s">
        <v>407</v>
      </c>
      <c r="B6" s="432" t="s">
        <v>440</v>
      </c>
      <c r="C6" s="433">
        <v>1224.5653699999998</v>
      </c>
      <c r="D6" s="433">
        <v>1239.8978200000004</v>
      </c>
      <c r="E6" s="433"/>
      <c r="F6" s="433">
        <v>1172.1434600000002</v>
      </c>
      <c r="G6" s="433">
        <v>1141.2500703124999</v>
      </c>
      <c r="H6" s="433">
        <v>30.893389687500303</v>
      </c>
      <c r="I6" s="434">
        <v>1.0270697811909366</v>
      </c>
      <c r="J6" s="435" t="s">
        <v>1</v>
      </c>
    </row>
    <row r="7" spans="1:10" ht="14.4" customHeight="1" x14ac:dyDescent="0.3">
      <c r="A7" s="431" t="s">
        <v>407</v>
      </c>
      <c r="B7" s="432" t="s">
        <v>441</v>
      </c>
      <c r="C7" s="433">
        <v>152.29948999999999</v>
      </c>
      <c r="D7" s="433">
        <v>149.54404</v>
      </c>
      <c r="E7" s="433"/>
      <c r="F7" s="433">
        <v>162.70222999999999</v>
      </c>
      <c r="G7" s="433">
        <v>147.5</v>
      </c>
      <c r="H7" s="433">
        <v>15.202229999999986</v>
      </c>
      <c r="I7" s="434">
        <v>1.1030659661016948</v>
      </c>
      <c r="J7" s="435" t="s">
        <v>1</v>
      </c>
    </row>
    <row r="8" spans="1:10" ht="14.4" customHeight="1" x14ac:dyDescent="0.3">
      <c r="A8" s="431" t="s">
        <v>407</v>
      </c>
      <c r="B8" s="432" t="s">
        <v>442</v>
      </c>
      <c r="C8" s="433">
        <v>3.53172</v>
      </c>
      <c r="D8" s="433">
        <v>1.6633</v>
      </c>
      <c r="E8" s="433"/>
      <c r="F8" s="433">
        <v>4.3983600000000003</v>
      </c>
      <c r="G8" s="433">
        <v>4.999999877929687</v>
      </c>
      <c r="H8" s="433">
        <v>-0.60163987792968676</v>
      </c>
      <c r="I8" s="434">
        <v>0.8796720214763678</v>
      </c>
      <c r="J8" s="435" t="s">
        <v>1</v>
      </c>
    </row>
    <row r="9" spans="1:10" ht="14.4" customHeight="1" x14ac:dyDescent="0.3">
      <c r="A9" s="431" t="s">
        <v>407</v>
      </c>
      <c r="B9" s="432" t="s">
        <v>443</v>
      </c>
      <c r="C9" s="433">
        <v>64.535960000000003</v>
      </c>
      <c r="D9" s="433">
        <v>63.399699999999996</v>
      </c>
      <c r="E9" s="433"/>
      <c r="F9" s="433">
        <v>75.895569999999992</v>
      </c>
      <c r="G9" s="433">
        <v>75</v>
      </c>
      <c r="H9" s="433">
        <v>0.89556999999999221</v>
      </c>
      <c r="I9" s="434">
        <v>1.0119409333333331</v>
      </c>
      <c r="J9" s="435" t="s">
        <v>1</v>
      </c>
    </row>
    <row r="10" spans="1:10" ht="14.4" customHeight="1" x14ac:dyDescent="0.3">
      <c r="A10" s="431" t="s">
        <v>407</v>
      </c>
      <c r="B10" s="432" t="s">
        <v>444</v>
      </c>
      <c r="C10" s="433">
        <v>0</v>
      </c>
      <c r="D10" s="433">
        <v>0</v>
      </c>
      <c r="E10" s="433"/>
      <c r="F10" s="433">
        <v>0</v>
      </c>
      <c r="G10" s="433">
        <v>0</v>
      </c>
      <c r="H10" s="433">
        <v>0</v>
      </c>
      <c r="I10" s="434" t="s">
        <v>409</v>
      </c>
      <c r="J10" s="435" t="s">
        <v>1</v>
      </c>
    </row>
    <row r="11" spans="1:10" ht="14.4" customHeight="1" x14ac:dyDescent="0.3">
      <c r="A11" s="431" t="s">
        <v>407</v>
      </c>
      <c r="B11" s="432" t="s">
        <v>445</v>
      </c>
      <c r="C11" s="433">
        <v>10.481850000000001</v>
      </c>
      <c r="D11" s="433">
        <v>0.67820000000000003</v>
      </c>
      <c r="E11" s="433"/>
      <c r="F11" s="433">
        <v>3.6520000000000006</v>
      </c>
      <c r="G11" s="433">
        <v>5.0000001220703121</v>
      </c>
      <c r="H11" s="433">
        <v>-1.3480001220703115</v>
      </c>
      <c r="I11" s="434">
        <v>0.73039998216796931</v>
      </c>
      <c r="J11" s="435" t="s">
        <v>1</v>
      </c>
    </row>
    <row r="12" spans="1:10" ht="14.4" customHeight="1" x14ac:dyDescent="0.3">
      <c r="A12" s="431" t="s">
        <v>407</v>
      </c>
      <c r="B12" s="432" t="s">
        <v>411</v>
      </c>
      <c r="C12" s="433">
        <v>1455.4143899999995</v>
      </c>
      <c r="D12" s="433">
        <v>1455.1830600000003</v>
      </c>
      <c r="E12" s="433"/>
      <c r="F12" s="433">
        <v>1418.79162</v>
      </c>
      <c r="G12" s="433">
        <v>1373.7500703124999</v>
      </c>
      <c r="H12" s="433">
        <v>45.041549687500037</v>
      </c>
      <c r="I12" s="434">
        <v>1.032787295637593</v>
      </c>
      <c r="J12" s="435" t="s">
        <v>412</v>
      </c>
    </row>
    <row r="14" spans="1:10" ht="14.4" customHeight="1" x14ac:dyDescent="0.3">
      <c r="A14" s="431" t="s">
        <v>407</v>
      </c>
      <c r="B14" s="432" t="s">
        <v>408</v>
      </c>
      <c r="C14" s="433" t="s">
        <v>409</v>
      </c>
      <c r="D14" s="433" t="s">
        <v>409</v>
      </c>
      <c r="E14" s="433"/>
      <c r="F14" s="433" t="s">
        <v>409</v>
      </c>
      <c r="G14" s="433" t="s">
        <v>409</v>
      </c>
      <c r="H14" s="433" t="s">
        <v>409</v>
      </c>
      <c r="I14" s="434" t="s">
        <v>409</v>
      </c>
      <c r="J14" s="435" t="s">
        <v>54</v>
      </c>
    </row>
    <row r="15" spans="1:10" ht="14.4" customHeight="1" x14ac:dyDescent="0.3">
      <c r="A15" s="431" t="s">
        <v>413</v>
      </c>
      <c r="B15" s="432" t="s">
        <v>414</v>
      </c>
      <c r="C15" s="433" t="s">
        <v>409</v>
      </c>
      <c r="D15" s="433" t="s">
        <v>409</v>
      </c>
      <c r="E15" s="433"/>
      <c r="F15" s="433" t="s">
        <v>409</v>
      </c>
      <c r="G15" s="433" t="s">
        <v>409</v>
      </c>
      <c r="H15" s="433" t="s">
        <v>409</v>
      </c>
      <c r="I15" s="434" t="s">
        <v>409</v>
      </c>
      <c r="J15" s="435" t="s">
        <v>0</v>
      </c>
    </row>
    <row r="16" spans="1:10" ht="14.4" customHeight="1" x14ac:dyDescent="0.3">
      <c r="A16" s="431" t="s">
        <v>413</v>
      </c>
      <c r="B16" s="432" t="s">
        <v>440</v>
      </c>
      <c r="C16" s="433">
        <v>1177.8029199999999</v>
      </c>
      <c r="D16" s="433">
        <v>1200.4567400000003</v>
      </c>
      <c r="E16" s="433"/>
      <c r="F16" s="433">
        <v>1117.1394100000002</v>
      </c>
      <c r="G16" s="433">
        <v>1088</v>
      </c>
      <c r="H16" s="433">
        <v>29.139410000000225</v>
      </c>
      <c r="I16" s="434">
        <v>1.0267825459558826</v>
      </c>
      <c r="J16" s="435" t="s">
        <v>1</v>
      </c>
    </row>
    <row r="17" spans="1:10" ht="14.4" customHeight="1" x14ac:dyDescent="0.3">
      <c r="A17" s="431" t="s">
        <v>413</v>
      </c>
      <c r="B17" s="432" t="s">
        <v>441</v>
      </c>
      <c r="C17" s="433">
        <v>152.29948999999999</v>
      </c>
      <c r="D17" s="433">
        <v>149.54404</v>
      </c>
      <c r="E17" s="433"/>
      <c r="F17" s="433">
        <v>162.70222999999999</v>
      </c>
      <c r="G17" s="433">
        <v>148</v>
      </c>
      <c r="H17" s="433">
        <v>14.702229999999986</v>
      </c>
      <c r="I17" s="434">
        <v>1.0993393918918919</v>
      </c>
      <c r="J17" s="435" t="s">
        <v>1</v>
      </c>
    </row>
    <row r="18" spans="1:10" ht="14.4" customHeight="1" x14ac:dyDescent="0.3">
      <c r="A18" s="431" t="s">
        <v>413</v>
      </c>
      <c r="B18" s="432" t="s">
        <v>442</v>
      </c>
      <c r="C18" s="433">
        <v>0.92871999999999999</v>
      </c>
      <c r="D18" s="433">
        <v>1.6633</v>
      </c>
      <c r="E18" s="433"/>
      <c r="F18" s="433">
        <v>4.3983600000000003</v>
      </c>
      <c r="G18" s="433">
        <v>4</v>
      </c>
      <c r="H18" s="433">
        <v>0.39836000000000027</v>
      </c>
      <c r="I18" s="434">
        <v>1.0995900000000001</v>
      </c>
      <c r="J18" s="435" t="s">
        <v>1</v>
      </c>
    </row>
    <row r="19" spans="1:10" ht="14.4" customHeight="1" x14ac:dyDescent="0.3">
      <c r="A19" s="431" t="s">
        <v>413</v>
      </c>
      <c r="B19" s="432" t="s">
        <v>443</v>
      </c>
      <c r="C19" s="433">
        <v>64.535960000000003</v>
      </c>
      <c r="D19" s="433">
        <v>63.399699999999996</v>
      </c>
      <c r="E19" s="433"/>
      <c r="F19" s="433">
        <v>75.895569999999992</v>
      </c>
      <c r="G19" s="433">
        <v>75</v>
      </c>
      <c r="H19" s="433">
        <v>0.89556999999999221</v>
      </c>
      <c r="I19" s="434">
        <v>1.0119409333333331</v>
      </c>
      <c r="J19" s="435" t="s">
        <v>1</v>
      </c>
    </row>
    <row r="20" spans="1:10" ht="14.4" customHeight="1" x14ac:dyDescent="0.3">
      <c r="A20" s="431" t="s">
        <v>413</v>
      </c>
      <c r="B20" s="432" t="s">
        <v>444</v>
      </c>
      <c r="C20" s="433">
        <v>0</v>
      </c>
      <c r="D20" s="433">
        <v>0</v>
      </c>
      <c r="E20" s="433"/>
      <c r="F20" s="433">
        <v>0</v>
      </c>
      <c r="G20" s="433">
        <v>0</v>
      </c>
      <c r="H20" s="433">
        <v>0</v>
      </c>
      <c r="I20" s="434" t="s">
        <v>409</v>
      </c>
      <c r="J20" s="435" t="s">
        <v>1</v>
      </c>
    </row>
    <row r="21" spans="1:10" ht="14.4" customHeight="1" x14ac:dyDescent="0.3">
      <c r="A21" s="431" t="s">
        <v>413</v>
      </c>
      <c r="B21" s="432" t="s">
        <v>445</v>
      </c>
      <c r="C21" s="433">
        <v>7.7218500000000008</v>
      </c>
      <c r="D21" s="433">
        <v>0.67820000000000003</v>
      </c>
      <c r="E21" s="433"/>
      <c r="F21" s="433">
        <v>3.6520000000000006</v>
      </c>
      <c r="G21" s="433">
        <v>4</v>
      </c>
      <c r="H21" s="433">
        <v>-0.34799999999999942</v>
      </c>
      <c r="I21" s="434">
        <v>0.91300000000000014</v>
      </c>
      <c r="J21" s="435" t="s">
        <v>1</v>
      </c>
    </row>
    <row r="22" spans="1:10" ht="14.4" customHeight="1" x14ac:dyDescent="0.3">
      <c r="A22" s="431" t="s">
        <v>413</v>
      </c>
      <c r="B22" s="432" t="s">
        <v>415</v>
      </c>
      <c r="C22" s="433">
        <v>1403.2889399999999</v>
      </c>
      <c r="D22" s="433">
        <v>1415.7419800000002</v>
      </c>
      <c r="E22" s="433"/>
      <c r="F22" s="433">
        <v>1363.78757</v>
      </c>
      <c r="G22" s="433">
        <v>1319</v>
      </c>
      <c r="H22" s="433">
        <v>44.78756999999996</v>
      </c>
      <c r="I22" s="434">
        <v>1.0339557012888552</v>
      </c>
      <c r="J22" s="435" t="s">
        <v>416</v>
      </c>
    </row>
    <row r="23" spans="1:10" ht="14.4" customHeight="1" x14ac:dyDescent="0.3">
      <c r="A23" s="431" t="s">
        <v>409</v>
      </c>
      <c r="B23" s="432" t="s">
        <v>409</v>
      </c>
      <c r="C23" s="433" t="s">
        <v>409</v>
      </c>
      <c r="D23" s="433" t="s">
        <v>409</v>
      </c>
      <c r="E23" s="433"/>
      <c r="F23" s="433" t="s">
        <v>409</v>
      </c>
      <c r="G23" s="433" t="s">
        <v>409</v>
      </c>
      <c r="H23" s="433" t="s">
        <v>409</v>
      </c>
      <c r="I23" s="434" t="s">
        <v>409</v>
      </c>
      <c r="J23" s="435" t="s">
        <v>417</v>
      </c>
    </row>
    <row r="24" spans="1:10" ht="14.4" customHeight="1" x14ac:dyDescent="0.3">
      <c r="A24" s="431" t="s">
        <v>446</v>
      </c>
      <c r="B24" s="432" t="s">
        <v>447</v>
      </c>
      <c r="C24" s="433" t="s">
        <v>409</v>
      </c>
      <c r="D24" s="433" t="s">
        <v>409</v>
      </c>
      <c r="E24" s="433"/>
      <c r="F24" s="433" t="s">
        <v>409</v>
      </c>
      <c r="G24" s="433" t="s">
        <v>409</v>
      </c>
      <c r="H24" s="433" t="s">
        <v>409</v>
      </c>
      <c r="I24" s="434" t="s">
        <v>409</v>
      </c>
      <c r="J24" s="435" t="s">
        <v>0</v>
      </c>
    </row>
    <row r="25" spans="1:10" ht="14.4" customHeight="1" x14ac:dyDescent="0.3">
      <c r="A25" s="431" t="s">
        <v>446</v>
      </c>
      <c r="B25" s="432" t="s">
        <v>440</v>
      </c>
      <c r="C25" s="433">
        <v>46.762449999999994</v>
      </c>
      <c r="D25" s="433">
        <v>39.441079999999999</v>
      </c>
      <c r="E25" s="433"/>
      <c r="F25" s="433">
        <v>55.004049999999992</v>
      </c>
      <c r="G25" s="433">
        <v>53</v>
      </c>
      <c r="H25" s="433">
        <v>2.0040499999999923</v>
      </c>
      <c r="I25" s="434">
        <v>1.0378122641509433</v>
      </c>
      <c r="J25" s="435" t="s">
        <v>1</v>
      </c>
    </row>
    <row r="26" spans="1:10" ht="14.4" customHeight="1" x14ac:dyDescent="0.3">
      <c r="A26" s="431" t="s">
        <v>446</v>
      </c>
      <c r="B26" s="432" t="s">
        <v>442</v>
      </c>
      <c r="C26" s="433">
        <v>2.6030000000000002</v>
      </c>
      <c r="D26" s="433">
        <v>0</v>
      </c>
      <c r="E26" s="433"/>
      <c r="F26" s="433">
        <v>0</v>
      </c>
      <c r="G26" s="433">
        <v>1</v>
      </c>
      <c r="H26" s="433">
        <v>-1</v>
      </c>
      <c r="I26" s="434">
        <v>0</v>
      </c>
      <c r="J26" s="435" t="s">
        <v>1</v>
      </c>
    </row>
    <row r="27" spans="1:10" ht="14.4" customHeight="1" x14ac:dyDescent="0.3">
      <c r="A27" s="431" t="s">
        <v>446</v>
      </c>
      <c r="B27" s="432" t="s">
        <v>445</v>
      </c>
      <c r="C27" s="433">
        <v>2.76</v>
      </c>
      <c r="D27" s="433">
        <v>0</v>
      </c>
      <c r="E27" s="433"/>
      <c r="F27" s="433">
        <v>0</v>
      </c>
      <c r="G27" s="433">
        <v>1</v>
      </c>
      <c r="H27" s="433">
        <v>-1</v>
      </c>
      <c r="I27" s="434">
        <v>0</v>
      </c>
      <c r="J27" s="435" t="s">
        <v>1</v>
      </c>
    </row>
    <row r="28" spans="1:10" ht="14.4" customHeight="1" x14ac:dyDescent="0.3">
      <c r="A28" s="431" t="s">
        <v>446</v>
      </c>
      <c r="B28" s="432" t="s">
        <v>448</v>
      </c>
      <c r="C28" s="433">
        <v>52.125449999999994</v>
      </c>
      <c r="D28" s="433">
        <v>39.441079999999999</v>
      </c>
      <c r="E28" s="433"/>
      <c r="F28" s="433">
        <v>55.004049999999992</v>
      </c>
      <c r="G28" s="433">
        <v>55</v>
      </c>
      <c r="H28" s="433">
        <v>4.0499999999923375E-3</v>
      </c>
      <c r="I28" s="434">
        <v>1.0000736363636362</v>
      </c>
      <c r="J28" s="435" t="s">
        <v>416</v>
      </c>
    </row>
    <row r="29" spans="1:10" ht="14.4" customHeight="1" x14ac:dyDescent="0.3">
      <c r="A29" s="431" t="s">
        <v>409</v>
      </c>
      <c r="B29" s="432" t="s">
        <v>409</v>
      </c>
      <c r="C29" s="433" t="s">
        <v>409</v>
      </c>
      <c r="D29" s="433" t="s">
        <v>409</v>
      </c>
      <c r="E29" s="433"/>
      <c r="F29" s="433" t="s">
        <v>409</v>
      </c>
      <c r="G29" s="433" t="s">
        <v>409</v>
      </c>
      <c r="H29" s="433" t="s">
        <v>409</v>
      </c>
      <c r="I29" s="434" t="s">
        <v>409</v>
      </c>
      <c r="J29" s="435" t="s">
        <v>417</v>
      </c>
    </row>
    <row r="30" spans="1:10" ht="14.4" customHeight="1" x14ac:dyDescent="0.3">
      <c r="A30" s="431" t="s">
        <v>407</v>
      </c>
      <c r="B30" s="432" t="s">
        <v>411</v>
      </c>
      <c r="C30" s="433">
        <v>1455.4143899999999</v>
      </c>
      <c r="D30" s="433">
        <v>1455.1830600000003</v>
      </c>
      <c r="E30" s="433"/>
      <c r="F30" s="433">
        <v>1418.79162</v>
      </c>
      <c r="G30" s="433">
        <v>1374</v>
      </c>
      <c r="H30" s="433">
        <v>44.791619999999966</v>
      </c>
      <c r="I30" s="434">
        <v>1.0325994323144105</v>
      </c>
      <c r="J30" s="435" t="s">
        <v>412</v>
      </c>
    </row>
  </sheetData>
  <mergeCells count="3">
    <mergeCell ref="A1:I1"/>
    <mergeCell ref="F3:I3"/>
    <mergeCell ref="C4:D4"/>
  </mergeCells>
  <conditionalFormatting sqref="F13 F31:F65537">
    <cfRule type="cellIs" dxfId="20" priority="18" stopIfTrue="1" operator="greaterThan">
      <formula>1</formula>
    </cfRule>
  </conditionalFormatting>
  <conditionalFormatting sqref="H5:H12">
    <cfRule type="expression" dxfId="19" priority="14">
      <formula>$H5&gt;0</formula>
    </cfRule>
  </conditionalFormatting>
  <conditionalFormatting sqref="I5:I12">
    <cfRule type="expression" dxfId="18" priority="15">
      <formula>$I5&gt;1</formula>
    </cfRule>
  </conditionalFormatting>
  <conditionalFormatting sqref="B5:B12">
    <cfRule type="expression" dxfId="17" priority="11">
      <formula>OR($J5="NS",$J5="SumaNS",$J5="Účet")</formula>
    </cfRule>
  </conditionalFormatting>
  <conditionalFormatting sqref="F5:I12 B5:D12">
    <cfRule type="expression" dxfId="16" priority="17">
      <formula>AND($J5&lt;&gt;"",$J5&lt;&gt;"mezeraKL")</formula>
    </cfRule>
  </conditionalFormatting>
  <conditionalFormatting sqref="B5:D12 F5:I12">
    <cfRule type="expression" dxfId="15" priority="12">
      <formula>OR($J5="KL",$J5="SumaKL")</formula>
    </cfRule>
    <cfRule type="expression" priority="16" stopIfTrue="1">
      <formula>OR($J5="mezeraNS",$J5="mezeraKL")</formula>
    </cfRule>
  </conditionalFormatting>
  <conditionalFormatting sqref="B5:D12 F5:I12">
    <cfRule type="expression" dxfId="14" priority="13">
      <formula>OR($J5="SumaNS",$J5="NS")</formula>
    </cfRule>
  </conditionalFormatting>
  <conditionalFormatting sqref="A5:A12">
    <cfRule type="expression" dxfId="13" priority="9">
      <formula>AND($J5&lt;&gt;"mezeraKL",$J5&lt;&gt;"")</formula>
    </cfRule>
  </conditionalFormatting>
  <conditionalFormatting sqref="A5:A12">
    <cfRule type="expression" dxfId="12" priority="10">
      <formula>AND($J5&lt;&gt;"",$J5&lt;&gt;"mezeraKL")</formula>
    </cfRule>
  </conditionalFormatting>
  <conditionalFormatting sqref="H14:H30">
    <cfRule type="expression" dxfId="11" priority="6">
      <formula>$H14&gt;0</formula>
    </cfRule>
  </conditionalFormatting>
  <conditionalFormatting sqref="A14:A30">
    <cfRule type="expression" dxfId="10" priority="5">
      <formula>AND($J14&lt;&gt;"mezeraKL",$J14&lt;&gt;"")</formula>
    </cfRule>
  </conditionalFormatting>
  <conditionalFormatting sqref="I14:I30">
    <cfRule type="expression" dxfId="9" priority="7">
      <formula>$I14&gt;1</formula>
    </cfRule>
  </conditionalFormatting>
  <conditionalFormatting sqref="B14:B30">
    <cfRule type="expression" dxfId="8" priority="4">
      <formula>OR($J14="NS",$J14="SumaNS",$J14="Účet")</formula>
    </cfRule>
  </conditionalFormatting>
  <conditionalFormatting sqref="A14:D30 F14:I30">
    <cfRule type="expression" dxfId="7" priority="8">
      <formula>AND($J14&lt;&gt;"",$J14&lt;&gt;"mezeraKL")</formula>
    </cfRule>
  </conditionalFormatting>
  <conditionalFormatting sqref="B14:D30 F14:I30">
    <cfRule type="expression" dxfId="6" priority="1">
      <formula>OR($J14="KL",$J14="SumaKL")</formula>
    </cfRule>
    <cfRule type="expression" priority="3" stopIfTrue="1">
      <formula>OR($J14="mezeraNS",$J14="mezeraKL")</formula>
    </cfRule>
  </conditionalFormatting>
  <conditionalFormatting sqref="B14:D30 F14:I30">
    <cfRule type="expression" dxfId="5" priority="2">
      <formula>OR($J14="SumaNS",$J14="NS")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115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104" hidden="1" customWidth="1" outlineLevel="1"/>
    <col min="2" max="2" width="28.33203125" style="104" hidden="1" customWidth="1" outlineLevel="1"/>
    <col min="3" max="3" width="5.33203125" style="182" bestFit="1" customWidth="1" collapsed="1"/>
    <col min="4" max="4" width="18.77734375" style="186" customWidth="1"/>
    <col min="5" max="5" width="9" style="182" bestFit="1" customWidth="1"/>
    <col min="6" max="6" width="18.77734375" style="186" customWidth="1"/>
    <col min="7" max="7" width="12.44140625" style="182" hidden="1" customWidth="1" outlineLevel="1"/>
    <col min="8" max="8" width="25.77734375" style="182" customWidth="1" collapsed="1"/>
    <col min="9" max="9" width="7.77734375" style="180" customWidth="1"/>
    <col min="10" max="10" width="10" style="180" customWidth="1"/>
    <col min="11" max="11" width="11.109375" style="180" customWidth="1"/>
    <col min="12" max="16384" width="8.88671875" style="104"/>
  </cols>
  <sheetData>
    <row r="1" spans="1:11" ht="18.600000000000001" customHeight="1" thickBot="1" x14ac:dyDescent="0.4">
      <c r="A1" s="334" t="s">
        <v>665</v>
      </c>
      <c r="B1" s="298"/>
      <c r="C1" s="298"/>
      <c r="D1" s="298"/>
      <c r="E1" s="298"/>
      <c r="F1" s="298"/>
      <c r="G1" s="298"/>
      <c r="H1" s="298"/>
      <c r="I1" s="298"/>
      <c r="J1" s="298"/>
      <c r="K1" s="298"/>
    </row>
    <row r="2" spans="1:11" ht="14.4" customHeight="1" thickBot="1" x14ac:dyDescent="0.35">
      <c r="A2" s="200" t="s">
        <v>235</v>
      </c>
      <c r="B2" s="57"/>
      <c r="C2" s="184"/>
      <c r="D2" s="184"/>
      <c r="E2" s="184"/>
      <c r="F2" s="184"/>
      <c r="G2" s="184"/>
      <c r="H2" s="184"/>
      <c r="I2" s="185"/>
      <c r="J2" s="185"/>
      <c r="K2" s="185"/>
    </row>
    <row r="3" spans="1:11" ht="14.4" customHeight="1" thickBot="1" x14ac:dyDescent="0.35">
      <c r="A3" s="57"/>
      <c r="B3" s="57"/>
      <c r="C3" s="330"/>
      <c r="D3" s="331"/>
      <c r="E3" s="331"/>
      <c r="F3" s="331"/>
      <c r="G3" s="331"/>
      <c r="H3" s="116" t="s">
        <v>111</v>
      </c>
      <c r="I3" s="74">
        <f>IF(J3&lt;&gt;0,K3/J3,0)</f>
        <v>15.029687935114376</v>
      </c>
      <c r="J3" s="74">
        <f>SUBTOTAL(9,J5:J1048576)</f>
        <v>89792.5</v>
      </c>
      <c r="K3" s="75">
        <f>SUBTOTAL(9,K5:K1048576)</f>
        <v>1349553.2539137576</v>
      </c>
    </row>
    <row r="4" spans="1:11" s="181" customFormat="1" ht="14.4" customHeight="1" thickBot="1" x14ac:dyDescent="0.35">
      <c r="A4" s="436" t="s">
        <v>4</v>
      </c>
      <c r="B4" s="437" t="s">
        <v>5</v>
      </c>
      <c r="C4" s="437" t="s">
        <v>0</v>
      </c>
      <c r="D4" s="437" t="s">
        <v>6</v>
      </c>
      <c r="E4" s="437" t="s">
        <v>7</v>
      </c>
      <c r="F4" s="437" t="s">
        <v>1</v>
      </c>
      <c r="G4" s="437" t="s">
        <v>56</v>
      </c>
      <c r="H4" s="439" t="s">
        <v>11</v>
      </c>
      <c r="I4" s="440" t="s">
        <v>118</v>
      </c>
      <c r="J4" s="440" t="s">
        <v>13</v>
      </c>
      <c r="K4" s="441" t="s">
        <v>126</v>
      </c>
    </row>
    <row r="5" spans="1:11" ht="14.4" customHeight="1" x14ac:dyDescent="0.3">
      <c r="A5" s="442" t="s">
        <v>407</v>
      </c>
      <c r="B5" s="443" t="s">
        <v>408</v>
      </c>
      <c r="C5" s="444" t="s">
        <v>413</v>
      </c>
      <c r="D5" s="445" t="s">
        <v>414</v>
      </c>
      <c r="E5" s="444" t="s">
        <v>449</v>
      </c>
      <c r="F5" s="445" t="s">
        <v>450</v>
      </c>
      <c r="G5" s="444" t="s">
        <v>451</v>
      </c>
      <c r="H5" s="444" t="s">
        <v>452</v>
      </c>
      <c r="I5" s="447">
        <v>392.84665934244794</v>
      </c>
      <c r="J5" s="447">
        <v>9</v>
      </c>
      <c r="K5" s="448">
        <v>3535.619873046875</v>
      </c>
    </row>
    <row r="6" spans="1:11" ht="14.4" customHeight="1" x14ac:dyDescent="0.3">
      <c r="A6" s="449" t="s">
        <v>407</v>
      </c>
      <c r="B6" s="450" t="s">
        <v>408</v>
      </c>
      <c r="C6" s="451" t="s">
        <v>413</v>
      </c>
      <c r="D6" s="452" t="s">
        <v>414</v>
      </c>
      <c r="E6" s="451" t="s">
        <v>449</v>
      </c>
      <c r="F6" s="452" t="s">
        <v>450</v>
      </c>
      <c r="G6" s="451" t="s">
        <v>453</v>
      </c>
      <c r="H6" s="451" t="s">
        <v>454</v>
      </c>
      <c r="I6" s="454">
        <v>94.532499313354492</v>
      </c>
      <c r="J6" s="454">
        <v>10</v>
      </c>
      <c r="K6" s="455">
        <v>968</v>
      </c>
    </row>
    <row r="7" spans="1:11" ht="14.4" customHeight="1" x14ac:dyDescent="0.3">
      <c r="A7" s="449" t="s">
        <v>407</v>
      </c>
      <c r="B7" s="450" t="s">
        <v>408</v>
      </c>
      <c r="C7" s="451" t="s">
        <v>413</v>
      </c>
      <c r="D7" s="452" t="s">
        <v>414</v>
      </c>
      <c r="E7" s="451" t="s">
        <v>449</v>
      </c>
      <c r="F7" s="452" t="s">
        <v>450</v>
      </c>
      <c r="G7" s="451" t="s">
        <v>455</v>
      </c>
      <c r="H7" s="451" t="s">
        <v>456</v>
      </c>
      <c r="I7" s="454">
        <v>15411.8896484375</v>
      </c>
      <c r="J7" s="454">
        <v>1</v>
      </c>
      <c r="K7" s="455">
        <v>15411.8896484375</v>
      </c>
    </row>
    <row r="8" spans="1:11" ht="14.4" customHeight="1" x14ac:dyDescent="0.3">
      <c r="A8" s="449" t="s">
        <v>407</v>
      </c>
      <c r="B8" s="450" t="s">
        <v>408</v>
      </c>
      <c r="C8" s="451" t="s">
        <v>413</v>
      </c>
      <c r="D8" s="452" t="s">
        <v>414</v>
      </c>
      <c r="E8" s="451" t="s">
        <v>449</v>
      </c>
      <c r="F8" s="452" t="s">
        <v>450</v>
      </c>
      <c r="G8" s="451" t="s">
        <v>457</v>
      </c>
      <c r="H8" s="451" t="s">
        <v>458</v>
      </c>
      <c r="I8" s="454">
        <v>19664</v>
      </c>
      <c r="J8" s="454">
        <v>1</v>
      </c>
      <c r="K8" s="455">
        <v>19664</v>
      </c>
    </row>
    <row r="9" spans="1:11" ht="14.4" customHeight="1" x14ac:dyDescent="0.3">
      <c r="A9" s="449" t="s">
        <v>407</v>
      </c>
      <c r="B9" s="450" t="s">
        <v>408</v>
      </c>
      <c r="C9" s="451" t="s">
        <v>413</v>
      </c>
      <c r="D9" s="452" t="s">
        <v>414</v>
      </c>
      <c r="E9" s="451" t="s">
        <v>449</v>
      </c>
      <c r="F9" s="452" t="s">
        <v>450</v>
      </c>
      <c r="G9" s="451" t="s">
        <v>459</v>
      </c>
      <c r="H9" s="451" t="s">
        <v>460</v>
      </c>
      <c r="I9" s="454">
        <v>11059</v>
      </c>
      <c r="J9" s="454">
        <v>1</v>
      </c>
      <c r="K9" s="455">
        <v>11059</v>
      </c>
    </row>
    <row r="10" spans="1:11" ht="14.4" customHeight="1" x14ac:dyDescent="0.3">
      <c r="A10" s="449" t="s">
        <v>407</v>
      </c>
      <c r="B10" s="450" t="s">
        <v>408</v>
      </c>
      <c r="C10" s="451" t="s">
        <v>413</v>
      </c>
      <c r="D10" s="452" t="s">
        <v>414</v>
      </c>
      <c r="E10" s="451" t="s">
        <v>449</v>
      </c>
      <c r="F10" s="452" t="s">
        <v>450</v>
      </c>
      <c r="G10" s="451" t="s">
        <v>461</v>
      </c>
      <c r="H10" s="451" t="s">
        <v>462</v>
      </c>
      <c r="I10" s="454">
        <v>17908</v>
      </c>
      <c r="J10" s="454">
        <v>1</v>
      </c>
      <c r="K10" s="455">
        <v>17908</v>
      </c>
    </row>
    <row r="11" spans="1:11" ht="14.4" customHeight="1" x14ac:dyDescent="0.3">
      <c r="A11" s="449" t="s">
        <v>407</v>
      </c>
      <c r="B11" s="450" t="s">
        <v>408</v>
      </c>
      <c r="C11" s="451" t="s">
        <v>413</v>
      </c>
      <c r="D11" s="452" t="s">
        <v>414</v>
      </c>
      <c r="E11" s="451" t="s">
        <v>449</v>
      </c>
      <c r="F11" s="452" t="s">
        <v>450</v>
      </c>
      <c r="G11" s="451" t="s">
        <v>463</v>
      </c>
      <c r="H11" s="451" t="s">
        <v>464</v>
      </c>
      <c r="I11" s="454">
        <v>12267</v>
      </c>
      <c r="J11" s="454">
        <v>1</v>
      </c>
      <c r="K11" s="455">
        <v>12267</v>
      </c>
    </row>
    <row r="12" spans="1:11" ht="14.4" customHeight="1" x14ac:dyDescent="0.3">
      <c r="A12" s="449" t="s">
        <v>407</v>
      </c>
      <c r="B12" s="450" t="s">
        <v>408</v>
      </c>
      <c r="C12" s="451" t="s">
        <v>413</v>
      </c>
      <c r="D12" s="452" t="s">
        <v>414</v>
      </c>
      <c r="E12" s="451" t="s">
        <v>449</v>
      </c>
      <c r="F12" s="452" t="s">
        <v>450</v>
      </c>
      <c r="G12" s="451" t="s">
        <v>465</v>
      </c>
      <c r="H12" s="451" t="s">
        <v>466</v>
      </c>
      <c r="I12" s="454">
        <v>23985.830078125</v>
      </c>
      <c r="J12" s="454">
        <v>1</v>
      </c>
      <c r="K12" s="455">
        <v>23985.830078125</v>
      </c>
    </row>
    <row r="13" spans="1:11" ht="14.4" customHeight="1" x14ac:dyDescent="0.3">
      <c r="A13" s="449" t="s">
        <v>407</v>
      </c>
      <c r="B13" s="450" t="s">
        <v>408</v>
      </c>
      <c r="C13" s="451" t="s">
        <v>413</v>
      </c>
      <c r="D13" s="452" t="s">
        <v>414</v>
      </c>
      <c r="E13" s="451" t="s">
        <v>449</v>
      </c>
      <c r="F13" s="452" t="s">
        <v>450</v>
      </c>
      <c r="G13" s="451" t="s">
        <v>467</v>
      </c>
      <c r="H13" s="451" t="s">
        <v>468</v>
      </c>
      <c r="I13" s="454">
        <v>22801</v>
      </c>
      <c r="J13" s="454">
        <v>1</v>
      </c>
      <c r="K13" s="455">
        <v>22801</v>
      </c>
    </row>
    <row r="14" spans="1:11" ht="14.4" customHeight="1" x14ac:dyDescent="0.3">
      <c r="A14" s="449" t="s">
        <v>407</v>
      </c>
      <c r="B14" s="450" t="s">
        <v>408</v>
      </c>
      <c r="C14" s="451" t="s">
        <v>413</v>
      </c>
      <c r="D14" s="452" t="s">
        <v>414</v>
      </c>
      <c r="E14" s="451" t="s">
        <v>449</v>
      </c>
      <c r="F14" s="452" t="s">
        <v>450</v>
      </c>
      <c r="G14" s="451" t="s">
        <v>469</v>
      </c>
      <c r="H14" s="451" t="s">
        <v>470</v>
      </c>
      <c r="I14" s="454">
        <v>8293.33984375</v>
      </c>
      <c r="J14" s="454">
        <v>1</v>
      </c>
      <c r="K14" s="455">
        <v>8293.33984375</v>
      </c>
    </row>
    <row r="15" spans="1:11" ht="14.4" customHeight="1" x14ac:dyDescent="0.3">
      <c r="A15" s="449" t="s">
        <v>407</v>
      </c>
      <c r="B15" s="450" t="s">
        <v>408</v>
      </c>
      <c r="C15" s="451" t="s">
        <v>413</v>
      </c>
      <c r="D15" s="452" t="s">
        <v>414</v>
      </c>
      <c r="E15" s="451" t="s">
        <v>449</v>
      </c>
      <c r="F15" s="452" t="s">
        <v>450</v>
      </c>
      <c r="G15" s="451" t="s">
        <v>471</v>
      </c>
      <c r="H15" s="451" t="s">
        <v>472</v>
      </c>
      <c r="I15" s="454">
        <v>5706</v>
      </c>
      <c r="J15" s="454">
        <v>1</v>
      </c>
      <c r="K15" s="455">
        <v>5706</v>
      </c>
    </row>
    <row r="16" spans="1:11" ht="14.4" customHeight="1" x14ac:dyDescent="0.3">
      <c r="A16" s="449" t="s">
        <v>407</v>
      </c>
      <c r="B16" s="450" t="s">
        <v>408</v>
      </c>
      <c r="C16" s="451" t="s">
        <v>413</v>
      </c>
      <c r="D16" s="452" t="s">
        <v>414</v>
      </c>
      <c r="E16" s="451" t="s">
        <v>449</v>
      </c>
      <c r="F16" s="452" t="s">
        <v>450</v>
      </c>
      <c r="G16" s="451" t="s">
        <v>473</v>
      </c>
      <c r="H16" s="451" t="s">
        <v>474</v>
      </c>
      <c r="I16" s="454">
        <v>5574.2998046875</v>
      </c>
      <c r="J16" s="454">
        <v>1</v>
      </c>
      <c r="K16" s="455">
        <v>5574.2998046875</v>
      </c>
    </row>
    <row r="17" spans="1:11" ht="14.4" customHeight="1" x14ac:dyDescent="0.3">
      <c r="A17" s="449" t="s">
        <v>407</v>
      </c>
      <c r="B17" s="450" t="s">
        <v>408</v>
      </c>
      <c r="C17" s="451" t="s">
        <v>413</v>
      </c>
      <c r="D17" s="452" t="s">
        <v>414</v>
      </c>
      <c r="E17" s="451" t="s">
        <v>449</v>
      </c>
      <c r="F17" s="452" t="s">
        <v>450</v>
      </c>
      <c r="G17" s="451" t="s">
        <v>475</v>
      </c>
      <c r="H17" s="451" t="s">
        <v>476</v>
      </c>
      <c r="I17" s="454">
        <v>36989.80078125</v>
      </c>
      <c r="J17" s="454">
        <v>1</v>
      </c>
      <c r="K17" s="455">
        <v>36989.80078125</v>
      </c>
    </row>
    <row r="18" spans="1:11" ht="14.4" customHeight="1" x14ac:dyDescent="0.3">
      <c r="A18" s="449" t="s">
        <v>407</v>
      </c>
      <c r="B18" s="450" t="s">
        <v>408</v>
      </c>
      <c r="C18" s="451" t="s">
        <v>413</v>
      </c>
      <c r="D18" s="452" t="s">
        <v>414</v>
      </c>
      <c r="E18" s="451" t="s">
        <v>449</v>
      </c>
      <c r="F18" s="452" t="s">
        <v>450</v>
      </c>
      <c r="G18" s="451" t="s">
        <v>477</v>
      </c>
      <c r="H18" s="451" t="s">
        <v>478</v>
      </c>
      <c r="I18" s="454">
        <v>742.34002685546875</v>
      </c>
      <c r="J18" s="454">
        <v>10</v>
      </c>
      <c r="K18" s="455">
        <v>7423.3502197265625</v>
      </c>
    </row>
    <row r="19" spans="1:11" ht="14.4" customHeight="1" x14ac:dyDescent="0.3">
      <c r="A19" s="449" t="s">
        <v>407</v>
      </c>
      <c r="B19" s="450" t="s">
        <v>408</v>
      </c>
      <c r="C19" s="451" t="s">
        <v>413</v>
      </c>
      <c r="D19" s="452" t="s">
        <v>414</v>
      </c>
      <c r="E19" s="451" t="s">
        <v>449</v>
      </c>
      <c r="F19" s="452" t="s">
        <v>450</v>
      </c>
      <c r="G19" s="451" t="s">
        <v>479</v>
      </c>
      <c r="H19" s="451" t="s">
        <v>480</v>
      </c>
      <c r="I19" s="454">
        <v>314.55244815094346</v>
      </c>
      <c r="J19" s="454">
        <v>1</v>
      </c>
      <c r="K19" s="455">
        <v>314.55244815094346</v>
      </c>
    </row>
    <row r="20" spans="1:11" ht="14.4" customHeight="1" x14ac:dyDescent="0.3">
      <c r="A20" s="449" t="s">
        <v>407</v>
      </c>
      <c r="B20" s="450" t="s">
        <v>408</v>
      </c>
      <c r="C20" s="451" t="s">
        <v>413</v>
      </c>
      <c r="D20" s="452" t="s">
        <v>414</v>
      </c>
      <c r="E20" s="451" t="s">
        <v>449</v>
      </c>
      <c r="F20" s="452" t="s">
        <v>450</v>
      </c>
      <c r="G20" s="451" t="s">
        <v>481</v>
      </c>
      <c r="H20" s="451" t="s">
        <v>482</v>
      </c>
      <c r="I20" s="454">
        <v>605</v>
      </c>
      <c r="J20" s="454">
        <v>1</v>
      </c>
      <c r="K20" s="455">
        <v>605</v>
      </c>
    </row>
    <row r="21" spans="1:11" ht="14.4" customHeight="1" x14ac:dyDescent="0.3">
      <c r="A21" s="449" t="s">
        <v>407</v>
      </c>
      <c r="B21" s="450" t="s">
        <v>408</v>
      </c>
      <c r="C21" s="451" t="s">
        <v>413</v>
      </c>
      <c r="D21" s="452" t="s">
        <v>414</v>
      </c>
      <c r="E21" s="451" t="s">
        <v>449</v>
      </c>
      <c r="F21" s="452" t="s">
        <v>450</v>
      </c>
      <c r="G21" s="451" t="s">
        <v>483</v>
      </c>
      <c r="H21" s="451" t="s">
        <v>484</v>
      </c>
      <c r="I21" s="454">
        <v>1380.6099853515625</v>
      </c>
      <c r="J21" s="454">
        <v>10</v>
      </c>
      <c r="K21" s="455">
        <v>13806.099609375</v>
      </c>
    </row>
    <row r="22" spans="1:11" ht="14.4" customHeight="1" x14ac:dyDescent="0.3">
      <c r="A22" s="449" t="s">
        <v>407</v>
      </c>
      <c r="B22" s="450" t="s">
        <v>408</v>
      </c>
      <c r="C22" s="451" t="s">
        <v>413</v>
      </c>
      <c r="D22" s="452" t="s">
        <v>414</v>
      </c>
      <c r="E22" s="451" t="s">
        <v>449</v>
      </c>
      <c r="F22" s="452" t="s">
        <v>450</v>
      </c>
      <c r="G22" s="451" t="s">
        <v>485</v>
      </c>
      <c r="H22" s="451" t="s">
        <v>486</v>
      </c>
      <c r="I22" s="454">
        <v>44166.8984375</v>
      </c>
      <c r="J22" s="454">
        <v>2</v>
      </c>
      <c r="K22" s="455">
        <v>88333.796875</v>
      </c>
    </row>
    <row r="23" spans="1:11" ht="14.4" customHeight="1" x14ac:dyDescent="0.3">
      <c r="A23" s="449" t="s">
        <v>407</v>
      </c>
      <c r="B23" s="450" t="s">
        <v>408</v>
      </c>
      <c r="C23" s="451" t="s">
        <v>413</v>
      </c>
      <c r="D23" s="452" t="s">
        <v>414</v>
      </c>
      <c r="E23" s="451" t="s">
        <v>449</v>
      </c>
      <c r="F23" s="452" t="s">
        <v>450</v>
      </c>
      <c r="G23" s="451" t="s">
        <v>487</v>
      </c>
      <c r="H23" s="451" t="s">
        <v>488</v>
      </c>
      <c r="I23" s="454">
        <v>22138.279296875</v>
      </c>
      <c r="J23" s="454">
        <v>1</v>
      </c>
      <c r="K23" s="455">
        <v>22138.279296875</v>
      </c>
    </row>
    <row r="24" spans="1:11" ht="14.4" customHeight="1" x14ac:dyDescent="0.3">
      <c r="A24" s="449" t="s">
        <v>407</v>
      </c>
      <c r="B24" s="450" t="s">
        <v>408</v>
      </c>
      <c r="C24" s="451" t="s">
        <v>413</v>
      </c>
      <c r="D24" s="452" t="s">
        <v>414</v>
      </c>
      <c r="E24" s="451" t="s">
        <v>449</v>
      </c>
      <c r="F24" s="452" t="s">
        <v>450</v>
      </c>
      <c r="G24" s="451" t="s">
        <v>489</v>
      </c>
      <c r="H24" s="451" t="s">
        <v>490</v>
      </c>
      <c r="I24" s="454">
        <v>873</v>
      </c>
      <c r="J24" s="454">
        <v>1</v>
      </c>
      <c r="K24" s="455">
        <v>873</v>
      </c>
    </row>
    <row r="25" spans="1:11" ht="14.4" customHeight="1" x14ac:dyDescent="0.3">
      <c r="A25" s="449" t="s">
        <v>407</v>
      </c>
      <c r="B25" s="450" t="s">
        <v>408</v>
      </c>
      <c r="C25" s="451" t="s">
        <v>413</v>
      </c>
      <c r="D25" s="452" t="s">
        <v>414</v>
      </c>
      <c r="E25" s="451" t="s">
        <v>449</v>
      </c>
      <c r="F25" s="452" t="s">
        <v>450</v>
      </c>
      <c r="G25" s="451" t="s">
        <v>491</v>
      </c>
      <c r="H25" s="451" t="s">
        <v>492</v>
      </c>
      <c r="I25" s="454">
        <v>6670.1298828125</v>
      </c>
      <c r="J25" s="454">
        <v>2</v>
      </c>
      <c r="K25" s="455">
        <v>13340.25</v>
      </c>
    </row>
    <row r="26" spans="1:11" ht="14.4" customHeight="1" x14ac:dyDescent="0.3">
      <c r="A26" s="449" t="s">
        <v>407</v>
      </c>
      <c r="B26" s="450" t="s">
        <v>408</v>
      </c>
      <c r="C26" s="451" t="s">
        <v>413</v>
      </c>
      <c r="D26" s="452" t="s">
        <v>414</v>
      </c>
      <c r="E26" s="451" t="s">
        <v>449</v>
      </c>
      <c r="F26" s="452" t="s">
        <v>450</v>
      </c>
      <c r="G26" s="451" t="s">
        <v>493</v>
      </c>
      <c r="H26" s="451" t="s">
        <v>494</v>
      </c>
      <c r="I26" s="454">
        <v>888.1400146484375</v>
      </c>
      <c r="J26" s="454">
        <v>1</v>
      </c>
      <c r="K26" s="455">
        <v>888.1400146484375</v>
      </c>
    </row>
    <row r="27" spans="1:11" ht="14.4" customHeight="1" x14ac:dyDescent="0.3">
      <c r="A27" s="449" t="s">
        <v>407</v>
      </c>
      <c r="B27" s="450" t="s">
        <v>408</v>
      </c>
      <c r="C27" s="451" t="s">
        <v>413</v>
      </c>
      <c r="D27" s="452" t="s">
        <v>414</v>
      </c>
      <c r="E27" s="451" t="s">
        <v>449</v>
      </c>
      <c r="F27" s="452" t="s">
        <v>450</v>
      </c>
      <c r="G27" s="451" t="s">
        <v>495</v>
      </c>
      <c r="H27" s="451" t="s">
        <v>496</v>
      </c>
      <c r="I27" s="454">
        <v>8129.990234375</v>
      </c>
      <c r="J27" s="454">
        <v>1</v>
      </c>
      <c r="K27" s="455">
        <v>8129.990234375</v>
      </c>
    </row>
    <row r="28" spans="1:11" ht="14.4" customHeight="1" x14ac:dyDescent="0.3">
      <c r="A28" s="449" t="s">
        <v>407</v>
      </c>
      <c r="B28" s="450" t="s">
        <v>408</v>
      </c>
      <c r="C28" s="451" t="s">
        <v>413</v>
      </c>
      <c r="D28" s="452" t="s">
        <v>414</v>
      </c>
      <c r="E28" s="451" t="s">
        <v>449</v>
      </c>
      <c r="F28" s="452" t="s">
        <v>450</v>
      </c>
      <c r="G28" s="451" t="s">
        <v>497</v>
      </c>
      <c r="H28" s="451" t="s">
        <v>498</v>
      </c>
      <c r="I28" s="454">
        <v>461.00300598144531</v>
      </c>
      <c r="J28" s="454">
        <v>20</v>
      </c>
      <c r="K28" s="455">
        <v>9220.06005859375</v>
      </c>
    </row>
    <row r="29" spans="1:11" ht="14.4" customHeight="1" x14ac:dyDescent="0.3">
      <c r="A29" s="449" t="s">
        <v>407</v>
      </c>
      <c r="B29" s="450" t="s">
        <v>408</v>
      </c>
      <c r="C29" s="451" t="s">
        <v>413</v>
      </c>
      <c r="D29" s="452" t="s">
        <v>414</v>
      </c>
      <c r="E29" s="451" t="s">
        <v>449</v>
      </c>
      <c r="F29" s="452" t="s">
        <v>450</v>
      </c>
      <c r="G29" s="451" t="s">
        <v>499</v>
      </c>
      <c r="H29" s="451" t="s">
        <v>500</v>
      </c>
      <c r="I29" s="454">
        <v>6406.9501953125</v>
      </c>
      <c r="J29" s="454">
        <v>1</v>
      </c>
      <c r="K29" s="455">
        <v>6406.9501953125</v>
      </c>
    </row>
    <row r="30" spans="1:11" ht="14.4" customHeight="1" x14ac:dyDescent="0.3">
      <c r="A30" s="449" t="s">
        <v>407</v>
      </c>
      <c r="B30" s="450" t="s">
        <v>408</v>
      </c>
      <c r="C30" s="451" t="s">
        <v>413</v>
      </c>
      <c r="D30" s="452" t="s">
        <v>414</v>
      </c>
      <c r="E30" s="451" t="s">
        <v>449</v>
      </c>
      <c r="F30" s="452" t="s">
        <v>450</v>
      </c>
      <c r="G30" s="451" t="s">
        <v>501</v>
      </c>
      <c r="H30" s="451" t="s">
        <v>502</v>
      </c>
      <c r="I30" s="454">
        <v>2976.60009765625</v>
      </c>
      <c r="J30" s="454">
        <v>1</v>
      </c>
      <c r="K30" s="455">
        <v>2976.60009765625</v>
      </c>
    </row>
    <row r="31" spans="1:11" ht="14.4" customHeight="1" x14ac:dyDescent="0.3">
      <c r="A31" s="449" t="s">
        <v>407</v>
      </c>
      <c r="B31" s="450" t="s">
        <v>408</v>
      </c>
      <c r="C31" s="451" t="s">
        <v>413</v>
      </c>
      <c r="D31" s="452" t="s">
        <v>414</v>
      </c>
      <c r="E31" s="451" t="s">
        <v>449</v>
      </c>
      <c r="F31" s="452" t="s">
        <v>450</v>
      </c>
      <c r="G31" s="451" t="s">
        <v>503</v>
      </c>
      <c r="H31" s="451" t="s">
        <v>504</v>
      </c>
      <c r="I31" s="454">
        <v>41058.0390625</v>
      </c>
      <c r="J31" s="454">
        <v>1</v>
      </c>
      <c r="K31" s="455">
        <v>41058.0390625</v>
      </c>
    </row>
    <row r="32" spans="1:11" ht="14.4" customHeight="1" x14ac:dyDescent="0.3">
      <c r="A32" s="449" t="s">
        <v>407</v>
      </c>
      <c r="B32" s="450" t="s">
        <v>408</v>
      </c>
      <c r="C32" s="451" t="s">
        <v>413</v>
      </c>
      <c r="D32" s="452" t="s">
        <v>414</v>
      </c>
      <c r="E32" s="451" t="s">
        <v>449</v>
      </c>
      <c r="F32" s="452" t="s">
        <v>450</v>
      </c>
      <c r="G32" s="451" t="s">
        <v>505</v>
      </c>
      <c r="H32" s="451" t="s">
        <v>506</v>
      </c>
      <c r="I32" s="454">
        <v>48400</v>
      </c>
      <c r="J32" s="454">
        <v>2</v>
      </c>
      <c r="K32" s="455">
        <v>96800</v>
      </c>
    </row>
    <row r="33" spans="1:11" ht="14.4" customHeight="1" x14ac:dyDescent="0.3">
      <c r="A33" s="449" t="s">
        <v>407</v>
      </c>
      <c r="B33" s="450" t="s">
        <v>408</v>
      </c>
      <c r="C33" s="451" t="s">
        <v>413</v>
      </c>
      <c r="D33" s="452" t="s">
        <v>414</v>
      </c>
      <c r="E33" s="451" t="s">
        <v>449</v>
      </c>
      <c r="F33" s="452" t="s">
        <v>450</v>
      </c>
      <c r="G33" s="451" t="s">
        <v>507</v>
      </c>
      <c r="H33" s="451" t="s">
        <v>508</v>
      </c>
      <c r="I33" s="454">
        <v>2786.64990234375</v>
      </c>
      <c r="J33" s="454">
        <v>1</v>
      </c>
      <c r="K33" s="455">
        <v>2786.64990234375</v>
      </c>
    </row>
    <row r="34" spans="1:11" ht="14.4" customHeight="1" x14ac:dyDescent="0.3">
      <c r="A34" s="449" t="s">
        <v>407</v>
      </c>
      <c r="B34" s="450" t="s">
        <v>408</v>
      </c>
      <c r="C34" s="451" t="s">
        <v>413</v>
      </c>
      <c r="D34" s="452" t="s">
        <v>414</v>
      </c>
      <c r="E34" s="451" t="s">
        <v>449</v>
      </c>
      <c r="F34" s="452" t="s">
        <v>450</v>
      </c>
      <c r="G34" s="451" t="s">
        <v>509</v>
      </c>
      <c r="H34" s="451" t="s">
        <v>510</v>
      </c>
      <c r="I34" s="454">
        <v>145.19999694824219</v>
      </c>
      <c r="J34" s="454">
        <v>1</v>
      </c>
      <c r="K34" s="455">
        <v>145.19999694824219</v>
      </c>
    </row>
    <row r="35" spans="1:11" ht="14.4" customHeight="1" x14ac:dyDescent="0.3">
      <c r="A35" s="449" t="s">
        <v>407</v>
      </c>
      <c r="B35" s="450" t="s">
        <v>408</v>
      </c>
      <c r="C35" s="451" t="s">
        <v>413</v>
      </c>
      <c r="D35" s="452" t="s">
        <v>414</v>
      </c>
      <c r="E35" s="451" t="s">
        <v>449</v>
      </c>
      <c r="F35" s="452" t="s">
        <v>450</v>
      </c>
      <c r="G35" s="451" t="s">
        <v>511</v>
      </c>
      <c r="H35" s="451" t="s">
        <v>512</v>
      </c>
      <c r="I35" s="454">
        <v>123.02999877929688</v>
      </c>
      <c r="J35" s="454">
        <v>6</v>
      </c>
      <c r="K35" s="455">
        <v>738.19000244140625</v>
      </c>
    </row>
    <row r="36" spans="1:11" ht="14.4" customHeight="1" x14ac:dyDescent="0.3">
      <c r="A36" s="449" t="s">
        <v>407</v>
      </c>
      <c r="B36" s="450" t="s">
        <v>408</v>
      </c>
      <c r="C36" s="451" t="s">
        <v>413</v>
      </c>
      <c r="D36" s="452" t="s">
        <v>414</v>
      </c>
      <c r="E36" s="451" t="s">
        <v>449</v>
      </c>
      <c r="F36" s="452" t="s">
        <v>450</v>
      </c>
      <c r="G36" s="451" t="s">
        <v>513</v>
      </c>
      <c r="H36" s="451" t="s">
        <v>514</v>
      </c>
      <c r="I36" s="454">
        <v>9514.23046875</v>
      </c>
      <c r="J36" s="454">
        <v>1</v>
      </c>
      <c r="K36" s="455">
        <v>9514.23046875</v>
      </c>
    </row>
    <row r="37" spans="1:11" ht="14.4" customHeight="1" x14ac:dyDescent="0.3">
      <c r="A37" s="449" t="s">
        <v>407</v>
      </c>
      <c r="B37" s="450" t="s">
        <v>408</v>
      </c>
      <c r="C37" s="451" t="s">
        <v>413</v>
      </c>
      <c r="D37" s="452" t="s">
        <v>414</v>
      </c>
      <c r="E37" s="451" t="s">
        <v>449</v>
      </c>
      <c r="F37" s="452" t="s">
        <v>450</v>
      </c>
      <c r="G37" s="451" t="s">
        <v>515</v>
      </c>
      <c r="H37" s="451" t="s">
        <v>516</v>
      </c>
      <c r="I37" s="454">
        <v>17125.26953125</v>
      </c>
      <c r="J37" s="454">
        <v>1</v>
      </c>
      <c r="K37" s="455">
        <v>17125.26953125</v>
      </c>
    </row>
    <row r="38" spans="1:11" ht="14.4" customHeight="1" x14ac:dyDescent="0.3">
      <c r="A38" s="449" t="s">
        <v>407</v>
      </c>
      <c r="B38" s="450" t="s">
        <v>408</v>
      </c>
      <c r="C38" s="451" t="s">
        <v>413</v>
      </c>
      <c r="D38" s="452" t="s">
        <v>414</v>
      </c>
      <c r="E38" s="451" t="s">
        <v>449</v>
      </c>
      <c r="F38" s="452" t="s">
        <v>450</v>
      </c>
      <c r="G38" s="451" t="s">
        <v>517</v>
      </c>
      <c r="H38" s="451" t="s">
        <v>518</v>
      </c>
      <c r="I38" s="454">
        <v>16788.75</v>
      </c>
      <c r="J38" s="454">
        <v>1</v>
      </c>
      <c r="K38" s="455">
        <v>16788.75</v>
      </c>
    </row>
    <row r="39" spans="1:11" ht="14.4" customHeight="1" x14ac:dyDescent="0.3">
      <c r="A39" s="449" t="s">
        <v>407</v>
      </c>
      <c r="B39" s="450" t="s">
        <v>408</v>
      </c>
      <c r="C39" s="451" t="s">
        <v>413</v>
      </c>
      <c r="D39" s="452" t="s">
        <v>414</v>
      </c>
      <c r="E39" s="451" t="s">
        <v>449</v>
      </c>
      <c r="F39" s="452" t="s">
        <v>450</v>
      </c>
      <c r="G39" s="451" t="s">
        <v>519</v>
      </c>
      <c r="H39" s="451" t="s">
        <v>520</v>
      </c>
      <c r="I39" s="454">
        <v>18780</v>
      </c>
      <c r="J39" s="454">
        <v>1</v>
      </c>
      <c r="K39" s="455">
        <v>18780</v>
      </c>
    </row>
    <row r="40" spans="1:11" ht="14.4" customHeight="1" x14ac:dyDescent="0.3">
      <c r="A40" s="449" t="s">
        <v>407</v>
      </c>
      <c r="B40" s="450" t="s">
        <v>408</v>
      </c>
      <c r="C40" s="451" t="s">
        <v>413</v>
      </c>
      <c r="D40" s="452" t="s">
        <v>414</v>
      </c>
      <c r="E40" s="451" t="s">
        <v>449</v>
      </c>
      <c r="F40" s="452" t="s">
        <v>450</v>
      </c>
      <c r="G40" s="451" t="s">
        <v>521</v>
      </c>
      <c r="H40" s="451" t="s">
        <v>522</v>
      </c>
      <c r="I40" s="454">
        <v>17125.130859375</v>
      </c>
      <c r="J40" s="454">
        <v>1</v>
      </c>
      <c r="K40" s="455">
        <v>17125.130859375</v>
      </c>
    </row>
    <row r="41" spans="1:11" ht="14.4" customHeight="1" x14ac:dyDescent="0.3">
      <c r="A41" s="449" t="s">
        <v>407</v>
      </c>
      <c r="B41" s="450" t="s">
        <v>408</v>
      </c>
      <c r="C41" s="451" t="s">
        <v>413</v>
      </c>
      <c r="D41" s="452" t="s">
        <v>414</v>
      </c>
      <c r="E41" s="451" t="s">
        <v>449</v>
      </c>
      <c r="F41" s="452" t="s">
        <v>450</v>
      </c>
      <c r="G41" s="451" t="s">
        <v>523</v>
      </c>
      <c r="H41" s="451" t="s">
        <v>524</v>
      </c>
      <c r="I41" s="454">
        <v>34248.109375</v>
      </c>
      <c r="J41" s="454">
        <v>1</v>
      </c>
      <c r="K41" s="455">
        <v>34248.109375</v>
      </c>
    </row>
    <row r="42" spans="1:11" ht="14.4" customHeight="1" x14ac:dyDescent="0.3">
      <c r="A42" s="449" t="s">
        <v>407</v>
      </c>
      <c r="B42" s="450" t="s">
        <v>408</v>
      </c>
      <c r="C42" s="451" t="s">
        <v>413</v>
      </c>
      <c r="D42" s="452" t="s">
        <v>414</v>
      </c>
      <c r="E42" s="451" t="s">
        <v>449</v>
      </c>
      <c r="F42" s="452" t="s">
        <v>450</v>
      </c>
      <c r="G42" s="451" t="s">
        <v>525</v>
      </c>
      <c r="H42" s="451" t="s">
        <v>526</v>
      </c>
      <c r="I42" s="454">
        <v>17125.130859375</v>
      </c>
      <c r="J42" s="454">
        <v>1</v>
      </c>
      <c r="K42" s="455">
        <v>17125.130859375</v>
      </c>
    </row>
    <row r="43" spans="1:11" ht="14.4" customHeight="1" x14ac:dyDescent="0.3">
      <c r="A43" s="449" t="s">
        <v>407</v>
      </c>
      <c r="B43" s="450" t="s">
        <v>408</v>
      </c>
      <c r="C43" s="451" t="s">
        <v>413</v>
      </c>
      <c r="D43" s="452" t="s">
        <v>414</v>
      </c>
      <c r="E43" s="451" t="s">
        <v>449</v>
      </c>
      <c r="F43" s="452" t="s">
        <v>450</v>
      </c>
      <c r="G43" s="451" t="s">
        <v>527</v>
      </c>
      <c r="H43" s="451" t="s">
        <v>528</v>
      </c>
      <c r="I43" s="454">
        <v>55613.990885416664</v>
      </c>
      <c r="J43" s="454">
        <v>3</v>
      </c>
      <c r="K43" s="455">
        <v>166841.97265625</v>
      </c>
    </row>
    <row r="44" spans="1:11" ht="14.4" customHeight="1" x14ac:dyDescent="0.3">
      <c r="A44" s="449" t="s">
        <v>407</v>
      </c>
      <c r="B44" s="450" t="s">
        <v>408</v>
      </c>
      <c r="C44" s="451" t="s">
        <v>413</v>
      </c>
      <c r="D44" s="452" t="s">
        <v>414</v>
      </c>
      <c r="E44" s="451" t="s">
        <v>449</v>
      </c>
      <c r="F44" s="452" t="s">
        <v>450</v>
      </c>
      <c r="G44" s="451" t="s">
        <v>529</v>
      </c>
      <c r="H44" s="451" t="s">
        <v>530</v>
      </c>
      <c r="I44" s="454">
        <v>16303.900390625</v>
      </c>
      <c r="J44" s="454">
        <v>1</v>
      </c>
      <c r="K44" s="455">
        <v>16303.900390625</v>
      </c>
    </row>
    <row r="45" spans="1:11" ht="14.4" customHeight="1" x14ac:dyDescent="0.3">
      <c r="A45" s="449" t="s">
        <v>407</v>
      </c>
      <c r="B45" s="450" t="s">
        <v>408</v>
      </c>
      <c r="C45" s="451" t="s">
        <v>413</v>
      </c>
      <c r="D45" s="452" t="s">
        <v>414</v>
      </c>
      <c r="E45" s="451" t="s">
        <v>449</v>
      </c>
      <c r="F45" s="452" t="s">
        <v>450</v>
      </c>
      <c r="G45" s="451" t="s">
        <v>531</v>
      </c>
      <c r="H45" s="451" t="s">
        <v>532</v>
      </c>
      <c r="I45" s="454">
        <v>15150.400390625</v>
      </c>
      <c r="J45" s="454">
        <v>1</v>
      </c>
      <c r="K45" s="455">
        <v>15150.400390625</v>
      </c>
    </row>
    <row r="46" spans="1:11" ht="14.4" customHeight="1" x14ac:dyDescent="0.3">
      <c r="A46" s="449" t="s">
        <v>407</v>
      </c>
      <c r="B46" s="450" t="s">
        <v>408</v>
      </c>
      <c r="C46" s="451" t="s">
        <v>413</v>
      </c>
      <c r="D46" s="452" t="s">
        <v>414</v>
      </c>
      <c r="E46" s="451" t="s">
        <v>449</v>
      </c>
      <c r="F46" s="452" t="s">
        <v>450</v>
      </c>
      <c r="G46" s="451" t="s">
        <v>533</v>
      </c>
      <c r="H46" s="451" t="s">
        <v>534</v>
      </c>
      <c r="I46" s="454">
        <v>23642.19921875</v>
      </c>
      <c r="J46" s="454">
        <v>1</v>
      </c>
      <c r="K46" s="455">
        <v>23642.19921875</v>
      </c>
    </row>
    <row r="47" spans="1:11" ht="14.4" customHeight="1" x14ac:dyDescent="0.3">
      <c r="A47" s="449" t="s">
        <v>407</v>
      </c>
      <c r="B47" s="450" t="s">
        <v>408</v>
      </c>
      <c r="C47" s="451" t="s">
        <v>413</v>
      </c>
      <c r="D47" s="452" t="s">
        <v>414</v>
      </c>
      <c r="E47" s="451" t="s">
        <v>449</v>
      </c>
      <c r="F47" s="452" t="s">
        <v>450</v>
      </c>
      <c r="G47" s="451" t="s">
        <v>535</v>
      </c>
      <c r="H47" s="451" t="s">
        <v>536</v>
      </c>
      <c r="I47" s="454">
        <v>8129.990234375</v>
      </c>
      <c r="J47" s="454">
        <v>1</v>
      </c>
      <c r="K47" s="455">
        <v>8129.990234375</v>
      </c>
    </row>
    <row r="48" spans="1:11" ht="14.4" customHeight="1" x14ac:dyDescent="0.3">
      <c r="A48" s="449" t="s">
        <v>407</v>
      </c>
      <c r="B48" s="450" t="s">
        <v>408</v>
      </c>
      <c r="C48" s="451" t="s">
        <v>413</v>
      </c>
      <c r="D48" s="452" t="s">
        <v>414</v>
      </c>
      <c r="E48" s="451" t="s">
        <v>449</v>
      </c>
      <c r="F48" s="452" t="s">
        <v>450</v>
      </c>
      <c r="G48" s="451" t="s">
        <v>537</v>
      </c>
      <c r="H48" s="451" t="s">
        <v>538</v>
      </c>
      <c r="I48" s="454">
        <v>617.09798177083337</v>
      </c>
      <c r="J48" s="454">
        <v>30</v>
      </c>
      <c r="K48" s="455">
        <v>18512.93994140625</v>
      </c>
    </row>
    <row r="49" spans="1:11" ht="14.4" customHeight="1" x14ac:dyDescent="0.3">
      <c r="A49" s="449" t="s">
        <v>407</v>
      </c>
      <c r="B49" s="450" t="s">
        <v>408</v>
      </c>
      <c r="C49" s="451" t="s">
        <v>413</v>
      </c>
      <c r="D49" s="452" t="s">
        <v>414</v>
      </c>
      <c r="E49" s="451" t="s">
        <v>449</v>
      </c>
      <c r="F49" s="452" t="s">
        <v>450</v>
      </c>
      <c r="G49" s="451" t="s">
        <v>539</v>
      </c>
      <c r="H49" s="451" t="s">
        <v>540</v>
      </c>
      <c r="I49" s="454">
        <v>19361.2109375</v>
      </c>
      <c r="J49" s="454">
        <v>1</v>
      </c>
      <c r="K49" s="455">
        <v>19361.2109375</v>
      </c>
    </row>
    <row r="50" spans="1:11" ht="14.4" customHeight="1" x14ac:dyDescent="0.3">
      <c r="A50" s="449" t="s">
        <v>407</v>
      </c>
      <c r="B50" s="450" t="s">
        <v>408</v>
      </c>
      <c r="C50" s="451" t="s">
        <v>413</v>
      </c>
      <c r="D50" s="452" t="s">
        <v>414</v>
      </c>
      <c r="E50" s="451" t="s">
        <v>449</v>
      </c>
      <c r="F50" s="452" t="s">
        <v>450</v>
      </c>
      <c r="G50" s="451" t="s">
        <v>541</v>
      </c>
      <c r="H50" s="451" t="s">
        <v>542</v>
      </c>
      <c r="I50" s="454">
        <v>9514.23046875</v>
      </c>
      <c r="J50" s="454">
        <v>1</v>
      </c>
      <c r="K50" s="455">
        <v>9514.23046875</v>
      </c>
    </row>
    <row r="51" spans="1:11" ht="14.4" customHeight="1" x14ac:dyDescent="0.3">
      <c r="A51" s="449" t="s">
        <v>407</v>
      </c>
      <c r="B51" s="450" t="s">
        <v>408</v>
      </c>
      <c r="C51" s="451" t="s">
        <v>413</v>
      </c>
      <c r="D51" s="452" t="s">
        <v>414</v>
      </c>
      <c r="E51" s="451" t="s">
        <v>449</v>
      </c>
      <c r="F51" s="452" t="s">
        <v>450</v>
      </c>
      <c r="G51" s="451" t="s">
        <v>543</v>
      </c>
      <c r="H51" s="451" t="s">
        <v>544</v>
      </c>
      <c r="I51" s="454">
        <v>4147.8798828125</v>
      </c>
      <c r="J51" s="454">
        <v>1</v>
      </c>
      <c r="K51" s="455">
        <v>4147.8798828125</v>
      </c>
    </row>
    <row r="52" spans="1:11" ht="14.4" customHeight="1" x14ac:dyDescent="0.3">
      <c r="A52" s="449" t="s">
        <v>407</v>
      </c>
      <c r="B52" s="450" t="s">
        <v>408</v>
      </c>
      <c r="C52" s="451" t="s">
        <v>413</v>
      </c>
      <c r="D52" s="452" t="s">
        <v>414</v>
      </c>
      <c r="E52" s="451" t="s">
        <v>449</v>
      </c>
      <c r="F52" s="452" t="s">
        <v>450</v>
      </c>
      <c r="G52" s="451" t="s">
        <v>545</v>
      </c>
      <c r="H52" s="451" t="s">
        <v>546</v>
      </c>
      <c r="I52" s="454">
        <v>1911.800048828125</v>
      </c>
      <c r="J52" s="454">
        <v>1</v>
      </c>
      <c r="K52" s="455">
        <v>1911.800048828125</v>
      </c>
    </row>
    <row r="53" spans="1:11" ht="14.4" customHeight="1" x14ac:dyDescent="0.3">
      <c r="A53" s="449" t="s">
        <v>407</v>
      </c>
      <c r="B53" s="450" t="s">
        <v>408</v>
      </c>
      <c r="C53" s="451" t="s">
        <v>413</v>
      </c>
      <c r="D53" s="452" t="s">
        <v>414</v>
      </c>
      <c r="E53" s="451" t="s">
        <v>449</v>
      </c>
      <c r="F53" s="452" t="s">
        <v>450</v>
      </c>
      <c r="G53" s="451" t="s">
        <v>547</v>
      </c>
      <c r="H53" s="451" t="s">
        <v>548</v>
      </c>
      <c r="I53" s="454">
        <v>11698</v>
      </c>
      <c r="J53" s="454">
        <v>1</v>
      </c>
      <c r="K53" s="455">
        <v>11698</v>
      </c>
    </row>
    <row r="54" spans="1:11" ht="14.4" customHeight="1" x14ac:dyDescent="0.3">
      <c r="A54" s="449" t="s">
        <v>407</v>
      </c>
      <c r="B54" s="450" t="s">
        <v>408</v>
      </c>
      <c r="C54" s="451" t="s">
        <v>413</v>
      </c>
      <c r="D54" s="452" t="s">
        <v>414</v>
      </c>
      <c r="E54" s="451" t="s">
        <v>449</v>
      </c>
      <c r="F54" s="452" t="s">
        <v>450</v>
      </c>
      <c r="G54" s="451" t="s">
        <v>549</v>
      </c>
      <c r="H54" s="451" t="s">
        <v>550</v>
      </c>
      <c r="I54" s="454">
        <v>16788.75</v>
      </c>
      <c r="J54" s="454">
        <v>1</v>
      </c>
      <c r="K54" s="455">
        <v>16788.75</v>
      </c>
    </row>
    <row r="55" spans="1:11" ht="14.4" customHeight="1" x14ac:dyDescent="0.3">
      <c r="A55" s="449" t="s">
        <v>407</v>
      </c>
      <c r="B55" s="450" t="s">
        <v>408</v>
      </c>
      <c r="C55" s="451" t="s">
        <v>413</v>
      </c>
      <c r="D55" s="452" t="s">
        <v>414</v>
      </c>
      <c r="E55" s="451" t="s">
        <v>449</v>
      </c>
      <c r="F55" s="452" t="s">
        <v>450</v>
      </c>
      <c r="G55" s="451" t="s">
        <v>551</v>
      </c>
      <c r="H55" s="451" t="s">
        <v>552</v>
      </c>
      <c r="I55" s="454">
        <v>991.6300048828125</v>
      </c>
      <c r="J55" s="454">
        <v>3</v>
      </c>
      <c r="K55" s="455">
        <v>2974.889892578125</v>
      </c>
    </row>
    <row r="56" spans="1:11" ht="14.4" customHeight="1" x14ac:dyDescent="0.3">
      <c r="A56" s="449" t="s">
        <v>407</v>
      </c>
      <c r="B56" s="450" t="s">
        <v>408</v>
      </c>
      <c r="C56" s="451" t="s">
        <v>413</v>
      </c>
      <c r="D56" s="452" t="s">
        <v>414</v>
      </c>
      <c r="E56" s="451" t="s">
        <v>449</v>
      </c>
      <c r="F56" s="452" t="s">
        <v>450</v>
      </c>
      <c r="G56" s="451" t="s">
        <v>553</v>
      </c>
      <c r="H56" s="451" t="s">
        <v>554</v>
      </c>
      <c r="I56" s="454">
        <v>459.79998779296875</v>
      </c>
      <c r="J56" s="454">
        <v>2</v>
      </c>
      <c r="K56" s="455">
        <v>919.5999755859375</v>
      </c>
    </row>
    <row r="57" spans="1:11" ht="14.4" customHeight="1" x14ac:dyDescent="0.3">
      <c r="A57" s="449" t="s">
        <v>407</v>
      </c>
      <c r="B57" s="450" t="s">
        <v>408</v>
      </c>
      <c r="C57" s="451" t="s">
        <v>413</v>
      </c>
      <c r="D57" s="452" t="s">
        <v>414</v>
      </c>
      <c r="E57" s="451" t="s">
        <v>449</v>
      </c>
      <c r="F57" s="452" t="s">
        <v>450</v>
      </c>
      <c r="G57" s="451" t="s">
        <v>555</v>
      </c>
      <c r="H57" s="451" t="s">
        <v>556</v>
      </c>
      <c r="I57" s="454">
        <v>5663</v>
      </c>
      <c r="J57" s="454">
        <v>1</v>
      </c>
      <c r="K57" s="455">
        <v>5663</v>
      </c>
    </row>
    <row r="58" spans="1:11" ht="14.4" customHeight="1" x14ac:dyDescent="0.3">
      <c r="A58" s="449" t="s">
        <v>407</v>
      </c>
      <c r="B58" s="450" t="s">
        <v>408</v>
      </c>
      <c r="C58" s="451" t="s">
        <v>413</v>
      </c>
      <c r="D58" s="452" t="s">
        <v>414</v>
      </c>
      <c r="E58" s="451" t="s">
        <v>449</v>
      </c>
      <c r="F58" s="452" t="s">
        <v>450</v>
      </c>
      <c r="G58" s="451" t="s">
        <v>557</v>
      </c>
      <c r="H58" s="451" t="s">
        <v>558</v>
      </c>
      <c r="I58" s="454">
        <v>4828</v>
      </c>
      <c r="J58" s="454">
        <v>1</v>
      </c>
      <c r="K58" s="455">
        <v>4828</v>
      </c>
    </row>
    <row r="59" spans="1:11" ht="14.4" customHeight="1" x14ac:dyDescent="0.3">
      <c r="A59" s="449" t="s">
        <v>407</v>
      </c>
      <c r="B59" s="450" t="s">
        <v>408</v>
      </c>
      <c r="C59" s="451" t="s">
        <v>413</v>
      </c>
      <c r="D59" s="452" t="s">
        <v>414</v>
      </c>
      <c r="E59" s="451" t="s">
        <v>449</v>
      </c>
      <c r="F59" s="452" t="s">
        <v>450</v>
      </c>
      <c r="G59" s="451" t="s">
        <v>559</v>
      </c>
      <c r="H59" s="451" t="s">
        <v>560</v>
      </c>
      <c r="I59" s="454">
        <v>18670</v>
      </c>
      <c r="J59" s="454">
        <v>1</v>
      </c>
      <c r="K59" s="455">
        <v>18670</v>
      </c>
    </row>
    <row r="60" spans="1:11" ht="14.4" customHeight="1" x14ac:dyDescent="0.3">
      <c r="A60" s="449" t="s">
        <v>407</v>
      </c>
      <c r="B60" s="450" t="s">
        <v>408</v>
      </c>
      <c r="C60" s="451" t="s">
        <v>413</v>
      </c>
      <c r="D60" s="452" t="s">
        <v>414</v>
      </c>
      <c r="E60" s="451" t="s">
        <v>449</v>
      </c>
      <c r="F60" s="452" t="s">
        <v>450</v>
      </c>
      <c r="G60" s="451" t="s">
        <v>561</v>
      </c>
      <c r="H60" s="451" t="s">
        <v>562</v>
      </c>
      <c r="I60" s="454">
        <v>7457.2099609375</v>
      </c>
      <c r="J60" s="454">
        <v>2</v>
      </c>
      <c r="K60" s="455">
        <v>14914.41015625</v>
      </c>
    </row>
    <row r="61" spans="1:11" ht="14.4" customHeight="1" x14ac:dyDescent="0.3">
      <c r="A61" s="449" t="s">
        <v>407</v>
      </c>
      <c r="B61" s="450" t="s">
        <v>408</v>
      </c>
      <c r="C61" s="451" t="s">
        <v>413</v>
      </c>
      <c r="D61" s="452" t="s">
        <v>414</v>
      </c>
      <c r="E61" s="451" t="s">
        <v>449</v>
      </c>
      <c r="F61" s="452" t="s">
        <v>450</v>
      </c>
      <c r="G61" s="451" t="s">
        <v>563</v>
      </c>
      <c r="H61" s="451" t="s">
        <v>564</v>
      </c>
      <c r="I61" s="454">
        <v>1645.300048828125</v>
      </c>
      <c r="J61" s="454">
        <v>17</v>
      </c>
      <c r="K61" s="455">
        <v>27970.06005859375</v>
      </c>
    </row>
    <row r="62" spans="1:11" ht="14.4" customHeight="1" x14ac:dyDescent="0.3">
      <c r="A62" s="449" t="s">
        <v>407</v>
      </c>
      <c r="B62" s="450" t="s">
        <v>408</v>
      </c>
      <c r="C62" s="451" t="s">
        <v>413</v>
      </c>
      <c r="D62" s="452" t="s">
        <v>414</v>
      </c>
      <c r="E62" s="451" t="s">
        <v>449</v>
      </c>
      <c r="F62" s="452" t="s">
        <v>450</v>
      </c>
      <c r="G62" s="451" t="s">
        <v>565</v>
      </c>
      <c r="H62" s="451" t="s">
        <v>566</v>
      </c>
      <c r="I62" s="454">
        <v>15652.5595703125</v>
      </c>
      <c r="J62" s="454">
        <v>2</v>
      </c>
      <c r="K62" s="455">
        <v>31305.119140625</v>
      </c>
    </row>
    <row r="63" spans="1:11" ht="14.4" customHeight="1" x14ac:dyDescent="0.3">
      <c r="A63" s="449" t="s">
        <v>407</v>
      </c>
      <c r="B63" s="450" t="s">
        <v>408</v>
      </c>
      <c r="C63" s="451" t="s">
        <v>413</v>
      </c>
      <c r="D63" s="452" t="s">
        <v>414</v>
      </c>
      <c r="E63" s="451" t="s">
        <v>449</v>
      </c>
      <c r="F63" s="452" t="s">
        <v>450</v>
      </c>
      <c r="G63" s="451" t="s">
        <v>567</v>
      </c>
      <c r="H63" s="451" t="s">
        <v>568</v>
      </c>
      <c r="I63" s="454">
        <v>11042.3798828125</v>
      </c>
      <c r="J63" s="454">
        <v>1</v>
      </c>
      <c r="K63" s="455">
        <v>11042.3798828125</v>
      </c>
    </row>
    <row r="64" spans="1:11" ht="14.4" customHeight="1" x14ac:dyDescent="0.3">
      <c r="A64" s="449" t="s">
        <v>407</v>
      </c>
      <c r="B64" s="450" t="s">
        <v>408</v>
      </c>
      <c r="C64" s="451" t="s">
        <v>413</v>
      </c>
      <c r="D64" s="452" t="s">
        <v>414</v>
      </c>
      <c r="E64" s="451" t="s">
        <v>569</v>
      </c>
      <c r="F64" s="452" t="s">
        <v>570</v>
      </c>
      <c r="G64" s="451" t="s">
        <v>571</v>
      </c>
      <c r="H64" s="451" t="s">
        <v>572</v>
      </c>
      <c r="I64" s="454">
        <v>15911.802734375</v>
      </c>
      <c r="J64" s="454">
        <v>4</v>
      </c>
      <c r="K64" s="455">
        <v>63647.2109375</v>
      </c>
    </row>
    <row r="65" spans="1:11" ht="14.4" customHeight="1" x14ac:dyDescent="0.3">
      <c r="A65" s="449" t="s">
        <v>407</v>
      </c>
      <c r="B65" s="450" t="s">
        <v>408</v>
      </c>
      <c r="C65" s="451" t="s">
        <v>413</v>
      </c>
      <c r="D65" s="452" t="s">
        <v>414</v>
      </c>
      <c r="E65" s="451" t="s">
        <v>569</v>
      </c>
      <c r="F65" s="452" t="s">
        <v>570</v>
      </c>
      <c r="G65" s="451" t="s">
        <v>573</v>
      </c>
      <c r="H65" s="451" t="s">
        <v>574</v>
      </c>
      <c r="I65" s="454">
        <v>98.010002136230469</v>
      </c>
      <c r="J65" s="454">
        <v>2</v>
      </c>
      <c r="K65" s="455">
        <v>196.02000427246094</v>
      </c>
    </row>
    <row r="66" spans="1:11" ht="14.4" customHeight="1" x14ac:dyDescent="0.3">
      <c r="A66" s="449" t="s">
        <v>407</v>
      </c>
      <c r="B66" s="450" t="s">
        <v>408</v>
      </c>
      <c r="C66" s="451" t="s">
        <v>413</v>
      </c>
      <c r="D66" s="452" t="s">
        <v>414</v>
      </c>
      <c r="E66" s="451" t="s">
        <v>569</v>
      </c>
      <c r="F66" s="452" t="s">
        <v>570</v>
      </c>
      <c r="G66" s="451" t="s">
        <v>575</v>
      </c>
      <c r="H66" s="451" t="s">
        <v>576</v>
      </c>
      <c r="I66" s="454">
        <v>62.919998168945313</v>
      </c>
      <c r="J66" s="454">
        <v>2</v>
      </c>
      <c r="K66" s="455">
        <v>125.83999633789063</v>
      </c>
    </row>
    <row r="67" spans="1:11" ht="14.4" customHeight="1" x14ac:dyDescent="0.3">
      <c r="A67" s="449" t="s">
        <v>407</v>
      </c>
      <c r="B67" s="450" t="s">
        <v>408</v>
      </c>
      <c r="C67" s="451" t="s">
        <v>413</v>
      </c>
      <c r="D67" s="452" t="s">
        <v>414</v>
      </c>
      <c r="E67" s="451" t="s">
        <v>569</v>
      </c>
      <c r="F67" s="452" t="s">
        <v>570</v>
      </c>
      <c r="G67" s="451" t="s">
        <v>577</v>
      </c>
      <c r="H67" s="451" t="s">
        <v>578</v>
      </c>
      <c r="I67" s="454">
        <v>0.17000000178813934</v>
      </c>
      <c r="J67" s="454">
        <v>2000</v>
      </c>
      <c r="K67" s="455">
        <v>334.96000671386719</v>
      </c>
    </row>
    <row r="68" spans="1:11" ht="14.4" customHeight="1" x14ac:dyDescent="0.3">
      <c r="A68" s="449" t="s">
        <v>407</v>
      </c>
      <c r="B68" s="450" t="s">
        <v>408</v>
      </c>
      <c r="C68" s="451" t="s">
        <v>413</v>
      </c>
      <c r="D68" s="452" t="s">
        <v>414</v>
      </c>
      <c r="E68" s="451" t="s">
        <v>569</v>
      </c>
      <c r="F68" s="452" t="s">
        <v>570</v>
      </c>
      <c r="G68" s="451" t="s">
        <v>579</v>
      </c>
      <c r="H68" s="451" t="s">
        <v>580</v>
      </c>
      <c r="I68" s="454">
        <v>0.20000000298023224</v>
      </c>
      <c r="J68" s="454">
        <v>1000</v>
      </c>
      <c r="K68" s="455">
        <v>200.44999694824219</v>
      </c>
    </row>
    <row r="69" spans="1:11" ht="14.4" customHeight="1" x14ac:dyDescent="0.3">
      <c r="A69" s="449" t="s">
        <v>407</v>
      </c>
      <c r="B69" s="450" t="s">
        <v>408</v>
      </c>
      <c r="C69" s="451" t="s">
        <v>413</v>
      </c>
      <c r="D69" s="452" t="s">
        <v>414</v>
      </c>
      <c r="E69" s="451" t="s">
        <v>569</v>
      </c>
      <c r="F69" s="452" t="s">
        <v>570</v>
      </c>
      <c r="G69" s="451" t="s">
        <v>581</v>
      </c>
      <c r="H69" s="451" t="s">
        <v>582</v>
      </c>
      <c r="I69" s="454">
        <v>0.27000001072883606</v>
      </c>
      <c r="J69" s="454">
        <v>1000</v>
      </c>
      <c r="K69" s="455">
        <v>273</v>
      </c>
    </row>
    <row r="70" spans="1:11" ht="14.4" customHeight="1" x14ac:dyDescent="0.3">
      <c r="A70" s="449" t="s">
        <v>407</v>
      </c>
      <c r="B70" s="450" t="s">
        <v>408</v>
      </c>
      <c r="C70" s="451" t="s">
        <v>413</v>
      </c>
      <c r="D70" s="452" t="s">
        <v>414</v>
      </c>
      <c r="E70" s="451" t="s">
        <v>569</v>
      </c>
      <c r="F70" s="452" t="s">
        <v>570</v>
      </c>
      <c r="G70" s="451" t="s">
        <v>583</v>
      </c>
      <c r="H70" s="451" t="s">
        <v>584</v>
      </c>
      <c r="I70" s="454">
        <v>0.66250000894069672</v>
      </c>
      <c r="J70" s="454">
        <v>35000</v>
      </c>
      <c r="K70" s="455">
        <v>23219.89013671875</v>
      </c>
    </row>
    <row r="71" spans="1:11" ht="14.4" customHeight="1" x14ac:dyDescent="0.3">
      <c r="A71" s="449" t="s">
        <v>407</v>
      </c>
      <c r="B71" s="450" t="s">
        <v>408</v>
      </c>
      <c r="C71" s="451" t="s">
        <v>413</v>
      </c>
      <c r="D71" s="452" t="s">
        <v>414</v>
      </c>
      <c r="E71" s="451" t="s">
        <v>569</v>
      </c>
      <c r="F71" s="452" t="s">
        <v>570</v>
      </c>
      <c r="G71" s="451" t="s">
        <v>585</v>
      </c>
      <c r="H71" s="451" t="s">
        <v>586</v>
      </c>
      <c r="I71" s="454">
        <v>7.380000114440918</v>
      </c>
      <c r="J71" s="454">
        <v>504</v>
      </c>
      <c r="K71" s="455">
        <v>3719.06005859375</v>
      </c>
    </row>
    <row r="72" spans="1:11" ht="14.4" customHeight="1" x14ac:dyDescent="0.3">
      <c r="A72" s="449" t="s">
        <v>407</v>
      </c>
      <c r="B72" s="450" t="s">
        <v>408</v>
      </c>
      <c r="C72" s="451" t="s">
        <v>413</v>
      </c>
      <c r="D72" s="452" t="s">
        <v>414</v>
      </c>
      <c r="E72" s="451" t="s">
        <v>569</v>
      </c>
      <c r="F72" s="452" t="s">
        <v>570</v>
      </c>
      <c r="G72" s="451" t="s">
        <v>587</v>
      </c>
      <c r="H72" s="451" t="s">
        <v>588</v>
      </c>
      <c r="I72" s="454">
        <v>6.0500001907348633</v>
      </c>
      <c r="J72" s="454">
        <v>10000</v>
      </c>
      <c r="K72" s="455">
        <v>60500</v>
      </c>
    </row>
    <row r="73" spans="1:11" ht="14.4" customHeight="1" x14ac:dyDescent="0.3">
      <c r="A73" s="449" t="s">
        <v>407</v>
      </c>
      <c r="B73" s="450" t="s">
        <v>408</v>
      </c>
      <c r="C73" s="451" t="s">
        <v>413</v>
      </c>
      <c r="D73" s="452" t="s">
        <v>414</v>
      </c>
      <c r="E73" s="451" t="s">
        <v>569</v>
      </c>
      <c r="F73" s="452" t="s">
        <v>570</v>
      </c>
      <c r="G73" s="451" t="s">
        <v>589</v>
      </c>
      <c r="H73" s="451" t="s">
        <v>590</v>
      </c>
      <c r="I73" s="454">
        <v>744.1500244140625</v>
      </c>
      <c r="J73" s="454">
        <v>2</v>
      </c>
      <c r="K73" s="455">
        <v>1488.300048828125</v>
      </c>
    </row>
    <row r="74" spans="1:11" ht="14.4" customHeight="1" x14ac:dyDescent="0.3">
      <c r="A74" s="449" t="s">
        <v>407</v>
      </c>
      <c r="B74" s="450" t="s">
        <v>408</v>
      </c>
      <c r="C74" s="451" t="s">
        <v>413</v>
      </c>
      <c r="D74" s="452" t="s">
        <v>414</v>
      </c>
      <c r="E74" s="451" t="s">
        <v>569</v>
      </c>
      <c r="F74" s="452" t="s">
        <v>570</v>
      </c>
      <c r="G74" s="451" t="s">
        <v>591</v>
      </c>
      <c r="H74" s="451" t="s">
        <v>592</v>
      </c>
      <c r="I74" s="454">
        <v>4.2100000381469727</v>
      </c>
      <c r="J74" s="454">
        <v>960</v>
      </c>
      <c r="K74" s="455">
        <v>4039.199951171875</v>
      </c>
    </row>
    <row r="75" spans="1:11" ht="14.4" customHeight="1" x14ac:dyDescent="0.3">
      <c r="A75" s="449" t="s">
        <v>407</v>
      </c>
      <c r="B75" s="450" t="s">
        <v>408</v>
      </c>
      <c r="C75" s="451" t="s">
        <v>413</v>
      </c>
      <c r="D75" s="452" t="s">
        <v>414</v>
      </c>
      <c r="E75" s="451" t="s">
        <v>569</v>
      </c>
      <c r="F75" s="452" t="s">
        <v>570</v>
      </c>
      <c r="G75" s="451" t="s">
        <v>593</v>
      </c>
      <c r="H75" s="451" t="s">
        <v>594</v>
      </c>
      <c r="I75" s="454">
        <v>1.4900000095367432</v>
      </c>
      <c r="J75" s="454">
        <v>1000</v>
      </c>
      <c r="K75" s="455">
        <v>1487.0899658203125</v>
      </c>
    </row>
    <row r="76" spans="1:11" ht="14.4" customHeight="1" x14ac:dyDescent="0.3">
      <c r="A76" s="449" t="s">
        <v>407</v>
      </c>
      <c r="B76" s="450" t="s">
        <v>408</v>
      </c>
      <c r="C76" s="451" t="s">
        <v>413</v>
      </c>
      <c r="D76" s="452" t="s">
        <v>414</v>
      </c>
      <c r="E76" s="451" t="s">
        <v>569</v>
      </c>
      <c r="F76" s="452" t="s">
        <v>570</v>
      </c>
      <c r="G76" s="451" t="s">
        <v>595</v>
      </c>
      <c r="H76" s="451" t="s">
        <v>596</v>
      </c>
      <c r="I76" s="454">
        <v>0.48000000417232513</v>
      </c>
      <c r="J76" s="454">
        <v>2000</v>
      </c>
      <c r="K76" s="455">
        <v>968.1400146484375</v>
      </c>
    </row>
    <row r="77" spans="1:11" ht="14.4" customHeight="1" x14ac:dyDescent="0.3">
      <c r="A77" s="449" t="s">
        <v>407</v>
      </c>
      <c r="B77" s="450" t="s">
        <v>408</v>
      </c>
      <c r="C77" s="451" t="s">
        <v>413</v>
      </c>
      <c r="D77" s="452" t="s">
        <v>414</v>
      </c>
      <c r="E77" s="451" t="s">
        <v>569</v>
      </c>
      <c r="F77" s="452" t="s">
        <v>570</v>
      </c>
      <c r="G77" s="451" t="s">
        <v>597</v>
      </c>
      <c r="H77" s="451" t="s">
        <v>598</v>
      </c>
      <c r="I77" s="454">
        <v>0.28999999165534973</v>
      </c>
      <c r="J77" s="454">
        <v>1000</v>
      </c>
      <c r="K77" s="455">
        <v>290.39999389648438</v>
      </c>
    </row>
    <row r="78" spans="1:11" ht="14.4" customHeight="1" x14ac:dyDescent="0.3">
      <c r="A78" s="449" t="s">
        <v>407</v>
      </c>
      <c r="B78" s="450" t="s">
        <v>408</v>
      </c>
      <c r="C78" s="451" t="s">
        <v>413</v>
      </c>
      <c r="D78" s="452" t="s">
        <v>414</v>
      </c>
      <c r="E78" s="451" t="s">
        <v>569</v>
      </c>
      <c r="F78" s="452" t="s">
        <v>570</v>
      </c>
      <c r="G78" s="451" t="s">
        <v>599</v>
      </c>
      <c r="H78" s="451" t="s">
        <v>600</v>
      </c>
      <c r="I78" s="454">
        <v>82.769996643066406</v>
      </c>
      <c r="J78" s="454">
        <v>2</v>
      </c>
      <c r="K78" s="455">
        <v>165.52999877929688</v>
      </c>
    </row>
    <row r="79" spans="1:11" ht="14.4" customHeight="1" x14ac:dyDescent="0.3">
      <c r="A79" s="449" t="s">
        <v>407</v>
      </c>
      <c r="B79" s="450" t="s">
        <v>408</v>
      </c>
      <c r="C79" s="451" t="s">
        <v>413</v>
      </c>
      <c r="D79" s="452" t="s">
        <v>414</v>
      </c>
      <c r="E79" s="451" t="s">
        <v>601</v>
      </c>
      <c r="F79" s="452" t="s">
        <v>602</v>
      </c>
      <c r="G79" s="451" t="s">
        <v>603</v>
      </c>
      <c r="H79" s="451" t="s">
        <v>604</v>
      </c>
      <c r="I79" s="454">
        <v>13.015000343322754</v>
      </c>
      <c r="J79" s="454">
        <v>9</v>
      </c>
      <c r="K79" s="455">
        <v>117.11999893188477</v>
      </c>
    </row>
    <row r="80" spans="1:11" ht="14.4" customHeight="1" x14ac:dyDescent="0.3">
      <c r="A80" s="449" t="s">
        <v>407</v>
      </c>
      <c r="B80" s="450" t="s">
        <v>408</v>
      </c>
      <c r="C80" s="451" t="s">
        <v>413</v>
      </c>
      <c r="D80" s="452" t="s">
        <v>414</v>
      </c>
      <c r="E80" s="451" t="s">
        <v>601</v>
      </c>
      <c r="F80" s="452" t="s">
        <v>602</v>
      </c>
      <c r="G80" s="451" t="s">
        <v>605</v>
      </c>
      <c r="H80" s="451" t="s">
        <v>606</v>
      </c>
      <c r="I80" s="454">
        <v>46.315000534057617</v>
      </c>
      <c r="J80" s="454">
        <v>4</v>
      </c>
      <c r="K80" s="455">
        <v>185.26000213623047</v>
      </c>
    </row>
    <row r="81" spans="1:11" ht="14.4" customHeight="1" x14ac:dyDescent="0.3">
      <c r="A81" s="449" t="s">
        <v>407</v>
      </c>
      <c r="B81" s="450" t="s">
        <v>408</v>
      </c>
      <c r="C81" s="451" t="s">
        <v>413</v>
      </c>
      <c r="D81" s="452" t="s">
        <v>414</v>
      </c>
      <c r="E81" s="451" t="s">
        <v>601</v>
      </c>
      <c r="F81" s="452" t="s">
        <v>602</v>
      </c>
      <c r="G81" s="451" t="s">
        <v>607</v>
      </c>
      <c r="H81" s="451" t="s">
        <v>608</v>
      </c>
      <c r="I81" s="454">
        <v>1.9099999666213989</v>
      </c>
      <c r="J81" s="454">
        <v>100</v>
      </c>
      <c r="K81" s="455">
        <v>191.47999572753906</v>
      </c>
    </row>
    <row r="82" spans="1:11" ht="14.4" customHeight="1" x14ac:dyDescent="0.3">
      <c r="A82" s="449" t="s">
        <v>407</v>
      </c>
      <c r="B82" s="450" t="s">
        <v>408</v>
      </c>
      <c r="C82" s="451" t="s">
        <v>413</v>
      </c>
      <c r="D82" s="452" t="s">
        <v>414</v>
      </c>
      <c r="E82" s="451" t="s">
        <v>601</v>
      </c>
      <c r="F82" s="452" t="s">
        <v>602</v>
      </c>
      <c r="G82" s="451" t="s">
        <v>609</v>
      </c>
      <c r="H82" s="451" t="s">
        <v>610</v>
      </c>
      <c r="I82" s="454">
        <v>260.29998779296875</v>
      </c>
      <c r="J82" s="454">
        <v>15</v>
      </c>
      <c r="K82" s="455">
        <v>3904.4998779296875</v>
      </c>
    </row>
    <row r="83" spans="1:11" ht="14.4" customHeight="1" x14ac:dyDescent="0.3">
      <c r="A83" s="449" t="s">
        <v>407</v>
      </c>
      <c r="B83" s="450" t="s">
        <v>408</v>
      </c>
      <c r="C83" s="451" t="s">
        <v>413</v>
      </c>
      <c r="D83" s="452" t="s">
        <v>414</v>
      </c>
      <c r="E83" s="451" t="s">
        <v>611</v>
      </c>
      <c r="F83" s="452" t="s">
        <v>612</v>
      </c>
      <c r="G83" s="451" t="s">
        <v>613</v>
      </c>
      <c r="H83" s="451" t="s">
        <v>614</v>
      </c>
      <c r="I83" s="454">
        <v>183.48999786376953</v>
      </c>
      <c r="J83" s="454">
        <v>3</v>
      </c>
      <c r="K83" s="455">
        <v>550.20999145507813</v>
      </c>
    </row>
    <row r="84" spans="1:11" ht="14.4" customHeight="1" x14ac:dyDescent="0.3">
      <c r="A84" s="449" t="s">
        <v>407</v>
      </c>
      <c r="B84" s="450" t="s">
        <v>408</v>
      </c>
      <c r="C84" s="451" t="s">
        <v>413</v>
      </c>
      <c r="D84" s="452" t="s">
        <v>414</v>
      </c>
      <c r="E84" s="451" t="s">
        <v>611</v>
      </c>
      <c r="F84" s="452" t="s">
        <v>612</v>
      </c>
      <c r="G84" s="451" t="s">
        <v>615</v>
      </c>
      <c r="H84" s="451" t="s">
        <v>616</v>
      </c>
      <c r="I84" s="454">
        <v>0.81666666269302368</v>
      </c>
      <c r="J84" s="454">
        <v>28000</v>
      </c>
      <c r="K84" s="455">
        <v>22847.06005859375</v>
      </c>
    </row>
    <row r="85" spans="1:11" ht="14.4" customHeight="1" x14ac:dyDescent="0.3">
      <c r="A85" s="449" t="s">
        <v>407</v>
      </c>
      <c r="B85" s="450" t="s">
        <v>408</v>
      </c>
      <c r="C85" s="451" t="s">
        <v>413</v>
      </c>
      <c r="D85" s="452" t="s">
        <v>414</v>
      </c>
      <c r="E85" s="451" t="s">
        <v>611</v>
      </c>
      <c r="F85" s="452" t="s">
        <v>612</v>
      </c>
      <c r="G85" s="451" t="s">
        <v>617</v>
      </c>
      <c r="H85" s="451" t="s">
        <v>618</v>
      </c>
      <c r="I85" s="454">
        <v>174.24000549316406</v>
      </c>
      <c r="J85" s="454">
        <v>4</v>
      </c>
      <c r="K85" s="455">
        <v>696.96002197265625</v>
      </c>
    </row>
    <row r="86" spans="1:11" ht="14.4" customHeight="1" x14ac:dyDescent="0.3">
      <c r="A86" s="449" t="s">
        <v>407</v>
      </c>
      <c r="B86" s="450" t="s">
        <v>408</v>
      </c>
      <c r="C86" s="451" t="s">
        <v>413</v>
      </c>
      <c r="D86" s="452" t="s">
        <v>414</v>
      </c>
      <c r="E86" s="451" t="s">
        <v>611</v>
      </c>
      <c r="F86" s="452" t="s">
        <v>612</v>
      </c>
      <c r="G86" s="451" t="s">
        <v>619</v>
      </c>
      <c r="H86" s="451" t="s">
        <v>620</v>
      </c>
      <c r="I86" s="454">
        <v>11.739999771118164</v>
      </c>
      <c r="J86" s="454">
        <v>4</v>
      </c>
      <c r="K86" s="455">
        <v>46.959999084472656</v>
      </c>
    </row>
    <row r="87" spans="1:11" ht="14.4" customHeight="1" x14ac:dyDescent="0.3">
      <c r="A87" s="449" t="s">
        <v>407</v>
      </c>
      <c r="B87" s="450" t="s">
        <v>408</v>
      </c>
      <c r="C87" s="451" t="s">
        <v>413</v>
      </c>
      <c r="D87" s="452" t="s">
        <v>414</v>
      </c>
      <c r="E87" s="451" t="s">
        <v>611</v>
      </c>
      <c r="F87" s="452" t="s">
        <v>612</v>
      </c>
      <c r="G87" s="451" t="s">
        <v>621</v>
      </c>
      <c r="H87" s="451" t="s">
        <v>622</v>
      </c>
      <c r="I87" s="454">
        <v>5.1725000143051147</v>
      </c>
      <c r="J87" s="454">
        <v>600</v>
      </c>
      <c r="K87" s="455">
        <v>4138.10986328125</v>
      </c>
    </row>
    <row r="88" spans="1:11" ht="14.4" customHeight="1" x14ac:dyDescent="0.3">
      <c r="A88" s="449" t="s">
        <v>407</v>
      </c>
      <c r="B88" s="450" t="s">
        <v>408</v>
      </c>
      <c r="C88" s="451" t="s">
        <v>413</v>
      </c>
      <c r="D88" s="452" t="s">
        <v>414</v>
      </c>
      <c r="E88" s="451" t="s">
        <v>611</v>
      </c>
      <c r="F88" s="452" t="s">
        <v>612</v>
      </c>
      <c r="G88" s="451" t="s">
        <v>623</v>
      </c>
      <c r="H88" s="451" t="s">
        <v>624</v>
      </c>
      <c r="I88" s="454">
        <v>117.12999725341797</v>
      </c>
      <c r="J88" s="454">
        <v>12.5</v>
      </c>
      <c r="K88" s="455">
        <v>1464.0999755859375</v>
      </c>
    </row>
    <row r="89" spans="1:11" ht="14.4" customHeight="1" x14ac:dyDescent="0.3">
      <c r="A89" s="449" t="s">
        <v>407</v>
      </c>
      <c r="B89" s="450" t="s">
        <v>408</v>
      </c>
      <c r="C89" s="451" t="s">
        <v>413</v>
      </c>
      <c r="D89" s="452" t="s">
        <v>414</v>
      </c>
      <c r="E89" s="451" t="s">
        <v>611</v>
      </c>
      <c r="F89" s="452" t="s">
        <v>612</v>
      </c>
      <c r="G89" s="451" t="s">
        <v>625</v>
      </c>
      <c r="H89" s="451" t="s">
        <v>626</v>
      </c>
      <c r="I89" s="454">
        <v>148.24000549316406</v>
      </c>
      <c r="J89" s="454">
        <v>2</v>
      </c>
      <c r="K89" s="455">
        <v>296.48001098632813</v>
      </c>
    </row>
    <row r="90" spans="1:11" ht="14.4" customHeight="1" x14ac:dyDescent="0.3">
      <c r="A90" s="449" t="s">
        <v>407</v>
      </c>
      <c r="B90" s="450" t="s">
        <v>408</v>
      </c>
      <c r="C90" s="451" t="s">
        <v>413</v>
      </c>
      <c r="D90" s="452" t="s">
        <v>414</v>
      </c>
      <c r="E90" s="451" t="s">
        <v>611</v>
      </c>
      <c r="F90" s="452" t="s">
        <v>612</v>
      </c>
      <c r="G90" s="451" t="s">
        <v>627</v>
      </c>
      <c r="H90" s="451" t="s">
        <v>628</v>
      </c>
      <c r="I90" s="454">
        <v>417.45001220703125</v>
      </c>
      <c r="J90" s="454">
        <v>1</v>
      </c>
      <c r="K90" s="455">
        <v>417.45001220703125</v>
      </c>
    </row>
    <row r="91" spans="1:11" ht="14.4" customHeight="1" x14ac:dyDescent="0.3">
      <c r="A91" s="449" t="s">
        <v>407</v>
      </c>
      <c r="B91" s="450" t="s">
        <v>408</v>
      </c>
      <c r="C91" s="451" t="s">
        <v>413</v>
      </c>
      <c r="D91" s="452" t="s">
        <v>414</v>
      </c>
      <c r="E91" s="451" t="s">
        <v>611</v>
      </c>
      <c r="F91" s="452" t="s">
        <v>612</v>
      </c>
      <c r="G91" s="451" t="s">
        <v>629</v>
      </c>
      <c r="H91" s="451" t="s">
        <v>630</v>
      </c>
      <c r="I91" s="454">
        <v>215.99000549316406</v>
      </c>
      <c r="J91" s="454">
        <v>1</v>
      </c>
      <c r="K91" s="455">
        <v>215.99000549316406</v>
      </c>
    </row>
    <row r="92" spans="1:11" ht="14.4" customHeight="1" x14ac:dyDescent="0.3">
      <c r="A92" s="449" t="s">
        <v>407</v>
      </c>
      <c r="B92" s="450" t="s">
        <v>408</v>
      </c>
      <c r="C92" s="451" t="s">
        <v>413</v>
      </c>
      <c r="D92" s="452" t="s">
        <v>414</v>
      </c>
      <c r="E92" s="451" t="s">
        <v>611</v>
      </c>
      <c r="F92" s="452" t="s">
        <v>612</v>
      </c>
      <c r="G92" s="451" t="s">
        <v>631</v>
      </c>
      <c r="H92" s="451" t="s">
        <v>632</v>
      </c>
      <c r="I92" s="454">
        <v>21.229999542236328</v>
      </c>
      <c r="J92" s="454">
        <v>10</v>
      </c>
      <c r="K92" s="455">
        <v>212.30000305175781</v>
      </c>
    </row>
    <row r="93" spans="1:11" ht="14.4" customHeight="1" x14ac:dyDescent="0.3">
      <c r="A93" s="449" t="s">
        <v>407</v>
      </c>
      <c r="B93" s="450" t="s">
        <v>408</v>
      </c>
      <c r="C93" s="451" t="s">
        <v>413</v>
      </c>
      <c r="D93" s="452" t="s">
        <v>414</v>
      </c>
      <c r="E93" s="451" t="s">
        <v>611</v>
      </c>
      <c r="F93" s="452" t="s">
        <v>612</v>
      </c>
      <c r="G93" s="451" t="s">
        <v>633</v>
      </c>
      <c r="H93" s="451" t="s">
        <v>634</v>
      </c>
      <c r="I93" s="454">
        <v>56.483998870849611</v>
      </c>
      <c r="J93" s="454">
        <v>600</v>
      </c>
      <c r="K93" s="455">
        <v>33812.85009765625</v>
      </c>
    </row>
    <row r="94" spans="1:11" ht="14.4" customHeight="1" x14ac:dyDescent="0.3">
      <c r="A94" s="449" t="s">
        <v>407</v>
      </c>
      <c r="B94" s="450" t="s">
        <v>408</v>
      </c>
      <c r="C94" s="451" t="s">
        <v>413</v>
      </c>
      <c r="D94" s="452" t="s">
        <v>414</v>
      </c>
      <c r="E94" s="451" t="s">
        <v>635</v>
      </c>
      <c r="F94" s="452" t="s">
        <v>636</v>
      </c>
      <c r="G94" s="451" t="s">
        <v>637</v>
      </c>
      <c r="H94" s="451" t="s">
        <v>638</v>
      </c>
      <c r="I94" s="454">
        <v>8.4700002670288086</v>
      </c>
      <c r="J94" s="454">
        <v>40</v>
      </c>
      <c r="K94" s="455">
        <v>338.79998779296875</v>
      </c>
    </row>
    <row r="95" spans="1:11" ht="14.4" customHeight="1" x14ac:dyDescent="0.3">
      <c r="A95" s="449" t="s">
        <v>407</v>
      </c>
      <c r="B95" s="450" t="s">
        <v>408</v>
      </c>
      <c r="C95" s="451" t="s">
        <v>413</v>
      </c>
      <c r="D95" s="452" t="s">
        <v>414</v>
      </c>
      <c r="E95" s="451" t="s">
        <v>635</v>
      </c>
      <c r="F95" s="452" t="s">
        <v>636</v>
      </c>
      <c r="G95" s="451" t="s">
        <v>639</v>
      </c>
      <c r="H95" s="451" t="s">
        <v>640</v>
      </c>
      <c r="I95" s="454">
        <v>7.0199999809265137</v>
      </c>
      <c r="J95" s="454">
        <v>60</v>
      </c>
      <c r="K95" s="455">
        <v>421.19998168945313</v>
      </c>
    </row>
    <row r="96" spans="1:11" ht="14.4" customHeight="1" x14ac:dyDescent="0.3">
      <c r="A96" s="449" t="s">
        <v>407</v>
      </c>
      <c r="B96" s="450" t="s">
        <v>408</v>
      </c>
      <c r="C96" s="451" t="s">
        <v>413</v>
      </c>
      <c r="D96" s="452" t="s">
        <v>414</v>
      </c>
      <c r="E96" s="451" t="s">
        <v>635</v>
      </c>
      <c r="F96" s="452" t="s">
        <v>636</v>
      </c>
      <c r="G96" s="451" t="s">
        <v>641</v>
      </c>
      <c r="H96" s="451" t="s">
        <v>642</v>
      </c>
      <c r="I96" s="454">
        <v>0.62999999523162842</v>
      </c>
      <c r="J96" s="454">
        <v>1600</v>
      </c>
      <c r="K96" s="455">
        <v>1008</v>
      </c>
    </row>
    <row r="97" spans="1:11" ht="14.4" customHeight="1" x14ac:dyDescent="0.3">
      <c r="A97" s="449" t="s">
        <v>407</v>
      </c>
      <c r="B97" s="450" t="s">
        <v>408</v>
      </c>
      <c r="C97" s="451" t="s">
        <v>413</v>
      </c>
      <c r="D97" s="452" t="s">
        <v>414</v>
      </c>
      <c r="E97" s="451" t="s">
        <v>635</v>
      </c>
      <c r="F97" s="452" t="s">
        <v>636</v>
      </c>
      <c r="G97" s="451" t="s">
        <v>643</v>
      </c>
      <c r="H97" s="451" t="s">
        <v>644</v>
      </c>
      <c r="I97" s="454">
        <v>0.62999999523162842</v>
      </c>
      <c r="J97" s="454">
        <v>1600</v>
      </c>
      <c r="K97" s="455">
        <v>1008</v>
      </c>
    </row>
    <row r="98" spans="1:11" ht="14.4" customHeight="1" x14ac:dyDescent="0.3">
      <c r="A98" s="449" t="s">
        <v>407</v>
      </c>
      <c r="B98" s="450" t="s">
        <v>408</v>
      </c>
      <c r="C98" s="451" t="s">
        <v>413</v>
      </c>
      <c r="D98" s="452" t="s">
        <v>414</v>
      </c>
      <c r="E98" s="451" t="s">
        <v>635</v>
      </c>
      <c r="F98" s="452" t="s">
        <v>636</v>
      </c>
      <c r="G98" s="451" t="s">
        <v>645</v>
      </c>
      <c r="H98" s="451" t="s">
        <v>646</v>
      </c>
      <c r="I98" s="454">
        <v>0.625</v>
      </c>
      <c r="J98" s="454">
        <v>1400</v>
      </c>
      <c r="K98" s="455">
        <v>876</v>
      </c>
    </row>
    <row r="99" spans="1:11" ht="14.4" customHeight="1" x14ac:dyDescent="0.3">
      <c r="A99" s="449" t="s">
        <v>407</v>
      </c>
      <c r="B99" s="450" t="s">
        <v>408</v>
      </c>
      <c r="C99" s="451" t="s">
        <v>446</v>
      </c>
      <c r="D99" s="452" t="s">
        <v>447</v>
      </c>
      <c r="E99" s="451" t="s">
        <v>449</v>
      </c>
      <c r="F99" s="452" t="s">
        <v>450</v>
      </c>
      <c r="G99" s="451" t="s">
        <v>451</v>
      </c>
      <c r="H99" s="451" t="s">
        <v>452</v>
      </c>
      <c r="I99" s="454">
        <v>381.14999389648438</v>
      </c>
      <c r="J99" s="454">
        <v>3</v>
      </c>
      <c r="K99" s="455">
        <v>1143.449951171875</v>
      </c>
    </row>
    <row r="100" spans="1:11" ht="14.4" customHeight="1" x14ac:dyDescent="0.3">
      <c r="A100" s="449" t="s">
        <v>407</v>
      </c>
      <c r="B100" s="450" t="s">
        <v>408</v>
      </c>
      <c r="C100" s="451" t="s">
        <v>446</v>
      </c>
      <c r="D100" s="452" t="s">
        <v>447</v>
      </c>
      <c r="E100" s="451" t="s">
        <v>449</v>
      </c>
      <c r="F100" s="452" t="s">
        <v>450</v>
      </c>
      <c r="G100" s="451" t="s">
        <v>477</v>
      </c>
      <c r="H100" s="451" t="s">
        <v>478</v>
      </c>
      <c r="I100" s="454">
        <v>742.34002685546875</v>
      </c>
      <c r="J100" s="454">
        <v>4</v>
      </c>
      <c r="K100" s="455">
        <v>2969.340087890625</v>
      </c>
    </row>
    <row r="101" spans="1:11" ht="14.4" customHeight="1" x14ac:dyDescent="0.3">
      <c r="A101" s="449" t="s">
        <v>407</v>
      </c>
      <c r="B101" s="450" t="s">
        <v>408</v>
      </c>
      <c r="C101" s="451" t="s">
        <v>446</v>
      </c>
      <c r="D101" s="452" t="s">
        <v>447</v>
      </c>
      <c r="E101" s="451" t="s">
        <v>449</v>
      </c>
      <c r="F101" s="452" t="s">
        <v>450</v>
      </c>
      <c r="G101" s="451" t="s">
        <v>481</v>
      </c>
      <c r="H101" s="451" t="s">
        <v>482</v>
      </c>
      <c r="I101" s="454">
        <v>90.75</v>
      </c>
      <c r="J101" s="454">
        <v>1</v>
      </c>
      <c r="K101" s="455">
        <v>90.75</v>
      </c>
    </row>
    <row r="102" spans="1:11" ht="14.4" customHeight="1" x14ac:dyDescent="0.3">
      <c r="A102" s="449" t="s">
        <v>407</v>
      </c>
      <c r="B102" s="450" t="s">
        <v>408</v>
      </c>
      <c r="C102" s="451" t="s">
        <v>446</v>
      </c>
      <c r="D102" s="452" t="s">
        <v>447</v>
      </c>
      <c r="E102" s="451" t="s">
        <v>449</v>
      </c>
      <c r="F102" s="452" t="s">
        <v>450</v>
      </c>
      <c r="G102" s="451" t="s">
        <v>497</v>
      </c>
      <c r="H102" s="451" t="s">
        <v>498</v>
      </c>
      <c r="I102" s="454">
        <v>461.00601196289063</v>
      </c>
      <c r="J102" s="454">
        <v>10</v>
      </c>
      <c r="K102" s="455">
        <v>4610.06005859375</v>
      </c>
    </row>
    <row r="103" spans="1:11" ht="14.4" customHeight="1" x14ac:dyDescent="0.3">
      <c r="A103" s="449" t="s">
        <v>407</v>
      </c>
      <c r="B103" s="450" t="s">
        <v>408</v>
      </c>
      <c r="C103" s="451" t="s">
        <v>446</v>
      </c>
      <c r="D103" s="452" t="s">
        <v>447</v>
      </c>
      <c r="E103" s="451" t="s">
        <v>449</v>
      </c>
      <c r="F103" s="452" t="s">
        <v>450</v>
      </c>
      <c r="G103" s="451" t="s">
        <v>647</v>
      </c>
      <c r="H103" s="451" t="s">
        <v>648</v>
      </c>
      <c r="I103" s="454">
        <v>563.84002685546875</v>
      </c>
      <c r="J103" s="454">
        <v>2</v>
      </c>
      <c r="K103" s="455">
        <v>1127.6700439453125</v>
      </c>
    </row>
    <row r="104" spans="1:11" ht="14.4" customHeight="1" x14ac:dyDescent="0.3">
      <c r="A104" s="449" t="s">
        <v>407</v>
      </c>
      <c r="B104" s="450" t="s">
        <v>408</v>
      </c>
      <c r="C104" s="451" t="s">
        <v>446</v>
      </c>
      <c r="D104" s="452" t="s">
        <v>447</v>
      </c>
      <c r="E104" s="451" t="s">
        <v>449</v>
      </c>
      <c r="F104" s="452" t="s">
        <v>450</v>
      </c>
      <c r="G104" s="451" t="s">
        <v>649</v>
      </c>
      <c r="H104" s="451" t="s">
        <v>650</v>
      </c>
      <c r="I104" s="454">
        <v>6531.080078125</v>
      </c>
      <c r="J104" s="454">
        <v>1</v>
      </c>
      <c r="K104" s="455">
        <v>6531.080078125</v>
      </c>
    </row>
    <row r="105" spans="1:11" ht="14.4" customHeight="1" x14ac:dyDescent="0.3">
      <c r="A105" s="449" t="s">
        <v>407</v>
      </c>
      <c r="B105" s="450" t="s">
        <v>408</v>
      </c>
      <c r="C105" s="451" t="s">
        <v>446</v>
      </c>
      <c r="D105" s="452" t="s">
        <v>447</v>
      </c>
      <c r="E105" s="451" t="s">
        <v>449</v>
      </c>
      <c r="F105" s="452" t="s">
        <v>450</v>
      </c>
      <c r="G105" s="451" t="s">
        <v>651</v>
      </c>
      <c r="H105" s="451" t="s">
        <v>652</v>
      </c>
      <c r="I105" s="454">
        <v>4278.60009765625</v>
      </c>
      <c r="J105" s="454">
        <v>2</v>
      </c>
      <c r="K105" s="455">
        <v>8557.2001953125</v>
      </c>
    </row>
    <row r="106" spans="1:11" ht="14.4" customHeight="1" x14ac:dyDescent="0.3">
      <c r="A106" s="449" t="s">
        <v>407</v>
      </c>
      <c r="B106" s="450" t="s">
        <v>408</v>
      </c>
      <c r="C106" s="451" t="s">
        <v>446</v>
      </c>
      <c r="D106" s="452" t="s">
        <v>447</v>
      </c>
      <c r="E106" s="451" t="s">
        <v>449</v>
      </c>
      <c r="F106" s="452" t="s">
        <v>450</v>
      </c>
      <c r="G106" s="451" t="s">
        <v>509</v>
      </c>
      <c r="H106" s="451" t="s">
        <v>510</v>
      </c>
      <c r="I106" s="454">
        <v>145.19000244140625</v>
      </c>
      <c r="J106" s="454">
        <v>3</v>
      </c>
      <c r="K106" s="455">
        <v>435.55999755859375</v>
      </c>
    </row>
    <row r="107" spans="1:11" ht="14.4" customHeight="1" x14ac:dyDescent="0.3">
      <c r="A107" s="449" t="s">
        <v>407</v>
      </c>
      <c r="B107" s="450" t="s">
        <v>408</v>
      </c>
      <c r="C107" s="451" t="s">
        <v>446</v>
      </c>
      <c r="D107" s="452" t="s">
        <v>447</v>
      </c>
      <c r="E107" s="451" t="s">
        <v>449</v>
      </c>
      <c r="F107" s="452" t="s">
        <v>450</v>
      </c>
      <c r="G107" s="451" t="s">
        <v>511</v>
      </c>
      <c r="H107" s="451" t="s">
        <v>512</v>
      </c>
      <c r="I107" s="454">
        <v>131.24000549316406</v>
      </c>
      <c r="J107" s="454">
        <v>5</v>
      </c>
      <c r="K107" s="455">
        <v>656.17999267578125</v>
      </c>
    </row>
    <row r="108" spans="1:11" ht="14.4" customHeight="1" x14ac:dyDescent="0.3">
      <c r="A108" s="449" t="s">
        <v>407</v>
      </c>
      <c r="B108" s="450" t="s">
        <v>408</v>
      </c>
      <c r="C108" s="451" t="s">
        <v>446</v>
      </c>
      <c r="D108" s="452" t="s">
        <v>447</v>
      </c>
      <c r="E108" s="451" t="s">
        <v>449</v>
      </c>
      <c r="F108" s="452" t="s">
        <v>450</v>
      </c>
      <c r="G108" s="451" t="s">
        <v>653</v>
      </c>
      <c r="H108" s="451" t="s">
        <v>654</v>
      </c>
      <c r="I108" s="454">
        <v>338.80999755859375</v>
      </c>
      <c r="J108" s="454">
        <v>3</v>
      </c>
      <c r="K108" s="455">
        <v>1016.4400024414063</v>
      </c>
    </row>
    <row r="109" spans="1:11" ht="14.4" customHeight="1" x14ac:dyDescent="0.3">
      <c r="A109" s="449" t="s">
        <v>407</v>
      </c>
      <c r="B109" s="450" t="s">
        <v>408</v>
      </c>
      <c r="C109" s="451" t="s">
        <v>446</v>
      </c>
      <c r="D109" s="452" t="s">
        <v>447</v>
      </c>
      <c r="E109" s="451" t="s">
        <v>449</v>
      </c>
      <c r="F109" s="452" t="s">
        <v>450</v>
      </c>
      <c r="G109" s="451" t="s">
        <v>655</v>
      </c>
      <c r="H109" s="451" t="s">
        <v>656</v>
      </c>
      <c r="I109" s="454">
        <v>84.580001831054688</v>
      </c>
      <c r="J109" s="454">
        <v>5</v>
      </c>
      <c r="K109" s="455">
        <v>422.8900146484375</v>
      </c>
    </row>
    <row r="110" spans="1:11" ht="14.4" customHeight="1" x14ac:dyDescent="0.3">
      <c r="A110" s="449" t="s">
        <v>407</v>
      </c>
      <c r="B110" s="450" t="s">
        <v>408</v>
      </c>
      <c r="C110" s="451" t="s">
        <v>446</v>
      </c>
      <c r="D110" s="452" t="s">
        <v>447</v>
      </c>
      <c r="E110" s="451" t="s">
        <v>449</v>
      </c>
      <c r="F110" s="452" t="s">
        <v>450</v>
      </c>
      <c r="G110" s="451" t="s">
        <v>657</v>
      </c>
      <c r="H110" s="451" t="s">
        <v>658</v>
      </c>
      <c r="I110" s="454">
        <v>1571.7900390625</v>
      </c>
      <c r="J110" s="454">
        <v>1</v>
      </c>
      <c r="K110" s="455">
        <v>1571.7900390625</v>
      </c>
    </row>
    <row r="111" spans="1:11" ht="14.4" customHeight="1" x14ac:dyDescent="0.3">
      <c r="A111" s="449" t="s">
        <v>407</v>
      </c>
      <c r="B111" s="450" t="s">
        <v>408</v>
      </c>
      <c r="C111" s="451" t="s">
        <v>446</v>
      </c>
      <c r="D111" s="452" t="s">
        <v>447</v>
      </c>
      <c r="E111" s="451" t="s">
        <v>449</v>
      </c>
      <c r="F111" s="452" t="s">
        <v>450</v>
      </c>
      <c r="G111" s="451" t="s">
        <v>537</v>
      </c>
      <c r="H111" s="451" t="s">
        <v>538</v>
      </c>
      <c r="I111" s="454">
        <v>617.09698486328125</v>
      </c>
      <c r="J111" s="454">
        <v>30</v>
      </c>
      <c r="K111" s="455">
        <v>18512.93994140625</v>
      </c>
    </row>
    <row r="112" spans="1:11" ht="14.4" customHeight="1" x14ac:dyDescent="0.3">
      <c r="A112" s="449" t="s">
        <v>407</v>
      </c>
      <c r="B112" s="450" t="s">
        <v>408</v>
      </c>
      <c r="C112" s="451" t="s">
        <v>446</v>
      </c>
      <c r="D112" s="452" t="s">
        <v>447</v>
      </c>
      <c r="E112" s="451" t="s">
        <v>449</v>
      </c>
      <c r="F112" s="452" t="s">
        <v>450</v>
      </c>
      <c r="G112" s="451" t="s">
        <v>659</v>
      </c>
      <c r="H112" s="451" t="s">
        <v>660</v>
      </c>
      <c r="I112" s="454">
        <v>1523.3900146484375</v>
      </c>
      <c r="J112" s="454">
        <v>2</v>
      </c>
      <c r="K112" s="455">
        <v>3046.780029296875</v>
      </c>
    </row>
    <row r="113" spans="1:11" ht="14.4" customHeight="1" x14ac:dyDescent="0.3">
      <c r="A113" s="449" t="s">
        <v>407</v>
      </c>
      <c r="B113" s="450" t="s">
        <v>408</v>
      </c>
      <c r="C113" s="451" t="s">
        <v>446</v>
      </c>
      <c r="D113" s="452" t="s">
        <v>447</v>
      </c>
      <c r="E113" s="451" t="s">
        <v>449</v>
      </c>
      <c r="F113" s="452" t="s">
        <v>450</v>
      </c>
      <c r="G113" s="451" t="s">
        <v>661</v>
      </c>
      <c r="H113" s="451" t="s">
        <v>662</v>
      </c>
      <c r="I113" s="454">
        <v>383.83250427246094</v>
      </c>
      <c r="J113" s="454">
        <v>5</v>
      </c>
      <c r="K113" s="455">
        <v>1909.8300170898438</v>
      </c>
    </row>
    <row r="114" spans="1:11" ht="14.4" customHeight="1" x14ac:dyDescent="0.3">
      <c r="A114" s="449" t="s">
        <v>407</v>
      </c>
      <c r="B114" s="450" t="s">
        <v>408</v>
      </c>
      <c r="C114" s="451" t="s">
        <v>446</v>
      </c>
      <c r="D114" s="452" t="s">
        <v>447</v>
      </c>
      <c r="E114" s="451" t="s">
        <v>449</v>
      </c>
      <c r="F114" s="452" t="s">
        <v>450</v>
      </c>
      <c r="G114" s="451" t="s">
        <v>553</v>
      </c>
      <c r="H114" s="451" t="s">
        <v>554</v>
      </c>
      <c r="I114" s="454">
        <v>422.29000854492188</v>
      </c>
      <c r="J114" s="454">
        <v>1</v>
      </c>
      <c r="K114" s="455">
        <v>422.29000854492188</v>
      </c>
    </row>
    <row r="115" spans="1:11" ht="14.4" customHeight="1" thickBot="1" x14ac:dyDescent="0.35">
      <c r="A115" s="456" t="s">
        <v>407</v>
      </c>
      <c r="B115" s="457" t="s">
        <v>408</v>
      </c>
      <c r="C115" s="458" t="s">
        <v>446</v>
      </c>
      <c r="D115" s="459" t="s">
        <v>447</v>
      </c>
      <c r="E115" s="458" t="s">
        <v>449</v>
      </c>
      <c r="F115" s="459" t="s">
        <v>450</v>
      </c>
      <c r="G115" s="458" t="s">
        <v>663</v>
      </c>
      <c r="H115" s="458" t="s">
        <v>664</v>
      </c>
      <c r="I115" s="461">
        <v>1.9800000190734863</v>
      </c>
      <c r="J115" s="461">
        <v>1000</v>
      </c>
      <c r="K115" s="462">
        <v>1979.800048828125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pageSetUpPr fitToPage="1"/>
  </sheetPr>
  <dimension ref="A1:S27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33203125" defaultRowHeight="14.4" outlineLevelCol="1" x14ac:dyDescent="0.3"/>
  <cols>
    <col min="1" max="1" width="8.33203125" customWidth="1"/>
    <col min="2" max="2" width="27.44140625" bestFit="1" customWidth="1" outlineLevel="1"/>
    <col min="3" max="3" width="10.88671875" style="245" bestFit="1" customWidth="1"/>
    <col min="4" max="6" width="10.33203125" hidden="1" customWidth="1" outlineLevel="1"/>
    <col min="7" max="7" width="10" customWidth="1" collapsed="1"/>
    <col min="8" max="10" width="10" customWidth="1"/>
    <col min="11" max="14" width="10.6640625" customWidth="1"/>
    <col min="15" max="15" width="12.21875" customWidth="1"/>
    <col min="16" max="17" width="8.88671875" style="199" customWidth="1"/>
    <col min="18" max="18" width="7.33203125" style="244" customWidth="1"/>
    <col min="19" max="19" width="8" style="199" customWidth="1"/>
    <col min="21" max="21" width="11.21875" bestFit="1" customWidth="1"/>
  </cols>
  <sheetData>
    <row r="1" spans="1:19" ht="18.600000000000001" thickBot="1" x14ac:dyDescent="0.4">
      <c r="A1" s="358" t="s">
        <v>91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  <c r="R1" s="329"/>
      <c r="S1" s="329"/>
    </row>
    <row r="2" spans="1:19" ht="15" thickBot="1" x14ac:dyDescent="0.35">
      <c r="A2" s="200" t="s">
        <v>235</v>
      </c>
      <c r="B2" s="201"/>
    </row>
    <row r="3" spans="1:19" x14ac:dyDescent="0.3">
      <c r="A3" s="370" t="s">
        <v>156</v>
      </c>
      <c r="B3" s="371"/>
      <c r="C3" s="372" t="s">
        <v>145</v>
      </c>
      <c r="D3" s="373"/>
      <c r="E3" s="373"/>
      <c r="F3" s="374"/>
      <c r="G3" s="375" t="s">
        <v>146</v>
      </c>
      <c r="H3" s="376"/>
      <c r="I3" s="376"/>
      <c r="J3" s="377"/>
      <c r="K3" s="378" t="s">
        <v>155</v>
      </c>
      <c r="L3" s="379"/>
      <c r="M3" s="379"/>
      <c r="N3" s="379"/>
      <c r="O3" s="380"/>
      <c r="P3" s="376" t="s">
        <v>210</v>
      </c>
      <c r="Q3" s="376"/>
      <c r="R3" s="376"/>
      <c r="S3" s="377"/>
    </row>
    <row r="4" spans="1:19" ht="15" thickBot="1" x14ac:dyDescent="0.35">
      <c r="A4" s="350">
        <v>2019</v>
      </c>
      <c r="B4" s="351"/>
      <c r="C4" s="352" t="s">
        <v>209</v>
      </c>
      <c r="D4" s="354" t="s">
        <v>92</v>
      </c>
      <c r="E4" s="354" t="s">
        <v>60</v>
      </c>
      <c r="F4" s="356" t="s">
        <v>53</v>
      </c>
      <c r="G4" s="344" t="s">
        <v>147</v>
      </c>
      <c r="H4" s="346" t="s">
        <v>151</v>
      </c>
      <c r="I4" s="346" t="s">
        <v>208</v>
      </c>
      <c r="J4" s="348" t="s">
        <v>148</v>
      </c>
      <c r="K4" s="367" t="s">
        <v>207</v>
      </c>
      <c r="L4" s="368"/>
      <c r="M4" s="368"/>
      <c r="N4" s="369"/>
      <c r="O4" s="356" t="s">
        <v>206</v>
      </c>
      <c r="P4" s="359" t="s">
        <v>205</v>
      </c>
      <c r="Q4" s="359" t="s">
        <v>158</v>
      </c>
      <c r="R4" s="361" t="s">
        <v>60</v>
      </c>
      <c r="S4" s="363" t="s">
        <v>157</v>
      </c>
    </row>
    <row r="5" spans="1:19" s="279" customFormat="1" ht="19.2" customHeight="1" x14ac:dyDescent="0.3">
      <c r="A5" s="365" t="s">
        <v>204</v>
      </c>
      <c r="B5" s="366"/>
      <c r="C5" s="353"/>
      <c r="D5" s="355"/>
      <c r="E5" s="355"/>
      <c r="F5" s="357"/>
      <c r="G5" s="345"/>
      <c r="H5" s="347"/>
      <c r="I5" s="347"/>
      <c r="J5" s="349"/>
      <c r="K5" s="282" t="s">
        <v>149</v>
      </c>
      <c r="L5" s="281" t="s">
        <v>150</v>
      </c>
      <c r="M5" s="281" t="s">
        <v>203</v>
      </c>
      <c r="N5" s="280" t="s">
        <v>3</v>
      </c>
      <c r="O5" s="357"/>
      <c r="P5" s="360"/>
      <c r="Q5" s="360"/>
      <c r="R5" s="362"/>
      <c r="S5" s="364"/>
    </row>
    <row r="6" spans="1:19" ht="15" thickBot="1" x14ac:dyDescent="0.35">
      <c r="A6" s="342" t="s">
        <v>144</v>
      </c>
      <c r="B6" s="343"/>
      <c r="C6" s="278">
        <f ca="1">SUM(Tabulka[01 uv_sk])/2</f>
        <v>46.8</v>
      </c>
      <c r="D6" s="276"/>
      <c r="E6" s="276"/>
      <c r="F6" s="275"/>
      <c r="G6" s="277">
        <f ca="1">SUM(Tabulka[05 h_vram])/2</f>
        <v>20514.399999999998</v>
      </c>
      <c r="H6" s="276">
        <f ca="1">SUM(Tabulka[06 h_naduv])/2</f>
        <v>7</v>
      </c>
      <c r="I6" s="276">
        <f ca="1">SUM(Tabulka[07 h_nadzk])/2</f>
        <v>0</v>
      </c>
      <c r="J6" s="275">
        <f ca="1">SUM(Tabulka[08 h_oon])/2</f>
        <v>598</v>
      </c>
      <c r="K6" s="277">
        <f ca="1">SUM(Tabulka[09 m_kl])/2</f>
        <v>0</v>
      </c>
      <c r="L6" s="276">
        <f ca="1">SUM(Tabulka[10 m_gr])/2</f>
        <v>0</v>
      </c>
      <c r="M6" s="276">
        <f ca="1">SUM(Tabulka[11 m_jo])/2</f>
        <v>10000</v>
      </c>
      <c r="N6" s="276">
        <f ca="1">SUM(Tabulka[12 m_oc])/2</f>
        <v>10000</v>
      </c>
      <c r="O6" s="275">
        <f ca="1">SUM(Tabulka[13 m_sk])/2</f>
        <v>6496173</v>
      </c>
      <c r="P6" s="274">
        <f ca="1">SUM(Tabulka[14_vzsk])/2</f>
        <v>18950</v>
      </c>
      <c r="Q6" s="274">
        <f ca="1">SUM(Tabulka[15_vzpl])/2</f>
        <v>24868.298247484465</v>
      </c>
      <c r="R6" s="273">
        <f ca="1">IF(Q6=0,0,P6/Q6)</f>
        <v>0.76201434498707099</v>
      </c>
      <c r="S6" s="272">
        <f ca="1">Q6-P6</f>
        <v>5918.2982474844648</v>
      </c>
    </row>
    <row r="7" spans="1:19" hidden="1" x14ac:dyDescent="0.3">
      <c r="A7" s="271" t="s">
        <v>202</v>
      </c>
      <c r="B7" s="270" t="s">
        <v>201</v>
      </c>
      <c r="C7" s="269" t="s">
        <v>200</v>
      </c>
      <c r="D7" s="268" t="s">
        <v>199</v>
      </c>
      <c r="E7" s="267" t="s">
        <v>198</v>
      </c>
      <c r="F7" s="266" t="s">
        <v>197</v>
      </c>
      <c r="G7" s="265" t="s">
        <v>196</v>
      </c>
      <c r="H7" s="263" t="s">
        <v>195</v>
      </c>
      <c r="I7" s="263" t="s">
        <v>194</v>
      </c>
      <c r="J7" s="262" t="s">
        <v>193</v>
      </c>
      <c r="K7" s="264" t="s">
        <v>192</v>
      </c>
      <c r="L7" s="263" t="s">
        <v>191</v>
      </c>
      <c r="M7" s="263" t="s">
        <v>190</v>
      </c>
      <c r="N7" s="262" t="s">
        <v>189</v>
      </c>
      <c r="O7" s="261" t="s">
        <v>188</v>
      </c>
      <c r="P7" s="260" t="s">
        <v>187</v>
      </c>
      <c r="Q7" s="259" t="s">
        <v>186</v>
      </c>
      <c r="R7" s="258" t="s">
        <v>185</v>
      </c>
      <c r="S7" s="257" t="s">
        <v>184</v>
      </c>
    </row>
    <row r="8" spans="1:19" x14ac:dyDescent="0.3">
      <c r="A8" s="254" t="s">
        <v>183</v>
      </c>
      <c r="B8" s="253"/>
      <c r="C8" s="2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15.966666666666663</v>
      </c>
      <c r="D8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6956.8</v>
      </c>
      <c r="H8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</v>
      </c>
      <c r="I8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8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542</v>
      </c>
      <c r="K8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8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8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8" s="24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3420733</v>
      </c>
      <c r="P8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14150</v>
      </c>
      <c r="Q8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10311.58357771261</v>
      </c>
      <c r="R8" s="256">
        <f ca="1">IF(Tabulka[[#This Row],[15_vzpl]]=0,"",Tabulka[[#This Row],[14_vzsk]]/Tabulka[[#This Row],[15_vzpl]])</f>
        <v>1.3722431567721294</v>
      </c>
      <c r="S8" s="255">
        <f ca="1">IF(Tabulka[[#This Row],[15_vzpl]]-Tabulka[[#This Row],[14_vzsk]]=0,"",Tabulka[[#This Row],[15_vzpl]]-Tabulka[[#This Row],[14_vzsk]])</f>
        <v>-3838.4164222873897</v>
      </c>
    </row>
    <row r="9" spans="1:19" x14ac:dyDescent="0.3">
      <c r="A9" s="254">
        <v>99</v>
      </c>
      <c r="B9" s="253" t="s">
        <v>673</v>
      </c>
      <c r="C9" s="2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1.8</v>
      </c>
      <c r="D9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785.59999999999991</v>
      </c>
      <c r="H9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9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9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9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9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9" s="24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210783</v>
      </c>
      <c r="P9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14150</v>
      </c>
      <c r="Q9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10311.58357771261</v>
      </c>
      <c r="R9" s="256">
        <f ca="1">IF(Tabulka[[#This Row],[15_vzpl]]=0,"",Tabulka[[#This Row],[14_vzsk]]/Tabulka[[#This Row],[15_vzpl]])</f>
        <v>1.3722431567721294</v>
      </c>
      <c r="S9" s="255">
        <f ca="1">IF(Tabulka[[#This Row],[15_vzpl]]-Tabulka[[#This Row],[14_vzsk]]=0,"",Tabulka[[#This Row],[15_vzpl]]-Tabulka[[#This Row],[14_vzsk]])</f>
        <v>-3838.4164222873897</v>
      </c>
    </row>
    <row r="10" spans="1:19" x14ac:dyDescent="0.3">
      <c r="A10" s="254">
        <v>100</v>
      </c>
      <c r="B10" s="253" t="s">
        <v>674</v>
      </c>
      <c r="C10" s="2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2.9666666666666663</v>
      </c>
      <c r="D10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1034.4000000000001</v>
      </c>
      <c r="H10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0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0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0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0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0" s="24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408858</v>
      </c>
      <c r="P10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0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0" s="256" t="str">
        <f ca="1">IF(Tabulka[[#This Row],[15_vzpl]]=0,"",Tabulka[[#This Row],[14_vzsk]]/Tabulka[[#This Row],[15_vzpl]])</f>
        <v/>
      </c>
      <c r="S10" s="255" t="str">
        <f ca="1">IF(Tabulka[[#This Row],[15_vzpl]]-Tabulka[[#This Row],[14_vzsk]]=0,"",Tabulka[[#This Row],[15_vzpl]]-Tabulka[[#This Row],[14_vzsk]])</f>
        <v/>
      </c>
    </row>
    <row r="11" spans="1:19" x14ac:dyDescent="0.3">
      <c r="A11" s="254">
        <v>101</v>
      </c>
      <c r="B11" s="253" t="s">
        <v>675</v>
      </c>
      <c r="C11" s="2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11.199999999999998</v>
      </c>
      <c r="D11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5136.8</v>
      </c>
      <c r="H11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</v>
      </c>
      <c r="I11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1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542</v>
      </c>
      <c r="K11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1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1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1" s="24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2801092</v>
      </c>
      <c r="P11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1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1" s="256" t="str">
        <f ca="1">IF(Tabulka[[#This Row],[15_vzpl]]=0,"",Tabulka[[#This Row],[14_vzsk]]/Tabulka[[#This Row],[15_vzpl]])</f>
        <v/>
      </c>
      <c r="S11" s="255" t="str">
        <f ca="1">IF(Tabulka[[#This Row],[15_vzpl]]-Tabulka[[#This Row],[14_vzsk]]=0,"",Tabulka[[#This Row],[15_vzpl]]-Tabulka[[#This Row],[14_vzsk]])</f>
        <v/>
      </c>
    </row>
    <row r="12" spans="1:19" x14ac:dyDescent="0.3">
      <c r="A12" s="254" t="s">
        <v>666</v>
      </c>
      <c r="B12" s="253"/>
      <c r="C12" s="2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5.1999999999999993</v>
      </c>
      <c r="D12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2168</v>
      </c>
      <c r="H12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2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2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26</v>
      </c>
      <c r="K12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2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2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2" s="24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623664</v>
      </c>
      <c r="P12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4800</v>
      </c>
      <c r="Q12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10556.714669771854</v>
      </c>
      <c r="R12" s="256">
        <f ca="1">IF(Tabulka[[#This Row],[15_vzpl]]=0,"",Tabulka[[#This Row],[14_vzsk]]/Tabulka[[#This Row],[15_vzpl]])</f>
        <v>0.45468691256232796</v>
      </c>
      <c r="S12" s="255">
        <f ca="1">IF(Tabulka[[#This Row],[15_vzpl]]-Tabulka[[#This Row],[14_vzsk]]=0,"",Tabulka[[#This Row],[15_vzpl]]-Tabulka[[#This Row],[14_vzsk]])</f>
        <v>5756.7146697718545</v>
      </c>
    </row>
    <row r="13" spans="1:19" x14ac:dyDescent="0.3">
      <c r="A13" s="254">
        <v>526</v>
      </c>
      <c r="B13" s="253" t="s">
        <v>676</v>
      </c>
      <c r="C13" s="2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5.0999999999999996</v>
      </c>
      <c r="D13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2124.8000000000002</v>
      </c>
      <c r="H13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3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3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3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3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3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3" s="24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615132</v>
      </c>
      <c r="P13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4800</v>
      </c>
      <c r="Q13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10556.714669771854</v>
      </c>
      <c r="R13" s="256">
        <f ca="1">IF(Tabulka[[#This Row],[15_vzpl]]=0,"",Tabulka[[#This Row],[14_vzsk]]/Tabulka[[#This Row],[15_vzpl]])</f>
        <v>0.45468691256232796</v>
      </c>
      <c r="S13" s="255">
        <f ca="1">IF(Tabulka[[#This Row],[15_vzpl]]-Tabulka[[#This Row],[14_vzsk]]=0,"",Tabulka[[#This Row],[15_vzpl]]-Tabulka[[#This Row],[14_vzsk]])</f>
        <v>5756.7146697718545</v>
      </c>
    </row>
    <row r="14" spans="1:19" x14ac:dyDescent="0.3">
      <c r="A14" s="254">
        <v>746</v>
      </c>
      <c r="B14" s="253" t="s">
        <v>677</v>
      </c>
      <c r="C14" s="2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0.10000000000000002</v>
      </c>
      <c r="D14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4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4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4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43.2</v>
      </c>
      <c r="H14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4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4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26</v>
      </c>
      <c r="K14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4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4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4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4" s="24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8532</v>
      </c>
      <c r="P14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4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4" s="256" t="str">
        <f ca="1">IF(Tabulka[[#This Row],[15_vzpl]]=0,"",Tabulka[[#This Row],[14_vzsk]]/Tabulka[[#This Row],[15_vzpl]])</f>
        <v/>
      </c>
      <c r="S14" s="255" t="str">
        <f ca="1">IF(Tabulka[[#This Row],[15_vzpl]]-Tabulka[[#This Row],[14_vzsk]]=0,"",Tabulka[[#This Row],[15_vzpl]]-Tabulka[[#This Row],[14_vzsk]])</f>
        <v/>
      </c>
    </row>
    <row r="15" spans="1:19" x14ac:dyDescent="0.3">
      <c r="A15" s="254" t="s">
        <v>667</v>
      </c>
      <c r="B15" s="253"/>
      <c r="C15" s="2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21.633333333333336</v>
      </c>
      <c r="D15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5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5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5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9513.6</v>
      </c>
      <c r="H15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</v>
      </c>
      <c r="I15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5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30</v>
      </c>
      <c r="K15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5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5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10000</v>
      </c>
      <c r="N15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10000</v>
      </c>
      <c r="O15" s="24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2086879</v>
      </c>
      <c r="P15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5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4000</v>
      </c>
      <c r="R15" s="256">
        <f ca="1">IF(Tabulka[[#This Row],[15_vzpl]]=0,"",Tabulka[[#This Row],[14_vzsk]]/Tabulka[[#This Row],[15_vzpl]])</f>
        <v>0</v>
      </c>
      <c r="S15" s="255">
        <f ca="1">IF(Tabulka[[#This Row],[15_vzpl]]-Tabulka[[#This Row],[14_vzsk]]=0,"",Tabulka[[#This Row],[15_vzpl]]-Tabulka[[#This Row],[14_vzsk]])</f>
        <v>4000</v>
      </c>
    </row>
    <row r="16" spans="1:19" x14ac:dyDescent="0.3">
      <c r="A16" s="254">
        <v>303</v>
      </c>
      <c r="B16" s="253" t="s">
        <v>678</v>
      </c>
      <c r="C16" s="2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16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6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6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6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16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6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6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6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6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6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6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6" s="24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P16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6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4000</v>
      </c>
      <c r="R16" s="256">
        <f ca="1">IF(Tabulka[[#This Row],[15_vzpl]]=0,"",Tabulka[[#This Row],[14_vzsk]]/Tabulka[[#This Row],[15_vzpl]])</f>
        <v>0</v>
      </c>
      <c r="S16" s="255">
        <f ca="1">IF(Tabulka[[#This Row],[15_vzpl]]-Tabulka[[#This Row],[14_vzsk]]=0,"",Tabulka[[#This Row],[15_vzpl]]-Tabulka[[#This Row],[14_vzsk]])</f>
        <v>4000</v>
      </c>
    </row>
    <row r="17" spans="1:19" x14ac:dyDescent="0.3">
      <c r="A17" s="254">
        <v>409</v>
      </c>
      <c r="B17" s="253" t="s">
        <v>679</v>
      </c>
      <c r="C17" s="2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16.3</v>
      </c>
      <c r="D17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7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7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7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7153.6</v>
      </c>
      <c r="H17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</v>
      </c>
      <c r="I17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7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30</v>
      </c>
      <c r="K17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7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7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10000</v>
      </c>
      <c r="N17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10000</v>
      </c>
      <c r="O17" s="24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1714787</v>
      </c>
      <c r="P17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7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7" s="256" t="str">
        <f ca="1">IF(Tabulka[[#This Row],[15_vzpl]]=0,"",Tabulka[[#This Row],[14_vzsk]]/Tabulka[[#This Row],[15_vzpl]])</f>
        <v/>
      </c>
      <c r="S17" s="255" t="str">
        <f ca="1">IF(Tabulka[[#This Row],[15_vzpl]]-Tabulka[[#This Row],[14_vzsk]]=0,"",Tabulka[[#This Row],[15_vzpl]]-Tabulka[[#This Row],[14_vzsk]])</f>
        <v/>
      </c>
    </row>
    <row r="18" spans="1:19" x14ac:dyDescent="0.3">
      <c r="A18" s="254">
        <v>630</v>
      </c>
      <c r="B18" s="253" t="s">
        <v>680</v>
      </c>
      <c r="C18" s="2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0.33333333333333331</v>
      </c>
      <c r="D18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8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8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8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88</v>
      </c>
      <c r="H18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8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8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8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8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8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8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8" s="24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9775</v>
      </c>
      <c r="P18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8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8" s="256" t="str">
        <f ca="1">IF(Tabulka[[#This Row],[15_vzpl]]=0,"",Tabulka[[#This Row],[14_vzsk]]/Tabulka[[#This Row],[15_vzpl]])</f>
        <v/>
      </c>
      <c r="S18" s="255" t="str">
        <f ca="1">IF(Tabulka[[#This Row],[15_vzpl]]-Tabulka[[#This Row],[14_vzsk]]=0,"",Tabulka[[#This Row],[15_vzpl]]-Tabulka[[#This Row],[14_vzsk]])</f>
        <v/>
      </c>
    </row>
    <row r="19" spans="1:19" x14ac:dyDescent="0.3">
      <c r="A19" s="254">
        <v>642</v>
      </c>
      <c r="B19" s="253" t="s">
        <v>681</v>
      </c>
      <c r="C19" s="2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5</v>
      </c>
      <c r="D19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9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9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9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2272</v>
      </c>
      <c r="H19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9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9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9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9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9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9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9" s="24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362317</v>
      </c>
      <c r="P19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9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9" s="256" t="str">
        <f ca="1">IF(Tabulka[[#This Row],[15_vzpl]]=0,"",Tabulka[[#This Row],[14_vzsk]]/Tabulka[[#This Row],[15_vzpl]])</f>
        <v/>
      </c>
      <c r="S19" s="255" t="str">
        <f ca="1">IF(Tabulka[[#This Row],[15_vzpl]]-Tabulka[[#This Row],[14_vzsk]]=0,"",Tabulka[[#This Row],[15_vzpl]]-Tabulka[[#This Row],[14_vzsk]])</f>
        <v/>
      </c>
    </row>
    <row r="20" spans="1:19" x14ac:dyDescent="0.3">
      <c r="A20" s="254" t="s">
        <v>668</v>
      </c>
      <c r="B20" s="253"/>
      <c r="C20" s="2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4</v>
      </c>
      <c r="D20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0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0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0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1876</v>
      </c>
      <c r="H20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0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0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0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0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0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20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20" s="24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364897</v>
      </c>
      <c r="P20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0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0" s="256" t="str">
        <f ca="1">IF(Tabulka[[#This Row],[15_vzpl]]=0,"",Tabulka[[#This Row],[14_vzsk]]/Tabulka[[#This Row],[15_vzpl]])</f>
        <v/>
      </c>
      <c r="S20" s="255" t="str">
        <f ca="1">IF(Tabulka[[#This Row],[15_vzpl]]-Tabulka[[#This Row],[14_vzsk]]=0,"",Tabulka[[#This Row],[15_vzpl]]-Tabulka[[#This Row],[14_vzsk]])</f>
        <v/>
      </c>
    </row>
    <row r="21" spans="1:19" x14ac:dyDescent="0.3">
      <c r="A21" s="254">
        <v>30</v>
      </c>
      <c r="B21" s="253" t="s">
        <v>682</v>
      </c>
      <c r="C21" s="2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4</v>
      </c>
      <c r="D21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1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1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1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1876</v>
      </c>
      <c r="H21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1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1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1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1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1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21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21" s="24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364897</v>
      </c>
      <c r="P21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1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1" s="256" t="str">
        <f ca="1">IF(Tabulka[[#This Row],[15_vzpl]]=0,"",Tabulka[[#This Row],[14_vzsk]]/Tabulka[[#This Row],[15_vzpl]])</f>
        <v/>
      </c>
      <c r="S21" s="255" t="str">
        <f ca="1">IF(Tabulka[[#This Row],[15_vzpl]]-Tabulka[[#This Row],[14_vzsk]]=0,"",Tabulka[[#This Row],[15_vzpl]]-Tabulka[[#This Row],[14_vzsk]])</f>
        <v/>
      </c>
    </row>
    <row r="22" spans="1:19" x14ac:dyDescent="0.3">
      <c r="A22" t="s">
        <v>212</v>
      </c>
    </row>
    <row r="23" spans="1:19" x14ac:dyDescent="0.3">
      <c r="A23" s="88" t="s">
        <v>127</v>
      </c>
    </row>
    <row r="24" spans="1:19" x14ac:dyDescent="0.3">
      <c r="A24" s="89" t="s">
        <v>182</v>
      </c>
    </row>
    <row r="25" spans="1:19" x14ac:dyDescent="0.3">
      <c r="A25" s="246" t="s">
        <v>181</v>
      </c>
    </row>
    <row r="26" spans="1:19" x14ac:dyDescent="0.3">
      <c r="A26" s="203" t="s">
        <v>154</v>
      </c>
    </row>
    <row r="27" spans="1:19" x14ac:dyDescent="0.3">
      <c r="A27" s="205" t="s">
        <v>159</v>
      </c>
    </row>
  </sheetData>
  <mergeCells count="23"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</mergeCells>
  <conditionalFormatting sqref="S6:S21">
    <cfRule type="cellIs" dxfId="4" priority="3" operator="lessThan">
      <formula>0</formula>
    </cfRule>
  </conditionalFormatting>
  <conditionalFormatting sqref="R6:R21">
    <cfRule type="cellIs" dxfId="3" priority="4" operator="greaterThan">
      <formula>1</formula>
    </cfRule>
  </conditionalFormatting>
  <conditionalFormatting sqref="A8:S21">
    <cfRule type="expression" dxfId="2" priority="2">
      <formula>$B8=""</formula>
    </cfRule>
  </conditionalFormatting>
  <conditionalFormatting sqref="P8:S21">
    <cfRule type="expression" dxfId="1" priority="1">
      <formula>$B8&lt;&gt;""</formula>
    </cfRule>
  </conditionalFormatting>
  <dataValidations count="1">
    <dataValidation type="list" allowBlank="1" showInputMessage="1" showErrorMessage="1" sqref="A4:B4">
      <formula1>Obdobi</formula1>
    </dataValidation>
  </dataValidation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S46"/>
  <sheetViews>
    <sheetView workbookViewId="0"/>
  </sheetViews>
  <sheetFormatPr defaultRowHeight="14.4" x14ac:dyDescent="0.3"/>
  <cols>
    <col min="1" max="1" width="9.44140625" customWidth="1"/>
    <col min="5" max="5" width="10.21875" customWidth="1"/>
    <col min="6" max="6" width="11" customWidth="1"/>
    <col min="7" max="7" width="11.109375" customWidth="1"/>
    <col min="8" max="8" width="12.109375" customWidth="1"/>
    <col min="9" max="9" width="11.77734375" customWidth="1"/>
    <col min="10" max="10" width="12.77734375" customWidth="1"/>
    <col min="11" max="11" width="12.44140625" customWidth="1"/>
    <col min="12" max="12" width="10.77734375" customWidth="1"/>
    <col min="13" max="13" width="9.44140625" customWidth="1"/>
    <col min="14" max="15" width="9.6640625" customWidth="1"/>
    <col min="16" max="16" width="10" customWidth="1"/>
    <col min="17" max="17" width="9.77734375" customWidth="1"/>
    <col min="18" max="18" width="9.44140625" customWidth="1"/>
    <col min="19" max="19" width="9.21875" customWidth="1"/>
  </cols>
  <sheetData>
    <row r="1" spans="1:19" x14ac:dyDescent="0.3">
      <c r="A1" t="s">
        <v>672</v>
      </c>
    </row>
    <row r="2" spans="1:19" x14ac:dyDescent="0.3">
      <c r="A2" s="200" t="s">
        <v>235</v>
      </c>
    </row>
    <row r="3" spans="1:19" x14ac:dyDescent="0.3">
      <c r="A3" s="292" t="s">
        <v>131</v>
      </c>
      <c r="B3" s="291">
        <v>2019</v>
      </c>
      <c r="C3" t="s">
        <v>211</v>
      </c>
      <c r="D3" t="s">
        <v>202</v>
      </c>
      <c r="E3" t="s">
        <v>200</v>
      </c>
      <c r="F3" t="s">
        <v>199</v>
      </c>
      <c r="G3" t="s">
        <v>198</v>
      </c>
      <c r="H3" t="s">
        <v>197</v>
      </c>
      <c r="I3" t="s">
        <v>196</v>
      </c>
      <c r="J3" t="s">
        <v>195</v>
      </c>
      <c r="K3" t="s">
        <v>194</v>
      </c>
      <c r="L3" t="s">
        <v>193</v>
      </c>
      <c r="M3" t="s">
        <v>192</v>
      </c>
      <c r="N3" t="s">
        <v>191</v>
      </c>
      <c r="O3" t="s">
        <v>190</v>
      </c>
      <c r="P3" t="s">
        <v>189</v>
      </c>
      <c r="Q3" t="s">
        <v>188</v>
      </c>
      <c r="R3" t="s">
        <v>187</v>
      </c>
      <c r="S3" t="s">
        <v>186</v>
      </c>
    </row>
    <row r="4" spans="1:19" x14ac:dyDescent="0.3">
      <c r="A4" s="290" t="s">
        <v>132</v>
      </c>
      <c r="B4" s="289">
        <v>1</v>
      </c>
      <c r="C4" s="284">
        <v>1</v>
      </c>
      <c r="D4" s="284" t="s">
        <v>183</v>
      </c>
      <c r="E4" s="283">
        <v>15.299999999999999</v>
      </c>
      <c r="F4" s="283"/>
      <c r="G4" s="283"/>
      <c r="H4" s="283"/>
      <c r="I4" s="283">
        <v>2602.4</v>
      </c>
      <c r="J4" s="283"/>
      <c r="K4" s="283"/>
      <c r="L4" s="283">
        <v>198</v>
      </c>
      <c r="M4" s="283"/>
      <c r="N4" s="283"/>
      <c r="O4" s="283"/>
      <c r="P4" s="283"/>
      <c r="Q4" s="283">
        <v>1194537</v>
      </c>
      <c r="R4" s="283">
        <v>5550</v>
      </c>
      <c r="S4" s="283">
        <v>3437.1945259042036</v>
      </c>
    </row>
    <row r="5" spans="1:19" x14ac:dyDescent="0.3">
      <c r="A5" s="288" t="s">
        <v>133</v>
      </c>
      <c r="B5" s="287">
        <v>2</v>
      </c>
      <c r="C5">
        <v>1</v>
      </c>
      <c r="D5">
        <v>99</v>
      </c>
      <c r="E5">
        <v>1.8</v>
      </c>
      <c r="I5">
        <v>323.2</v>
      </c>
      <c r="Q5">
        <v>78485</v>
      </c>
      <c r="R5">
        <v>5550</v>
      </c>
      <c r="S5">
        <v>3437.1945259042036</v>
      </c>
    </row>
    <row r="6" spans="1:19" x14ac:dyDescent="0.3">
      <c r="A6" s="290" t="s">
        <v>134</v>
      </c>
      <c r="B6" s="289">
        <v>3</v>
      </c>
      <c r="C6">
        <v>1</v>
      </c>
      <c r="D6">
        <v>100</v>
      </c>
      <c r="E6">
        <v>2.2999999999999998</v>
      </c>
      <c r="I6">
        <v>384.8</v>
      </c>
      <c r="Q6">
        <v>120061</v>
      </c>
    </row>
    <row r="7" spans="1:19" x14ac:dyDescent="0.3">
      <c r="A7" s="288" t="s">
        <v>135</v>
      </c>
      <c r="B7" s="287">
        <v>4</v>
      </c>
      <c r="C7">
        <v>1</v>
      </c>
      <c r="D7">
        <v>101</v>
      </c>
      <c r="E7">
        <v>11.2</v>
      </c>
      <c r="I7">
        <v>1894.4</v>
      </c>
      <c r="L7">
        <v>198</v>
      </c>
      <c r="Q7">
        <v>995991</v>
      </c>
    </row>
    <row r="8" spans="1:19" x14ac:dyDescent="0.3">
      <c r="A8" s="290" t="s">
        <v>136</v>
      </c>
      <c r="B8" s="289">
        <v>5</v>
      </c>
      <c r="C8">
        <v>1</v>
      </c>
      <c r="D8" t="s">
        <v>666</v>
      </c>
      <c r="E8">
        <v>5.1999999999999993</v>
      </c>
      <c r="I8">
        <v>812</v>
      </c>
      <c r="L8">
        <v>10</v>
      </c>
      <c r="Q8">
        <v>210159</v>
      </c>
      <c r="R8">
        <v>4800</v>
      </c>
      <c r="S8">
        <v>3518.9048899239515</v>
      </c>
    </row>
    <row r="9" spans="1:19" x14ac:dyDescent="0.3">
      <c r="A9" s="288" t="s">
        <v>137</v>
      </c>
      <c r="B9" s="287">
        <v>6</v>
      </c>
      <c r="C9">
        <v>1</v>
      </c>
      <c r="D9">
        <v>526</v>
      </c>
      <c r="E9">
        <v>5.0999999999999996</v>
      </c>
      <c r="I9">
        <v>793.6</v>
      </c>
      <c r="Q9">
        <v>205009</v>
      </c>
      <c r="R9">
        <v>4800</v>
      </c>
      <c r="S9">
        <v>3518.9048899239515</v>
      </c>
    </row>
    <row r="10" spans="1:19" x14ac:dyDescent="0.3">
      <c r="A10" s="290" t="s">
        <v>138</v>
      </c>
      <c r="B10" s="289">
        <v>7</v>
      </c>
      <c r="C10">
        <v>1</v>
      </c>
      <c r="D10">
        <v>746</v>
      </c>
      <c r="E10">
        <v>0.1</v>
      </c>
      <c r="I10">
        <v>18.399999999999999</v>
      </c>
      <c r="L10">
        <v>10</v>
      </c>
      <c r="Q10">
        <v>5150</v>
      </c>
    </row>
    <row r="11" spans="1:19" x14ac:dyDescent="0.3">
      <c r="A11" s="288" t="s">
        <v>139</v>
      </c>
      <c r="B11" s="287">
        <v>8</v>
      </c>
      <c r="C11">
        <v>1</v>
      </c>
      <c r="D11" t="s">
        <v>667</v>
      </c>
      <c r="E11">
        <v>21.3</v>
      </c>
      <c r="I11">
        <v>3367.2</v>
      </c>
      <c r="L11">
        <v>10</v>
      </c>
      <c r="O11">
        <v>10000</v>
      </c>
      <c r="P11">
        <v>10000</v>
      </c>
      <c r="Q11">
        <v>707625</v>
      </c>
      <c r="S11">
        <v>1333.3333333333333</v>
      </c>
    </row>
    <row r="12" spans="1:19" x14ac:dyDescent="0.3">
      <c r="A12" s="290" t="s">
        <v>140</v>
      </c>
      <c r="B12" s="289">
        <v>9</v>
      </c>
      <c r="C12">
        <v>1</v>
      </c>
      <c r="D12">
        <v>303</v>
      </c>
      <c r="S12">
        <v>1333.3333333333333</v>
      </c>
    </row>
    <row r="13" spans="1:19" x14ac:dyDescent="0.3">
      <c r="A13" s="288" t="s">
        <v>141</v>
      </c>
      <c r="B13" s="287">
        <v>10</v>
      </c>
      <c r="C13">
        <v>1</v>
      </c>
      <c r="D13">
        <v>409</v>
      </c>
      <c r="E13">
        <v>16.3</v>
      </c>
      <c r="I13">
        <v>2607.1999999999998</v>
      </c>
      <c r="L13">
        <v>10</v>
      </c>
      <c r="O13">
        <v>10000</v>
      </c>
      <c r="P13">
        <v>10000</v>
      </c>
      <c r="Q13">
        <v>585773</v>
      </c>
    </row>
    <row r="14" spans="1:19" x14ac:dyDescent="0.3">
      <c r="A14" s="290" t="s">
        <v>142</v>
      </c>
      <c r="B14" s="289">
        <v>11</v>
      </c>
      <c r="C14">
        <v>1</v>
      </c>
      <c r="D14">
        <v>642</v>
      </c>
      <c r="E14">
        <v>5</v>
      </c>
      <c r="I14">
        <v>760</v>
      </c>
      <c r="Q14">
        <v>121852</v>
      </c>
    </row>
    <row r="15" spans="1:19" x14ac:dyDescent="0.3">
      <c r="A15" s="288" t="s">
        <v>143</v>
      </c>
      <c r="B15" s="287">
        <v>12</v>
      </c>
      <c r="C15">
        <v>1</v>
      </c>
      <c r="D15" t="s">
        <v>668</v>
      </c>
      <c r="E15">
        <v>4</v>
      </c>
      <c r="I15">
        <v>736</v>
      </c>
      <c r="Q15">
        <v>122010</v>
      </c>
    </row>
    <row r="16" spans="1:19" x14ac:dyDescent="0.3">
      <c r="A16" s="286" t="s">
        <v>131</v>
      </c>
      <c r="B16" s="285">
        <v>2019</v>
      </c>
      <c r="C16">
        <v>1</v>
      </c>
      <c r="D16">
        <v>30</v>
      </c>
      <c r="E16">
        <v>4</v>
      </c>
      <c r="I16">
        <v>736</v>
      </c>
      <c r="Q16">
        <v>122010</v>
      </c>
    </row>
    <row r="17" spans="3:19" x14ac:dyDescent="0.3">
      <c r="C17" t="s">
        <v>669</v>
      </c>
      <c r="E17">
        <v>45.8</v>
      </c>
      <c r="I17">
        <v>7517.6</v>
      </c>
      <c r="L17">
        <v>218</v>
      </c>
      <c r="O17">
        <v>10000</v>
      </c>
      <c r="P17">
        <v>10000</v>
      </c>
      <c r="Q17">
        <v>2234331</v>
      </c>
      <c r="R17">
        <v>10350</v>
      </c>
      <c r="S17">
        <v>8289.4327491614895</v>
      </c>
    </row>
    <row r="18" spans="3:19" x14ac:dyDescent="0.3">
      <c r="C18">
        <v>2</v>
      </c>
      <c r="D18" t="s">
        <v>183</v>
      </c>
      <c r="E18">
        <v>16.299999999999997</v>
      </c>
      <c r="I18">
        <v>2118.4</v>
      </c>
      <c r="J18">
        <v>2</v>
      </c>
      <c r="L18">
        <v>160</v>
      </c>
      <c r="Q18">
        <v>1107938</v>
      </c>
      <c r="R18">
        <v>3600</v>
      </c>
      <c r="S18">
        <v>3437.1945259042036</v>
      </c>
    </row>
    <row r="19" spans="3:19" x14ac:dyDescent="0.3">
      <c r="C19">
        <v>2</v>
      </c>
      <c r="D19">
        <v>99</v>
      </c>
      <c r="E19">
        <v>1.8</v>
      </c>
      <c r="I19">
        <v>160</v>
      </c>
      <c r="Q19">
        <v>58144</v>
      </c>
      <c r="R19">
        <v>3600</v>
      </c>
      <c r="S19">
        <v>3437.1945259042036</v>
      </c>
    </row>
    <row r="20" spans="3:19" x14ac:dyDescent="0.3">
      <c r="C20">
        <v>2</v>
      </c>
      <c r="D20">
        <v>100</v>
      </c>
      <c r="E20">
        <v>3.3</v>
      </c>
      <c r="I20">
        <v>304</v>
      </c>
      <c r="Q20">
        <v>130093</v>
      </c>
    </row>
    <row r="21" spans="3:19" x14ac:dyDescent="0.3">
      <c r="C21">
        <v>2</v>
      </c>
      <c r="D21">
        <v>101</v>
      </c>
      <c r="E21">
        <v>11.2</v>
      </c>
      <c r="I21">
        <v>1654.4</v>
      </c>
      <c r="J21">
        <v>2</v>
      </c>
      <c r="L21">
        <v>160</v>
      </c>
      <c r="Q21">
        <v>919701</v>
      </c>
    </row>
    <row r="22" spans="3:19" x14ac:dyDescent="0.3">
      <c r="C22">
        <v>2</v>
      </c>
      <c r="D22" t="s">
        <v>666</v>
      </c>
      <c r="E22">
        <v>5.1999999999999993</v>
      </c>
      <c r="I22">
        <v>658.4</v>
      </c>
      <c r="L22">
        <v>8</v>
      </c>
      <c r="Q22">
        <v>205201</v>
      </c>
      <c r="S22">
        <v>3518.9048899239515</v>
      </c>
    </row>
    <row r="23" spans="3:19" x14ac:dyDescent="0.3">
      <c r="C23">
        <v>2</v>
      </c>
      <c r="D23">
        <v>526</v>
      </c>
      <c r="E23">
        <v>5.0999999999999996</v>
      </c>
      <c r="I23">
        <v>646.4</v>
      </c>
      <c r="Q23">
        <v>203574</v>
      </c>
      <c r="S23">
        <v>3518.9048899239515</v>
      </c>
    </row>
    <row r="24" spans="3:19" x14ac:dyDescent="0.3">
      <c r="C24">
        <v>2</v>
      </c>
      <c r="D24">
        <v>746</v>
      </c>
      <c r="E24">
        <v>0.1</v>
      </c>
      <c r="I24">
        <v>12</v>
      </c>
      <c r="L24">
        <v>8</v>
      </c>
      <c r="Q24">
        <v>1627</v>
      </c>
    </row>
    <row r="25" spans="3:19" x14ac:dyDescent="0.3">
      <c r="C25">
        <v>2</v>
      </c>
      <c r="D25" t="s">
        <v>667</v>
      </c>
      <c r="E25">
        <v>21.3</v>
      </c>
      <c r="I25">
        <v>2960</v>
      </c>
      <c r="J25">
        <v>5</v>
      </c>
      <c r="L25">
        <v>10</v>
      </c>
      <c r="Q25">
        <v>678221</v>
      </c>
      <c r="S25">
        <v>1333.3333333333333</v>
      </c>
    </row>
    <row r="26" spans="3:19" x14ac:dyDescent="0.3">
      <c r="C26">
        <v>2</v>
      </c>
      <c r="D26">
        <v>303</v>
      </c>
      <c r="S26">
        <v>1333.3333333333333</v>
      </c>
    </row>
    <row r="27" spans="3:19" x14ac:dyDescent="0.3">
      <c r="C27">
        <v>2</v>
      </c>
      <c r="D27">
        <v>409</v>
      </c>
      <c r="E27">
        <v>16.3</v>
      </c>
      <c r="I27">
        <v>2200</v>
      </c>
      <c r="J27">
        <v>5</v>
      </c>
      <c r="L27">
        <v>10</v>
      </c>
      <c r="Q27">
        <v>558092</v>
      </c>
    </row>
    <row r="28" spans="3:19" x14ac:dyDescent="0.3">
      <c r="C28">
        <v>2</v>
      </c>
      <c r="D28">
        <v>642</v>
      </c>
      <c r="E28">
        <v>5</v>
      </c>
      <c r="I28">
        <v>760</v>
      </c>
      <c r="Q28">
        <v>120129</v>
      </c>
    </row>
    <row r="29" spans="3:19" x14ac:dyDescent="0.3">
      <c r="C29">
        <v>2</v>
      </c>
      <c r="D29" t="s">
        <v>668</v>
      </c>
      <c r="E29">
        <v>4</v>
      </c>
      <c r="I29">
        <v>476</v>
      </c>
      <c r="Q29">
        <v>120875</v>
      </c>
    </row>
    <row r="30" spans="3:19" x14ac:dyDescent="0.3">
      <c r="C30">
        <v>2</v>
      </c>
      <c r="D30">
        <v>30</v>
      </c>
      <c r="E30">
        <v>4</v>
      </c>
      <c r="I30">
        <v>476</v>
      </c>
      <c r="Q30">
        <v>120875</v>
      </c>
    </row>
    <row r="31" spans="3:19" x14ac:dyDescent="0.3">
      <c r="C31" t="s">
        <v>670</v>
      </c>
      <c r="E31">
        <v>46.8</v>
      </c>
      <c r="I31">
        <v>6212.8</v>
      </c>
      <c r="J31">
        <v>7</v>
      </c>
      <c r="L31">
        <v>178</v>
      </c>
      <c r="Q31">
        <v>2112235</v>
      </c>
      <c r="R31">
        <v>3600</v>
      </c>
      <c r="S31">
        <v>8289.4327491614895</v>
      </c>
    </row>
    <row r="32" spans="3:19" x14ac:dyDescent="0.3">
      <c r="C32">
        <v>3</v>
      </c>
      <c r="D32" t="s">
        <v>183</v>
      </c>
      <c r="E32">
        <v>16.299999999999997</v>
      </c>
      <c r="I32">
        <v>2236</v>
      </c>
      <c r="L32">
        <v>184</v>
      </c>
      <c r="Q32">
        <v>1118258</v>
      </c>
      <c r="R32">
        <v>5000</v>
      </c>
      <c r="S32">
        <v>3437.1945259042036</v>
      </c>
    </row>
    <row r="33" spans="3:19" x14ac:dyDescent="0.3">
      <c r="C33">
        <v>3</v>
      </c>
      <c r="D33">
        <v>99</v>
      </c>
      <c r="E33">
        <v>1.8</v>
      </c>
      <c r="I33">
        <v>302.39999999999998</v>
      </c>
      <c r="Q33">
        <v>74154</v>
      </c>
      <c r="R33">
        <v>5000</v>
      </c>
      <c r="S33">
        <v>3437.1945259042036</v>
      </c>
    </row>
    <row r="34" spans="3:19" x14ac:dyDescent="0.3">
      <c r="C34">
        <v>3</v>
      </c>
      <c r="D34">
        <v>100</v>
      </c>
      <c r="E34">
        <v>3.3</v>
      </c>
      <c r="I34">
        <v>345.6</v>
      </c>
      <c r="Q34">
        <v>158704</v>
      </c>
    </row>
    <row r="35" spans="3:19" x14ac:dyDescent="0.3">
      <c r="C35">
        <v>3</v>
      </c>
      <c r="D35">
        <v>101</v>
      </c>
      <c r="E35">
        <v>11.2</v>
      </c>
      <c r="I35">
        <v>1588</v>
      </c>
      <c r="L35">
        <v>184</v>
      </c>
      <c r="Q35">
        <v>885400</v>
      </c>
    </row>
    <row r="36" spans="3:19" x14ac:dyDescent="0.3">
      <c r="C36">
        <v>3</v>
      </c>
      <c r="D36" t="s">
        <v>666</v>
      </c>
      <c r="E36">
        <v>5.1999999999999993</v>
      </c>
      <c r="I36">
        <v>697.59999999999991</v>
      </c>
      <c r="L36">
        <v>8</v>
      </c>
      <c r="Q36">
        <v>208304</v>
      </c>
      <c r="S36">
        <v>3518.9048899239515</v>
      </c>
    </row>
    <row r="37" spans="3:19" x14ac:dyDescent="0.3">
      <c r="C37">
        <v>3</v>
      </c>
      <c r="D37">
        <v>526</v>
      </c>
      <c r="E37">
        <v>5.0999999999999996</v>
      </c>
      <c r="I37">
        <v>684.8</v>
      </c>
      <c r="Q37">
        <v>206549</v>
      </c>
      <c r="S37">
        <v>3518.9048899239515</v>
      </c>
    </row>
    <row r="38" spans="3:19" x14ac:dyDescent="0.3">
      <c r="C38">
        <v>3</v>
      </c>
      <c r="D38">
        <v>746</v>
      </c>
      <c r="E38">
        <v>0.1</v>
      </c>
      <c r="I38">
        <v>12.8</v>
      </c>
      <c r="L38">
        <v>8</v>
      </c>
      <c r="Q38">
        <v>1755</v>
      </c>
    </row>
    <row r="39" spans="3:19" x14ac:dyDescent="0.3">
      <c r="C39">
        <v>3</v>
      </c>
      <c r="D39" t="s">
        <v>667</v>
      </c>
      <c r="E39">
        <v>22.3</v>
      </c>
      <c r="I39">
        <v>3186.4</v>
      </c>
      <c r="L39">
        <v>10</v>
      </c>
      <c r="Q39">
        <v>701033</v>
      </c>
      <c r="S39">
        <v>1333.3333333333333</v>
      </c>
    </row>
    <row r="40" spans="3:19" x14ac:dyDescent="0.3">
      <c r="C40">
        <v>3</v>
      </c>
      <c r="D40">
        <v>303</v>
      </c>
      <c r="S40">
        <v>1333.3333333333333</v>
      </c>
    </row>
    <row r="41" spans="3:19" x14ac:dyDescent="0.3">
      <c r="C41">
        <v>3</v>
      </c>
      <c r="D41">
        <v>409</v>
      </c>
      <c r="E41">
        <v>16.3</v>
      </c>
      <c r="I41">
        <v>2346.4</v>
      </c>
      <c r="L41">
        <v>10</v>
      </c>
      <c r="Q41">
        <v>570922</v>
      </c>
    </row>
    <row r="42" spans="3:19" x14ac:dyDescent="0.3">
      <c r="C42">
        <v>3</v>
      </c>
      <c r="D42">
        <v>630</v>
      </c>
      <c r="E42">
        <v>1</v>
      </c>
      <c r="I42">
        <v>88</v>
      </c>
      <c r="Q42">
        <v>9775</v>
      </c>
    </row>
    <row r="43" spans="3:19" x14ac:dyDescent="0.3">
      <c r="C43">
        <v>3</v>
      </c>
      <c r="D43">
        <v>642</v>
      </c>
      <c r="E43">
        <v>5</v>
      </c>
      <c r="I43">
        <v>752</v>
      </c>
      <c r="Q43">
        <v>120336</v>
      </c>
    </row>
    <row r="44" spans="3:19" x14ac:dyDescent="0.3">
      <c r="C44">
        <v>3</v>
      </c>
      <c r="D44" t="s">
        <v>668</v>
      </c>
      <c r="E44">
        <v>4</v>
      </c>
      <c r="I44">
        <v>664</v>
      </c>
      <c r="Q44">
        <v>122012</v>
      </c>
    </row>
    <row r="45" spans="3:19" x14ac:dyDescent="0.3">
      <c r="C45">
        <v>3</v>
      </c>
      <c r="D45">
        <v>30</v>
      </c>
      <c r="E45">
        <v>4</v>
      </c>
      <c r="I45">
        <v>664</v>
      </c>
      <c r="Q45">
        <v>122012</v>
      </c>
    </row>
    <row r="46" spans="3:19" x14ac:dyDescent="0.3">
      <c r="C46" t="s">
        <v>671</v>
      </c>
      <c r="E46">
        <v>47.8</v>
      </c>
      <c r="I46">
        <v>6784</v>
      </c>
      <c r="L46">
        <v>202</v>
      </c>
      <c r="Q46">
        <v>2149607</v>
      </c>
      <c r="R46">
        <v>5000</v>
      </c>
      <c r="S46">
        <v>8289.4327491614895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  <tableParts count="1">
    <tablePart r:id="rId1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outlinePr summaryRight="0"/>
    <pageSetUpPr fitToPage="1"/>
  </sheetPr>
  <dimension ref="A1:AB18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RowHeight="14.4" customHeight="1" outlineLevelCol="1" x14ac:dyDescent="0.3"/>
  <cols>
    <col min="1" max="1" width="50" style="104" customWidth="1" collapsed="1"/>
    <col min="2" max="2" width="7.77734375" style="81" hidden="1" customWidth="1" outlineLevel="1"/>
    <col min="3" max="4" width="5.44140625" style="104" hidden="1" customWidth="1"/>
    <col min="5" max="5" width="7.77734375" style="81" customWidth="1"/>
    <col min="6" max="6" width="7.77734375" style="81" hidden="1" customWidth="1"/>
    <col min="7" max="7" width="5.44140625" style="104" hidden="1" customWidth="1"/>
    <col min="8" max="8" width="7.77734375" style="81" customWidth="1" collapsed="1"/>
    <col min="9" max="9" width="7.77734375" style="183" hidden="1" customWidth="1" outlineLevel="1"/>
    <col min="10" max="10" width="7.77734375" style="183" customWidth="1" collapsed="1"/>
    <col min="11" max="12" width="7.77734375" style="81" hidden="1" customWidth="1"/>
    <col min="13" max="13" width="5.44140625" style="104" hidden="1" customWidth="1"/>
    <col min="14" max="14" width="7.77734375" style="81" customWidth="1"/>
    <col min="15" max="15" width="7.77734375" style="81" hidden="1" customWidth="1"/>
    <col min="16" max="16" width="5.44140625" style="104" hidden="1" customWidth="1"/>
    <col min="17" max="17" width="7.77734375" style="81" customWidth="1" collapsed="1"/>
    <col min="18" max="18" width="7.77734375" style="183" hidden="1" customWidth="1" outlineLevel="1"/>
    <col min="19" max="19" width="7.77734375" style="183" customWidth="1" collapsed="1"/>
    <col min="20" max="21" width="7.77734375" style="81" hidden="1" customWidth="1"/>
    <col min="22" max="22" width="5" style="104" hidden="1" customWidth="1"/>
    <col min="23" max="23" width="7.77734375" style="81" customWidth="1"/>
    <col min="24" max="24" width="7.77734375" style="81" hidden="1" customWidth="1"/>
    <col min="25" max="25" width="5" style="104" hidden="1" customWidth="1"/>
    <col min="26" max="26" width="7.77734375" style="81" customWidth="1" collapsed="1"/>
    <col min="27" max="27" width="7.77734375" style="183" hidden="1" customWidth="1" outlineLevel="1"/>
    <col min="28" max="28" width="7.77734375" style="183" customWidth="1" collapsed="1"/>
    <col min="29" max="16384" width="8.88671875" style="104"/>
  </cols>
  <sheetData>
    <row r="1" spans="1:28" ht="18.600000000000001" customHeight="1" thickBot="1" x14ac:dyDescent="0.4">
      <c r="A1" s="381" t="s">
        <v>685</v>
      </c>
      <c r="B1" s="297"/>
      <c r="C1" s="297"/>
      <c r="D1" s="297"/>
      <c r="E1" s="297"/>
      <c r="F1" s="297"/>
      <c r="G1" s="297"/>
      <c r="H1" s="297"/>
      <c r="I1" s="297"/>
      <c r="J1" s="297"/>
      <c r="K1" s="297"/>
      <c r="L1" s="297"/>
      <c r="M1" s="297"/>
      <c r="N1" s="297"/>
      <c r="O1" s="297"/>
      <c r="P1" s="297"/>
      <c r="Q1" s="297"/>
      <c r="R1" s="297"/>
      <c r="S1" s="297"/>
      <c r="T1" s="297"/>
      <c r="U1" s="297"/>
      <c r="V1" s="297"/>
      <c r="W1" s="297"/>
      <c r="X1" s="297"/>
      <c r="Y1" s="297"/>
      <c r="Z1" s="297"/>
      <c r="AA1" s="297"/>
      <c r="AB1" s="297"/>
    </row>
    <row r="2" spans="1:28" ht="14.4" customHeight="1" thickBot="1" x14ac:dyDescent="0.35">
      <c r="A2" s="200" t="s">
        <v>235</v>
      </c>
      <c r="B2" s="86"/>
      <c r="C2" s="86"/>
      <c r="D2" s="86"/>
      <c r="E2" s="86"/>
      <c r="F2" s="86"/>
      <c r="G2" s="86"/>
      <c r="H2" s="86"/>
      <c r="I2" s="195"/>
      <c r="J2" s="195"/>
      <c r="K2" s="86"/>
      <c r="L2" s="86"/>
      <c r="M2" s="86"/>
      <c r="N2" s="86"/>
      <c r="O2" s="86"/>
      <c r="P2" s="86"/>
      <c r="Q2" s="86"/>
      <c r="R2" s="195"/>
      <c r="S2" s="195"/>
      <c r="T2" s="86"/>
      <c r="U2" s="86"/>
      <c r="V2" s="86"/>
      <c r="W2" s="86"/>
      <c r="X2" s="86"/>
      <c r="Y2" s="86"/>
      <c r="Z2" s="86"/>
      <c r="AA2" s="195"/>
      <c r="AB2" s="195"/>
    </row>
    <row r="3" spans="1:28" ht="14.4" customHeight="1" thickBot="1" x14ac:dyDescent="0.35">
      <c r="A3" s="188" t="s">
        <v>111</v>
      </c>
      <c r="B3" s="189">
        <f>SUBTOTAL(9,B6:B1048576)/4</f>
        <v>9679085</v>
      </c>
      <c r="C3" s="190">
        <f t="shared" ref="C3:Z3" si="0">SUBTOTAL(9,C6:C1048576)</f>
        <v>8</v>
      </c>
      <c r="D3" s="190"/>
      <c r="E3" s="190">
        <f>SUBTOTAL(9,E6:E1048576)/4</f>
        <v>8274845</v>
      </c>
      <c r="F3" s="190"/>
      <c r="G3" s="190">
        <f t="shared" si="0"/>
        <v>7</v>
      </c>
      <c r="H3" s="190">
        <f>SUBTOTAL(9,H6:H1048576)/4</f>
        <v>9105777</v>
      </c>
      <c r="I3" s="193">
        <f>IF(B3&lt;&gt;0,H3/B3,"")</f>
        <v>0.94076836808437991</v>
      </c>
      <c r="J3" s="191">
        <f>IF(E3&lt;&gt;0,H3/E3,"")</f>
        <v>1.1004166241180349</v>
      </c>
      <c r="K3" s="192">
        <f t="shared" si="0"/>
        <v>0</v>
      </c>
      <c r="L3" s="192"/>
      <c r="M3" s="190">
        <f t="shared" si="0"/>
        <v>0</v>
      </c>
      <c r="N3" s="190">
        <f t="shared" si="0"/>
        <v>0</v>
      </c>
      <c r="O3" s="190"/>
      <c r="P3" s="190">
        <f t="shared" si="0"/>
        <v>0</v>
      </c>
      <c r="Q3" s="190">
        <f t="shared" si="0"/>
        <v>0</v>
      </c>
      <c r="R3" s="193" t="str">
        <f>IF(K3&lt;&gt;0,Q3/K3,"")</f>
        <v/>
      </c>
      <c r="S3" s="193" t="str">
        <f>IF(N3&lt;&gt;0,Q3/N3,"")</f>
        <v/>
      </c>
      <c r="T3" s="189">
        <f t="shared" si="0"/>
        <v>0</v>
      </c>
      <c r="U3" s="192"/>
      <c r="V3" s="190">
        <f t="shared" si="0"/>
        <v>0</v>
      </c>
      <c r="W3" s="190">
        <f t="shared" si="0"/>
        <v>0</v>
      </c>
      <c r="X3" s="190"/>
      <c r="Y3" s="190">
        <f t="shared" si="0"/>
        <v>0</v>
      </c>
      <c r="Z3" s="190">
        <f t="shared" si="0"/>
        <v>0</v>
      </c>
      <c r="AA3" s="193" t="str">
        <f>IF(T3&lt;&gt;0,Z3/T3,"")</f>
        <v/>
      </c>
      <c r="AB3" s="191" t="str">
        <f>IF(W3&lt;&gt;0,Z3/W3,"")</f>
        <v/>
      </c>
    </row>
    <row r="4" spans="1:28" ht="14.4" customHeight="1" x14ac:dyDescent="0.3">
      <c r="A4" s="382" t="s">
        <v>175</v>
      </c>
      <c r="B4" s="383" t="s">
        <v>84</v>
      </c>
      <c r="C4" s="384"/>
      <c r="D4" s="385"/>
      <c r="E4" s="384"/>
      <c r="F4" s="385"/>
      <c r="G4" s="384"/>
      <c r="H4" s="384"/>
      <c r="I4" s="385"/>
      <c r="J4" s="386"/>
      <c r="K4" s="383" t="s">
        <v>85</v>
      </c>
      <c r="L4" s="385"/>
      <c r="M4" s="384"/>
      <c r="N4" s="384"/>
      <c r="O4" s="385"/>
      <c r="P4" s="384"/>
      <c r="Q4" s="384"/>
      <c r="R4" s="385"/>
      <c r="S4" s="386"/>
      <c r="T4" s="383" t="s">
        <v>86</v>
      </c>
      <c r="U4" s="385"/>
      <c r="V4" s="384"/>
      <c r="W4" s="384"/>
      <c r="X4" s="385"/>
      <c r="Y4" s="384"/>
      <c r="Z4" s="384"/>
      <c r="AA4" s="385"/>
      <c r="AB4" s="386"/>
    </row>
    <row r="5" spans="1:28" ht="14.4" customHeight="1" thickBot="1" x14ac:dyDescent="0.35">
      <c r="A5" s="482"/>
      <c r="B5" s="483">
        <v>2015</v>
      </c>
      <c r="C5" s="484"/>
      <c r="D5" s="484"/>
      <c r="E5" s="484">
        <v>2018</v>
      </c>
      <c r="F5" s="484"/>
      <c r="G5" s="484"/>
      <c r="H5" s="484">
        <v>2019</v>
      </c>
      <c r="I5" s="485" t="s">
        <v>176</v>
      </c>
      <c r="J5" s="486" t="s">
        <v>2</v>
      </c>
      <c r="K5" s="483">
        <v>2015</v>
      </c>
      <c r="L5" s="484"/>
      <c r="M5" s="484"/>
      <c r="N5" s="484">
        <v>2018</v>
      </c>
      <c r="O5" s="484"/>
      <c r="P5" s="484"/>
      <c r="Q5" s="484">
        <v>2019</v>
      </c>
      <c r="R5" s="485" t="s">
        <v>176</v>
      </c>
      <c r="S5" s="486" t="s">
        <v>2</v>
      </c>
      <c r="T5" s="483">
        <v>2015</v>
      </c>
      <c r="U5" s="484"/>
      <c r="V5" s="484"/>
      <c r="W5" s="484">
        <v>2018</v>
      </c>
      <c r="X5" s="484"/>
      <c r="Y5" s="484"/>
      <c r="Z5" s="484">
        <v>2019</v>
      </c>
      <c r="AA5" s="485" t="s">
        <v>176</v>
      </c>
      <c r="AB5" s="486" t="s">
        <v>2</v>
      </c>
    </row>
    <row r="6" spans="1:28" ht="14.4" customHeight="1" x14ac:dyDescent="0.3">
      <c r="A6" s="487" t="s">
        <v>683</v>
      </c>
      <c r="B6" s="488">
        <v>9679085</v>
      </c>
      <c r="C6" s="489">
        <v>1</v>
      </c>
      <c r="D6" s="489">
        <v>1.1696998554051465</v>
      </c>
      <c r="E6" s="488">
        <v>8274845</v>
      </c>
      <c r="F6" s="489">
        <v>0.85492017065662718</v>
      </c>
      <c r="G6" s="489">
        <v>1</v>
      </c>
      <c r="H6" s="488">
        <v>9105777</v>
      </c>
      <c r="I6" s="489">
        <v>0.94076836808437991</v>
      </c>
      <c r="J6" s="489">
        <v>1.1004166241180349</v>
      </c>
      <c r="K6" s="488"/>
      <c r="L6" s="489"/>
      <c r="M6" s="489"/>
      <c r="N6" s="488"/>
      <c r="O6" s="489"/>
      <c r="P6" s="489"/>
      <c r="Q6" s="488"/>
      <c r="R6" s="489"/>
      <c r="S6" s="489"/>
      <c r="T6" s="488"/>
      <c r="U6" s="489"/>
      <c r="V6" s="489"/>
      <c r="W6" s="488"/>
      <c r="X6" s="489"/>
      <c r="Y6" s="489"/>
      <c r="Z6" s="488"/>
      <c r="AA6" s="489"/>
      <c r="AB6" s="490"/>
    </row>
    <row r="7" spans="1:28" ht="14.4" customHeight="1" thickBot="1" x14ac:dyDescent="0.35">
      <c r="A7" s="494" t="s">
        <v>684</v>
      </c>
      <c r="B7" s="491">
        <v>9679085</v>
      </c>
      <c r="C7" s="492">
        <v>1</v>
      </c>
      <c r="D7" s="492">
        <v>1.1696998554051465</v>
      </c>
      <c r="E7" s="491">
        <v>8274845</v>
      </c>
      <c r="F7" s="492">
        <v>0.85492017065662718</v>
      </c>
      <c r="G7" s="492">
        <v>1</v>
      </c>
      <c r="H7" s="491">
        <v>9105777</v>
      </c>
      <c r="I7" s="492">
        <v>0.94076836808437991</v>
      </c>
      <c r="J7" s="492">
        <v>1.1004166241180349</v>
      </c>
      <c r="K7" s="491"/>
      <c r="L7" s="492"/>
      <c r="M7" s="492"/>
      <c r="N7" s="491"/>
      <c r="O7" s="492"/>
      <c r="P7" s="492"/>
      <c r="Q7" s="491"/>
      <c r="R7" s="492"/>
      <c r="S7" s="492"/>
      <c r="T7" s="491"/>
      <c r="U7" s="492"/>
      <c r="V7" s="492"/>
      <c r="W7" s="491"/>
      <c r="X7" s="492"/>
      <c r="Y7" s="492"/>
      <c r="Z7" s="491"/>
      <c r="AA7" s="492"/>
      <c r="AB7" s="493"/>
    </row>
    <row r="8" spans="1:28" ht="14.4" customHeight="1" thickBot="1" x14ac:dyDescent="0.35"/>
    <row r="9" spans="1:28" ht="14.4" customHeight="1" x14ac:dyDescent="0.3">
      <c r="A9" s="487" t="s">
        <v>413</v>
      </c>
      <c r="B9" s="488">
        <v>8750946</v>
      </c>
      <c r="C9" s="489">
        <v>1</v>
      </c>
      <c r="D9" s="489">
        <v>1.0702217015052418</v>
      </c>
      <c r="E9" s="488">
        <v>8176760</v>
      </c>
      <c r="F9" s="489">
        <v>0.93438583668554231</v>
      </c>
      <c r="G9" s="489">
        <v>1</v>
      </c>
      <c r="H9" s="488">
        <v>8599931</v>
      </c>
      <c r="I9" s="489">
        <v>0.9827430085844433</v>
      </c>
      <c r="J9" s="490">
        <v>1.0517528947896233</v>
      </c>
    </row>
    <row r="10" spans="1:28" ht="14.4" customHeight="1" x14ac:dyDescent="0.3">
      <c r="A10" s="502" t="s">
        <v>686</v>
      </c>
      <c r="B10" s="495">
        <v>6601826</v>
      </c>
      <c r="C10" s="496">
        <v>1</v>
      </c>
      <c r="D10" s="496">
        <v>0.8252402159831318</v>
      </c>
      <c r="E10" s="495">
        <v>7999884</v>
      </c>
      <c r="F10" s="496">
        <v>1.2117683804450465</v>
      </c>
      <c r="G10" s="496">
        <v>1</v>
      </c>
      <c r="H10" s="495">
        <v>8407799</v>
      </c>
      <c r="I10" s="496">
        <v>1.273556588737722</v>
      </c>
      <c r="J10" s="497">
        <v>1.0509901143566582</v>
      </c>
    </row>
    <row r="11" spans="1:28" ht="14.4" customHeight="1" x14ac:dyDescent="0.3">
      <c r="A11" s="502" t="s">
        <v>687</v>
      </c>
      <c r="B11" s="495">
        <v>2149120</v>
      </c>
      <c r="C11" s="496">
        <v>1</v>
      </c>
      <c r="D11" s="496">
        <v>12.150433071756485</v>
      </c>
      <c r="E11" s="495">
        <v>176876</v>
      </c>
      <c r="F11" s="496">
        <v>8.2301593210244189E-2</v>
      </c>
      <c r="G11" s="496">
        <v>1</v>
      </c>
      <c r="H11" s="495">
        <v>192132</v>
      </c>
      <c r="I11" s="496">
        <v>8.9400312686122696E-2</v>
      </c>
      <c r="J11" s="497">
        <v>1.0862525158868359</v>
      </c>
    </row>
    <row r="12" spans="1:28" ht="14.4" customHeight="1" x14ac:dyDescent="0.3">
      <c r="A12" s="498" t="s">
        <v>446</v>
      </c>
      <c r="B12" s="499">
        <v>928139</v>
      </c>
      <c r="C12" s="500">
        <v>1</v>
      </c>
      <c r="D12" s="500">
        <v>9.462598766376102</v>
      </c>
      <c r="E12" s="499">
        <v>98085</v>
      </c>
      <c r="F12" s="500">
        <v>0.10567921399704139</v>
      </c>
      <c r="G12" s="500">
        <v>1</v>
      </c>
      <c r="H12" s="499">
        <v>505846</v>
      </c>
      <c r="I12" s="500">
        <v>0.54501103821733599</v>
      </c>
      <c r="J12" s="501">
        <v>5.1572207778967218</v>
      </c>
    </row>
    <row r="13" spans="1:28" ht="14.4" customHeight="1" x14ac:dyDescent="0.3">
      <c r="A13" s="502" t="s">
        <v>686</v>
      </c>
      <c r="B13" s="495">
        <v>499807</v>
      </c>
      <c r="C13" s="496">
        <v>1</v>
      </c>
      <c r="D13" s="496">
        <v>5.0956517306417899</v>
      </c>
      <c r="E13" s="495">
        <v>98085</v>
      </c>
      <c r="F13" s="496">
        <v>0.1962457508598319</v>
      </c>
      <c r="G13" s="496">
        <v>1</v>
      </c>
      <c r="H13" s="495">
        <v>505846</v>
      </c>
      <c r="I13" s="496">
        <v>1.0120826639082685</v>
      </c>
      <c r="J13" s="497">
        <v>5.1572207778967218</v>
      </c>
    </row>
    <row r="14" spans="1:28" ht="14.4" customHeight="1" thickBot="1" x14ac:dyDescent="0.35">
      <c r="A14" s="494" t="s">
        <v>687</v>
      </c>
      <c r="B14" s="491">
        <v>428332</v>
      </c>
      <c r="C14" s="492">
        <v>1</v>
      </c>
      <c r="D14" s="492"/>
      <c r="E14" s="491"/>
      <c r="F14" s="492"/>
      <c r="G14" s="492"/>
      <c r="H14" s="491"/>
      <c r="I14" s="492"/>
      <c r="J14" s="493"/>
    </row>
    <row r="15" spans="1:28" ht="14.4" customHeight="1" x14ac:dyDescent="0.3">
      <c r="A15" s="503" t="s">
        <v>212</v>
      </c>
    </row>
    <row r="16" spans="1:28" ht="14.4" customHeight="1" x14ac:dyDescent="0.3">
      <c r="A16" s="504" t="s">
        <v>688</v>
      </c>
    </row>
    <row r="17" spans="1:1" ht="14.4" customHeight="1" x14ac:dyDescent="0.3">
      <c r="A17" s="503" t="s">
        <v>689</v>
      </c>
    </row>
    <row r="18" spans="1:1" ht="14.4" customHeight="1" x14ac:dyDescent="0.3">
      <c r="A18" s="503" t="s">
        <v>690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0" priority="4" stopIfTrue="1" operator="lessThan">
      <formula>0.95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30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outlineLevelCol="1" x14ac:dyDescent="0.3"/>
  <cols>
    <col min="1" max="1" width="46.6640625" style="104" bestFit="1" customWidth="1"/>
    <col min="2" max="2" width="7.77734375" style="180" hidden="1" customWidth="1" outlineLevel="1"/>
    <col min="3" max="3" width="7.77734375" style="180" customWidth="1" collapsed="1"/>
    <col min="4" max="4" width="7.77734375" style="180" customWidth="1"/>
    <col min="5" max="5" width="7.77734375" style="81" hidden="1" customWidth="1" outlineLevel="1"/>
    <col min="6" max="6" width="7.77734375" style="81" customWidth="1" collapsed="1"/>
    <col min="7" max="7" width="7.77734375" style="81" customWidth="1"/>
    <col min="8" max="16384" width="8.88671875" style="104"/>
  </cols>
  <sheetData>
    <row r="1" spans="1:7" ht="18.600000000000001" customHeight="1" thickBot="1" x14ac:dyDescent="0.4">
      <c r="A1" s="381" t="s">
        <v>712</v>
      </c>
      <c r="B1" s="297"/>
      <c r="C1" s="297"/>
      <c r="D1" s="297"/>
      <c r="E1" s="297"/>
      <c r="F1" s="297"/>
      <c r="G1" s="297"/>
    </row>
    <row r="2" spans="1:7" ht="14.4" customHeight="1" thickBot="1" x14ac:dyDescent="0.35">
      <c r="A2" s="200" t="s">
        <v>235</v>
      </c>
      <c r="B2" s="86"/>
      <c r="C2" s="86"/>
      <c r="D2" s="86"/>
      <c r="E2" s="86"/>
      <c r="F2" s="86"/>
      <c r="G2" s="86"/>
    </row>
    <row r="3" spans="1:7" ht="14.4" customHeight="1" thickBot="1" x14ac:dyDescent="0.35">
      <c r="A3" s="241" t="s">
        <v>111</v>
      </c>
      <c r="B3" s="227">
        <f t="shared" ref="B3:G3" si="0">SUBTOTAL(9,B6:B1048576)</f>
        <v>25282</v>
      </c>
      <c r="C3" s="228">
        <f t="shared" si="0"/>
        <v>24789</v>
      </c>
      <c r="D3" s="240">
        <f t="shared" si="0"/>
        <v>24183</v>
      </c>
      <c r="E3" s="192">
        <f t="shared" si="0"/>
        <v>9679085</v>
      </c>
      <c r="F3" s="190">
        <f t="shared" si="0"/>
        <v>8274845</v>
      </c>
      <c r="G3" s="229">
        <f t="shared" si="0"/>
        <v>9105777</v>
      </c>
    </row>
    <row r="4" spans="1:7" ht="14.4" customHeight="1" x14ac:dyDescent="0.3">
      <c r="A4" s="382" t="s">
        <v>112</v>
      </c>
      <c r="B4" s="387" t="s">
        <v>173</v>
      </c>
      <c r="C4" s="385"/>
      <c r="D4" s="388"/>
      <c r="E4" s="387" t="s">
        <v>84</v>
      </c>
      <c r="F4" s="385"/>
      <c r="G4" s="388"/>
    </row>
    <row r="5" spans="1:7" ht="14.4" customHeight="1" thickBot="1" x14ac:dyDescent="0.35">
      <c r="A5" s="482"/>
      <c r="B5" s="483">
        <v>2015</v>
      </c>
      <c r="C5" s="484">
        <v>2018</v>
      </c>
      <c r="D5" s="505">
        <v>2019</v>
      </c>
      <c r="E5" s="483">
        <v>2015</v>
      </c>
      <c r="F5" s="484">
        <v>2018</v>
      </c>
      <c r="G5" s="505">
        <v>2019</v>
      </c>
    </row>
    <row r="6" spans="1:7" ht="14.4" customHeight="1" x14ac:dyDescent="0.3">
      <c r="A6" s="469" t="s">
        <v>686</v>
      </c>
      <c r="B6" s="447">
        <v>18763</v>
      </c>
      <c r="C6" s="447">
        <v>24747</v>
      </c>
      <c r="D6" s="447">
        <v>24142</v>
      </c>
      <c r="E6" s="506">
        <v>7101633</v>
      </c>
      <c r="F6" s="506">
        <v>8097969</v>
      </c>
      <c r="G6" s="507">
        <v>8913645</v>
      </c>
    </row>
    <row r="7" spans="1:7" ht="14.4" customHeight="1" x14ac:dyDescent="0.3">
      <c r="A7" s="512" t="s">
        <v>691</v>
      </c>
      <c r="B7" s="454">
        <v>215</v>
      </c>
      <c r="C7" s="454">
        <v>5</v>
      </c>
      <c r="D7" s="454"/>
      <c r="E7" s="508">
        <v>78618</v>
      </c>
      <c r="F7" s="508">
        <v>1719</v>
      </c>
      <c r="G7" s="509"/>
    </row>
    <row r="8" spans="1:7" ht="14.4" customHeight="1" x14ac:dyDescent="0.3">
      <c r="A8" s="512" t="s">
        <v>692</v>
      </c>
      <c r="B8" s="454">
        <v>657</v>
      </c>
      <c r="C8" s="454"/>
      <c r="D8" s="454"/>
      <c r="E8" s="508">
        <v>141070</v>
      </c>
      <c r="F8" s="508"/>
      <c r="G8" s="509"/>
    </row>
    <row r="9" spans="1:7" ht="14.4" customHeight="1" x14ac:dyDescent="0.3">
      <c r="A9" s="512" t="s">
        <v>693</v>
      </c>
      <c r="B9" s="454">
        <v>798</v>
      </c>
      <c r="C9" s="454">
        <v>12</v>
      </c>
      <c r="D9" s="454"/>
      <c r="E9" s="508">
        <v>424073</v>
      </c>
      <c r="F9" s="508">
        <v>57348</v>
      </c>
      <c r="G9" s="509"/>
    </row>
    <row r="10" spans="1:7" ht="14.4" customHeight="1" x14ac:dyDescent="0.3">
      <c r="A10" s="512" t="s">
        <v>694</v>
      </c>
      <c r="B10" s="454">
        <v>869</v>
      </c>
      <c r="C10" s="454">
        <v>3</v>
      </c>
      <c r="D10" s="454">
        <v>6</v>
      </c>
      <c r="E10" s="508">
        <v>257992</v>
      </c>
      <c r="F10" s="508">
        <v>14337</v>
      </c>
      <c r="G10" s="509">
        <v>28818</v>
      </c>
    </row>
    <row r="11" spans="1:7" ht="14.4" customHeight="1" x14ac:dyDescent="0.3">
      <c r="A11" s="512" t="s">
        <v>695</v>
      </c>
      <c r="B11" s="454">
        <v>147</v>
      </c>
      <c r="C11" s="454"/>
      <c r="D11" s="454"/>
      <c r="E11" s="508">
        <v>37047</v>
      </c>
      <c r="F11" s="508"/>
      <c r="G11" s="509"/>
    </row>
    <row r="12" spans="1:7" ht="14.4" customHeight="1" x14ac:dyDescent="0.3">
      <c r="A12" s="512" t="s">
        <v>696</v>
      </c>
      <c r="B12" s="454">
        <v>246</v>
      </c>
      <c r="C12" s="454"/>
      <c r="D12" s="454"/>
      <c r="E12" s="508">
        <v>376227</v>
      </c>
      <c r="F12" s="508"/>
      <c r="G12" s="509"/>
    </row>
    <row r="13" spans="1:7" ht="14.4" customHeight="1" x14ac:dyDescent="0.3">
      <c r="A13" s="512" t="s">
        <v>697</v>
      </c>
      <c r="B13" s="454">
        <v>264</v>
      </c>
      <c r="C13" s="454"/>
      <c r="D13" s="454"/>
      <c r="E13" s="508">
        <v>81167</v>
      </c>
      <c r="F13" s="508"/>
      <c r="G13" s="509"/>
    </row>
    <row r="14" spans="1:7" ht="14.4" customHeight="1" x14ac:dyDescent="0.3">
      <c r="A14" s="512" t="s">
        <v>698</v>
      </c>
      <c r="B14" s="454">
        <v>831</v>
      </c>
      <c r="C14" s="454">
        <v>12</v>
      </c>
      <c r="D14" s="454">
        <v>3</v>
      </c>
      <c r="E14" s="508">
        <v>223809</v>
      </c>
      <c r="F14" s="508">
        <v>57348</v>
      </c>
      <c r="G14" s="509">
        <v>14409</v>
      </c>
    </row>
    <row r="15" spans="1:7" ht="14.4" customHeight="1" x14ac:dyDescent="0.3">
      <c r="A15" s="512" t="s">
        <v>699</v>
      </c>
      <c r="B15" s="454">
        <v>40</v>
      </c>
      <c r="C15" s="454"/>
      <c r="D15" s="454"/>
      <c r="E15" s="508">
        <v>52105</v>
      </c>
      <c r="F15" s="508"/>
      <c r="G15" s="509"/>
    </row>
    <row r="16" spans="1:7" ht="14.4" customHeight="1" x14ac:dyDescent="0.3">
      <c r="A16" s="512" t="s">
        <v>700</v>
      </c>
      <c r="B16" s="454">
        <v>150</v>
      </c>
      <c r="C16" s="454"/>
      <c r="D16" s="454"/>
      <c r="E16" s="508">
        <v>45068</v>
      </c>
      <c r="F16" s="508"/>
      <c r="G16" s="509"/>
    </row>
    <row r="17" spans="1:7" ht="14.4" customHeight="1" x14ac:dyDescent="0.3">
      <c r="A17" s="512" t="s">
        <v>701</v>
      </c>
      <c r="B17" s="454">
        <v>115</v>
      </c>
      <c r="C17" s="454"/>
      <c r="D17" s="454"/>
      <c r="E17" s="508">
        <v>39401</v>
      </c>
      <c r="F17" s="508"/>
      <c r="G17" s="509"/>
    </row>
    <row r="18" spans="1:7" ht="14.4" customHeight="1" x14ac:dyDescent="0.3">
      <c r="A18" s="512" t="s">
        <v>702</v>
      </c>
      <c r="B18" s="454"/>
      <c r="C18" s="454"/>
      <c r="D18" s="454">
        <v>9</v>
      </c>
      <c r="E18" s="508"/>
      <c r="F18" s="508"/>
      <c r="G18" s="509">
        <v>43227</v>
      </c>
    </row>
    <row r="19" spans="1:7" ht="14.4" customHeight="1" x14ac:dyDescent="0.3">
      <c r="A19" s="512" t="s">
        <v>703</v>
      </c>
      <c r="B19" s="454">
        <v>112</v>
      </c>
      <c r="C19" s="454"/>
      <c r="D19" s="454"/>
      <c r="E19" s="508">
        <v>25086</v>
      </c>
      <c r="F19" s="508"/>
      <c r="G19" s="509"/>
    </row>
    <row r="20" spans="1:7" ht="14.4" customHeight="1" x14ac:dyDescent="0.3">
      <c r="A20" s="512" t="s">
        <v>704</v>
      </c>
      <c r="B20" s="454"/>
      <c r="C20" s="454"/>
      <c r="D20" s="454">
        <v>6</v>
      </c>
      <c r="E20" s="508"/>
      <c r="F20" s="508"/>
      <c r="G20" s="509">
        <v>28818</v>
      </c>
    </row>
    <row r="21" spans="1:7" ht="14.4" customHeight="1" x14ac:dyDescent="0.3">
      <c r="A21" s="512" t="s">
        <v>705</v>
      </c>
      <c r="B21" s="454"/>
      <c r="C21" s="454"/>
      <c r="D21" s="454">
        <v>8</v>
      </c>
      <c r="E21" s="508"/>
      <c r="F21" s="508"/>
      <c r="G21" s="509">
        <v>33633</v>
      </c>
    </row>
    <row r="22" spans="1:7" ht="14.4" customHeight="1" x14ac:dyDescent="0.3">
      <c r="A22" s="512" t="s">
        <v>706</v>
      </c>
      <c r="B22" s="454">
        <v>553</v>
      </c>
      <c r="C22" s="454"/>
      <c r="D22" s="454"/>
      <c r="E22" s="508">
        <v>226854</v>
      </c>
      <c r="F22" s="508"/>
      <c r="G22" s="509"/>
    </row>
    <row r="23" spans="1:7" ht="14.4" customHeight="1" x14ac:dyDescent="0.3">
      <c r="A23" s="512" t="s">
        <v>707</v>
      </c>
      <c r="B23" s="454">
        <v>46</v>
      </c>
      <c r="C23" s="454"/>
      <c r="D23" s="454"/>
      <c r="E23" s="508">
        <v>8144</v>
      </c>
      <c r="F23" s="508"/>
      <c r="G23" s="509"/>
    </row>
    <row r="24" spans="1:7" ht="14.4" customHeight="1" x14ac:dyDescent="0.3">
      <c r="A24" s="512" t="s">
        <v>708</v>
      </c>
      <c r="B24" s="454">
        <v>279</v>
      </c>
      <c r="C24" s="454">
        <v>10</v>
      </c>
      <c r="D24" s="454">
        <v>9</v>
      </c>
      <c r="E24" s="508">
        <v>183730</v>
      </c>
      <c r="F24" s="508">
        <v>46124</v>
      </c>
      <c r="G24" s="509">
        <v>43227</v>
      </c>
    </row>
    <row r="25" spans="1:7" ht="14.4" customHeight="1" x14ac:dyDescent="0.3">
      <c r="A25" s="512" t="s">
        <v>709</v>
      </c>
      <c r="B25" s="454">
        <v>500</v>
      </c>
      <c r="C25" s="454"/>
      <c r="D25" s="454"/>
      <c r="E25" s="508">
        <v>192078</v>
      </c>
      <c r="F25" s="508"/>
      <c r="G25" s="509"/>
    </row>
    <row r="26" spans="1:7" ht="14.4" customHeight="1" x14ac:dyDescent="0.3">
      <c r="A26" s="512" t="s">
        <v>710</v>
      </c>
      <c r="B26" s="454">
        <v>633</v>
      </c>
      <c r="C26" s="454"/>
      <c r="D26" s="454"/>
      <c r="E26" s="508">
        <v>158756</v>
      </c>
      <c r="F26" s="508"/>
      <c r="G26" s="509"/>
    </row>
    <row r="27" spans="1:7" ht="14.4" customHeight="1" thickBot="1" x14ac:dyDescent="0.35">
      <c r="A27" s="513" t="s">
        <v>711</v>
      </c>
      <c r="B27" s="461">
        <v>64</v>
      </c>
      <c r="C27" s="461"/>
      <c r="D27" s="461"/>
      <c r="E27" s="510">
        <v>26227</v>
      </c>
      <c r="F27" s="510"/>
      <c r="G27" s="511"/>
    </row>
    <row r="28" spans="1:7" ht="14.4" customHeight="1" x14ac:dyDescent="0.3">
      <c r="A28" s="503" t="s">
        <v>212</v>
      </c>
    </row>
    <row r="29" spans="1:7" ht="14.4" customHeight="1" x14ac:dyDescent="0.3">
      <c r="A29" s="504" t="s">
        <v>688</v>
      </c>
    </row>
    <row r="30" spans="1:7" ht="14.4" customHeight="1" x14ac:dyDescent="0.3">
      <c r="A30" s="503" t="s">
        <v>689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outlinePr summaryRight="0"/>
    <pageSetUpPr fitToPage="1"/>
  </sheetPr>
  <dimension ref="A1:R84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RowHeight="14.4" customHeight="1" outlineLevelCol="1" x14ac:dyDescent="0.3"/>
  <cols>
    <col min="1" max="1" width="3.33203125" style="104" customWidth="1"/>
    <col min="2" max="2" width="8.6640625" style="104" bestFit="1" customWidth="1"/>
    <col min="3" max="3" width="6.109375" style="104" customWidth="1"/>
    <col min="4" max="4" width="2.109375" style="104" bestFit="1" customWidth="1"/>
    <col min="5" max="5" width="8" style="104" customWidth="1"/>
    <col min="6" max="6" width="50.88671875" style="104" bestFit="1" customWidth="1" collapsed="1"/>
    <col min="7" max="8" width="11.109375" style="180" hidden="1" customWidth="1" outlineLevel="1"/>
    <col min="9" max="10" width="9.33203125" style="104" hidden="1" customWidth="1"/>
    <col min="11" max="12" width="11.109375" style="180" customWidth="1"/>
    <col min="13" max="14" width="9.33203125" style="104" hidden="1" customWidth="1"/>
    <col min="15" max="16" width="11.109375" style="180" customWidth="1"/>
    <col min="17" max="17" width="11.109375" style="183" customWidth="1"/>
    <col min="18" max="18" width="11.109375" style="180" customWidth="1"/>
    <col min="19" max="16384" width="8.88671875" style="104"/>
  </cols>
  <sheetData>
    <row r="1" spans="1:18" ht="18.600000000000001" customHeight="1" thickBot="1" x14ac:dyDescent="0.4">
      <c r="A1" s="297" t="s">
        <v>842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  <c r="R1" s="329"/>
    </row>
    <row r="2" spans="1:18" ht="14.4" customHeight="1" thickBot="1" x14ac:dyDescent="0.35">
      <c r="A2" s="200" t="s">
        <v>235</v>
      </c>
      <c r="B2" s="170"/>
      <c r="C2" s="170"/>
      <c r="D2" s="86"/>
      <c r="E2" s="86"/>
      <c r="F2" s="86"/>
      <c r="G2" s="198"/>
      <c r="H2" s="198"/>
      <c r="I2" s="86"/>
      <c r="J2" s="86"/>
      <c r="K2" s="198"/>
      <c r="L2" s="198"/>
      <c r="M2" s="86"/>
      <c r="N2" s="86"/>
      <c r="O2" s="198"/>
      <c r="P2" s="198"/>
      <c r="Q2" s="195"/>
      <c r="R2" s="198"/>
    </row>
    <row r="3" spans="1:18" ht="14.4" customHeight="1" thickBot="1" x14ac:dyDescent="0.35">
      <c r="F3" s="63" t="s">
        <v>111</v>
      </c>
      <c r="G3" s="77">
        <f t="shared" ref="G3:P3" si="0">SUBTOTAL(9,G6:G1048576)</f>
        <v>25282</v>
      </c>
      <c r="H3" s="78">
        <f t="shared" si="0"/>
        <v>9679085</v>
      </c>
      <c r="I3" s="58"/>
      <c r="J3" s="58"/>
      <c r="K3" s="78">
        <f t="shared" si="0"/>
        <v>24789</v>
      </c>
      <c r="L3" s="78">
        <f t="shared" si="0"/>
        <v>8274845</v>
      </c>
      <c r="M3" s="58"/>
      <c r="N3" s="58"/>
      <c r="O3" s="78">
        <f t="shared" si="0"/>
        <v>24183</v>
      </c>
      <c r="P3" s="78">
        <f t="shared" si="0"/>
        <v>9105777</v>
      </c>
      <c r="Q3" s="59">
        <f>IF(L3=0,0,P3/L3)</f>
        <v>1.1004166241180349</v>
      </c>
      <c r="R3" s="79">
        <f>IF(O3=0,0,P3/O3)</f>
        <v>376.53628582061776</v>
      </c>
    </row>
    <row r="4" spans="1:18" ht="14.4" customHeight="1" x14ac:dyDescent="0.3">
      <c r="A4" s="389" t="s">
        <v>177</v>
      </c>
      <c r="B4" s="389" t="s">
        <v>80</v>
      </c>
      <c r="C4" s="397" t="s">
        <v>0</v>
      </c>
      <c r="D4" s="391" t="s">
        <v>81</v>
      </c>
      <c r="E4" s="396" t="s">
        <v>56</v>
      </c>
      <c r="F4" s="392" t="s">
        <v>55</v>
      </c>
      <c r="G4" s="393">
        <v>2015</v>
      </c>
      <c r="H4" s="394"/>
      <c r="I4" s="76"/>
      <c r="J4" s="76"/>
      <c r="K4" s="393">
        <v>2018</v>
      </c>
      <c r="L4" s="394"/>
      <c r="M4" s="76"/>
      <c r="N4" s="76"/>
      <c r="O4" s="393">
        <v>2019</v>
      </c>
      <c r="P4" s="394"/>
      <c r="Q4" s="395" t="s">
        <v>2</v>
      </c>
      <c r="R4" s="390" t="s">
        <v>83</v>
      </c>
    </row>
    <row r="5" spans="1:18" ht="14.4" customHeight="1" thickBot="1" x14ac:dyDescent="0.35">
      <c r="A5" s="514"/>
      <c r="B5" s="514"/>
      <c r="C5" s="515"/>
      <c r="D5" s="516"/>
      <c r="E5" s="517"/>
      <c r="F5" s="518"/>
      <c r="G5" s="519" t="s">
        <v>57</v>
      </c>
      <c r="H5" s="520" t="s">
        <v>14</v>
      </c>
      <c r="I5" s="521"/>
      <c r="J5" s="521"/>
      <c r="K5" s="519" t="s">
        <v>57</v>
      </c>
      <c r="L5" s="520" t="s">
        <v>14</v>
      </c>
      <c r="M5" s="521"/>
      <c r="N5" s="521"/>
      <c r="O5" s="519" t="s">
        <v>57</v>
      </c>
      <c r="P5" s="520" t="s">
        <v>14</v>
      </c>
      <c r="Q5" s="522"/>
      <c r="R5" s="523"/>
    </row>
    <row r="6" spans="1:18" ht="14.4" customHeight="1" x14ac:dyDescent="0.3">
      <c r="A6" s="442" t="s">
        <v>713</v>
      </c>
      <c r="B6" s="443" t="s">
        <v>714</v>
      </c>
      <c r="C6" s="443" t="s">
        <v>413</v>
      </c>
      <c r="D6" s="443" t="s">
        <v>715</v>
      </c>
      <c r="E6" s="443" t="s">
        <v>716</v>
      </c>
      <c r="F6" s="443" t="s">
        <v>717</v>
      </c>
      <c r="G6" s="447"/>
      <c r="H6" s="447"/>
      <c r="I6" s="443"/>
      <c r="J6" s="443"/>
      <c r="K6" s="447"/>
      <c r="L6" s="447"/>
      <c r="M6" s="443"/>
      <c r="N6" s="443"/>
      <c r="O6" s="447">
        <v>2</v>
      </c>
      <c r="P6" s="447">
        <v>4518</v>
      </c>
      <c r="Q6" s="470"/>
      <c r="R6" s="448">
        <v>2259</v>
      </c>
    </row>
    <row r="7" spans="1:18" ht="14.4" customHeight="1" x14ac:dyDescent="0.3">
      <c r="A7" s="449" t="s">
        <v>713</v>
      </c>
      <c r="B7" s="450" t="s">
        <v>714</v>
      </c>
      <c r="C7" s="450" t="s">
        <v>413</v>
      </c>
      <c r="D7" s="450" t="s">
        <v>715</v>
      </c>
      <c r="E7" s="450" t="s">
        <v>718</v>
      </c>
      <c r="F7" s="450" t="s">
        <v>719</v>
      </c>
      <c r="G7" s="454">
        <v>3055</v>
      </c>
      <c r="H7" s="454">
        <v>177190</v>
      </c>
      <c r="I7" s="450">
        <v>1.0136031851360319</v>
      </c>
      <c r="J7" s="450">
        <v>58</v>
      </c>
      <c r="K7" s="454">
        <v>3014</v>
      </c>
      <c r="L7" s="454">
        <v>174812</v>
      </c>
      <c r="M7" s="450">
        <v>1</v>
      </c>
      <c r="N7" s="450">
        <v>58</v>
      </c>
      <c r="O7" s="454">
        <v>2269</v>
      </c>
      <c r="P7" s="454">
        <v>133871</v>
      </c>
      <c r="Q7" s="524">
        <v>0.76579983067523971</v>
      </c>
      <c r="R7" s="455">
        <v>59</v>
      </c>
    </row>
    <row r="8" spans="1:18" ht="14.4" customHeight="1" x14ac:dyDescent="0.3">
      <c r="A8" s="449" t="s">
        <v>713</v>
      </c>
      <c r="B8" s="450" t="s">
        <v>714</v>
      </c>
      <c r="C8" s="450" t="s">
        <v>413</v>
      </c>
      <c r="D8" s="450" t="s">
        <v>715</v>
      </c>
      <c r="E8" s="450" t="s">
        <v>720</v>
      </c>
      <c r="F8" s="450" t="s">
        <v>721</v>
      </c>
      <c r="G8" s="454">
        <v>154</v>
      </c>
      <c r="H8" s="454">
        <v>20174</v>
      </c>
      <c r="I8" s="450">
        <v>1.0995203836930456</v>
      </c>
      <c r="J8" s="450">
        <v>131</v>
      </c>
      <c r="K8" s="454">
        <v>139</v>
      </c>
      <c r="L8" s="454">
        <v>18348</v>
      </c>
      <c r="M8" s="450">
        <v>1</v>
      </c>
      <c r="N8" s="450">
        <v>132</v>
      </c>
      <c r="O8" s="454">
        <v>102</v>
      </c>
      <c r="P8" s="454">
        <v>13464</v>
      </c>
      <c r="Q8" s="524">
        <v>0.73381294964028776</v>
      </c>
      <c r="R8" s="455">
        <v>132</v>
      </c>
    </row>
    <row r="9" spans="1:18" ht="14.4" customHeight="1" x14ac:dyDescent="0.3">
      <c r="A9" s="449" t="s">
        <v>713</v>
      </c>
      <c r="B9" s="450" t="s">
        <v>714</v>
      </c>
      <c r="C9" s="450" t="s">
        <v>413</v>
      </c>
      <c r="D9" s="450" t="s">
        <v>715</v>
      </c>
      <c r="E9" s="450" t="s">
        <v>722</v>
      </c>
      <c r="F9" s="450" t="s">
        <v>723</v>
      </c>
      <c r="G9" s="454">
        <v>15</v>
      </c>
      <c r="H9" s="454">
        <v>2835</v>
      </c>
      <c r="I9" s="450">
        <v>1.1477732793522266</v>
      </c>
      <c r="J9" s="450">
        <v>189</v>
      </c>
      <c r="K9" s="454">
        <v>13</v>
      </c>
      <c r="L9" s="454">
        <v>2470</v>
      </c>
      <c r="M9" s="450">
        <v>1</v>
      </c>
      <c r="N9" s="450">
        <v>190</v>
      </c>
      <c r="O9" s="454">
        <v>8</v>
      </c>
      <c r="P9" s="454">
        <v>1520</v>
      </c>
      <c r="Q9" s="524">
        <v>0.61538461538461542</v>
      </c>
      <c r="R9" s="455">
        <v>190</v>
      </c>
    </row>
    <row r="10" spans="1:18" ht="14.4" customHeight="1" x14ac:dyDescent="0.3">
      <c r="A10" s="449" t="s">
        <v>713</v>
      </c>
      <c r="B10" s="450" t="s">
        <v>714</v>
      </c>
      <c r="C10" s="450" t="s">
        <v>413</v>
      </c>
      <c r="D10" s="450" t="s">
        <v>715</v>
      </c>
      <c r="E10" s="450" t="s">
        <v>724</v>
      </c>
      <c r="F10" s="450" t="s">
        <v>725</v>
      </c>
      <c r="G10" s="454">
        <v>2</v>
      </c>
      <c r="H10" s="454">
        <v>816</v>
      </c>
      <c r="I10" s="450"/>
      <c r="J10" s="450">
        <v>408</v>
      </c>
      <c r="K10" s="454"/>
      <c r="L10" s="454"/>
      <c r="M10" s="450"/>
      <c r="N10" s="450"/>
      <c r="O10" s="454">
        <v>3</v>
      </c>
      <c r="P10" s="454">
        <v>1233</v>
      </c>
      <c r="Q10" s="524"/>
      <c r="R10" s="455">
        <v>411</v>
      </c>
    </row>
    <row r="11" spans="1:18" ht="14.4" customHeight="1" x14ac:dyDescent="0.3">
      <c r="A11" s="449" t="s">
        <v>713</v>
      </c>
      <c r="B11" s="450" t="s">
        <v>714</v>
      </c>
      <c r="C11" s="450" t="s">
        <v>413</v>
      </c>
      <c r="D11" s="450" t="s">
        <v>715</v>
      </c>
      <c r="E11" s="450" t="s">
        <v>726</v>
      </c>
      <c r="F11" s="450" t="s">
        <v>727</v>
      </c>
      <c r="G11" s="454">
        <v>833</v>
      </c>
      <c r="H11" s="454">
        <v>149940</v>
      </c>
      <c r="I11" s="450">
        <v>0.85086823289070479</v>
      </c>
      <c r="J11" s="450">
        <v>180</v>
      </c>
      <c r="K11" s="454">
        <v>979</v>
      </c>
      <c r="L11" s="454">
        <v>176220</v>
      </c>
      <c r="M11" s="450">
        <v>1</v>
      </c>
      <c r="N11" s="450">
        <v>180</v>
      </c>
      <c r="O11" s="454">
        <v>1031</v>
      </c>
      <c r="P11" s="454">
        <v>188673</v>
      </c>
      <c r="Q11" s="524">
        <v>1.0706673476336397</v>
      </c>
      <c r="R11" s="455">
        <v>183</v>
      </c>
    </row>
    <row r="12" spans="1:18" ht="14.4" customHeight="1" x14ac:dyDescent="0.3">
      <c r="A12" s="449" t="s">
        <v>713</v>
      </c>
      <c r="B12" s="450" t="s">
        <v>714</v>
      </c>
      <c r="C12" s="450" t="s">
        <v>413</v>
      </c>
      <c r="D12" s="450" t="s">
        <v>715</v>
      </c>
      <c r="E12" s="450" t="s">
        <v>728</v>
      </c>
      <c r="F12" s="450" t="s">
        <v>729</v>
      </c>
      <c r="G12" s="454">
        <v>6</v>
      </c>
      <c r="H12" s="454">
        <v>3414</v>
      </c>
      <c r="I12" s="450">
        <v>5.9894736842105267</v>
      </c>
      <c r="J12" s="450">
        <v>569</v>
      </c>
      <c r="K12" s="454">
        <v>1</v>
      </c>
      <c r="L12" s="454">
        <v>570</v>
      </c>
      <c r="M12" s="450">
        <v>1</v>
      </c>
      <c r="N12" s="450">
        <v>570</v>
      </c>
      <c r="O12" s="454"/>
      <c r="P12" s="454"/>
      <c r="Q12" s="524"/>
      <c r="R12" s="455"/>
    </row>
    <row r="13" spans="1:18" ht="14.4" customHeight="1" x14ac:dyDescent="0.3">
      <c r="A13" s="449" t="s">
        <v>713</v>
      </c>
      <c r="B13" s="450" t="s">
        <v>714</v>
      </c>
      <c r="C13" s="450" t="s">
        <v>413</v>
      </c>
      <c r="D13" s="450" t="s">
        <v>715</v>
      </c>
      <c r="E13" s="450" t="s">
        <v>730</v>
      </c>
      <c r="F13" s="450" t="s">
        <v>731</v>
      </c>
      <c r="G13" s="454">
        <v>457</v>
      </c>
      <c r="H13" s="454">
        <v>153552</v>
      </c>
      <c r="I13" s="450">
        <v>0.88819476981276135</v>
      </c>
      <c r="J13" s="450">
        <v>336</v>
      </c>
      <c r="K13" s="454">
        <v>513</v>
      </c>
      <c r="L13" s="454">
        <v>172881</v>
      </c>
      <c r="M13" s="450">
        <v>1</v>
      </c>
      <c r="N13" s="450">
        <v>337</v>
      </c>
      <c r="O13" s="454">
        <v>509</v>
      </c>
      <c r="P13" s="454">
        <v>173569</v>
      </c>
      <c r="Q13" s="524">
        <v>1.0039796160364645</v>
      </c>
      <c r="R13" s="455">
        <v>341</v>
      </c>
    </row>
    <row r="14" spans="1:18" ht="14.4" customHeight="1" x14ac:dyDescent="0.3">
      <c r="A14" s="449" t="s">
        <v>713</v>
      </c>
      <c r="B14" s="450" t="s">
        <v>714</v>
      </c>
      <c r="C14" s="450" t="s">
        <v>413</v>
      </c>
      <c r="D14" s="450" t="s">
        <v>715</v>
      </c>
      <c r="E14" s="450" t="s">
        <v>732</v>
      </c>
      <c r="F14" s="450" t="s">
        <v>733</v>
      </c>
      <c r="G14" s="454">
        <v>60</v>
      </c>
      <c r="H14" s="454">
        <v>27540</v>
      </c>
      <c r="I14" s="450">
        <v>0.8</v>
      </c>
      <c r="J14" s="450">
        <v>459</v>
      </c>
      <c r="K14" s="454">
        <v>75</v>
      </c>
      <c r="L14" s="454">
        <v>34425</v>
      </c>
      <c r="M14" s="450">
        <v>1</v>
      </c>
      <c r="N14" s="450">
        <v>459</v>
      </c>
      <c r="O14" s="454">
        <v>64</v>
      </c>
      <c r="P14" s="454">
        <v>29568</v>
      </c>
      <c r="Q14" s="524">
        <v>0.85891067538126364</v>
      </c>
      <c r="R14" s="455">
        <v>462</v>
      </c>
    </row>
    <row r="15" spans="1:18" ht="14.4" customHeight="1" x14ac:dyDescent="0.3">
      <c r="A15" s="449" t="s">
        <v>713</v>
      </c>
      <c r="B15" s="450" t="s">
        <v>714</v>
      </c>
      <c r="C15" s="450" t="s">
        <v>413</v>
      </c>
      <c r="D15" s="450" t="s">
        <v>715</v>
      </c>
      <c r="E15" s="450" t="s">
        <v>734</v>
      </c>
      <c r="F15" s="450" t="s">
        <v>735</v>
      </c>
      <c r="G15" s="454">
        <v>3186</v>
      </c>
      <c r="H15" s="454">
        <v>1111914</v>
      </c>
      <c r="I15" s="450">
        <v>1.0824181065952787</v>
      </c>
      <c r="J15" s="450">
        <v>349</v>
      </c>
      <c r="K15" s="454">
        <v>2935</v>
      </c>
      <c r="L15" s="454">
        <v>1027250</v>
      </c>
      <c r="M15" s="450">
        <v>1</v>
      </c>
      <c r="N15" s="450">
        <v>350</v>
      </c>
      <c r="O15" s="454">
        <v>3806</v>
      </c>
      <c r="P15" s="454">
        <v>1335906</v>
      </c>
      <c r="Q15" s="524">
        <v>1.3004682404477974</v>
      </c>
      <c r="R15" s="455">
        <v>351</v>
      </c>
    </row>
    <row r="16" spans="1:18" ht="14.4" customHeight="1" x14ac:dyDescent="0.3">
      <c r="A16" s="449" t="s">
        <v>713</v>
      </c>
      <c r="B16" s="450" t="s">
        <v>714</v>
      </c>
      <c r="C16" s="450" t="s">
        <v>413</v>
      </c>
      <c r="D16" s="450" t="s">
        <v>715</v>
      </c>
      <c r="E16" s="450" t="s">
        <v>736</v>
      </c>
      <c r="F16" s="450" t="s">
        <v>737</v>
      </c>
      <c r="G16" s="454">
        <v>1</v>
      </c>
      <c r="H16" s="454">
        <v>1653</v>
      </c>
      <c r="I16" s="450"/>
      <c r="J16" s="450">
        <v>1653</v>
      </c>
      <c r="K16" s="454"/>
      <c r="L16" s="454"/>
      <c r="M16" s="450"/>
      <c r="N16" s="450"/>
      <c r="O16" s="454">
        <v>3</v>
      </c>
      <c r="P16" s="454">
        <v>4980</v>
      </c>
      <c r="Q16" s="524"/>
      <c r="R16" s="455">
        <v>1660</v>
      </c>
    </row>
    <row r="17" spans="1:18" ht="14.4" customHeight="1" x14ac:dyDescent="0.3">
      <c r="A17" s="449" t="s">
        <v>713</v>
      </c>
      <c r="B17" s="450" t="s">
        <v>714</v>
      </c>
      <c r="C17" s="450" t="s">
        <v>413</v>
      </c>
      <c r="D17" s="450" t="s">
        <v>715</v>
      </c>
      <c r="E17" s="450" t="s">
        <v>738</v>
      </c>
      <c r="F17" s="450" t="s">
        <v>739</v>
      </c>
      <c r="G17" s="454">
        <v>7</v>
      </c>
      <c r="H17" s="454">
        <v>43617</v>
      </c>
      <c r="I17" s="450"/>
      <c r="J17" s="450">
        <v>6231</v>
      </c>
      <c r="K17" s="454"/>
      <c r="L17" s="454"/>
      <c r="M17" s="450"/>
      <c r="N17" s="450"/>
      <c r="O17" s="454">
        <v>4</v>
      </c>
      <c r="P17" s="454">
        <v>25148</v>
      </c>
      <c r="Q17" s="524"/>
      <c r="R17" s="455">
        <v>6287</v>
      </c>
    </row>
    <row r="18" spans="1:18" ht="14.4" customHeight="1" x14ac:dyDescent="0.3">
      <c r="A18" s="449" t="s">
        <v>713</v>
      </c>
      <c r="B18" s="450" t="s">
        <v>714</v>
      </c>
      <c r="C18" s="450" t="s">
        <v>413</v>
      </c>
      <c r="D18" s="450" t="s">
        <v>715</v>
      </c>
      <c r="E18" s="450" t="s">
        <v>740</v>
      </c>
      <c r="F18" s="450" t="s">
        <v>741</v>
      </c>
      <c r="G18" s="454"/>
      <c r="H18" s="454"/>
      <c r="I18" s="450"/>
      <c r="J18" s="450"/>
      <c r="K18" s="454">
        <v>2</v>
      </c>
      <c r="L18" s="454">
        <v>234</v>
      </c>
      <c r="M18" s="450">
        <v>1</v>
      </c>
      <c r="N18" s="450">
        <v>117</v>
      </c>
      <c r="O18" s="454">
        <v>2</v>
      </c>
      <c r="P18" s="454">
        <v>236</v>
      </c>
      <c r="Q18" s="524">
        <v>1.0085470085470085</v>
      </c>
      <c r="R18" s="455">
        <v>118</v>
      </c>
    </row>
    <row r="19" spans="1:18" ht="14.4" customHeight="1" x14ac:dyDescent="0.3">
      <c r="A19" s="449" t="s">
        <v>713</v>
      </c>
      <c r="B19" s="450" t="s">
        <v>714</v>
      </c>
      <c r="C19" s="450" t="s">
        <v>413</v>
      </c>
      <c r="D19" s="450" t="s">
        <v>715</v>
      </c>
      <c r="E19" s="450" t="s">
        <v>742</v>
      </c>
      <c r="F19" s="450" t="s">
        <v>743</v>
      </c>
      <c r="G19" s="454">
        <v>66</v>
      </c>
      <c r="H19" s="454">
        <v>3234</v>
      </c>
      <c r="I19" s="450">
        <v>0.66666666666666663</v>
      </c>
      <c r="J19" s="450">
        <v>49</v>
      </c>
      <c r="K19" s="454">
        <v>99</v>
      </c>
      <c r="L19" s="454">
        <v>4851</v>
      </c>
      <c r="M19" s="450">
        <v>1</v>
      </c>
      <c r="N19" s="450">
        <v>49</v>
      </c>
      <c r="O19" s="454">
        <v>114</v>
      </c>
      <c r="P19" s="454">
        <v>5700</v>
      </c>
      <c r="Q19" s="524">
        <v>1.1750154607297465</v>
      </c>
      <c r="R19" s="455">
        <v>50</v>
      </c>
    </row>
    <row r="20" spans="1:18" ht="14.4" customHeight="1" x14ac:dyDescent="0.3">
      <c r="A20" s="449" t="s">
        <v>713</v>
      </c>
      <c r="B20" s="450" t="s">
        <v>714</v>
      </c>
      <c r="C20" s="450" t="s">
        <v>413</v>
      </c>
      <c r="D20" s="450" t="s">
        <v>715</v>
      </c>
      <c r="E20" s="450" t="s">
        <v>744</v>
      </c>
      <c r="F20" s="450" t="s">
        <v>745</v>
      </c>
      <c r="G20" s="454">
        <v>27</v>
      </c>
      <c r="H20" s="454">
        <v>10557</v>
      </c>
      <c r="I20" s="450">
        <v>0.54961474385672637</v>
      </c>
      <c r="J20" s="450">
        <v>391</v>
      </c>
      <c r="K20" s="454">
        <v>49</v>
      </c>
      <c r="L20" s="454">
        <v>19208</v>
      </c>
      <c r="M20" s="450">
        <v>1</v>
      </c>
      <c r="N20" s="450">
        <v>392</v>
      </c>
      <c r="O20" s="454">
        <v>98</v>
      </c>
      <c r="P20" s="454">
        <v>39102</v>
      </c>
      <c r="Q20" s="524">
        <v>2.0357142857142856</v>
      </c>
      <c r="R20" s="455">
        <v>399</v>
      </c>
    </row>
    <row r="21" spans="1:18" ht="14.4" customHeight="1" x14ac:dyDescent="0.3">
      <c r="A21" s="449" t="s">
        <v>713</v>
      </c>
      <c r="B21" s="450" t="s">
        <v>714</v>
      </c>
      <c r="C21" s="450" t="s">
        <v>413</v>
      </c>
      <c r="D21" s="450" t="s">
        <v>715</v>
      </c>
      <c r="E21" s="450" t="s">
        <v>746</v>
      </c>
      <c r="F21" s="450" t="s">
        <v>747</v>
      </c>
      <c r="G21" s="454">
        <v>31</v>
      </c>
      <c r="H21" s="454">
        <v>1178</v>
      </c>
      <c r="I21" s="450">
        <v>0.65957446808510634</v>
      </c>
      <c r="J21" s="450">
        <v>38</v>
      </c>
      <c r="K21" s="454">
        <v>47</v>
      </c>
      <c r="L21" s="454">
        <v>1786</v>
      </c>
      <c r="M21" s="450">
        <v>1</v>
      </c>
      <c r="N21" s="450">
        <v>38</v>
      </c>
      <c r="O21" s="454">
        <v>72</v>
      </c>
      <c r="P21" s="454">
        <v>2736</v>
      </c>
      <c r="Q21" s="524">
        <v>1.5319148936170213</v>
      </c>
      <c r="R21" s="455">
        <v>38</v>
      </c>
    </row>
    <row r="22" spans="1:18" ht="14.4" customHeight="1" x14ac:dyDescent="0.3">
      <c r="A22" s="449" t="s">
        <v>713</v>
      </c>
      <c r="B22" s="450" t="s">
        <v>714</v>
      </c>
      <c r="C22" s="450" t="s">
        <v>413</v>
      </c>
      <c r="D22" s="450" t="s">
        <v>715</v>
      </c>
      <c r="E22" s="450" t="s">
        <v>748</v>
      </c>
      <c r="F22" s="450" t="s">
        <v>749</v>
      </c>
      <c r="G22" s="454">
        <v>16</v>
      </c>
      <c r="H22" s="454">
        <v>4240</v>
      </c>
      <c r="I22" s="450">
        <v>1.6</v>
      </c>
      <c r="J22" s="450">
        <v>265</v>
      </c>
      <c r="K22" s="454">
        <v>10</v>
      </c>
      <c r="L22" s="454">
        <v>2650</v>
      </c>
      <c r="M22" s="450">
        <v>1</v>
      </c>
      <c r="N22" s="450">
        <v>265</v>
      </c>
      <c r="O22" s="454">
        <v>13</v>
      </c>
      <c r="P22" s="454">
        <v>3484</v>
      </c>
      <c r="Q22" s="524">
        <v>1.3147169811320756</v>
      </c>
      <c r="R22" s="455">
        <v>268</v>
      </c>
    </row>
    <row r="23" spans="1:18" ht="14.4" customHeight="1" x14ac:dyDescent="0.3">
      <c r="A23" s="449" t="s">
        <v>713</v>
      </c>
      <c r="B23" s="450" t="s">
        <v>714</v>
      </c>
      <c r="C23" s="450" t="s">
        <v>413</v>
      </c>
      <c r="D23" s="450" t="s">
        <v>715</v>
      </c>
      <c r="E23" s="450" t="s">
        <v>750</v>
      </c>
      <c r="F23" s="450" t="s">
        <v>751</v>
      </c>
      <c r="G23" s="454">
        <v>152</v>
      </c>
      <c r="H23" s="454">
        <v>107160</v>
      </c>
      <c r="I23" s="450">
        <v>0.59673233915067547</v>
      </c>
      <c r="J23" s="450">
        <v>705</v>
      </c>
      <c r="K23" s="454">
        <v>254</v>
      </c>
      <c r="L23" s="454">
        <v>179578</v>
      </c>
      <c r="M23" s="450">
        <v>1</v>
      </c>
      <c r="N23" s="450">
        <v>707</v>
      </c>
      <c r="O23" s="454">
        <v>227</v>
      </c>
      <c r="P23" s="454">
        <v>161851</v>
      </c>
      <c r="Q23" s="524">
        <v>0.90128523538518079</v>
      </c>
      <c r="R23" s="455">
        <v>713</v>
      </c>
    </row>
    <row r="24" spans="1:18" ht="14.4" customHeight="1" x14ac:dyDescent="0.3">
      <c r="A24" s="449" t="s">
        <v>713</v>
      </c>
      <c r="B24" s="450" t="s">
        <v>714</v>
      </c>
      <c r="C24" s="450" t="s">
        <v>413</v>
      </c>
      <c r="D24" s="450" t="s">
        <v>715</v>
      </c>
      <c r="E24" s="450" t="s">
        <v>752</v>
      </c>
      <c r="F24" s="450" t="s">
        <v>753</v>
      </c>
      <c r="G24" s="454">
        <v>17</v>
      </c>
      <c r="H24" s="454">
        <v>2499</v>
      </c>
      <c r="I24" s="450">
        <v>0.88869132290184927</v>
      </c>
      <c r="J24" s="450">
        <v>147</v>
      </c>
      <c r="K24" s="454">
        <v>19</v>
      </c>
      <c r="L24" s="454">
        <v>2812</v>
      </c>
      <c r="M24" s="450">
        <v>1</v>
      </c>
      <c r="N24" s="450">
        <v>148</v>
      </c>
      <c r="O24" s="454">
        <v>21</v>
      </c>
      <c r="P24" s="454">
        <v>3150</v>
      </c>
      <c r="Q24" s="524">
        <v>1.1201991465149359</v>
      </c>
      <c r="R24" s="455">
        <v>150</v>
      </c>
    </row>
    <row r="25" spans="1:18" ht="14.4" customHeight="1" x14ac:dyDescent="0.3">
      <c r="A25" s="449" t="s">
        <v>713</v>
      </c>
      <c r="B25" s="450" t="s">
        <v>714</v>
      </c>
      <c r="C25" s="450" t="s">
        <v>413</v>
      </c>
      <c r="D25" s="450" t="s">
        <v>715</v>
      </c>
      <c r="E25" s="450" t="s">
        <v>754</v>
      </c>
      <c r="F25" s="450" t="s">
        <v>755</v>
      </c>
      <c r="G25" s="454">
        <v>1142</v>
      </c>
      <c r="H25" s="454">
        <v>348310</v>
      </c>
      <c r="I25" s="450">
        <v>1.0477064220183485</v>
      </c>
      <c r="J25" s="450">
        <v>305</v>
      </c>
      <c r="K25" s="454">
        <v>1090</v>
      </c>
      <c r="L25" s="454">
        <v>332450</v>
      </c>
      <c r="M25" s="450">
        <v>1</v>
      </c>
      <c r="N25" s="450">
        <v>305</v>
      </c>
      <c r="O25" s="454">
        <v>1131</v>
      </c>
      <c r="P25" s="454">
        <v>348348</v>
      </c>
      <c r="Q25" s="524">
        <v>1.0478207249210407</v>
      </c>
      <c r="R25" s="455">
        <v>308</v>
      </c>
    </row>
    <row r="26" spans="1:18" ht="14.4" customHeight="1" x14ac:dyDescent="0.3">
      <c r="A26" s="449" t="s">
        <v>713</v>
      </c>
      <c r="B26" s="450" t="s">
        <v>714</v>
      </c>
      <c r="C26" s="450" t="s">
        <v>413</v>
      </c>
      <c r="D26" s="450" t="s">
        <v>715</v>
      </c>
      <c r="E26" s="450" t="s">
        <v>756</v>
      </c>
      <c r="F26" s="450" t="s">
        <v>757</v>
      </c>
      <c r="G26" s="454">
        <v>3</v>
      </c>
      <c r="H26" s="454">
        <v>11136</v>
      </c>
      <c r="I26" s="450"/>
      <c r="J26" s="450">
        <v>3712</v>
      </c>
      <c r="K26" s="454"/>
      <c r="L26" s="454"/>
      <c r="M26" s="450"/>
      <c r="N26" s="450"/>
      <c r="O26" s="454"/>
      <c r="P26" s="454"/>
      <c r="Q26" s="524"/>
      <c r="R26" s="455"/>
    </row>
    <row r="27" spans="1:18" ht="14.4" customHeight="1" x14ac:dyDescent="0.3">
      <c r="A27" s="449" t="s">
        <v>713</v>
      </c>
      <c r="B27" s="450" t="s">
        <v>714</v>
      </c>
      <c r="C27" s="450" t="s">
        <v>413</v>
      </c>
      <c r="D27" s="450" t="s">
        <v>715</v>
      </c>
      <c r="E27" s="450" t="s">
        <v>758</v>
      </c>
      <c r="F27" s="450" t="s">
        <v>759</v>
      </c>
      <c r="G27" s="454">
        <v>2384</v>
      </c>
      <c r="H27" s="454">
        <v>1177696</v>
      </c>
      <c r="I27" s="450">
        <v>0.94637384183923567</v>
      </c>
      <c r="J27" s="450">
        <v>494</v>
      </c>
      <c r="K27" s="454">
        <v>2514</v>
      </c>
      <c r="L27" s="454">
        <v>1244430</v>
      </c>
      <c r="M27" s="450">
        <v>1</v>
      </c>
      <c r="N27" s="450">
        <v>495</v>
      </c>
      <c r="O27" s="454">
        <v>2545</v>
      </c>
      <c r="P27" s="454">
        <v>1269955</v>
      </c>
      <c r="Q27" s="524">
        <v>1.0205113987930217</v>
      </c>
      <c r="R27" s="455">
        <v>499</v>
      </c>
    </row>
    <row r="28" spans="1:18" ht="14.4" customHeight="1" x14ac:dyDescent="0.3">
      <c r="A28" s="449" t="s">
        <v>713</v>
      </c>
      <c r="B28" s="450" t="s">
        <v>714</v>
      </c>
      <c r="C28" s="450" t="s">
        <v>413</v>
      </c>
      <c r="D28" s="450" t="s">
        <v>715</v>
      </c>
      <c r="E28" s="450" t="s">
        <v>760</v>
      </c>
      <c r="F28" s="450" t="s">
        <v>761</v>
      </c>
      <c r="G28" s="454"/>
      <c r="H28" s="454"/>
      <c r="I28" s="450"/>
      <c r="J28" s="450"/>
      <c r="K28" s="454"/>
      <c r="L28" s="454"/>
      <c r="M28" s="450"/>
      <c r="N28" s="450"/>
      <c r="O28" s="454">
        <v>2</v>
      </c>
      <c r="P28" s="454">
        <v>13338</v>
      </c>
      <c r="Q28" s="524"/>
      <c r="R28" s="455">
        <v>6669</v>
      </c>
    </row>
    <row r="29" spans="1:18" ht="14.4" customHeight="1" x14ac:dyDescent="0.3">
      <c r="A29" s="449" t="s">
        <v>713</v>
      </c>
      <c r="B29" s="450" t="s">
        <v>714</v>
      </c>
      <c r="C29" s="450" t="s">
        <v>413</v>
      </c>
      <c r="D29" s="450" t="s">
        <v>715</v>
      </c>
      <c r="E29" s="450" t="s">
        <v>762</v>
      </c>
      <c r="F29" s="450" t="s">
        <v>763</v>
      </c>
      <c r="G29" s="454">
        <v>2758</v>
      </c>
      <c r="H29" s="454">
        <v>1020460</v>
      </c>
      <c r="I29" s="450">
        <v>1.0138466781186322</v>
      </c>
      <c r="J29" s="450">
        <v>370</v>
      </c>
      <c r="K29" s="454">
        <v>2713</v>
      </c>
      <c r="L29" s="454">
        <v>1006523</v>
      </c>
      <c r="M29" s="450">
        <v>1</v>
      </c>
      <c r="N29" s="450">
        <v>371</v>
      </c>
      <c r="O29" s="454">
        <v>2533</v>
      </c>
      <c r="P29" s="454">
        <v>952408</v>
      </c>
      <c r="Q29" s="524">
        <v>0.94623570449954941</v>
      </c>
      <c r="R29" s="455">
        <v>376</v>
      </c>
    </row>
    <row r="30" spans="1:18" ht="14.4" customHeight="1" x14ac:dyDescent="0.3">
      <c r="A30" s="449" t="s">
        <v>713</v>
      </c>
      <c r="B30" s="450" t="s">
        <v>714</v>
      </c>
      <c r="C30" s="450" t="s">
        <v>413</v>
      </c>
      <c r="D30" s="450" t="s">
        <v>715</v>
      </c>
      <c r="E30" s="450" t="s">
        <v>764</v>
      </c>
      <c r="F30" s="450" t="s">
        <v>765</v>
      </c>
      <c r="G30" s="454">
        <v>271</v>
      </c>
      <c r="H30" s="454">
        <v>842268</v>
      </c>
      <c r="I30" s="450">
        <v>1.2078782524895599</v>
      </c>
      <c r="J30" s="450">
        <v>3108</v>
      </c>
      <c r="K30" s="454">
        <v>224</v>
      </c>
      <c r="L30" s="454">
        <v>697312</v>
      </c>
      <c r="M30" s="450">
        <v>1</v>
      </c>
      <c r="N30" s="450">
        <v>3113</v>
      </c>
      <c r="O30" s="454">
        <v>209</v>
      </c>
      <c r="P30" s="454">
        <v>654588</v>
      </c>
      <c r="Q30" s="524">
        <v>0.93873043917213528</v>
      </c>
      <c r="R30" s="455">
        <v>3132</v>
      </c>
    </row>
    <row r="31" spans="1:18" ht="14.4" customHeight="1" x14ac:dyDescent="0.3">
      <c r="A31" s="449" t="s">
        <v>713</v>
      </c>
      <c r="B31" s="450" t="s">
        <v>714</v>
      </c>
      <c r="C31" s="450" t="s">
        <v>413</v>
      </c>
      <c r="D31" s="450" t="s">
        <v>715</v>
      </c>
      <c r="E31" s="450" t="s">
        <v>766</v>
      </c>
      <c r="F31" s="450" t="s">
        <v>767</v>
      </c>
      <c r="G31" s="454"/>
      <c r="H31" s="454"/>
      <c r="I31" s="450"/>
      <c r="J31" s="450"/>
      <c r="K31" s="454">
        <v>22</v>
      </c>
      <c r="L31" s="454">
        <v>264</v>
      </c>
      <c r="M31" s="450">
        <v>1</v>
      </c>
      <c r="N31" s="450">
        <v>12</v>
      </c>
      <c r="O31" s="454">
        <v>23</v>
      </c>
      <c r="P31" s="454">
        <v>276</v>
      </c>
      <c r="Q31" s="524">
        <v>1.0454545454545454</v>
      </c>
      <c r="R31" s="455">
        <v>12</v>
      </c>
    </row>
    <row r="32" spans="1:18" ht="14.4" customHeight="1" x14ac:dyDescent="0.3">
      <c r="A32" s="449" t="s">
        <v>713</v>
      </c>
      <c r="B32" s="450" t="s">
        <v>714</v>
      </c>
      <c r="C32" s="450" t="s">
        <v>413</v>
      </c>
      <c r="D32" s="450" t="s">
        <v>715</v>
      </c>
      <c r="E32" s="450" t="s">
        <v>768</v>
      </c>
      <c r="F32" s="450" t="s">
        <v>769</v>
      </c>
      <c r="G32" s="454">
        <v>7</v>
      </c>
      <c r="H32" s="454">
        <v>89558</v>
      </c>
      <c r="I32" s="450">
        <v>3.4994529540481398</v>
      </c>
      <c r="J32" s="450">
        <v>12794</v>
      </c>
      <c r="K32" s="454">
        <v>2</v>
      </c>
      <c r="L32" s="454">
        <v>25592</v>
      </c>
      <c r="M32" s="450">
        <v>1</v>
      </c>
      <c r="N32" s="450">
        <v>12796</v>
      </c>
      <c r="O32" s="454"/>
      <c r="P32" s="454"/>
      <c r="Q32" s="524"/>
      <c r="R32" s="455"/>
    </row>
    <row r="33" spans="1:18" ht="14.4" customHeight="1" x14ac:dyDescent="0.3">
      <c r="A33" s="449" t="s">
        <v>713</v>
      </c>
      <c r="B33" s="450" t="s">
        <v>714</v>
      </c>
      <c r="C33" s="450" t="s">
        <v>413</v>
      </c>
      <c r="D33" s="450" t="s">
        <v>715</v>
      </c>
      <c r="E33" s="450" t="s">
        <v>770</v>
      </c>
      <c r="F33" s="450" t="s">
        <v>771</v>
      </c>
      <c r="G33" s="454">
        <v>432</v>
      </c>
      <c r="H33" s="454">
        <v>47952</v>
      </c>
      <c r="I33" s="450">
        <v>0.67959183673469392</v>
      </c>
      <c r="J33" s="450">
        <v>111</v>
      </c>
      <c r="K33" s="454">
        <v>630</v>
      </c>
      <c r="L33" s="454">
        <v>70560</v>
      </c>
      <c r="M33" s="450">
        <v>1</v>
      </c>
      <c r="N33" s="450">
        <v>112</v>
      </c>
      <c r="O33" s="454">
        <v>514</v>
      </c>
      <c r="P33" s="454">
        <v>58082</v>
      </c>
      <c r="Q33" s="524">
        <v>0.82315759637188213</v>
      </c>
      <c r="R33" s="455">
        <v>113</v>
      </c>
    </row>
    <row r="34" spans="1:18" ht="14.4" customHeight="1" x14ac:dyDescent="0.3">
      <c r="A34" s="449" t="s">
        <v>713</v>
      </c>
      <c r="B34" s="450" t="s">
        <v>714</v>
      </c>
      <c r="C34" s="450" t="s">
        <v>413</v>
      </c>
      <c r="D34" s="450" t="s">
        <v>715</v>
      </c>
      <c r="E34" s="450" t="s">
        <v>772</v>
      </c>
      <c r="F34" s="450" t="s">
        <v>773</v>
      </c>
      <c r="G34" s="454">
        <v>38</v>
      </c>
      <c r="H34" s="454">
        <v>4750</v>
      </c>
      <c r="I34" s="450">
        <v>1.1423761423761423</v>
      </c>
      <c r="J34" s="450">
        <v>125</v>
      </c>
      <c r="K34" s="454">
        <v>33</v>
      </c>
      <c r="L34" s="454">
        <v>4158</v>
      </c>
      <c r="M34" s="450">
        <v>1</v>
      </c>
      <c r="N34" s="450">
        <v>126</v>
      </c>
      <c r="O34" s="454">
        <v>23</v>
      </c>
      <c r="P34" s="454">
        <v>2898</v>
      </c>
      <c r="Q34" s="524">
        <v>0.69696969696969702</v>
      </c>
      <c r="R34" s="455">
        <v>126</v>
      </c>
    </row>
    <row r="35" spans="1:18" ht="14.4" customHeight="1" x14ac:dyDescent="0.3">
      <c r="A35" s="449" t="s">
        <v>713</v>
      </c>
      <c r="B35" s="450" t="s">
        <v>714</v>
      </c>
      <c r="C35" s="450" t="s">
        <v>413</v>
      </c>
      <c r="D35" s="450" t="s">
        <v>715</v>
      </c>
      <c r="E35" s="450" t="s">
        <v>774</v>
      </c>
      <c r="F35" s="450" t="s">
        <v>775</v>
      </c>
      <c r="G35" s="454">
        <v>36</v>
      </c>
      <c r="H35" s="454">
        <v>17820</v>
      </c>
      <c r="I35" s="450">
        <v>0.4277073732718894</v>
      </c>
      <c r="J35" s="450">
        <v>495</v>
      </c>
      <c r="K35" s="454">
        <v>84</v>
      </c>
      <c r="L35" s="454">
        <v>41664</v>
      </c>
      <c r="M35" s="450">
        <v>1</v>
      </c>
      <c r="N35" s="450">
        <v>496</v>
      </c>
      <c r="O35" s="454">
        <v>89</v>
      </c>
      <c r="P35" s="454">
        <v>44500</v>
      </c>
      <c r="Q35" s="524">
        <v>1.0680683563748079</v>
      </c>
      <c r="R35" s="455">
        <v>500</v>
      </c>
    </row>
    <row r="36" spans="1:18" ht="14.4" customHeight="1" x14ac:dyDescent="0.3">
      <c r="A36" s="449" t="s">
        <v>713</v>
      </c>
      <c r="B36" s="450" t="s">
        <v>714</v>
      </c>
      <c r="C36" s="450" t="s">
        <v>413</v>
      </c>
      <c r="D36" s="450" t="s">
        <v>715</v>
      </c>
      <c r="E36" s="450" t="s">
        <v>776</v>
      </c>
      <c r="F36" s="450"/>
      <c r="G36" s="454">
        <v>41</v>
      </c>
      <c r="H36" s="454">
        <v>52685</v>
      </c>
      <c r="I36" s="450"/>
      <c r="J36" s="450">
        <v>1285</v>
      </c>
      <c r="K36" s="454"/>
      <c r="L36" s="454"/>
      <c r="M36" s="450"/>
      <c r="N36" s="450"/>
      <c r="O36" s="454"/>
      <c r="P36" s="454"/>
      <c r="Q36" s="524"/>
      <c r="R36" s="455"/>
    </row>
    <row r="37" spans="1:18" ht="14.4" customHeight="1" x14ac:dyDescent="0.3">
      <c r="A37" s="449" t="s">
        <v>713</v>
      </c>
      <c r="B37" s="450" t="s">
        <v>714</v>
      </c>
      <c r="C37" s="450" t="s">
        <v>413</v>
      </c>
      <c r="D37" s="450" t="s">
        <v>715</v>
      </c>
      <c r="E37" s="450" t="s">
        <v>777</v>
      </c>
      <c r="F37" s="450" t="s">
        <v>778</v>
      </c>
      <c r="G37" s="454">
        <v>846</v>
      </c>
      <c r="H37" s="454">
        <v>385776</v>
      </c>
      <c r="I37" s="450">
        <v>0.94428887539898565</v>
      </c>
      <c r="J37" s="450">
        <v>456</v>
      </c>
      <c r="K37" s="454">
        <v>892</v>
      </c>
      <c r="L37" s="454">
        <v>408536</v>
      </c>
      <c r="M37" s="450">
        <v>1</v>
      </c>
      <c r="N37" s="450">
        <v>458</v>
      </c>
      <c r="O37" s="454">
        <v>719</v>
      </c>
      <c r="P37" s="454">
        <v>332897</v>
      </c>
      <c r="Q37" s="524">
        <v>0.8148535257602757</v>
      </c>
      <c r="R37" s="455">
        <v>463</v>
      </c>
    </row>
    <row r="38" spans="1:18" ht="14.4" customHeight="1" x14ac:dyDescent="0.3">
      <c r="A38" s="449" t="s">
        <v>713</v>
      </c>
      <c r="B38" s="450" t="s">
        <v>714</v>
      </c>
      <c r="C38" s="450" t="s">
        <v>413</v>
      </c>
      <c r="D38" s="450" t="s">
        <v>715</v>
      </c>
      <c r="E38" s="450" t="s">
        <v>779</v>
      </c>
      <c r="F38" s="450" t="s">
        <v>780</v>
      </c>
      <c r="G38" s="454">
        <v>2872</v>
      </c>
      <c r="H38" s="454">
        <v>166576</v>
      </c>
      <c r="I38" s="450">
        <v>1.1887417218543046</v>
      </c>
      <c r="J38" s="450">
        <v>58</v>
      </c>
      <c r="K38" s="454">
        <v>2416</v>
      </c>
      <c r="L38" s="454">
        <v>140128</v>
      </c>
      <c r="M38" s="450">
        <v>1</v>
      </c>
      <c r="N38" s="450">
        <v>58</v>
      </c>
      <c r="O38" s="454">
        <v>2318</v>
      </c>
      <c r="P38" s="454">
        <v>136762</v>
      </c>
      <c r="Q38" s="524">
        <v>0.97597910481845174</v>
      </c>
      <c r="R38" s="455">
        <v>59</v>
      </c>
    </row>
    <row r="39" spans="1:18" ht="14.4" customHeight="1" x14ac:dyDescent="0.3">
      <c r="A39" s="449" t="s">
        <v>713</v>
      </c>
      <c r="B39" s="450" t="s">
        <v>714</v>
      </c>
      <c r="C39" s="450" t="s">
        <v>413</v>
      </c>
      <c r="D39" s="450" t="s">
        <v>715</v>
      </c>
      <c r="E39" s="450" t="s">
        <v>781</v>
      </c>
      <c r="F39" s="450" t="s">
        <v>782</v>
      </c>
      <c r="G39" s="454">
        <v>111</v>
      </c>
      <c r="H39" s="454">
        <v>241203</v>
      </c>
      <c r="I39" s="450">
        <v>55.474471021159154</v>
      </c>
      <c r="J39" s="450">
        <v>2173</v>
      </c>
      <c r="K39" s="454">
        <v>2</v>
      </c>
      <c r="L39" s="454">
        <v>4348</v>
      </c>
      <c r="M39" s="450">
        <v>1</v>
      </c>
      <c r="N39" s="450">
        <v>2174</v>
      </c>
      <c r="O39" s="454">
        <v>30</v>
      </c>
      <c r="P39" s="454">
        <v>65370</v>
      </c>
      <c r="Q39" s="524">
        <v>15.034498620055198</v>
      </c>
      <c r="R39" s="455">
        <v>2179</v>
      </c>
    </row>
    <row r="40" spans="1:18" ht="14.4" customHeight="1" x14ac:dyDescent="0.3">
      <c r="A40" s="449" t="s">
        <v>713</v>
      </c>
      <c r="B40" s="450" t="s">
        <v>714</v>
      </c>
      <c r="C40" s="450" t="s">
        <v>413</v>
      </c>
      <c r="D40" s="450" t="s">
        <v>715</v>
      </c>
      <c r="E40" s="450" t="s">
        <v>783</v>
      </c>
      <c r="F40" s="450" t="s">
        <v>784</v>
      </c>
      <c r="G40" s="454">
        <v>20</v>
      </c>
      <c r="H40" s="454">
        <v>195240</v>
      </c>
      <c r="I40" s="450"/>
      <c r="J40" s="450">
        <v>9762</v>
      </c>
      <c r="K40" s="454"/>
      <c r="L40" s="454"/>
      <c r="M40" s="450"/>
      <c r="N40" s="450"/>
      <c r="O40" s="454">
        <v>10</v>
      </c>
      <c r="P40" s="454">
        <v>105000</v>
      </c>
      <c r="Q40" s="524"/>
      <c r="R40" s="455">
        <v>10500</v>
      </c>
    </row>
    <row r="41" spans="1:18" ht="14.4" customHeight="1" x14ac:dyDescent="0.3">
      <c r="A41" s="449" t="s">
        <v>713</v>
      </c>
      <c r="B41" s="450" t="s">
        <v>714</v>
      </c>
      <c r="C41" s="450" t="s">
        <v>413</v>
      </c>
      <c r="D41" s="450" t="s">
        <v>715</v>
      </c>
      <c r="E41" s="450" t="s">
        <v>785</v>
      </c>
      <c r="F41" s="450" t="s">
        <v>786</v>
      </c>
      <c r="G41" s="454">
        <v>4</v>
      </c>
      <c r="H41" s="454">
        <v>1012</v>
      </c>
      <c r="I41" s="450">
        <v>3.984251968503937</v>
      </c>
      <c r="J41" s="450">
        <v>253</v>
      </c>
      <c r="K41" s="454">
        <v>1</v>
      </c>
      <c r="L41" s="454">
        <v>254</v>
      </c>
      <c r="M41" s="450">
        <v>1</v>
      </c>
      <c r="N41" s="450">
        <v>254</v>
      </c>
      <c r="O41" s="454">
        <v>4</v>
      </c>
      <c r="P41" s="454">
        <v>1028</v>
      </c>
      <c r="Q41" s="524">
        <v>4.0472440944881889</v>
      </c>
      <c r="R41" s="455">
        <v>257</v>
      </c>
    </row>
    <row r="42" spans="1:18" ht="14.4" customHeight="1" x14ac:dyDescent="0.3">
      <c r="A42" s="449" t="s">
        <v>713</v>
      </c>
      <c r="B42" s="450" t="s">
        <v>714</v>
      </c>
      <c r="C42" s="450" t="s">
        <v>413</v>
      </c>
      <c r="D42" s="450" t="s">
        <v>715</v>
      </c>
      <c r="E42" s="450" t="s">
        <v>787</v>
      </c>
      <c r="F42" s="450" t="s">
        <v>788</v>
      </c>
      <c r="G42" s="454">
        <v>3442</v>
      </c>
      <c r="H42" s="454">
        <v>605792</v>
      </c>
      <c r="I42" s="450">
        <v>0.96848621271806412</v>
      </c>
      <c r="J42" s="450">
        <v>176</v>
      </c>
      <c r="K42" s="454">
        <v>3554</v>
      </c>
      <c r="L42" s="454">
        <v>625504</v>
      </c>
      <c r="M42" s="450">
        <v>1</v>
      </c>
      <c r="N42" s="450">
        <v>176</v>
      </c>
      <c r="O42" s="454">
        <v>2981</v>
      </c>
      <c r="P42" s="454">
        <v>533599</v>
      </c>
      <c r="Q42" s="524">
        <v>0.85307048396173324</v>
      </c>
      <c r="R42" s="455">
        <v>179</v>
      </c>
    </row>
    <row r="43" spans="1:18" ht="14.4" customHeight="1" x14ac:dyDescent="0.3">
      <c r="A43" s="449" t="s">
        <v>713</v>
      </c>
      <c r="B43" s="450" t="s">
        <v>714</v>
      </c>
      <c r="C43" s="450" t="s">
        <v>413</v>
      </c>
      <c r="D43" s="450" t="s">
        <v>715</v>
      </c>
      <c r="E43" s="450" t="s">
        <v>789</v>
      </c>
      <c r="F43" s="450" t="s">
        <v>790</v>
      </c>
      <c r="G43" s="454">
        <v>726</v>
      </c>
      <c r="H43" s="454">
        <v>61710</v>
      </c>
      <c r="I43" s="450">
        <v>0.59253355865803781</v>
      </c>
      <c r="J43" s="450">
        <v>85</v>
      </c>
      <c r="K43" s="454">
        <v>1211</v>
      </c>
      <c r="L43" s="454">
        <v>104146</v>
      </c>
      <c r="M43" s="450">
        <v>1</v>
      </c>
      <c r="N43" s="450">
        <v>86</v>
      </c>
      <c r="O43" s="454">
        <v>1151</v>
      </c>
      <c r="P43" s="454">
        <v>100137</v>
      </c>
      <c r="Q43" s="524">
        <v>0.96150596278301614</v>
      </c>
      <c r="R43" s="455">
        <v>87</v>
      </c>
    </row>
    <row r="44" spans="1:18" ht="14.4" customHeight="1" x14ac:dyDescent="0.3">
      <c r="A44" s="449" t="s">
        <v>713</v>
      </c>
      <c r="B44" s="450" t="s">
        <v>714</v>
      </c>
      <c r="C44" s="450" t="s">
        <v>413</v>
      </c>
      <c r="D44" s="450" t="s">
        <v>715</v>
      </c>
      <c r="E44" s="450" t="s">
        <v>791</v>
      </c>
      <c r="F44" s="450" t="s">
        <v>792</v>
      </c>
      <c r="G44" s="454">
        <v>2</v>
      </c>
      <c r="H44" s="454">
        <v>356</v>
      </c>
      <c r="I44" s="450"/>
      <c r="J44" s="450">
        <v>178</v>
      </c>
      <c r="K44" s="454"/>
      <c r="L44" s="454"/>
      <c r="M44" s="450"/>
      <c r="N44" s="450"/>
      <c r="O44" s="454"/>
      <c r="P44" s="454"/>
      <c r="Q44" s="524"/>
      <c r="R44" s="455"/>
    </row>
    <row r="45" spans="1:18" ht="14.4" customHeight="1" x14ac:dyDescent="0.3">
      <c r="A45" s="449" t="s">
        <v>713</v>
      </c>
      <c r="B45" s="450" t="s">
        <v>714</v>
      </c>
      <c r="C45" s="450" t="s">
        <v>413</v>
      </c>
      <c r="D45" s="450" t="s">
        <v>715</v>
      </c>
      <c r="E45" s="450" t="s">
        <v>793</v>
      </c>
      <c r="F45" s="450" t="s">
        <v>794</v>
      </c>
      <c r="G45" s="454">
        <v>51</v>
      </c>
      <c r="H45" s="454">
        <v>8670</v>
      </c>
      <c r="I45" s="450">
        <v>0.77272727272727271</v>
      </c>
      <c r="J45" s="450">
        <v>170</v>
      </c>
      <c r="K45" s="454">
        <v>66</v>
      </c>
      <c r="L45" s="454">
        <v>11220</v>
      </c>
      <c r="M45" s="450">
        <v>1</v>
      </c>
      <c r="N45" s="450">
        <v>170</v>
      </c>
      <c r="O45" s="454">
        <v>73</v>
      </c>
      <c r="P45" s="454">
        <v>12556</v>
      </c>
      <c r="Q45" s="524">
        <v>1.1190730837789662</v>
      </c>
      <c r="R45" s="455">
        <v>172</v>
      </c>
    </row>
    <row r="46" spans="1:18" ht="14.4" customHeight="1" x14ac:dyDescent="0.3">
      <c r="A46" s="449" t="s">
        <v>713</v>
      </c>
      <c r="B46" s="450" t="s">
        <v>714</v>
      </c>
      <c r="C46" s="450" t="s">
        <v>413</v>
      </c>
      <c r="D46" s="450" t="s">
        <v>715</v>
      </c>
      <c r="E46" s="450" t="s">
        <v>795</v>
      </c>
      <c r="F46" s="450" t="s">
        <v>796</v>
      </c>
      <c r="G46" s="454">
        <v>33</v>
      </c>
      <c r="H46" s="454">
        <v>957</v>
      </c>
      <c r="I46" s="450">
        <v>0.86842105263157898</v>
      </c>
      <c r="J46" s="450">
        <v>29</v>
      </c>
      <c r="K46" s="454">
        <v>38</v>
      </c>
      <c r="L46" s="454">
        <v>1102</v>
      </c>
      <c r="M46" s="450">
        <v>1</v>
      </c>
      <c r="N46" s="450">
        <v>29</v>
      </c>
      <c r="O46" s="454">
        <v>63</v>
      </c>
      <c r="P46" s="454">
        <v>1953</v>
      </c>
      <c r="Q46" s="524">
        <v>1.7722323049001816</v>
      </c>
      <c r="R46" s="455">
        <v>31</v>
      </c>
    </row>
    <row r="47" spans="1:18" ht="14.4" customHeight="1" x14ac:dyDescent="0.3">
      <c r="A47" s="449" t="s">
        <v>713</v>
      </c>
      <c r="B47" s="450" t="s">
        <v>714</v>
      </c>
      <c r="C47" s="450" t="s">
        <v>413</v>
      </c>
      <c r="D47" s="450" t="s">
        <v>715</v>
      </c>
      <c r="E47" s="450" t="s">
        <v>797</v>
      </c>
      <c r="F47" s="450"/>
      <c r="G47" s="454">
        <v>164</v>
      </c>
      <c r="H47" s="454">
        <v>165968</v>
      </c>
      <c r="I47" s="450"/>
      <c r="J47" s="450">
        <v>1012</v>
      </c>
      <c r="K47" s="454"/>
      <c r="L47" s="454"/>
      <c r="M47" s="450"/>
      <c r="N47" s="450"/>
      <c r="O47" s="454"/>
      <c r="P47" s="454"/>
      <c r="Q47" s="524"/>
      <c r="R47" s="455"/>
    </row>
    <row r="48" spans="1:18" ht="14.4" customHeight="1" x14ac:dyDescent="0.3">
      <c r="A48" s="449" t="s">
        <v>713</v>
      </c>
      <c r="B48" s="450" t="s">
        <v>714</v>
      </c>
      <c r="C48" s="450" t="s">
        <v>413</v>
      </c>
      <c r="D48" s="450" t="s">
        <v>715</v>
      </c>
      <c r="E48" s="450" t="s">
        <v>798</v>
      </c>
      <c r="F48" s="450" t="s">
        <v>799</v>
      </c>
      <c r="G48" s="454">
        <v>77</v>
      </c>
      <c r="H48" s="454">
        <v>13552</v>
      </c>
      <c r="I48" s="450">
        <v>0.76564971751412425</v>
      </c>
      <c r="J48" s="450">
        <v>176</v>
      </c>
      <c r="K48" s="454">
        <v>100</v>
      </c>
      <c r="L48" s="454">
        <v>17700</v>
      </c>
      <c r="M48" s="450">
        <v>1</v>
      </c>
      <c r="N48" s="450">
        <v>177</v>
      </c>
      <c r="O48" s="454">
        <v>105</v>
      </c>
      <c r="P48" s="454">
        <v>18690</v>
      </c>
      <c r="Q48" s="524">
        <v>1.0559322033898304</v>
      </c>
      <c r="R48" s="455">
        <v>178</v>
      </c>
    </row>
    <row r="49" spans="1:18" ht="14.4" customHeight="1" x14ac:dyDescent="0.3">
      <c r="A49" s="449" t="s">
        <v>713</v>
      </c>
      <c r="B49" s="450" t="s">
        <v>714</v>
      </c>
      <c r="C49" s="450" t="s">
        <v>413</v>
      </c>
      <c r="D49" s="450" t="s">
        <v>715</v>
      </c>
      <c r="E49" s="450" t="s">
        <v>800</v>
      </c>
      <c r="F49" s="450"/>
      <c r="G49" s="454">
        <v>231</v>
      </c>
      <c r="H49" s="454">
        <v>530607</v>
      </c>
      <c r="I49" s="450"/>
      <c r="J49" s="450">
        <v>2297</v>
      </c>
      <c r="K49" s="454"/>
      <c r="L49" s="454"/>
      <c r="M49" s="450"/>
      <c r="N49" s="450"/>
      <c r="O49" s="454"/>
      <c r="P49" s="454"/>
      <c r="Q49" s="524"/>
      <c r="R49" s="455"/>
    </row>
    <row r="50" spans="1:18" ht="14.4" customHeight="1" x14ac:dyDescent="0.3">
      <c r="A50" s="449" t="s">
        <v>713</v>
      </c>
      <c r="B50" s="450" t="s">
        <v>714</v>
      </c>
      <c r="C50" s="450" t="s">
        <v>413</v>
      </c>
      <c r="D50" s="450" t="s">
        <v>715</v>
      </c>
      <c r="E50" s="450" t="s">
        <v>801</v>
      </c>
      <c r="F50" s="450" t="s">
        <v>802</v>
      </c>
      <c r="G50" s="454"/>
      <c r="H50" s="454"/>
      <c r="I50" s="450"/>
      <c r="J50" s="450"/>
      <c r="K50" s="454">
        <v>0</v>
      </c>
      <c r="L50" s="454">
        <v>0</v>
      </c>
      <c r="M50" s="450"/>
      <c r="N50" s="450"/>
      <c r="O50" s="454"/>
      <c r="P50" s="454"/>
      <c r="Q50" s="524"/>
      <c r="R50" s="455"/>
    </row>
    <row r="51" spans="1:18" ht="14.4" customHeight="1" x14ac:dyDescent="0.3">
      <c r="A51" s="449" t="s">
        <v>713</v>
      </c>
      <c r="B51" s="450" t="s">
        <v>714</v>
      </c>
      <c r="C51" s="450" t="s">
        <v>413</v>
      </c>
      <c r="D51" s="450" t="s">
        <v>715</v>
      </c>
      <c r="E51" s="450" t="s">
        <v>803</v>
      </c>
      <c r="F51" s="450" t="s">
        <v>804</v>
      </c>
      <c r="G51" s="454">
        <v>224</v>
      </c>
      <c r="H51" s="454">
        <v>59136</v>
      </c>
      <c r="I51" s="450">
        <v>0.64553314121037464</v>
      </c>
      <c r="J51" s="450">
        <v>264</v>
      </c>
      <c r="K51" s="454">
        <v>347</v>
      </c>
      <c r="L51" s="454">
        <v>91608</v>
      </c>
      <c r="M51" s="450">
        <v>1</v>
      </c>
      <c r="N51" s="450">
        <v>264</v>
      </c>
      <c r="O51" s="454">
        <v>324</v>
      </c>
      <c r="P51" s="454">
        <v>86508</v>
      </c>
      <c r="Q51" s="524">
        <v>0.94432800628766045</v>
      </c>
      <c r="R51" s="455">
        <v>267</v>
      </c>
    </row>
    <row r="52" spans="1:18" ht="14.4" customHeight="1" x14ac:dyDescent="0.3">
      <c r="A52" s="449" t="s">
        <v>713</v>
      </c>
      <c r="B52" s="450" t="s">
        <v>714</v>
      </c>
      <c r="C52" s="450" t="s">
        <v>413</v>
      </c>
      <c r="D52" s="450" t="s">
        <v>715</v>
      </c>
      <c r="E52" s="450" t="s">
        <v>805</v>
      </c>
      <c r="F52" s="450" t="s">
        <v>806</v>
      </c>
      <c r="G52" s="454">
        <v>378</v>
      </c>
      <c r="H52" s="454">
        <v>805518</v>
      </c>
      <c r="I52" s="450">
        <v>1.3481021555763824</v>
      </c>
      <c r="J52" s="450">
        <v>2131</v>
      </c>
      <c r="K52" s="454">
        <v>280</v>
      </c>
      <c r="L52" s="454">
        <v>597520</v>
      </c>
      <c r="M52" s="450">
        <v>1</v>
      </c>
      <c r="N52" s="450">
        <v>2134</v>
      </c>
      <c r="O52" s="454">
        <v>322</v>
      </c>
      <c r="P52" s="454">
        <v>691012</v>
      </c>
      <c r="Q52" s="524">
        <v>1.1564667291471415</v>
      </c>
      <c r="R52" s="455">
        <v>2146</v>
      </c>
    </row>
    <row r="53" spans="1:18" ht="14.4" customHeight="1" x14ac:dyDescent="0.3">
      <c r="A53" s="449" t="s">
        <v>713</v>
      </c>
      <c r="B53" s="450" t="s">
        <v>714</v>
      </c>
      <c r="C53" s="450" t="s">
        <v>413</v>
      </c>
      <c r="D53" s="450" t="s">
        <v>715</v>
      </c>
      <c r="E53" s="450" t="s">
        <v>807</v>
      </c>
      <c r="F53" s="450" t="s">
        <v>808</v>
      </c>
      <c r="G53" s="454">
        <v>2</v>
      </c>
      <c r="H53" s="454">
        <v>484</v>
      </c>
      <c r="I53" s="450">
        <v>0.39835390946502058</v>
      </c>
      <c r="J53" s="450">
        <v>242</v>
      </c>
      <c r="K53" s="454">
        <v>5</v>
      </c>
      <c r="L53" s="454">
        <v>1215</v>
      </c>
      <c r="M53" s="450">
        <v>1</v>
      </c>
      <c r="N53" s="450">
        <v>243</v>
      </c>
      <c r="O53" s="454">
        <v>4</v>
      </c>
      <c r="P53" s="454">
        <v>976</v>
      </c>
      <c r="Q53" s="524">
        <v>0.80329218106995881</v>
      </c>
      <c r="R53" s="455">
        <v>244</v>
      </c>
    </row>
    <row r="54" spans="1:18" ht="14.4" customHeight="1" x14ac:dyDescent="0.3">
      <c r="A54" s="449" t="s">
        <v>713</v>
      </c>
      <c r="B54" s="450" t="s">
        <v>714</v>
      </c>
      <c r="C54" s="450" t="s">
        <v>413</v>
      </c>
      <c r="D54" s="450" t="s">
        <v>715</v>
      </c>
      <c r="E54" s="450" t="s">
        <v>809</v>
      </c>
      <c r="F54" s="450" t="s">
        <v>810</v>
      </c>
      <c r="G54" s="454">
        <v>3</v>
      </c>
      <c r="H54" s="454">
        <v>1272</v>
      </c>
      <c r="I54" s="450"/>
      <c r="J54" s="450">
        <v>424</v>
      </c>
      <c r="K54" s="454"/>
      <c r="L54" s="454"/>
      <c r="M54" s="450"/>
      <c r="N54" s="450"/>
      <c r="O54" s="454">
        <v>2</v>
      </c>
      <c r="P54" s="454">
        <v>870</v>
      </c>
      <c r="Q54" s="524"/>
      <c r="R54" s="455">
        <v>435</v>
      </c>
    </row>
    <row r="55" spans="1:18" ht="14.4" customHeight="1" x14ac:dyDescent="0.3">
      <c r="A55" s="449" t="s">
        <v>713</v>
      </c>
      <c r="B55" s="450" t="s">
        <v>714</v>
      </c>
      <c r="C55" s="450" t="s">
        <v>413</v>
      </c>
      <c r="D55" s="450" t="s">
        <v>715</v>
      </c>
      <c r="E55" s="450" t="s">
        <v>811</v>
      </c>
      <c r="F55" s="450" t="s">
        <v>719</v>
      </c>
      <c r="G55" s="454">
        <v>72</v>
      </c>
      <c r="H55" s="454">
        <v>2664</v>
      </c>
      <c r="I55" s="450"/>
      <c r="J55" s="450">
        <v>37</v>
      </c>
      <c r="K55" s="454"/>
      <c r="L55" s="454"/>
      <c r="M55" s="450"/>
      <c r="N55" s="450"/>
      <c r="O55" s="454">
        <v>1</v>
      </c>
      <c r="P55" s="454">
        <v>38</v>
      </c>
      <c r="Q55" s="524"/>
      <c r="R55" s="455">
        <v>38</v>
      </c>
    </row>
    <row r="56" spans="1:18" ht="14.4" customHeight="1" x14ac:dyDescent="0.3">
      <c r="A56" s="449" t="s">
        <v>713</v>
      </c>
      <c r="B56" s="450" t="s">
        <v>714</v>
      </c>
      <c r="C56" s="450" t="s">
        <v>413</v>
      </c>
      <c r="D56" s="450" t="s">
        <v>715</v>
      </c>
      <c r="E56" s="450" t="s">
        <v>812</v>
      </c>
      <c r="F56" s="450" t="s">
        <v>813</v>
      </c>
      <c r="G56" s="454">
        <v>8</v>
      </c>
      <c r="H56" s="454">
        <v>41760</v>
      </c>
      <c r="I56" s="450"/>
      <c r="J56" s="450">
        <v>5220</v>
      </c>
      <c r="K56" s="454"/>
      <c r="L56" s="454"/>
      <c r="M56" s="450"/>
      <c r="N56" s="450"/>
      <c r="O56" s="454">
        <v>4</v>
      </c>
      <c r="P56" s="454">
        <v>21048</v>
      </c>
      <c r="Q56" s="524"/>
      <c r="R56" s="455">
        <v>5262</v>
      </c>
    </row>
    <row r="57" spans="1:18" ht="14.4" customHeight="1" x14ac:dyDescent="0.3">
      <c r="A57" s="449" t="s">
        <v>713</v>
      </c>
      <c r="B57" s="450" t="s">
        <v>714</v>
      </c>
      <c r="C57" s="450" t="s">
        <v>413</v>
      </c>
      <c r="D57" s="450" t="s">
        <v>715</v>
      </c>
      <c r="E57" s="450" t="s">
        <v>814</v>
      </c>
      <c r="F57" s="450" t="s">
        <v>815</v>
      </c>
      <c r="G57" s="454">
        <v>6</v>
      </c>
      <c r="H57" s="454">
        <v>6342</v>
      </c>
      <c r="I57" s="450"/>
      <c r="J57" s="450">
        <v>1057</v>
      </c>
      <c r="K57" s="454"/>
      <c r="L57" s="454"/>
      <c r="M57" s="450"/>
      <c r="N57" s="450"/>
      <c r="O57" s="454"/>
      <c r="P57" s="454"/>
      <c r="Q57" s="524"/>
      <c r="R57" s="455"/>
    </row>
    <row r="58" spans="1:18" ht="14.4" customHeight="1" x14ac:dyDescent="0.3">
      <c r="A58" s="449" t="s">
        <v>713</v>
      </c>
      <c r="B58" s="450" t="s">
        <v>714</v>
      </c>
      <c r="C58" s="450" t="s">
        <v>413</v>
      </c>
      <c r="D58" s="450" t="s">
        <v>715</v>
      </c>
      <c r="E58" s="450" t="s">
        <v>816</v>
      </c>
      <c r="F58" s="450" t="s">
        <v>817</v>
      </c>
      <c r="G58" s="454">
        <v>54</v>
      </c>
      <c r="H58" s="454">
        <v>15606</v>
      </c>
      <c r="I58" s="450">
        <v>1.4210526315789473</v>
      </c>
      <c r="J58" s="450">
        <v>289</v>
      </c>
      <c r="K58" s="454">
        <v>38</v>
      </c>
      <c r="L58" s="454">
        <v>10982</v>
      </c>
      <c r="M58" s="450">
        <v>1</v>
      </c>
      <c r="N58" s="450">
        <v>289</v>
      </c>
      <c r="O58" s="454">
        <v>58</v>
      </c>
      <c r="P58" s="454">
        <v>16878</v>
      </c>
      <c r="Q58" s="524">
        <v>1.5368785285011837</v>
      </c>
      <c r="R58" s="455">
        <v>291</v>
      </c>
    </row>
    <row r="59" spans="1:18" ht="14.4" customHeight="1" x14ac:dyDescent="0.3">
      <c r="A59" s="449" t="s">
        <v>713</v>
      </c>
      <c r="B59" s="450" t="s">
        <v>714</v>
      </c>
      <c r="C59" s="450" t="s">
        <v>413</v>
      </c>
      <c r="D59" s="450" t="s">
        <v>715</v>
      </c>
      <c r="E59" s="450" t="s">
        <v>818</v>
      </c>
      <c r="F59" s="450" t="s">
        <v>819</v>
      </c>
      <c r="G59" s="454">
        <v>3</v>
      </c>
      <c r="H59" s="454">
        <v>3294</v>
      </c>
      <c r="I59" s="450"/>
      <c r="J59" s="450">
        <v>1098</v>
      </c>
      <c r="K59" s="454"/>
      <c r="L59" s="454"/>
      <c r="M59" s="450"/>
      <c r="N59" s="450"/>
      <c r="O59" s="454"/>
      <c r="P59" s="454"/>
      <c r="Q59" s="524"/>
      <c r="R59" s="455"/>
    </row>
    <row r="60" spans="1:18" ht="14.4" customHeight="1" x14ac:dyDescent="0.3">
      <c r="A60" s="449" t="s">
        <v>713</v>
      </c>
      <c r="B60" s="450" t="s">
        <v>714</v>
      </c>
      <c r="C60" s="450" t="s">
        <v>413</v>
      </c>
      <c r="D60" s="450" t="s">
        <v>715</v>
      </c>
      <c r="E60" s="450" t="s">
        <v>820</v>
      </c>
      <c r="F60" s="450" t="s">
        <v>821</v>
      </c>
      <c r="G60" s="454">
        <v>25</v>
      </c>
      <c r="H60" s="454">
        <v>2675</v>
      </c>
      <c r="I60" s="450">
        <v>0.65180311890838205</v>
      </c>
      <c r="J60" s="450">
        <v>107</v>
      </c>
      <c r="K60" s="454">
        <v>38</v>
      </c>
      <c r="L60" s="454">
        <v>4104</v>
      </c>
      <c r="M60" s="450">
        <v>1</v>
      </c>
      <c r="N60" s="450">
        <v>108</v>
      </c>
      <c r="O60" s="454">
        <v>33</v>
      </c>
      <c r="P60" s="454">
        <v>3597</v>
      </c>
      <c r="Q60" s="524">
        <v>0.87646198830409361</v>
      </c>
      <c r="R60" s="455">
        <v>109</v>
      </c>
    </row>
    <row r="61" spans="1:18" ht="14.4" customHeight="1" x14ac:dyDescent="0.3">
      <c r="A61" s="449" t="s">
        <v>713</v>
      </c>
      <c r="B61" s="450" t="s">
        <v>714</v>
      </c>
      <c r="C61" s="450" t="s">
        <v>413</v>
      </c>
      <c r="D61" s="450" t="s">
        <v>715</v>
      </c>
      <c r="E61" s="450" t="s">
        <v>822</v>
      </c>
      <c r="F61" s="450" t="s">
        <v>823</v>
      </c>
      <c r="G61" s="454">
        <v>2</v>
      </c>
      <c r="H61" s="454">
        <v>628</v>
      </c>
      <c r="I61" s="450">
        <v>0.28480725623582764</v>
      </c>
      <c r="J61" s="450">
        <v>314</v>
      </c>
      <c r="K61" s="454">
        <v>7</v>
      </c>
      <c r="L61" s="454">
        <v>2205</v>
      </c>
      <c r="M61" s="450">
        <v>1</v>
      </c>
      <c r="N61" s="450">
        <v>315</v>
      </c>
      <c r="O61" s="454">
        <v>5</v>
      </c>
      <c r="P61" s="454">
        <v>1580</v>
      </c>
      <c r="Q61" s="524">
        <v>0.71655328798185947</v>
      </c>
      <c r="R61" s="455">
        <v>316</v>
      </c>
    </row>
    <row r="62" spans="1:18" ht="14.4" customHeight="1" x14ac:dyDescent="0.3">
      <c r="A62" s="449" t="s">
        <v>713</v>
      </c>
      <c r="B62" s="450" t="s">
        <v>714</v>
      </c>
      <c r="C62" s="450" t="s">
        <v>413</v>
      </c>
      <c r="D62" s="450" t="s">
        <v>715</v>
      </c>
      <c r="E62" s="450" t="s">
        <v>824</v>
      </c>
      <c r="F62" s="450" t="s">
        <v>825</v>
      </c>
      <c r="G62" s="454">
        <v>57</v>
      </c>
      <c r="H62" s="454">
        <v>0</v>
      </c>
      <c r="I62" s="450"/>
      <c r="J62" s="450">
        <v>0</v>
      </c>
      <c r="K62" s="454">
        <v>34</v>
      </c>
      <c r="L62" s="454">
        <v>0</v>
      </c>
      <c r="M62" s="450"/>
      <c r="N62" s="450">
        <v>0</v>
      </c>
      <c r="O62" s="454">
        <v>32</v>
      </c>
      <c r="P62" s="454">
        <v>0</v>
      </c>
      <c r="Q62" s="524"/>
      <c r="R62" s="455">
        <v>0</v>
      </c>
    </row>
    <row r="63" spans="1:18" ht="14.4" customHeight="1" x14ac:dyDescent="0.3">
      <c r="A63" s="449" t="s">
        <v>713</v>
      </c>
      <c r="B63" s="450" t="s">
        <v>714</v>
      </c>
      <c r="C63" s="450" t="s">
        <v>413</v>
      </c>
      <c r="D63" s="450" t="s">
        <v>715</v>
      </c>
      <c r="E63" s="450" t="s">
        <v>826</v>
      </c>
      <c r="F63" s="450" t="s">
        <v>827</v>
      </c>
      <c r="G63" s="454">
        <v>19</v>
      </c>
      <c r="H63" s="454">
        <v>0</v>
      </c>
      <c r="I63" s="450"/>
      <c r="J63" s="450">
        <v>0</v>
      </c>
      <c r="K63" s="454">
        <v>13</v>
      </c>
      <c r="L63" s="454">
        <v>0</v>
      </c>
      <c r="M63" s="450"/>
      <c r="N63" s="450">
        <v>0</v>
      </c>
      <c r="O63" s="454">
        <v>22</v>
      </c>
      <c r="P63" s="454">
        <v>0</v>
      </c>
      <c r="Q63" s="524"/>
      <c r="R63" s="455">
        <v>0</v>
      </c>
    </row>
    <row r="64" spans="1:18" ht="14.4" customHeight="1" x14ac:dyDescent="0.3">
      <c r="A64" s="449" t="s">
        <v>713</v>
      </c>
      <c r="B64" s="450" t="s">
        <v>714</v>
      </c>
      <c r="C64" s="450" t="s">
        <v>413</v>
      </c>
      <c r="D64" s="450" t="s">
        <v>715</v>
      </c>
      <c r="E64" s="450" t="s">
        <v>828</v>
      </c>
      <c r="F64" s="450" t="s">
        <v>829</v>
      </c>
      <c r="G64" s="454"/>
      <c r="H64" s="454"/>
      <c r="I64" s="450"/>
      <c r="J64" s="450"/>
      <c r="K64" s="454">
        <v>126</v>
      </c>
      <c r="L64" s="454">
        <v>602154</v>
      </c>
      <c r="M64" s="450">
        <v>1</v>
      </c>
      <c r="N64" s="450">
        <v>4779</v>
      </c>
      <c r="O64" s="454">
        <v>147</v>
      </c>
      <c r="P64" s="454">
        <v>706041</v>
      </c>
      <c r="Q64" s="524">
        <v>1.1725256329776104</v>
      </c>
      <c r="R64" s="455">
        <v>4803</v>
      </c>
    </row>
    <row r="65" spans="1:18" ht="14.4" customHeight="1" x14ac:dyDescent="0.3">
      <c r="A65" s="449" t="s">
        <v>713</v>
      </c>
      <c r="B65" s="450" t="s">
        <v>714</v>
      </c>
      <c r="C65" s="450" t="s">
        <v>413</v>
      </c>
      <c r="D65" s="450" t="s">
        <v>715</v>
      </c>
      <c r="E65" s="450" t="s">
        <v>830</v>
      </c>
      <c r="F65" s="450" t="s">
        <v>831</v>
      </c>
      <c r="G65" s="454"/>
      <c r="H65" s="454"/>
      <c r="I65" s="450"/>
      <c r="J65" s="450"/>
      <c r="K65" s="454">
        <v>36</v>
      </c>
      <c r="L65" s="454">
        <v>21924</v>
      </c>
      <c r="M65" s="450">
        <v>1</v>
      </c>
      <c r="N65" s="450">
        <v>609</v>
      </c>
      <c r="O65" s="454">
        <v>33</v>
      </c>
      <c r="P65" s="454">
        <v>20196</v>
      </c>
      <c r="Q65" s="524">
        <v>0.9211822660098522</v>
      </c>
      <c r="R65" s="455">
        <v>612</v>
      </c>
    </row>
    <row r="66" spans="1:18" ht="14.4" customHeight="1" x14ac:dyDescent="0.3">
      <c r="A66" s="449" t="s">
        <v>713</v>
      </c>
      <c r="B66" s="450" t="s">
        <v>714</v>
      </c>
      <c r="C66" s="450" t="s">
        <v>413</v>
      </c>
      <c r="D66" s="450" t="s">
        <v>715</v>
      </c>
      <c r="E66" s="450" t="s">
        <v>832</v>
      </c>
      <c r="F66" s="450" t="s">
        <v>833</v>
      </c>
      <c r="G66" s="454"/>
      <c r="H66" s="454"/>
      <c r="I66" s="450"/>
      <c r="J66" s="450"/>
      <c r="K66" s="454">
        <v>58</v>
      </c>
      <c r="L66" s="454">
        <v>164720</v>
      </c>
      <c r="M66" s="450">
        <v>1</v>
      </c>
      <c r="N66" s="450">
        <v>2840</v>
      </c>
      <c r="O66" s="454">
        <v>28</v>
      </c>
      <c r="P66" s="454">
        <v>79660</v>
      </c>
      <c r="Q66" s="524">
        <v>0.48360854783875667</v>
      </c>
      <c r="R66" s="455">
        <v>2845</v>
      </c>
    </row>
    <row r="67" spans="1:18" ht="14.4" customHeight="1" x14ac:dyDescent="0.3">
      <c r="A67" s="449" t="s">
        <v>713</v>
      </c>
      <c r="B67" s="450" t="s">
        <v>714</v>
      </c>
      <c r="C67" s="450" t="s">
        <v>413</v>
      </c>
      <c r="D67" s="450" t="s">
        <v>715</v>
      </c>
      <c r="E67" s="450" t="s">
        <v>834</v>
      </c>
      <c r="F67" s="450" t="s">
        <v>835</v>
      </c>
      <c r="G67" s="454"/>
      <c r="H67" s="454"/>
      <c r="I67" s="450"/>
      <c r="J67" s="450"/>
      <c r="K67" s="454">
        <v>4</v>
      </c>
      <c r="L67" s="454">
        <v>30300</v>
      </c>
      <c r="M67" s="450">
        <v>1</v>
      </c>
      <c r="N67" s="450">
        <v>7575</v>
      </c>
      <c r="O67" s="454">
        <v>21</v>
      </c>
      <c r="P67" s="454">
        <v>159306</v>
      </c>
      <c r="Q67" s="524">
        <v>5.2576237623762374</v>
      </c>
      <c r="R67" s="455">
        <v>7586</v>
      </c>
    </row>
    <row r="68" spans="1:18" ht="14.4" customHeight="1" x14ac:dyDescent="0.3">
      <c r="A68" s="449" t="s">
        <v>713</v>
      </c>
      <c r="B68" s="450" t="s">
        <v>714</v>
      </c>
      <c r="C68" s="450" t="s">
        <v>413</v>
      </c>
      <c r="D68" s="450" t="s">
        <v>715</v>
      </c>
      <c r="E68" s="450" t="s">
        <v>836</v>
      </c>
      <c r="F68" s="450" t="s">
        <v>837</v>
      </c>
      <c r="G68" s="454"/>
      <c r="H68" s="454"/>
      <c r="I68" s="450"/>
      <c r="J68" s="450"/>
      <c r="K68" s="454">
        <v>6</v>
      </c>
      <c r="L68" s="454">
        <v>96042</v>
      </c>
      <c r="M68" s="450">
        <v>1</v>
      </c>
      <c r="N68" s="450">
        <v>16007</v>
      </c>
      <c r="O68" s="454"/>
      <c r="P68" s="454"/>
      <c r="Q68" s="524"/>
      <c r="R68" s="455"/>
    </row>
    <row r="69" spans="1:18" ht="14.4" customHeight="1" x14ac:dyDescent="0.3">
      <c r="A69" s="449" t="s">
        <v>713</v>
      </c>
      <c r="B69" s="450" t="s">
        <v>714</v>
      </c>
      <c r="C69" s="450" t="s">
        <v>413</v>
      </c>
      <c r="D69" s="450" t="s">
        <v>715</v>
      </c>
      <c r="E69" s="450" t="s">
        <v>838</v>
      </c>
      <c r="F69" s="450" t="s">
        <v>839</v>
      </c>
      <c r="G69" s="454"/>
      <c r="H69" s="454"/>
      <c r="I69" s="450"/>
      <c r="J69" s="450"/>
      <c r="K69" s="454">
        <v>0</v>
      </c>
      <c r="L69" s="454">
        <v>0</v>
      </c>
      <c r="M69" s="450"/>
      <c r="N69" s="450"/>
      <c r="O69" s="454">
        <v>3</v>
      </c>
      <c r="P69" s="454">
        <v>29985</v>
      </c>
      <c r="Q69" s="524"/>
      <c r="R69" s="455">
        <v>9995</v>
      </c>
    </row>
    <row r="70" spans="1:18" ht="14.4" customHeight="1" x14ac:dyDescent="0.3">
      <c r="A70" s="449" t="s">
        <v>713</v>
      </c>
      <c r="B70" s="450" t="s">
        <v>714</v>
      </c>
      <c r="C70" s="450" t="s">
        <v>413</v>
      </c>
      <c r="D70" s="450" t="s">
        <v>715</v>
      </c>
      <c r="E70" s="450" t="s">
        <v>840</v>
      </c>
      <c r="F70" s="450" t="s">
        <v>841</v>
      </c>
      <c r="G70" s="454"/>
      <c r="H70" s="454"/>
      <c r="I70" s="450"/>
      <c r="J70" s="450"/>
      <c r="K70" s="454"/>
      <c r="L70" s="454"/>
      <c r="M70" s="450"/>
      <c r="N70" s="450"/>
      <c r="O70" s="454">
        <v>1</v>
      </c>
      <c r="P70" s="454">
        <v>1142</v>
      </c>
      <c r="Q70" s="524"/>
      <c r="R70" s="455">
        <v>1142</v>
      </c>
    </row>
    <row r="71" spans="1:18" ht="14.4" customHeight="1" x14ac:dyDescent="0.3">
      <c r="A71" s="449" t="s">
        <v>713</v>
      </c>
      <c r="B71" s="450" t="s">
        <v>714</v>
      </c>
      <c r="C71" s="450" t="s">
        <v>446</v>
      </c>
      <c r="D71" s="450" t="s">
        <v>715</v>
      </c>
      <c r="E71" s="450" t="s">
        <v>718</v>
      </c>
      <c r="F71" s="450" t="s">
        <v>719</v>
      </c>
      <c r="G71" s="454"/>
      <c r="H71" s="454"/>
      <c r="I71" s="450"/>
      <c r="J71" s="450"/>
      <c r="K71" s="454"/>
      <c r="L71" s="454"/>
      <c r="M71" s="450"/>
      <c r="N71" s="450"/>
      <c r="O71" s="454">
        <v>1</v>
      </c>
      <c r="P71" s="454">
        <v>59</v>
      </c>
      <c r="Q71" s="524"/>
      <c r="R71" s="455">
        <v>59</v>
      </c>
    </row>
    <row r="72" spans="1:18" ht="14.4" customHeight="1" x14ac:dyDescent="0.3">
      <c r="A72" s="449" t="s">
        <v>713</v>
      </c>
      <c r="B72" s="450" t="s">
        <v>714</v>
      </c>
      <c r="C72" s="450" t="s">
        <v>446</v>
      </c>
      <c r="D72" s="450" t="s">
        <v>715</v>
      </c>
      <c r="E72" s="450" t="s">
        <v>726</v>
      </c>
      <c r="F72" s="450" t="s">
        <v>727</v>
      </c>
      <c r="G72" s="454">
        <v>86</v>
      </c>
      <c r="H72" s="454">
        <v>15480</v>
      </c>
      <c r="I72" s="450">
        <v>7.8181818181818183</v>
      </c>
      <c r="J72" s="450">
        <v>180</v>
      </c>
      <c r="K72" s="454">
        <v>11</v>
      </c>
      <c r="L72" s="454">
        <v>1980</v>
      </c>
      <c r="M72" s="450">
        <v>1</v>
      </c>
      <c r="N72" s="450">
        <v>180</v>
      </c>
      <c r="O72" s="454">
        <v>51</v>
      </c>
      <c r="P72" s="454">
        <v>9333</v>
      </c>
      <c r="Q72" s="524">
        <v>4.7136363636363638</v>
      </c>
      <c r="R72" s="455">
        <v>183</v>
      </c>
    </row>
    <row r="73" spans="1:18" ht="14.4" customHeight="1" x14ac:dyDescent="0.3">
      <c r="A73" s="449" t="s">
        <v>713</v>
      </c>
      <c r="B73" s="450" t="s">
        <v>714</v>
      </c>
      <c r="C73" s="450" t="s">
        <v>446</v>
      </c>
      <c r="D73" s="450" t="s">
        <v>715</v>
      </c>
      <c r="E73" s="450" t="s">
        <v>734</v>
      </c>
      <c r="F73" s="450" t="s">
        <v>735</v>
      </c>
      <c r="G73" s="454">
        <v>165</v>
      </c>
      <c r="H73" s="454">
        <v>57585</v>
      </c>
      <c r="I73" s="450"/>
      <c r="J73" s="450">
        <v>349</v>
      </c>
      <c r="K73" s="454"/>
      <c r="L73" s="454"/>
      <c r="M73" s="450"/>
      <c r="N73" s="450"/>
      <c r="O73" s="454"/>
      <c r="P73" s="454"/>
      <c r="Q73" s="524"/>
      <c r="R73" s="455"/>
    </row>
    <row r="74" spans="1:18" ht="14.4" customHeight="1" x14ac:dyDescent="0.3">
      <c r="A74" s="449" t="s">
        <v>713</v>
      </c>
      <c r="B74" s="450" t="s">
        <v>714</v>
      </c>
      <c r="C74" s="450" t="s">
        <v>446</v>
      </c>
      <c r="D74" s="450" t="s">
        <v>715</v>
      </c>
      <c r="E74" s="450" t="s">
        <v>758</v>
      </c>
      <c r="F74" s="450" t="s">
        <v>759</v>
      </c>
      <c r="G74" s="454"/>
      <c r="H74" s="454"/>
      <c r="I74" s="450"/>
      <c r="J74" s="450"/>
      <c r="K74" s="454"/>
      <c r="L74" s="454"/>
      <c r="M74" s="450"/>
      <c r="N74" s="450"/>
      <c r="O74" s="454">
        <v>2</v>
      </c>
      <c r="P74" s="454">
        <v>998</v>
      </c>
      <c r="Q74" s="524"/>
      <c r="R74" s="455">
        <v>499</v>
      </c>
    </row>
    <row r="75" spans="1:18" ht="14.4" customHeight="1" x14ac:dyDescent="0.3">
      <c r="A75" s="449" t="s">
        <v>713</v>
      </c>
      <c r="B75" s="450" t="s">
        <v>714</v>
      </c>
      <c r="C75" s="450" t="s">
        <v>446</v>
      </c>
      <c r="D75" s="450" t="s">
        <v>715</v>
      </c>
      <c r="E75" s="450" t="s">
        <v>762</v>
      </c>
      <c r="F75" s="450" t="s">
        <v>763</v>
      </c>
      <c r="G75" s="454"/>
      <c r="H75" s="454"/>
      <c r="I75" s="450"/>
      <c r="J75" s="450"/>
      <c r="K75" s="454"/>
      <c r="L75" s="454"/>
      <c r="M75" s="450"/>
      <c r="N75" s="450"/>
      <c r="O75" s="454">
        <v>2</v>
      </c>
      <c r="P75" s="454">
        <v>752</v>
      </c>
      <c r="Q75" s="524"/>
      <c r="R75" s="455">
        <v>376</v>
      </c>
    </row>
    <row r="76" spans="1:18" ht="14.4" customHeight="1" x14ac:dyDescent="0.3">
      <c r="A76" s="449" t="s">
        <v>713</v>
      </c>
      <c r="B76" s="450" t="s">
        <v>714</v>
      </c>
      <c r="C76" s="450" t="s">
        <v>446</v>
      </c>
      <c r="D76" s="450" t="s">
        <v>715</v>
      </c>
      <c r="E76" s="450" t="s">
        <v>764</v>
      </c>
      <c r="F76" s="450" t="s">
        <v>765</v>
      </c>
      <c r="G76" s="454">
        <v>77</v>
      </c>
      <c r="H76" s="454">
        <v>239316</v>
      </c>
      <c r="I76" s="450">
        <v>8.5418138987043584</v>
      </c>
      <c r="J76" s="450">
        <v>3108</v>
      </c>
      <c r="K76" s="454">
        <v>9</v>
      </c>
      <c r="L76" s="454">
        <v>28017</v>
      </c>
      <c r="M76" s="450">
        <v>1</v>
      </c>
      <c r="N76" s="450">
        <v>3113</v>
      </c>
      <c r="O76" s="454">
        <v>48</v>
      </c>
      <c r="P76" s="454">
        <v>150336</v>
      </c>
      <c r="Q76" s="524">
        <v>5.3658849983938319</v>
      </c>
      <c r="R76" s="455">
        <v>3132</v>
      </c>
    </row>
    <row r="77" spans="1:18" ht="14.4" customHeight="1" x14ac:dyDescent="0.3">
      <c r="A77" s="449" t="s">
        <v>713</v>
      </c>
      <c r="B77" s="450" t="s">
        <v>714</v>
      </c>
      <c r="C77" s="450" t="s">
        <v>446</v>
      </c>
      <c r="D77" s="450" t="s">
        <v>715</v>
      </c>
      <c r="E77" s="450" t="s">
        <v>768</v>
      </c>
      <c r="F77" s="450" t="s">
        <v>769</v>
      </c>
      <c r="G77" s="454">
        <v>7</v>
      </c>
      <c r="H77" s="454">
        <v>89558</v>
      </c>
      <c r="I77" s="450">
        <v>6.9989059080962797</v>
      </c>
      <c r="J77" s="450">
        <v>12794</v>
      </c>
      <c r="K77" s="454">
        <v>1</v>
      </c>
      <c r="L77" s="454">
        <v>12796</v>
      </c>
      <c r="M77" s="450">
        <v>1</v>
      </c>
      <c r="N77" s="450">
        <v>12796</v>
      </c>
      <c r="O77" s="454">
        <v>8</v>
      </c>
      <c r="P77" s="454">
        <v>102432</v>
      </c>
      <c r="Q77" s="524">
        <v>8.0050015629884346</v>
      </c>
      <c r="R77" s="455">
        <v>12804</v>
      </c>
    </row>
    <row r="78" spans="1:18" ht="14.4" customHeight="1" x14ac:dyDescent="0.3">
      <c r="A78" s="449" t="s">
        <v>713</v>
      </c>
      <c r="B78" s="450" t="s">
        <v>714</v>
      </c>
      <c r="C78" s="450" t="s">
        <v>446</v>
      </c>
      <c r="D78" s="450" t="s">
        <v>715</v>
      </c>
      <c r="E78" s="450" t="s">
        <v>772</v>
      </c>
      <c r="F78" s="450" t="s">
        <v>773</v>
      </c>
      <c r="G78" s="454">
        <v>1</v>
      </c>
      <c r="H78" s="454">
        <v>125</v>
      </c>
      <c r="I78" s="450"/>
      <c r="J78" s="450">
        <v>125</v>
      </c>
      <c r="K78" s="454"/>
      <c r="L78" s="454"/>
      <c r="M78" s="450"/>
      <c r="N78" s="450"/>
      <c r="O78" s="454"/>
      <c r="P78" s="454"/>
      <c r="Q78" s="524"/>
      <c r="R78" s="455"/>
    </row>
    <row r="79" spans="1:18" ht="14.4" customHeight="1" x14ac:dyDescent="0.3">
      <c r="A79" s="449" t="s">
        <v>713</v>
      </c>
      <c r="B79" s="450" t="s">
        <v>714</v>
      </c>
      <c r="C79" s="450" t="s">
        <v>446</v>
      </c>
      <c r="D79" s="450" t="s">
        <v>715</v>
      </c>
      <c r="E79" s="450" t="s">
        <v>779</v>
      </c>
      <c r="F79" s="450" t="s">
        <v>780</v>
      </c>
      <c r="G79" s="454"/>
      <c r="H79" s="454"/>
      <c r="I79" s="450"/>
      <c r="J79" s="450"/>
      <c r="K79" s="454"/>
      <c r="L79" s="454"/>
      <c r="M79" s="450"/>
      <c r="N79" s="450"/>
      <c r="O79" s="454">
        <v>1</v>
      </c>
      <c r="P79" s="454">
        <v>59</v>
      </c>
      <c r="Q79" s="524"/>
      <c r="R79" s="455">
        <v>59</v>
      </c>
    </row>
    <row r="80" spans="1:18" ht="14.4" customHeight="1" x14ac:dyDescent="0.3">
      <c r="A80" s="449" t="s">
        <v>713</v>
      </c>
      <c r="B80" s="450" t="s">
        <v>714</v>
      </c>
      <c r="C80" s="450" t="s">
        <v>446</v>
      </c>
      <c r="D80" s="450" t="s">
        <v>715</v>
      </c>
      <c r="E80" s="450" t="s">
        <v>781</v>
      </c>
      <c r="F80" s="450" t="s">
        <v>782</v>
      </c>
      <c r="G80" s="454">
        <v>81</v>
      </c>
      <c r="H80" s="454">
        <v>176013</v>
      </c>
      <c r="I80" s="450"/>
      <c r="J80" s="450">
        <v>2173</v>
      </c>
      <c r="K80" s="454"/>
      <c r="L80" s="454"/>
      <c r="M80" s="450"/>
      <c r="N80" s="450"/>
      <c r="O80" s="454">
        <v>36</v>
      </c>
      <c r="P80" s="454">
        <v>78444</v>
      </c>
      <c r="Q80" s="524"/>
      <c r="R80" s="455">
        <v>2179</v>
      </c>
    </row>
    <row r="81" spans="1:18" ht="14.4" customHeight="1" x14ac:dyDescent="0.3">
      <c r="A81" s="449" t="s">
        <v>713</v>
      </c>
      <c r="B81" s="450" t="s">
        <v>714</v>
      </c>
      <c r="C81" s="450" t="s">
        <v>446</v>
      </c>
      <c r="D81" s="450" t="s">
        <v>715</v>
      </c>
      <c r="E81" s="450" t="s">
        <v>805</v>
      </c>
      <c r="F81" s="450" t="s">
        <v>806</v>
      </c>
      <c r="G81" s="454">
        <v>164</v>
      </c>
      <c r="H81" s="454">
        <v>349484</v>
      </c>
      <c r="I81" s="450">
        <v>14.888131549799779</v>
      </c>
      <c r="J81" s="450">
        <v>2131</v>
      </c>
      <c r="K81" s="454">
        <v>11</v>
      </c>
      <c r="L81" s="454">
        <v>23474</v>
      </c>
      <c r="M81" s="450">
        <v>1</v>
      </c>
      <c r="N81" s="450">
        <v>2134</v>
      </c>
      <c r="O81" s="454">
        <v>56</v>
      </c>
      <c r="P81" s="454">
        <v>120176</v>
      </c>
      <c r="Q81" s="524">
        <v>5.1195365084774647</v>
      </c>
      <c r="R81" s="455">
        <v>2146</v>
      </c>
    </row>
    <row r="82" spans="1:18" ht="14.4" customHeight="1" x14ac:dyDescent="0.3">
      <c r="A82" s="449" t="s">
        <v>713</v>
      </c>
      <c r="B82" s="450" t="s">
        <v>714</v>
      </c>
      <c r="C82" s="450" t="s">
        <v>446</v>
      </c>
      <c r="D82" s="450" t="s">
        <v>715</v>
      </c>
      <c r="E82" s="450" t="s">
        <v>816</v>
      </c>
      <c r="F82" s="450" t="s">
        <v>817</v>
      </c>
      <c r="G82" s="454">
        <v>2</v>
      </c>
      <c r="H82" s="454">
        <v>578</v>
      </c>
      <c r="I82" s="450">
        <v>1</v>
      </c>
      <c r="J82" s="450">
        <v>289</v>
      </c>
      <c r="K82" s="454">
        <v>2</v>
      </c>
      <c r="L82" s="454">
        <v>578</v>
      </c>
      <c r="M82" s="450">
        <v>1</v>
      </c>
      <c r="N82" s="450">
        <v>289</v>
      </c>
      <c r="O82" s="454">
        <v>2</v>
      </c>
      <c r="P82" s="454">
        <v>582</v>
      </c>
      <c r="Q82" s="524">
        <v>1.0069204152249136</v>
      </c>
      <c r="R82" s="455">
        <v>291</v>
      </c>
    </row>
    <row r="83" spans="1:18" ht="14.4" customHeight="1" x14ac:dyDescent="0.3">
      <c r="A83" s="449" t="s">
        <v>713</v>
      </c>
      <c r="B83" s="450" t="s">
        <v>714</v>
      </c>
      <c r="C83" s="450" t="s">
        <v>446</v>
      </c>
      <c r="D83" s="450" t="s">
        <v>715</v>
      </c>
      <c r="E83" s="450" t="s">
        <v>824</v>
      </c>
      <c r="F83" s="450" t="s">
        <v>825</v>
      </c>
      <c r="G83" s="454">
        <v>70</v>
      </c>
      <c r="H83" s="454">
        <v>0</v>
      </c>
      <c r="I83" s="450"/>
      <c r="J83" s="450">
        <v>0</v>
      </c>
      <c r="K83" s="454">
        <v>11</v>
      </c>
      <c r="L83" s="454">
        <v>0</v>
      </c>
      <c r="M83" s="450"/>
      <c r="N83" s="450">
        <v>0</v>
      </c>
      <c r="O83" s="454">
        <v>50</v>
      </c>
      <c r="P83" s="454">
        <v>0</v>
      </c>
      <c r="Q83" s="524"/>
      <c r="R83" s="455">
        <v>0</v>
      </c>
    </row>
    <row r="84" spans="1:18" ht="14.4" customHeight="1" thickBot="1" x14ac:dyDescent="0.35">
      <c r="A84" s="456" t="s">
        <v>713</v>
      </c>
      <c r="B84" s="457" t="s">
        <v>714</v>
      </c>
      <c r="C84" s="457" t="s">
        <v>446</v>
      </c>
      <c r="D84" s="457" t="s">
        <v>715</v>
      </c>
      <c r="E84" s="457" t="s">
        <v>832</v>
      </c>
      <c r="F84" s="457" t="s">
        <v>833</v>
      </c>
      <c r="G84" s="461"/>
      <c r="H84" s="461"/>
      <c r="I84" s="457"/>
      <c r="J84" s="457"/>
      <c r="K84" s="461">
        <v>11</v>
      </c>
      <c r="L84" s="461">
        <v>31240</v>
      </c>
      <c r="M84" s="457">
        <v>1</v>
      </c>
      <c r="N84" s="457">
        <v>2840</v>
      </c>
      <c r="O84" s="461">
        <v>15</v>
      </c>
      <c r="P84" s="461">
        <v>42675</v>
      </c>
      <c r="Q84" s="472">
        <v>1.3660371318822022</v>
      </c>
      <c r="R84" s="462">
        <v>2845</v>
      </c>
    </row>
  </sheetData>
  <autoFilter ref="A5:R5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8">
    <tabColor theme="0" tint="-0.249977111117893"/>
    <outlinePr summaryRight="0"/>
    <pageSetUpPr fitToPage="1"/>
  </sheetPr>
  <dimension ref="A1:S371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RowHeight="14.4" customHeight="1" outlineLevelCol="1" x14ac:dyDescent="0.3"/>
  <cols>
    <col min="1" max="1" width="3.33203125" style="104" customWidth="1"/>
    <col min="2" max="2" width="8.6640625" style="104" bestFit="1" customWidth="1"/>
    <col min="3" max="3" width="6.109375" style="104" customWidth="1"/>
    <col min="4" max="4" width="27.77734375" style="104" customWidth="1"/>
    <col min="5" max="5" width="2.109375" style="104" bestFit="1" customWidth="1"/>
    <col min="6" max="6" width="8" style="104" customWidth="1"/>
    <col min="7" max="7" width="50.88671875" style="104" bestFit="1" customWidth="1" collapsed="1"/>
    <col min="8" max="9" width="11.109375" style="180" hidden="1" customWidth="1" outlineLevel="1"/>
    <col min="10" max="11" width="9.33203125" style="104" hidden="1" customWidth="1"/>
    <col min="12" max="13" width="11.109375" style="180" customWidth="1"/>
    <col min="14" max="15" width="9.33203125" style="104" hidden="1" customWidth="1"/>
    <col min="16" max="17" width="11.109375" style="180" customWidth="1"/>
    <col min="18" max="18" width="11.109375" style="183" customWidth="1"/>
    <col min="19" max="19" width="11.109375" style="180" customWidth="1"/>
    <col min="20" max="16384" width="8.88671875" style="104"/>
  </cols>
  <sheetData>
    <row r="1" spans="1:19" ht="18.600000000000001" customHeight="1" thickBot="1" x14ac:dyDescent="0.4">
      <c r="A1" s="297" t="s">
        <v>843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  <c r="R1" s="329"/>
      <c r="S1" s="329"/>
    </row>
    <row r="2" spans="1:19" ht="14.4" customHeight="1" thickBot="1" x14ac:dyDescent="0.35">
      <c r="A2" s="200" t="s">
        <v>235</v>
      </c>
      <c r="B2" s="170"/>
      <c r="C2" s="170"/>
      <c r="D2" s="170"/>
      <c r="E2" s="86"/>
      <c r="F2" s="86"/>
      <c r="G2" s="86"/>
      <c r="H2" s="198"/>
      <c r="I2" s="198"/>
      <c r="J2" s="86"/>
      <c r="K2" s="86"/>
      <c r="L2" s="198"/>
      <c r="M2" s="198"/>
      <c r="N2" s="86"/>
      <c r="O2" s="86"/>
      <c r="P2" s="198"/>
      <c r="Q2" s="198"/>
      <c r="R2" s="195"/>
      <c r="S2" s="198"/>
    </row>
    <row r="3" spans="1:19" ht="14.4" customHeight="1" thickBot="1" x14ac:dyDescent="0.35">
      <c r="G3" s="63" t="s">
        <v>111</v>
      </c>
      <c r="H3" s="77">
        <f t="shared" ref="H3:Q3" si="0">SUBTOTAL(9,H6:H1048576)</f>
        <v>25282</v>
      </c>
      <c r="I3" s="78">
        <f t="shared" si="0"/>
        <v>9679085</v>
      </c>
      <c r="J3" s="58"/>
      <c r="K3" s="58"/>
      <c r="L3" s="78">
        <f t="shared" si="0"/>
        <v>24789</v>
      </c>
      <c r="M3" s="78">
        <f t="shared" si="0"/>
        <v>8274845</v>
      </c>
      <c r="N3" s="58"/>
      <c r="O3" s="58"/>
      <c r="P3" s="78">
        <f t="shared" si="0"/>
        <v>24183</v>
      </c>
      <c r="Q3" s="78">
        <f t="shared" si="0"/>
        <v>9105777</v>
      </c>
      <c r="R3" s="59">
        <f>IF(M3=0,0,Q3/M3)</f>
        <v>1.1004166241180349</v>
      </c>
      <c r="S3" s="79">
        <f>IF(P3=0,0,Q3/P3)</f>
        <v>376.53628582061776</v>
      </c>
    </row>
    <row r="4" spans="1:19" ht="14.4" customHeight="1" x14ac:dyDescent="0.3">
      <c r="A4" s="389" t="s">
        <v>177</v>
      </c>
      <c r="B4" s="389" t="s">
        <v>80</v>
      </c>
      <c r="C4" s="397" t="s">
        <v>0</v>
      </c>
      <c r="D4" s="234" t="s">
        <v>112</v>
      </c>
      <c r="E4" s="391" t="s">
        <v>81</v>
      </c>
      <c r="F4" s="396" t="s">
        <v>56</v>
      </c>
      <c r="G4" s="392" t="s">
        <v>55</v>
      </c>
      <c r="H4" s="393">
        <v>2015</v>
      </c>
      <c r="I4" s="394"/>
      <c r="J4" s="76"/>
      <c r="K4" s="76"/>
      <c r="L4" s="393">
        <v>2018</v>
      </c>
      <c r="M4" s="394"/>
      <c r="N4" s="76"/>
      <c r="O4" s="76"/>
      <c r="P4" s="393">
        <v>2019</v>
      </c>
      <c r="Q4" s="394"/>
      <c r="R4" s="395" t="s">
        <v>2</v>
      </c>
      <c r="S4" s="390" t="s">
        <v>83</v>
      </c>
    </row>
    <row r="5" spans="1:19" ht="14.4" customHeight="1" thickBot="1" x14ac:dyDescent="0.35">
      <c r="A5" s="514"/>
      <c r="B5" s="514"/>
      <c r="C5" s="515"/>
      <c r="D5" s="525"/>
      <c r="E5" s="516"/>
      <c r="F5" s="517"/>
      <c r="G5" s="518"/>
      <c r="H5" s="519" t="s">
        <v>57</v>
      </c>
      <c r="I5" s="520" t="s">
        <v>14</v>
      </c>
      <c r="J5" s="521"/>
      <c r="K5" s="521"/>
      <c r="L5" s="519" t="s">
        <v>57</v>
      </c>
      <c r="M5" s="520" t="s">
        <v>14</v>
      </c>
      <c r="N5" s="521"/>
      <c r="O5" s="521"/>
      <c r="P5" s="519" t="s">
        <v>57</v>
      </c>
      <c r="Q5" s="520" t="s">
        <v>14</v>
      </c>
      <c r="R5" s="522"/>
      <c r="S5" s="523"/>
    </row>
    <row r="6" spans="1:19" ht="14.4" customHeight="1" x14ac:dyDescent="0.3">
      <c r="A6" s="442" t="s">
        <v>713</v>
      </c>
      <c r="B6" s="443" t="s">
        <v>714</v>
      </c>
      <c r="C6" s="443" t="s">
        <v>413</v>
      </c>
      <c r="D6" s="443" t="s">
        <v>686</v>
      </c>
      <c r="E6" s="443" t="s">
        <v>715</v>
      </c>
      <c r="F6" s="443" t="s">
        <v>716</v>
      </c>
      <c r="G6" s="443" t="s">
        <v>717</v>
      </c>
      <c r="H6" s="447"/>
      <c r="I6" s="447"/>
      <c r="J6" s="443"/>
      <c r="K6" s="443"/>
      <c r="L6" s="447"/>
      <c r="M6" s="447"/>
      <c r="N6" s="443"/>
      <c r="O6" s="443"/>
      <c r="P6" s="447">
        <v>2</v>
      </c>
      <c r="Q6" s="447">
        <v>4518</v>
      </c>
      <c r="R6" s="470"/>
      <c r="S6" s="448">
        <v>2259</v>
      </c>
    </row>
    <row r="7" spans="1:19" ht="14.4" customHeight="1" x14ac:dyDescent="0.3">
      <c r="A7" s="449" t="s">
        <v>713</v>
      </c>
      <c r="B7" s="450" t="s">
        <v>714</v>
      </c>
      <c r="C7" s="450" t="s">
        <v>413</v>
      </c>
      <c r="D7" s="450" t="s">
        <v>686</v>
      </c>
      <c r="E7" s="450" t="s">
        <v>715</v>
      </c>
      <c r="F7" s="450" t="s">
        <v>718</v>
      </c>
      <c r="G7" s="450" t="s">
        <v>719</v>
      </c>
      <c r="H7" s="454">
        <v>2287</v>
      </c>
      <c r="I7" s="454">
        <v>132646</v>
      </c>
      <c r="J7" s="450">
        <v>0.75904414205111181</v>
      </c>
      <c r="K7" s="450">
        <v>58</v>
      </c>
      <c r="L7" s="454">
        <v>3013</v>
      </c>
      <c r="M7" s="454">
        <v>174754</v>
      </c>
      <c r="N7" s="450">
        <v>1</v>
      </c>
      <c r="O7" s="450">
        <v>58</v>
      </c>
      <c r="P7" s="454">
        <v>2269</v>
      </c>
      <c r="Q7" s="454">
        <v>133871</v>
      </c>
      <c r="R7" s="524">
        <v>0.76605399590281198</v>
      </c>
      <c r="S7" s="455">
        <v>59</v>
      </c>
    </row>
    <row r="8" spans="1:19" ht="14.4" customHeight="1" x14ac:dyDescent="0.3">
      <c r="A8" s="449" t="s">
        <v>713</v>
      </c>
      <c r="B8" s="450" t="s">
        <v>714</v>
      </c>
      <c r="C8" s="450" t="s">
        <v>413</v>
      </c>
      <c r="D8" s="450" t="s">
        <v>686</v>
      </c>
      <c r="E8" s="450" t="s">
        <v>715</v>
      </c>
      <c r="F8" s="450" t="s">
        <v>720</v>
      </c>
      <c r="G8" s="450" t="s">
        <v>721</v>
      </c>
      <c r="H8" s="454">
        <v>98</v>
      </c>
      <c r="I8" s="454">
        <v>12838</v>
      </c>
      <c r="J8" s="450">
        <v>0.69969478962284715</v>
      </c>
      <c r="K8" s="450">
        <v>131</v>
      </c>
      <c r="L8" s="454">
        <v>139</v>
      </c>
      <c r="M8" s="454">
        <v>18348</v>
      </c>
      <c r="N8" s="450">
        <v>1</v>
      </c>
      <c r="O8" s="450">
        <v>132</v>
      </c>
      <c r="P8" s="454">
        <v>102</v>
      </c>
      <c r="Q8" s="454">
        <v>13464</v>
      </c>
      <c r="R8" s="524">
        <v>0.73381294964028776</v>
      </c>
      <c r="S8" s="455">
        <v>132</v>
      </c>
    </row>
    <row r="9" spans="1:19" ht="14.4" customHeight="1" x14ac:dyDescent="0.3">
      <c r="A9" s="449" t="s">
        <v>713</v>
      </c>
      <c r="B9" s="450" t="s">
        <v>714</v>
      </c>
      <c r="C9" s="450" t="s">
        <v>413</v>
      </c>
      <c r="D9" s="450" t="s">
        <v>686</v>
      </c>
      <c r="E9" s="450" t="s">
        <v>715</v>
      </c>
      <c r="F9" s="450" t="s">
        <v>722</v>
      </c>
      <c r="G9" s="450" t="s">
        <v>723</v>
      </c>
      <c r="H9" s="454">
        <v>14</v>
      </c>
      <c r="I9" s="454">
        <v>2646</v>
      </c>
      <c r="J9" s="450">
        <v>1.071255060728745</v>
      </c>
      <c r="K9" s="450">
        <v>189</v>
      </c>
      <c r="L9" s="454">
        <v>13</v>
      </c>
      <c r="M9" s="454">
        <v>2470</v>
      </c>
      <c r="N9" s="450">
        <v>1</v>
      </c>
      <c r="O9" s="450">
        <v>190</v>
      </c>
      <c r="P9" s="454">
        <v>8</v>
      </c>
      <c r="Q9" s="454">
        <v>1520</v>
      </c>
      <c r="R9" s="524">
        <v>0.61538461538461542</v>
      </c>
      <c r="S9" s="455">
        <v>190</v>
      </c>
    </row>
    <row r="10" spans="1:19" ht="14.4" customHeight="1" x14ac:dyDescent="0.3">
      <c r="A10" s="449" t="s">
        <v>713</v>
      </c>
      <c r="B10" s="450" t="s">
        <v>714</v>
      </c>
      <c r="C10" s="450" t="s">
        <v>413</v>
      </c>
      <c r="D10" s="450" t="s">
        <v>686</v>
      </c>
      <c r="E10" s="450" t="s">
        <v>715</v>
      </c>
      <c r="F10" s="450" t="s">
        <v>724</v>
      </c>
      <c r="G10" s="450" t="s">
        <v>725</v>
      </c>
      <c r="H10" s="454">
        <v>1</v>
      </c>
      <c r="I10" s="454">
        <v>408</v>
      </c>
      <c r="J10" s="450"/>
      <c r="K10" s="450">
        <v>408</v>
      </c>
      <c r="L10" s="454"/>
      <c r="M10" s="454"/>
      <c r="N10" s="450"/>
      <c r="O10" s="450"/>
      <c r="P10" s="454">
        <v>3</v>
      </c>
      <c r="Q10" s="454">
        <v>1233</v>
      </c>
      <c r="R10" s="524"/>
      <c r="S10" s="455">
        <v>411</v>
      </c>
    </row>
    <row r="11" spans="1:19" ht="14.4" customHeight="1" x14ac:dyDescent="0.3">
      <c r="A11" s="449" t="s">
        <v>713</v>
      </c>
      <c r="B11" s="450" t="s">
        <v>714</v>
      </c>
      <c r="C11" s="450" t="s">
        <v>413</v>
      </c>
      <c r="D11" s="450" t="s">
        <v>686</v>
      </c>
      <c r="E11" s="450" t="s">
        <v>715</v>
      </c>
      <c r="F11" s="450" t="s">
        <v>726</v>
      </c>
      <c r="G11" s="450" t="s">
        <v>727</v>
      </c>
      <c r="H11" s="454">
        <v>636</v>
      </c>
      <c r="I11" s="454">
        <v>114480</v>
      </c>
      <c r="J11" s="450">
        <v>0.64964249233912152</v>
      </c>
      <c r="K11" s="450">
        <v>180</v>
      </c>
      <c r="L11" s="454">
        <v>979</v>
      </c>
      <c r="M11" s="454">
        <v>176220</v>
      </c>
      <c r="N11" s="450">
        <v>1</v>
      </c>
      <c r="O11" s="450">
        <v>180</v>
      </c>
      <c r="P11" s="454">
        <v>1031</v>
      </c>
      <c r="Q11" s="454">
        <v>188673</v>
      </c>
      <c r="R11" s="524">
        <v>1.0706673476336397</v>
      </c>
      <c r="S11" s="455">
        <v>183</v>
      </c>
    </row>
    <row r="12" spans="1:19" ht="14.4" customHeight="1" x14ac:dyDescent="0.3">
      <c r="A12" s="449" t="s">
        <v>713</v>
      </c>
      <c r="B12" s="450" t="s">
        <v>714</v>
      </c>
      <c r="C12" s="450" t="s">
        <v>413</v>
      </c>
      <c r="D12" s="450" t="s">
        <v>686</v>
      </c>
      <c r="E12" s="450" t="s">
        <v>715</v>
      </c>
      <c r="F12" s="450" t="s">
        <v>728</v>
      </c>
      <c r="G12" s="450" t="s">
        <v>729</v>
      </c>
      <c r="H12" s="454">
        <v>2</v>
      </c>
      <c r="I12" s="454">
        <v>1138</v>
      </c>
      <c r="J12" s="450">
        <v>1.9964912280701754</v>
      </c>
      <c r="K12" s="450">
        <v>569</v>
      </c>
      <c r="L12" s="454">
        <v>1</v>
      </c>
      <c r="M12" s="454">
        <v>570</v>
      </c>
      <c r="N12" s="450">
        <v>1</v>
      </c>
      <c r="O12" s="450">
        <v>570</v>
      </c>
      <c r="P12" s="454"/>
      <c r="Q12" s="454"/>
      <c r="R12" s="524"/>
      <c r="S12" s="455"/>
    </row>
    <row r="13" spans="1:19" ht="14.4" customHeight="1" x14ac:dyDescent="0.3">
      <c r="A13" s="449" t="s">
        <v>713</v>
      </c>
      <c r="B13" s="450" t="s">
        <v>714</v>
      </c>
      <c r="C13" s="450" t="s">
        <v>413</v>
      </c>
      <c r="D13" s="450" t="s">
        <v>686</v>
      </c>
      <c r="E13" s="450" t="s">
        <v>715</v>
      </c>
      <c r="F13" s="450" t="s">
        <v>730</v>
      </c>
      <c r="G13" s="450" t="s">
        <v>731</v>
      </c>
      <c r="H13" s="454">
        <v>341</v>
      </c>
      <c r="I13" s="454">
        <v>114576</v>
      </c>
      <c r="J13" s="450">
        <v>0.6640393175074184</v>
      </c>
      <c r="K13" s="450">
        <v>336</v>
      </c>
      <c r="L13" s="454">
        <v>512</v>
      </c>
      <c r="M13" s="454">
        <v>172544</v>
      </c>
      <c r="N13" s="450">
        <v>1</v>
      </c>
      <c r="O13" s="450">
        <v>337</v>
      </c>
      <c r="P13" s="454">
        <v>509</v>
      </c>
      <c r="Q13" s="454">
        <v>173569</v>
      </c>
      <c r="R13" s="524">
        <v>1.0059405137240356</v>
      </c>
      <c r="S13" s="455">
        <v>341</v>
      </c>
    </row>
    <row r="14" spans="1:19" ht="14.4" customHeight="1" x14ac:dyDescent="0.3">
      <c r="A14" s="449" t="s">
        <v>713</v>
      </c>
      <c r="B14" s="450" t="s">
        <v>714</v>
      </c>
      <c r="C14" s="450" t="s">
        <v>413</v>
      </c>
      <c r="D14" s="450" t="s">
        <v>686</v>
      </c>
      <c r="E14" s="450" t="s">
        <v>715</v>
      </c>
      <c r="F14" s="450" t="s">
        <v>732</v>
      </c>
      <c r="G14" s="450" t="s">
        <v>733</v>
      </c>
      <c r="H14" s="454">
        <v>48</v>
      </c>
      <c r="I14" s="454">
        <v>22032</v>
      </c>
      <c r="J14" s="450">
        <v>0.64</v>
      </c>
      <c r="K14" s="450">
        <v>459</v>
      </c>
      <c r="L14" s="454">
        <v>75</v>
      </c>
      <c r="M14" s="454">
        <v>34425</v>
      </c>
      <c r="N14" s="450">
        <v>1</v>
      </c>
      <c r="O14" s="450">
        <v>459</v>
      </c>
      <c r="P14" s="454">
        <v>64</v>
      </c>
      <c r="Q14" s="454">
        <v>29568</v>
      </c>
      <c r="R14" s="524">
        <v>0.85891067538126364</v>
      </c>
      <c r="S14" s="455">
        <v>462</v>
      </c>
    </row>
    <row r="15" spans="1:19" ht="14.4" customHeight="1" x14ac:dyDescent="0.3">
      <c r="A15" s="449" t="s">
        <v>713</v>
      </c>
      <c r="B15" s="450" t="s">
        <v>714</v>
      </c>
      <c r="C15" s="450" t="s">
        <v>413</v>
      </c>
      <c r="D15" s="450" t="s">
        <v>686</v>
      </c>
      <c r="E15" s="450" t="s">
        <v>715</v>
      </c>
      <c r="F15" s="450" t="s">
        <v>734</v>
      </c>
      <c r="G15" s="450" t="s">
        <v>735</v>
      </c>
      <c r="H15" s="454">
        <v>2535</v>
      </c>
      <c r="I15" s="454">
        <v>884715</v>
      </c>
      <c r="J15" s="450">
        <v>0.86124604526648818</v>
      </c>
      <c r="K15" s="450">
        <v>349</v>
      </c>
      <c r="L15" s="454">
        <v>2935</v>
      </c>
      <c r="M15" s="454">
        <v>1027250</v>
      </c>
      <c r="N15" s="450">
        <v>1</v>
      </c>
      <c r="O15" s="450">
        <v>350</v>
      </c>
      <c r="P15" s="454">
        <v>3806</v>
      </c>
      <c r="Q15" s="454">
        <v>1335906</v>
      </c>
      <c r="R15" s="524">
        <v>1.3004682404477974</v>
      </c>
      <c r="S15" s="455">
        <v>351</v>
      </c>
    </row>
    <row r="16" spans="1:19" ht="14.4" customHeight="1" x14ac:dyDescent="0.3">
      <c r="A16" s="449" t="s">
        <v>713</v>
      </c>
      <c r="B16" s="450" t="s">
        <v>714</v>
      </c>
      <c r="C16" s="450" t="s">
        <v>413</v>
      </c>
      <c r="D16" s="450" t="s">
        <v>686</v>
      </c>
      <c r="E16" s="450" t="s">
        <v>715</v>
      </c>
      <c r="F16" s="450" t="s">
        <v>736</v>
      </c>
      <c r="G16" s="450" t="s">
        <v>737</v>
      </c>
      <c r="H16" s="454"/>
      <c r="I16" s="454"/>
      <c r="J16" s="450"/>
      <c r="K16" s="450"/>
      <c r="L16" s="454"/>
      <c r="M16" s="454"/>
      <c r="N16" s="450"/>
      <c r="O16" s="450"/>
      <c r="P16" s="454">
        <v>3</v>
      </c>
      <c r="Q16" s="454">
        <v>4980</v>
      </c>
      <c r="R16" s="524"/>
      <c r="S16" s="455">
        <v>1660</v>
      </c>
    </row>
    <row r="17" spans="1:19" ht="14.4" customHeight="1" x14ac:dyDescent="0.3">
      <c r="A17" s="449" t="s">
        <v>713</v>
      </c>
      <c r="B17" s="450" t="s">
        <v>714</v>
      </c>
      <c r="C17" s="450" t="s">
        <v>413</v>
      </c>
      <c r="D17" s="450" t="s">
        <v>686</v>
      </c>
      <c r="E17" s="450" t="s">
        <v>715</v>
      </c>
      <c r="F17" s="450" t="s">
        <v>738</v>
      </c>
      <c r="G17" s="450" t="s">
        <v>739</v>
      </c>
      <c r="H17" s="454">
        <v>3</v>
      </c>
      <c r="I17" s="454">
        <v>18693</v>
      </c>
      <c r="J17" s="450"/>
      <c r="K17" s="450">
        <v>6231</v>
      </c>
      <c r="L17" s="454"/>
      <c r="M17" s="454"/>
      <c r="N17" s="450"/>
      <c r="O17" s="450"/>
      <c r="P17" s="454">
        <v>4</v>
      </c>
      <c r="Q17" s="454">
        <v>25148</v>
      </c>
      <c r="R17" s="524"/>
      <c r="S17" s="455">
        <v>6287</v>
      </c>
    </row>
    <row r="18" spans="1:19" ht="14.4" customHeight="1" x14ac:dyDescent="0.3">
      <c r="A18" s="449" t="s">
        <v>713</v>
      </c>
      <c r="B18" s="450" t="s">
        <v>714</v>
      </c>
      <c r="C18" s="450" t="s">
        <v>413</v>
      </c>
      <c r="D18" s="450" t="s">
        <v>686</v>
      </c>
      <c r="E18" s="450" t="s">
        <v>715</v>
      </c>
      <c r="F18" s="450" t="s">
        <v>740</v>
      </c>
      <c r="G18" s="450" t="s">
        <v>741</v>
      </c>
      <c r="H18" s="454"/>
      <c r="I18" s="454"/>
      <c r="J18" s="450"/>
      <c r="K18" s="450"/>
      <c r="L18" s="454">
        <v>2</v>
      </c>
      <c r="M18" s="454">
        <v>234</v>
      </c>
      <c r="N18" s="450">
        <v>1</v>
      </c>
      <c r="O18" s="450">
        <v>117</v>
      </c>
      <c r="P18" s="454">
        <v>2</v>
      </c>
      <c r="Q18" s="454">
        <v>236</v>
      </c>
      <c r="R18" s="524">
        <v>1.0085470085470085</v>
      </c>
      <c r="S18" s="455">
        <v>118</v>
      </c>
    </row>
    <row r="19" spans="1:19" ht="14.4" customHeight="1" x14ac:dyDescent="0.3">
      <c r="A19" s="449" t="s">
        <v>713</v>
      </c>
      <c r="B19" s="450" t="s">
        <v>714</v>
      </c>
      <c r="C19" s="450" t="s">
        <v>413</v>
      </c>
      <c r="D19" s="450" t="s">
        <v>686</v>
      </c>
      <c r="E19" s="450" t="s">
        <v>715</v>
      </c>
      <c r="F19" s="450" t="s">
        <v>742</v>
      </c>
      <c r="G19" s="450" t="s">
        <v>743</v>
      </c>
      <c r="H19" s="454">
        <v>60</v>
      </c>
      <c r="I19" s="454">
        <v>2940</v>
      </c>
      <c r="J19" s="450">
        <v>0.60606060606060608</v>
      </c>
      <c r="K19" s="450">
        <v>49</v>
      </c>
      <c r="L19" s="454">
        <v>99</v>
      </c>
      <c r="M19" s="454">
        <v>4851</v>
      </c>
      <c r="N19" s="450">
        <v>1</v>
      </c>
      <c r="O19" s="450">
        <v>49</v>
      </c>
      <c r="P19" s="454">
        <v>114</v>
      </c>
      <c r="Q19" s="454">
        <v>5700</v>
      </c>
      <c r="R19" s="524">
        <v>1.1750154607297465</v>
      </c>
      <c r="S19" s="455">
        <v>50</v>
      </c>
    </row>
    <row r="20" spans="1:19" ht="14.4" customHeight="1" x14ac:dyDescent="0.3">
      <c r="A20" s="449" t="s">
        <v>713</v>
      </c>
      <c r="B20" s="450" t="s">
        <v>714</v>
      </c>
      <c r="C20" s="450" t="s">
        <v>413</v>
      </c>
      <c r="D20" s="450" t="s">
        <v>686</v>
      </c>
      <c r="E20" s="450" t="s">
        <v>715</v>
      </c>
      <c r="F20" s="450" t="s">
        <v>744</v>
      </c>
      <c r="G20" s="450" t="s">
        <v>745</v>
      </c>
      <c r="H20" s="454">
        <v>26</v>
      </c>
      <c r="I20" s="454">
        <v>10166</v>
      </c>
      <c r="J20" s="450">
        <v>0.52925864223240315</v>
      </c>
      <c r="K20" s="450">
        <v>391</v>
      </c>
      <c r="L20" s="454">
        <v>49</v>
      </c>
      <c r="M20" s="454">
        <v>19208</v>
      </c>
      <c r="N20" s="450">
        <v>1</v>
      </c>
      <c r="O20" s="450">
        <v>392</v>
      </c>
      <c r="P20" s="454">
        <v>98</v>
      </c>
      <c r="Q20" s="454">
        <v>39102</v>
      </c>
      <c r="R20" s="524">
        <v>2.0357142857142856</v>
      </c>
      <c r="S20" s="455">
        <v>399</v>
      </c>
    </row>
    <row r="21" spans="1:19" ht="14.4" customHeight="1" x14ac:dyDescent="0.3">
      <c r="A21" s="449" t="s">
        <v>713</v>
      </c>
      <c r="B21" s="450" t="s">
        <v>714</v>
      </c>
      <c r="C21" s="450" t="s">
        <v>413</v>
      </c>
      <c r="D21" s="450" t="s">
        <v>686</v>
      </c>
      <c r="E21" s="450" t="s">
        <v>715</v>
      </c>
      <c r="F21" s="450" t="s">
        <v>746</v>
      </c>
      <c r="G21" s="450" t="s">
        <v>747</v>
      </c>
      <c r="H21" s="454">
        <v>29</v>
      </c>
      <c r="I21" s="454">
        <v>1102</v>
      </c>
      <c r="J21" s="450">
        <v>0.61702127659574468</v>
      </c>
      <c r="K21" s="450">
        <v>38</v>
      </c>
      <c r="L21" s="454">
        <v>47</v>
      </c>
      <c r="M21" s="454">
        <v>1786</v>
      </c>
      <c r="N21" s="450">
        <v>1</v>
      </c>
      <c r="O21" s="450">
        <v>38</v>
      </c>
      <c r="P21" s="454">
        <v>72</v>
      </c>
      <c r="Q21" s="454">
        <v>2736</v>
      </c>
      <c r="R21" s="524">
        <v>1.5319148936170213</v>
      </c>
      <c r="S21" s="455">
        <v>38</v>
      </c>
    </row>
    <row r="22" spans="1:19" ht="14.4" customHeight="1" x14ac:dyDescent="0.3">
      <c r="A22" s="449" t="s">
        <v>713</v>
      </c>
      <c r="B22" s="450" t="s">
        <v>714</v>
      </c>
      <c r="C22" s="450" t="s">
        <v>413</v>
      </c>
      <c r="D22" s="450" t="s">
        <v>686</v>
      </c>
      <c r="E22" s="450" t="s">
        <v>715</v>
      </c>
      <c r="F22" s="450" t="s">
        <v>748</v>
      </c>
      <c r="G22" s="450" t="s">
        <v>749</v>
      </c>
      <c r="H22" s="454">
        <v>15</v>
      </c>
      <c r="I22" s="454">
        <v>3975</v>
      </c>
      <c r="J22" s="450">
        <v>1.5</v>
      </c>
      <c r="K22" s="450">
        <v>265</v>
      </c>
      <c r="L22" s="454">
        <v>10</v>
      </c>
      <c r="M22" s="454">
        <v>2650</v>
      </c>
      <c r="N22" s="450">
        <v>1</v>
      </c>
      <c r="O22" s="450">
        <v>265</v>
      </c>
      <c r="P22" s="454">
        <v>13</v>
      </c>
      <c r="Q22" s="454">
        <v>3484</v>
      </c>
      <c r="R22" s="524">
        <v>1.3147169811320756</v>
      </c>
      <c r="S22" s="455">
        <v>268</v>
      </c>
    </row>
    <row r="23" spans="1:19" ht="14.4" customHeight="1" x14ac:dyDescent="0.3">
      <c r="A23" s="449" t="s">
        <v>713</v>
      </c>
      <c r="B23" s="450" t="s">
        <v>714</v>
      </c>
      <c r="C23" s="450" t="s">
        <v>413</v>
      </c>
      <c r="D23" s="450" t="s">
        <v>686</v>
      </c>
      <c r="E23" s="450" t="s">
        <v>715</v>
      </c>
      <c r="F23" s="450" t="s">
        <v>750</v>
      </c>
      <c r="G23" s="450" t="s">
        <v>751</v>
      </c>
      <c r="H23" s="454">
        <v>122</v>
      </c>
      <c r="I23" s="454">
        <v>86010</v>
      </c>
      <c r="J23" s="450">
        <v>0.47895621958146323</v>
      </c>
      <c r="K23" s="450">
        <v>705</v>
      </c>
      <c r="L23" s="454">
        <v>254</v>
      </c>
      <c r="M23" s="454">
        <v>179578</v>
      </c>
      <c r="N23" s="450">
        <v>1</v>
      </c>
      <c r="O23" s="450">
        <v>707</v>
      </c>
      <c r="P23" s="454">
        <v>227</v>
      </c>
      <c r="Q23" s="454">
        <v>161851</v>
      </c>
      <c r="R23" s="524">
        <v>0.90128523538518079</v>
      </c>
      <c r="S23" s="455">
        <v>713</v>
      </c>
    </row>
    <row r="24" spans="1:19" ht="14.4" customHeight="1" x14ac:dyDescent="0.3">
      <c r="A24" s="449" t="s">
        <v>713</v>
      </c>
      <c r="B24" s="450" t="s">
        <v>714</v>
      </c>
      <c r="C24" s="450" t="s">
        <v>413</v>
      </c>
      <c r="D24" s="450" t="s">
        <v>686</v>
      </c>
      <c r="E24" s="450" t="s">
        <v>715</v>
      </c>
      <c r="F24" s="450" t="s">
        <v>752</v>
      </c>
      <c r="G24" s="450" t="s">
        <v>753</v>
      </c>
      <c r="H24" s="454">
        <v>15</v>
      </c>
      <c r="I24" s="454">
        <v>2205</v>
      </c>
      <c r="J24" s="450">
        <v>0.78413940256045522</v>
      </c>
      <c r="K24" s="450">
        <v>147</v>
      </c>
      <c r="L24" s="454">
        <v>19</v>
      </c>
      <c r="M24" s="454">
        <v>2812</v>
      </c>
      <c r="N24" s="450">
        <v>1</v>
      </c>
      <c r="O24" s="450">
        <v>148</v>
      </c>
      <c r="P24" s="454">
        <v>21</v>
      </c>
      <c r="Q24" s="454">
        <v>3150</v>
      </c>
      <c r="R24" s="524">
        <v>1.1201991465149359</v>
      </c>
      <c r="S24" s="455">
        <v>150</v>
      </c>
    </row>
    <row r="25" spans="1:19" ht="14.4" customHeight="1" x14ac:dyDescent="0.3">
      <c r="A25" s="449" t="s">
        <v>713</v>
      </c>
      <c r="B25" s="450" t="s">
        <v>714</v>
      </c>
      <c r="C25" s="450" t="s">
        <v>413</v>
      </c>
      <c r="D25" s="450" t="s">
        <v>686</v>
      </c>
      <c r="E25" s="450" t="s">
        <v>715</v>
      </c>
      <c r="F25" s="450" t="s">
        <v>754</v>
      </c>
      <c r="G25" s="450" t="s">
        <v>755</v>
      </c>
      <c r="H25" s="454">
        <v>900</v>
      </c>
      <c r="I25" s="454">
        <v>274500</v>
      </c>
      <c r="J25" s="450">
        <v>0.82568807339449546</v>
      </c>
      <c r="K25" s="450">
        <v>305</v>
      </c>
      <c r="L25" s="454">
        <v>1090</v>
      </c>
      <c r="M25" s="454">
        <v>332450</v>
      </c>
      <c r="N25" s="450">
        <v>1</v>
      </c>
      <c r="O25" s="450">
        <v>305</v>
      </c>
      <c r="P25" s="454">
        <v>1131</v>
      </c>
      <c r="Q25" s="454">
        <v>348348</v>
      </c>
      <c r="R25" s="524">
        <v>1.0478207249210407</v>
      </c>
      <c r="S25" s="455">
        <v>308</v>
      </c>
    </row>
    <row r="26" spans="1:19" ht="14.4" customHeight="1" x14ac:dyDescent="0.3">
      <c r="A26" s="449" t="s">
        <v>713</v>
      </c>
      <c r="B26" s="450" t="s">
        <v>714</v>
      </c>
      <c r="C26" s="450" t="s">
        <v>413</v>
      </c>
      <c r="D26" s="450" t="s">
        <v>686</v>
      </c>
      <c r="E26" s="450" t="s">
        <v>715</v>
      </c>
      <c r="F26" s="450" t="s">
        <v>758</v>
      </c>
      <c r="G26" s="450" t="s">
        <v>759</v>
      </c>
      <c r="H26" s="454">
        <v>1827</v>
      </c>
      <c r="I26" s="454">
        <v>902538</v>
      </c>
      <c r="J26" s="450">
        <v>0.72555077234742971</v>
      </c>
      <c r="K26" s="450">
        <v>494</v>
      </c>
      <c r="L26" s="454">
        <v>2513</v>
      </c>
      <c r="M26" s="454">
        <v>1243935</v>
      </c>
      <c r="N26" s="450">
        <v>1</v>
      </c>
      <c r="O26" s="450">
        <v>495</v>
      </c>
      <c r="P26" s="454">
        <v>2545</v>
      </c>
      <c r="Q26" s="454">
        <v>1269955</v>
      </c>
      <c r="R26" s="524">
        <v>1.0209174916695809</v>
      </c>
      <c r="S26" s="455">
        <v>499</v>
      </c>
    </row>
    <row r="27" spans="1:19" ht="14.4" customHeight="1" x14ac:dyDescent="0.3">
      <c r="A27" s="449" t="s">
        <v>713</v>
      </c>
      <c r="B27" s="450" t="s">
        <v>714</v>
      </c>
      <c r="C27" s="450" t="s">
        <v>413</v>
      </c>
      <c r="D27" s="450" t="s">
        <v>686</v>
      </c>
      <c r="E27" s="450" t="s">
        <v>715</v>
      </c>
      <c r="F27" s="450" t="s">
        <v>760</v>
      </c>
      <c r="G27" s="450" t="s">
        <v>761</v>
      </c>
      <c r="H27" s="454"/>
      <c r="I27" s="454"/>
      <c r="J27" s="450"/>
      <c r="K27" s="450"/>
      <c r="L27" s="454"/>
      <c r="M27" s="454"/>
      <c r="N27" s="450"/>
      <c r="O27" s="450"/>
      <c r="P27" s="454">
        <v>2</v>
      </c>
      <c r="Q27" s="454">
        <v>13338</v>
      </c>
      <c r="R27" s="524"/>
      <c r="S27" s="455">
        <v>6669</v>
      </c>
    </row>
    <row r="28" spans="1:19" ht="14.4" customHeight="1" x14ac:dyDescent="0.3">
      <c r="A28" s="449" t="s">
        <v>713</v>
      </c>
      <c r="B28" s="450" t="s">
        <v>714</v>
      </c>
      <c r="C28" s="450" t="s">
        <v>413</v>
      </c>
      <c r="D28" s="450" t="s">
        <v>686</v>
      </c>
      <c r="E28" s="450" t="s">
        <v>715</v>
      </c>
      <c r="F28" s="450" t="s">
        <v>762</v>
      </c>
      <c r="G28" s="450" t="s">
        <v>763</v>
      </c>
      <c r="H28" s="454">
        <v>2132</v>
      </c>
      <c r="I28" s="454">
        <v>788840</v>
      </c>
      <c r="J28" s="450">
        <v>0.78401672908268338</v>
      </c>
      <c r="K28" s="450">
        <v>370</v>
      </c>
      <c r="L28" s="454">
        <v>2712</v>
      </c>
      <c r="M28" s="454">
        <v>1006152</v>
      </c>
      <c r="N28" s="450">
        <v>1</v>
      </c>
      <c r="O28" s="450">
        <v>371</v>
      </c>
      <c r="P28" s="454">
        <v>2533</v>
      </c>
      <c r="Q28" s="454">
        <v>952408</v>
      </c>
      <c r="R28" s="524">
        <v>0.94658461147023509</v>
      </c>
      <c r="S28" s="455">
        <v>376</v>
      </c>
    </row>
    <row r="29" spans="1:19" ht="14.4" customHeight="1" x14ac:dyDescent="0.3">
      <c r="A29" s="449" t="s">
        <v>713</v>
      </c>
      <c r="B29" s="450" t="s">
        <v>714</v>
      </c>
      <c r="C29" s="450" t="s">
        <v>413</v>
      </c>
      <c r="D29" s="450" t="s">
        <v>686</v>
      </c>
      <c r="E29" s="450" t="s">
        <v>715</v>
      </c>
      <c r="F29" s="450" t="s">
        <v>764</v>
      </c>
      <c r="G29" s="450" t="s">
        <v>765</v>
      </c>
      <c r="H29" s="454">
        <v>217</v>
      </c>
      <c r="I29" s="454">
        <v>674436</v>
      </c>
      <c r="J29" s="450">
        <v>0.97153121799368769</v>
      </c>
      <c r="K29" s="450">
        <v>3108</v>
      </c>
      <c r="L29" s="454">
        <v>223</v>
      </c>
      <c r="M29" s="454">
        <v>694199</v>
      </c>
      <c r="N29" s="450">
        <v>1</v>
      </c>
      <c r="O29" s="450">
        <v>3113</v>
      </c>
      <c r="P29" s="454">
        <v>209</v>
      </c>
      <c r="Q29" s="454">
        <v>654588</v>
      </c>
      <c r="R29" s="524">
        <v>0.9429399927110238</v>
      </c>
      <c r="S29" s="455">
        <v>3132</v>
      </c>
    </row>
    <row r="30" spans="1:19" ht="14.4" customHeight="1" x14ac:dyDescent="0.3">
      <c r="A30" s="449" t="s">
        <v>713</v>
      </c>
      <c r="B30" s="450" t="s">
        <v>714</v>
      </c>
      <c r="C30" s="450" t="s">
        <v>413</v>
      </c>
      <c r="D30" s="450" t="s">
        <v>686</v>
      </c>
      <c r="E30" s="450" t="s">
        <v>715</v>
      </c>
      <c r="F30" s="450" t="s">
        <v>766</v>
      </c>
      <c r="G30" s="450" t="s">
        <v>767</v>
      </c>
      <c r="H30" s="454"/>
      <c r="I30" s="454"/>
      <c r="J30" s="450"/>
      <c r="K30" s="450"/>
      <c r="L30" s="454">
        <v>22</v>
      </c>
      <c r="M30" s="454">
        <v>264</v>
      </c>
      <c r="N30" s="450">
        <v>1</v>
      </c>
      <c r="O30" s="450">
        <v>12</v>
      </c>
      <c r="P30" s="454">
        <v>22</v>
      </c>
      <c r="Q30" s="454">
        <v>264</v>
      </c>
      <c r="R30" s="524">
        <v>1</v>
      </c>
      <c r="S30" s="455">
        <v>12</v>
      </c>
    </row>
    <row r="31" spans="1:19" ht="14.4" customHeight="1" x14ac:dyDescent="0.3">
      <c r="A31" s="449" t="s">
        <v>713</v>
      </c>
      <c r="B31" s="450" t="s">
        <v>714</v>
      </c>
      <c r="C31" s="450" t="s">
        <v>413</v>
      </c>
      <c r="D31" s="450" t="s">
        <v>686</v>
      </c>
      <c r="E31" s="450" t="s">
        <v>715</v>
      </c>
      <c r="F31" s="450" t="s">
        <v>768</v>
      </c>
      <c r="G31" s="450" t="s">
        <v>769</v>
      </c>
      <c r="H31" s="454">
        <v>7</v>
      </c>
      <c r="I31" s="454">
        <v>89558</v>
      </c>
      <c r="J31" s="450">
        <v>3.4994529540481398</v>
      </c>
      <c r="K31" s="450">
        <v>12794</v>
      </c>
      <c r="L31" s="454">
        <v>2</v>
      </c>
      <c r="M31" s="454">
        <v>25592</v>
      </c>
      <c r="N31" s="450">
        <v>1</v>
      </c>
      <c r="O31" s="450">
        <v>12796</v>
      </c>
      <c r="P31" s="454"/>
      <c r="Q31" s="454"/>
      <c r="R31" s="524"/>
      <c r="S31" s="455"/>
    </row>
    <row r="32" spans="1:19" ht="14.4" customHeight="1" x14ac:dyDescent="0.3">
      <c r="A32" s="449" t="s">
        <v>713</v>
      </c>
      <c r="B32" s="450" t="s">
        <v>714</v>
      </c>
      <c r="C32" s="450" t="s">
        <v>413</v>
      </c>
      <c r="D32" s="450" t="s">
        <v>686</v>
      </c>
      <c r="E32" s="450" t="s">
        <v>715</v>
      </c>
      <c r="F32" s="450" t="s">
        <v>770</v>
      </c>
      <c r="G32" s="450" t="s">
        <v>771</v>
      </c>
      <c r="H32" s="454">
        <v>314</v>
      </c>
      <c r="I32" s="454">
        <v>34854</v>
      </c>
      <c r="J32" s="450">
        <v>0.49396258503401358</v>
      </c>
      <c r="K32" s="450">
        <v>111</v>
      </c>
      <c r="L32" s="454">
        <v>630</v>
      </c>
      <c r="M32" s="454">
        <v>70560</v>
      </c>
      <c r="N32" s="450">
        <v>1</v>
      </c>
      <c r="O32" s="450">
        <v>112</v>
      </c>
      <c r="P32" s="454">
        <v>514</v>
      </c>
      <c r="Q32" s="454">
        <v>58082</v>
      </c>
      <c r="R32" s="524">
        <v>0.82315759637188213</v>
      </c>
      <c r="S32" s="455">
        <v>113</v>
      </c>
    </row>
    <row r="33" spans="1:19" ht="14.4" customHeight="1" x14ac:dyDescent="0.3">
      <c r="A33" s="449" t="s">
        <v>713</v>
      </c>
      <c r="B33" s="450" t="s">
        <v>714</v>
      </c>
      <c r="C33" s="450" t="s">
        <v>413</v>
      </c>
      <c r="D33" s="450" t="s">
        <v>686</v>
      </c>
      <c r="E33" s="450" t="s">
        <v>715</v>
      </c>
      <c r="F33" s="450" t="s">
        <v>772</v>
      </c>
      <c r="G33" s="450" t="s">
        <v>773</v>
      </c>
      <c r="H33" s="454">
        <v>28</v>
      </c>
      <c r="I33" s="454">
        <v>3500</v>
      </c>
      <c r="J33" s="450">
        <v>0.84175084175084181</v>
      </c>
      <c r="K33" s="450">
        <v>125</v>
      </c>
      <c r="L33" s="454">
        <v>33</v>
      </c>
      <c r="M33" s="454">
        <v>4158</v>
      </c>
      <c r="N33" s="450">
        <v>1</v>
      </c>
      <c r="O33" s="450">
        <v>126</v>
      </c>
      <c r="P33" s="454">
        <v>23</v>
      </c>
      <c r="Q33" s="454">
        <v>2898</v>
      </c>
      <c r="R33" s="524">
        <v>0.69696969696969702</v>
      </c>
      <c r="S33" s="455">
        <v>126</v>
      </c>
    </row>
    <row r="34" spans="1:19" ht="14.4" customHeight="1" x14ac:dyDescent="0.3">
      <c r="A34" s="449" t="s">
        <v>713</v>
      </c>
      <c r="B34" s="450" t="s">
        <v>714</v>
      </c>
      <c r="C34" s="450" t="s">
        <v>413</v>
      </c>
      <c r="D34" s="450" t="s">
        <v>686</v>
      </c>
      <c r="E34" s="450" t="s">
        <v>715</v>
      </c>
      <c r="F34" s="450" t="s">
        <v>774</v>
      </c>
      <c r="G34" s="450" t="s">
        <v>775</v>
      </c>
      <c r="H34" s="454">
        <v>36</v>
      </c>
      <c r="I34" s="454">
        <v>17820</v>
      </c>
      <c r="J34" s="450">
        <v>0.4277073732718894</v>
      </c>
      <c r="K34" s="450">
        <v>495</v>
      </c>
      <c r="L34" s="454">
        <v>84</v>
      </c>
      <c r="M34" s="454">
        <v>41664</v>
      </c>
      <c r="N34" s="450">
        <v>1</v>
      </c>
      <c r="O34" s="450">
        <v>496</v>
      </c>
      <c r="P34" s="454">
        <v>89</v>
      </c>
      <c r="Q34" s="454">
        <v>44500</v>
      </c>
      <c r="R34" s="524">
        <v>1.0680683563748079</v>
      </c>
      <c r="S34" s="455">
        <v>500</v>
      </c>
    </row>
    <row r="35" spans="1:19" ht="14.4" customHeight="1" x14ac:dyDescent="0.3">
      <c r="A35" s="449" t="s">
        <v>713</v>
      </c>
      <c r="B35" s="450" t="s">
        <v>714</v>
      </c>
      <c r="C35" s="450" t="s">
        <v>413</v>
      </c>
      <c r="D35" s="450" t="s">
        <v>686</v>
      </c>
      <c r="E35" s="450" t="s">
        <v>715</v>
      </c>
      <c r="F35" s="450" t="s">
        <v>776</v>
      </c>
      <c r="G35" s="450"/>
      <c r="H35" s="454">
        <v>29</v>
      </c>
      <c r="I35" s="454">
        <v>37265</v>
      </c>
      <c r="J35" s="450"/>
      <c r="K35" s="450">
        <v>1285</v>
      </c>
      <c r="L35" s="454"/>
      <c r="M35" s="454"/>
      <c r="N35" s="450"/>
      <c r="O35" s="450"/>
      <c r="P35" s="454"/>
      <c r="Q35" s="454"/>
      <c r="R35" s="524"/>
      <c r="S35" s="455"/>
    </row>
    <row r="36" spans="1:19" ht="14.4" customHeight="1" x14ac:dyDescent="0.3">
      <c r="A36" s="449" t="s">
        <v>713</v>
      </c>
      <c r="B36" s="450" t="s">
        <v>714</v>
      </c>
      <c r="C36" s="450" t="s">
        <v>413</v>
      </c>
      <c r="D36" s="450" t="s">
        <v>686</v>
      </c>
      <c r="E36" s="450" t="s">
        <v>715</v>
      </c>
      <c r="F36" s="450" t="s">
        <v>777</v>
      </c>
      <c r="G36" s="450" t="s">
        <v>778</v>
      </c>
      <c r="H36" s="454">
        <v>623</v>
      </c>
      <c r="I36" s="454">
        <v>284088</v>
      </c>
      <c r="J36" s="450">
        <v>0.69616102803875735</v>
      </c>
      <c r="K36" s="450">
        <v>456</v>
      </c>
      <c r="L36" s="454">
        <v>891</v>
      </c>
      <c r="M36" s="454">
        <v>408078</v>
      </c>
      <c r="N36" s="450">
        <v>1</v>
      </c>
      <c r="O36" s="450">
        <v>458</v>
      </c>
      <c r="P36" s="454">
        <v>719</v>
      </c>
      <c r="Q36" s="454">
        <v>332897</v>
      </c>
      <c r="R36" s="524">
        <v>0.81576806394855883</v>
      </c>
      <c r="S36" s="455">
        <v>463</v>
      </c>
    </row>
    <row r="37" spans="1:19" ht="14.4" customHeight="1" x14ac:dyDescent="0.3">
      <c r="A37" s="449" t="s">
        <v>713</v>
      </c>
      <c r="B37" s="450" t="s">
        <v>714</v>
      </c>
      <c r="C37" s="450" t="s">
        <v>413</v>
      </c>
      <c r="D37" s="450" t="s">
        <v>686</v>
      </c>
      <c r="E37" s="450" t="s">
        <v>715</v>
      </c>
      <c r="F37" s="450" t="s">
        <v>779</v>
      </c>
      <c r="G37" s="450" t="s">
        <v>780</v>
      </c>
      <c r="H37" s="454">
        <v>1729</v>
      </c>
      <c r="I37" s="454">
        <v>100282</v>
      </c>
      <c r="J37" s="450">
        <v>0.71564569536423839</v>
      </c>
      <c r="K37" s="450">
        <v>58</v>
      </c>
      <c r="L37" s="454">
        <v>2416</v>
      </c>
      <c r="M37" s="454">
        <v>140128</v>
      </c>
      <c r="N37" s="450">
        <v>1</v>
      </c>
      <c r="O37" s="450">
        <v>58</v>
      </c>
      <c r="P37" s="454">
        <v>2318</v>
      </c>
      <c r="Q37" s="454">
        <v>136762</v>
      </c>
      <c r="R37" s="524">
        <v>0.97597910481845174</v>
      </c>
      <c r="S37" s="455">
        <v>59</v>
      </c>
    </row>
    <row r="38" spans="1:19" ht="14.4" customHeight="1" x14ac:dyDescent="0.3">
      <c r="A38" s="449" t="s">
        <v>713</v>
      </c>
      <c r="B38" s="450" t="s">
        <v>714</v>
      </c>
      <c r="C38" s="450" t="s">
        <v>413</v>
      </c>
      <c r="D38" s="450" t="s">
        <v>686</v>
      </c>
      <c r="E38" s="450" t="s">
        <v>715</v>
      </c>
      <c r="F38" s="450" t="s">
        <v>781</v>
      </c>
      <c r="G38" s="450" t="s">
        <v>782</v>
      </c>
      <c r="H38" s="454">
        <v>83</v>
      </c>
      <c r="I38" s="454">
        <v>180359</v>
      </c>
      <c r="J38" s="450">
        <v>41.480910763569455</v>
      </c>
      <c r="K38" s="450">
        <v>2173</v>
      </c>
      <c r="L38" s="454">
        <v>2</v>
      </c>
      <c r="M38" s="454">
        <v>4348</v>
      </c>
      <c r="N38" s="450">
        <v>1</v>
      </c>
      <c r="O38" s="450">
        <v>2174</v>
      </c>
      <c r="P38" s="454">
        <v>30</v>
      </c>
      <c r="Q38" s="454">
        <v>65370</v>
      </c>
      <c r="R38" s="524">
        <v>15.034498620055198</v>
      </c>
      <c r="S38" s="455">
        <v>2179</v>
      </c>
    </row>
    <row r="39" spans="1:19" ht="14.4" customHeight="1" x14ac:dyDescent="0.3">
      <c r="A39" s="449" t="s">
        <v>713</v>
      </c>
      <c r="B39" s="450" t="s">
        <v>714</v>
      </c>
      <c r="C39" s="450" t="s">
        <v>413</v>
      </c>
      <c r="D39" s="450" t="s">
        <v>686</v>
      </c>
      <c r="E39" s="450" t="s">
        <v>715</v>
      </c>
      <c r="F39" s="450" t="s">
        <v>783</v>
      </c>
      <c r="G39" s="450" t="s">
        <v>784</v>
      </c>
      <c r="H39" s="454">
        <v>20</v>
      </c>
      <c r="I39" s="454">
        <v>195240</v>
      </c>
      <c r="J39" s="450"/>
      <c r="K39" s="450">
        <v>9762</v>
      </c>
      <c r="L39" s="454"/>
      <c r="M39" s="454"/>
      <c r="N39" s="450"/>
      <c r="O39" s="450"/>
      <c r="P39" s="454">
        <v>10</v>
      </c>
      <c r="Q39" s="454">
        <v>105000</v>
      </c>
      <c r="R39" s="524"/>
      <c r="S39" s="455">
        <v>10500</v>
      </c>
    </row>
    <row r="40" spans="1:19" ht="14.4" customHeight="1" x14ac:dyDescent="0.3">
      <c r="A40" s="449" t="s">
        <v>713</v>
      </c>
      <c r="B40" s="450" t="s">
        <v>714</v>
      </c>
      <c r="C40" s="450" t="s">
        <v>413</v>
      </c>
      <c r="D40" s="450" t="s">
        <v>686</v>
      </c>
      <c r="E40" s="450" t="s">
        <v>715</v>
      </c>
      <c r="F40" s="450" t="s">
        <v>785</v>
      </c>
      <c r="G40" s="450" t="s">
        <v>786</v>
      </c>
      <c r="H40" s="454">
        <v>4</v>
      </c>
      <c r="I40" s="454">
        <v>1012</v>
      </c>
      <c r="J40" s="450">
        <v>3.984251968503937</v>
      </c>
      <c r="K40" s="450">
        <v>253</v>
      </c>
      <c r="L40" s="454">
        <v>1</v>
      </c>
      <c r="M40" s="454">
        <v>254</v>
      </c>
      <c r="N40" s="450">
        <v>1</v>
      </c>
      <c r="O40" s="450">
        <v>254</v>
      </c>
      <c r="P40" s="454">
        <v>4</v>
      </c>
      <c r="Q40" s="454">
        <v>1028</v>
      </c>
      <c r="R40" s="524">
        <v>4.0472440944881889</v>
      </c>
      <c r="S40" s="455">
        <v>257</v>
      </c>
    </row>
    <row r="41" spans="1:19" ht="14.4" customHeight="1" x14ac:dyDescent="0.3">
      <c r="A41" s="449" t="s">
        <v>713</v>
      </c>
      <c r="B41" s="450" t="s">
        <v>714</v>
      </c>
      <c r="C41" s="450" t="s">
        <v>413</v>
      </c>
      <c r="D41" s="450" t="s">
        <v>686</v>
      </c>
      <c r="E41" s="450" t="s">
        <v>715</v>
      </c>
      <c r="F41" s="450" t="s">
        <v>787</v>
      </c>
      <c r="G41" s="450" t="s">
        <v>788</v>
      </c>
      <c r="H41" s="454">
        <v>2635</v>
      </c>
      <c r="I41" s="454">
        <v>463760</v>
      </c>
      <c r="J41" s="450">
        <v>0.74141812042768707</v>
      </c>
      <c r="K41" s="450">
        <v>176</v>
      </c>
      <c r="L41" s="454">
        <v>3554</v>
      </c>
      <c r="M41" s="454">
        <v>625504</v>
      </c>
      <c r="N41" s="450">
        <v>1</v>
      </c>
      <c r="O41" s="450">
        <v>176</v>
      </c>
      <c r="P41" s="454">
        <v>2981</v>
      </c>
      <c r="Q41" s="454">
        <v>533599</v>
      </c>
      <c r="R41" s="524">
        <v>0.85307048396173324</v>
      </c>
      <c r="S41" s="455">
        <v>179</v>
      </c>
    </row>
    <row r="42" spans="1:19" ht="14.4" customHeight="1" x14ac:dyDescent="0.3">
      <c r="A42" s="449" t="s">
        <v>713</v>
      </c>
      <c r="B42" s="450" t="s">
        <v>714</v>
      </c>
      <c r="C42" s="450" t="s">
        <v>413</v>
      </c>
      <c r="D42" s="450" t="s">
        <v>686</v>
      </c>
      <c r="E42" s="450" t="s">
        <v>715</v>
      </c>
      <c r="F42" s="450" t="s">
        <v>789</v>
      </c>
      <c r="G42" s="450" t="s">
        <v>790</v>
      </c>
      <c r="H42" s="454">
        <v>610</v>
      </c>
      <c r="I42" s="454">
        <v>51850</v>
      </c>
      <c r="J42" s="450">
        <v>0.49785877518099592</v>
      </c>
      <c r="K42" s="450">
        <v>85</v>
      </c>
      <c r="L42" s="454">
        <v>1211</v>
      </c>
      <c r="M42" s="454">
        <v>104146</v>
      </c>
      <c r="N42" s="450">
        <v>1</v>
      </c>
      <c r="O42" s="450">
        <v>86</v>
      </c>
      <c r="P42" s="454">
        <v>1151</v>
      </c>
      <c r="Q42" s="454">
        <v>100137</v>
      </c>
      <c r="R42" s="524">
        <v>0.96150596278301614</v>
      </c>
      <c r="S42" s="455">
        <v>87</v>
      </c>
    </row>
    <row r="43" spans="1:19" ht="14.4" customHeight="1" x14ac:dyDescent="0.3">
      <c r="A43" s="449" t="s">
        <v>713</v>
      </c>
      <c r="B43" s="450" t="s">
        <v>714</v>
      </c>
      <c r="C43" s="450" t="s">
        <v>413</v>
      </c>
      <c r="D43" s="450" t="s">
        <v>686</v>
      </c>
      <c r="E43" s="450" t="s">
        <v>715</v>
      </c>
      <c r="F43" s="450" t="s">
        <v>791</v>
      </c>
      <c r="G43" s="450" t="s">
        <v>792</v>
      </c>
      <c r="H43" s="454">
        <v>2</v>
      </c>
      <c r="I43" s="454">
        <v>356</v>
      </c>
      <c r="J43" s="450"/>
      <c r="K43" s="450">
        <v>178</v>
      </c>
      <c r="L43" s="454"/>
      <c r="M43" s="454"/>
      <c r="N43" s="450"/>
      <c r="O43" s="450"/>
      <c r="P43" s="454"/>
      <c r="Q43" s="454"/>
      <c r="R43" s="524"/>
      <c r="S43" s="455"/>
    </row>
    <row r="44" spans="1:19" ht="14.4" customHeight="1" x14ac:dyDescent="0.3">
      <c r="A44" s="449" t="s">
        <v>713</v>
      </c>
      <c r="B44" s="450" t="s">
        <v>714</v>
      </c>
      <c r="C44" s="450" t="s">
        <v>413</v>
      </c>
      <c r="D44" s="450" t="s">
        <v>686</v>
      </c>
      <c r="E44" s="450" t="s">
        <v>715</v>
      </c>
      <c r="F44" s="450" t="s">
        <v>793</v>
      </c>
      <c r="G44" s="450" t="s">
        <v>794</v>
      </c>
      <c r="H44" s="454">
        <v>39</v>
      </c>
      <c r="I44" s="454">
        <v>6630</v>
      </c>
      <c r="J44" s="450">
        <v>0.59090909090909094</v>
      </c>
      <c r="K44" s="450">
        <v>170</v>
      </c>
      <c r="L44" s="454">
        <v>66</v>
      </c>
      <c r="M44" s="454">
        <v>11220</v>
      </c>
      <c r="N44" s="450">
        <v>1</v>
      </c>
      <c r="O44" s="450">
        <v>170</v>
      </c>
      <c r="P44" s="454">
        <v>73</v>
      </c>
      <c r="Q44" s="454">
        <v>12556</v>
      </c>
      <c r="R44" s="524">
        <v>1.1190730837789662</v>
      </c>
      <c r="S44" s="455">
        <v>172</v>
      </c>
    </row>
    <row r="45" spans="1:19" ht="14.4" customHeight="1" x14ac:dyDescent="0.3">
      <c r="A45" s="449" t="s">
        <v>713</v>
      </c>
      <c r="B45" s="450" t="s">
        <v>714</v>
      </c>
      <c r="C45" s="450" t="s">
        <v>413</v>
      </c>
      <c r="D45" s="450" t="s">
        <v>686</v>
      </c>
      <c r="E45" s="450" t="s">
        <v>715</v>
      </c>
      <c r="F45" s="450" t="s">
        <v>795</v>
      </c>
      <c r="G45" s="450" t="s">
        <v>796</v>
      </c>
      <c r="H45" s="454">
        <v>30</v>
      </c>
      <c r="I45" s="454">
        <v>870</v>
      </c>
      <c r="J45" s="450">
        <v>0.78947368421052633</v>
      </c>
      <c r="K45" s="450">
        <v>29</v>
      </c>
      <c r="L45" s="454">
        <v>38</v>
      </c>
      <c r="M45" s="454">
        <v>1102</v>
      </c>
      <c r="N45" s="450">
        <v>1</v>
      </c>
      <c r="O45" s="450">
        <v>29</v>
      </c>
      <c r="P45" s="454">
        <v>63</v>
      </c>
      <c r="Q45" s="454">
        <v>1953</v>
      </c>
      <c r="R45" s="524">
        <v>1.7722323049001816</v>
      </c>
      <c r="S45" s="455">
        <v>31</v>
      </c>
    </row>
    <row r="46" spans="1:19" ht="14.4" customHeight="1" x14ac:dyDescent="0.3">
      <c r="A46" s="449" t="s">
        <v>713</v>
      </c>
      <c r="B46" s="450" t="s">
        <v>714</v>
      </c>
      <c r="C46" s="450" t="s">
        <v>413</v>
      </c>
      <c r="D46" s="450" t="s">
        <v>686</v>
      </c>
      <c r="E46" s="450" t="s">
        <v>715</v>
      </c>
      <c r="F46" s="450" t="s">
        <v>797</v>
      </c>
      <c r="G46" s="450"/>
      <c r="H46" s="454">
        <v>31</v>
      </c>
      <c r="I46" s="454">
        <v>31372</v>
      </c>
      <c r="J46" s="450"/>
      <c r="K46" s="450">
        <v>1012</v>
      </c>
      <c r="L46" s="454"/>
      <c r="M46" s="454"/>
      <c r="N46" s="450"/>
      <c r="O46" s="450"/>
      <c r="P46" s="454"/>
      <c r="Q46" s="454"/>
      <c r="R46" s="524"/>
      <c r="S46" s="455"/>
    </row>
    <row r="47" spans="1:19" ht="14.4" customHeight="1" x14ac:dyDescent="0.3">
      <c r="A47" s="449" t="s">
        <v>713</v>
      </c>
      <c r="B47" s="450" t="s">
        <v>714</v>
      </c>
      <c r="C47" s="450" t="s">
        <v>413</v>
      </c>
      <c r="D47" s="450" t="s">
        <v>686</v>
      </c>
      <c r="E47" s="450" t="s">
        <v>715</v>
      </c>
      <c r="F47" s="450" t="s">
        <v>798</v>
      </c>
      <c r="G47" s="450" t="s">
        <v>799</v>
      </c>
      <c r="H47" s="454">
        <v>69</v>
      </c>
      <c r="I47" s="454">
        <v>12144</v>
      </c>
      <c r="J47" s="450">
        <v>0.68610169491525419</v>
      </c>
      <c r="K47" s="450">
        <v>176</v>
      </c>
      <c r="L47" s="454">
        <v>100</v>
      </c>
      <c r="M47" s="454">
        <v>17700</v>
      </c>
      <c r="N47" s="450">
        <v>1</v>
      </c>
      <c r="O47" s="450">
        <v>177</v>
      </c>
      <c r="P47" s="454">
        <v>105</v>
      </c>
      <c r="Q47" s="454">
        <v>18690</v>
      </c>
      <c r="R47" s="524">
        <v>1.0559322033898304</v>
      </c>
      <c r="S47" s="455">
        <v>178</v>
      </c>
    </row>
    <row r="48" spans="1:19" ht="14.4" customHeight="1" x14ac:dyDescent="0.3">
      <c r="A48" s="449" t="s">
        <v>713</v>
      </c>
      <c r="B48" s="450" t="s">
        <v>714</v>
      </c>
      <c r="C48" s="450" t="s">
        <v>413</v>
      </c>
      <c r="D48" s="450" t="s">
        <v>686</v>
      </c>
      <c r="E48" s="450" t="s">
        <v>715</v>
      </c>
      <c r="F48" s="450" t="s">
        <v>800</v>
      </c>
      <c r="G48" s="450"/>
      <c r="H48" s="454">
        <v>157</v>
      </c>
      <c r="I48" s="454">
        <v>360629</v>
      </c>
      <c r="J48" s="450"/>
      <c r="K48" s="450">
        <v>2297</v>
      </c>
      <c r="L48" s="454"/>
      <c r="M48" s="454"/>
      <c r="N48" s="450"/>
      <c r="O48" s="450"/>
      <c r="P48" s="454"/>
      <c r="Q48" s="454"/>
      <c r="R48" s="524"/>
      <c r="S48" s="455"/>
    </row>
    <row r="49" spans="1:19" ht="14.4" customHeight="1" x14ac:dyDescent="0.3">
      <c r="A49" s="449" t="s">
        <v>713</v>
      </c>
      <c r="B49" s="450" t="s">
        <v>714</v>
      </c>
      <c r="C49" s="450" t="s">
        <v>413</v>
      </c>
      <c r="D49" s="450" t="s">
        <v>686</v>
      </c>
      <c r="E49" s="450" t="s">
        <v>715</v>
      </c>
      <c r="F49" s="450" t="s">
        <v>801</v>
      </c>
      <c r="G49" s="450" t="s">
        <v>802</v>
      </c>
      <c r="H49" s="454"/>
      <c r="I49" s="454"/>
      <c r="J49" s="450"/>
      <c r="K49" s="450"/>
      <c r="L49" s="454">
        <v>0</v>
      </c>
      <c r="M49" s="454">
        <v>0</v>
      </c>
      <c r="N49" s="450"/>
      <c r="O49" s="450"/>
      <c r="P49" s="454"/>
      <c r="Q49" s="454"/>
      <c r="R49" s="524"/>
      <c r="S49" s="455"/>
    </row>
    <row r="50" spans="1:19" ht="14.4" customHeight="1" x14ac:dyDescent="0.3">
      <c r="A50" s="449" t="s">
        <v>713</v>
      </c>
      <c r="B50" s="450" t="s">
        <v>714</v>
      </c>
      <c r="C50" s="450" t="s">
        <v>413</v>
      </c>
      <c r="D50" s="450" t="s">
        <v>686</v>
      </c>
      <c r="E50" s="450" t="s">
        <v>715</v>
      </c>
      <c r="F50" s="450" t="s">
        <v>803</v>
      </c>
      <c r="G50" s="450" t="s">
        <v>804</v>
      </c>
      <c r="H50" s="454">
        <v>182</v>
      </c>
      <c r="I50" s="454">
        <v>48048</v>
      </c>
      <c r="J50" s="450">
        <v>0.52449567723342938</v>
      </c>
      <c r="K50" s="450">
        <v>264</v>
      </c>
      <c r="L50" s="454">
        <v>347</v>
      </c>
      <c r="M50" s="454">
        <v>91608</v>
      </c>
      <c r="N50" s="450">
        <v>1</v>
      </c>
      <c r="O50" s="450">
        <v>264</v>
      </c>
      <c r="P50" s="454">
        <v>324</v>
      </c>
      <c r="Q50" s="454">
        <v>86508</v>
      </c>
      <c r="R50" s="524">
        <v>0.94432800628766045</v>
      </c>
      <c r="S50" s="455">
        <v>267</v>
      </c>
    </row>
    <row r="51" spans="1:19" ht="14.4" customHeight="1" x14ac:dyDescent="0.3">
      <c r="A51" s="449" t="s">
        <v>713</v>
      </c>
      <c r="B51" s="450" t="s">
        <v>714</v>
      </c>
      <c r="C51" s="450" t="s">
        <v>413</v>
      </c>
      <c r="D51" s="450" t="s">
        <v>686</v>
      </c>
      <c r="E51" s="450" t="s">
        <v>715</v>
      </c>
      <c r="F51" s="450" t="s">
        <v>805</v>
      </c>
      <c r="G51" s="450" t="s">
        <v>806</v>
      </c>
      <c r="H51" s="454">
        <v>278</v>
      </c>
      <c r="I51" s="454">
        <v>592418</v>
      </c>
      <c r="J51" s="450">
        <v>0.99146137367786857</v>
      </c>
      <c r="K51" s="450">
        <v>2131</v>
      </c>
      <c r="L51" s="454">
        <v>280</v>
      </c>
      <c r="M51" s="454">
        <v>597520</v>
      </c>
      <c r="N51" s="450">
        <v>1</v>
      </c>
      <c r="O51" s="450">
        <v>2134</v>
      </c>
      <c r="P51" s="454">
        <v>322</v>
      </c>
      <c r="Q51" s="454">
        <v>691012</v>
      </c>
      <c r="R51" s="524">
        <v>1.1564667291471415</v>
      </c>
      <c r="S51" s="455">
        <v>2146</v>
      </c>
    </row>
    <row r="52" spans="1:19" ht="14.4" customHeight="1" x14ac:dyDescent="0.3">
      <c r="A52" s="449" t="s">
        <v>713</v>
      </c>
      <c r="B52" s="450" t="s">
        <v>714</v>
      </c>
      <c r="C52" s="450" t="s">
        <v>413</v>
      </c>
      <c r="D52" s="450" t="s">
        <v>686</v>
      </c>
      <c r="E52" s="450" t="s">
        <v>715</v>
      </c>
      <c r="F52" s="450" t="s">
        <v>807</v>
      </c>
      <c r="G52" s="450" t="s">
        <v>808</v>
      </c>
      <c r="H52" s="454">
        <v>2</v>
      </c>
      <c r="I52" s="454">
        <v>484</v>
      </c>
      <c r="J52" s="450">
        <v>0.39835390946502058</v>
      </c>
      <c r="K52" s="450">
        <v>242</v>
      </c>
      <c r="L52" s="454">
        <v>5</v>
      </c>
      <c r="M52" s="454">
        <v>1215</v>
      </c>
      <c r="N52" s="450">
        <v>1</v>
      </c>
      <c r="O52" s="450">
        <v>243</v>
      </c>
      <c r="P52" s="454">
        <v>4</v>
      </c>
      <c r="Q52" s="454">
        <v>976</v>
      </c>
      <c r="R52" s="524">
        <v>0.80329218106995881</v>
      </c>
      <c r="S52" s="455">
        <v>244</v>
      </c>
    </row>
    <row r="53" spans="1:19" ht="14.4" customHeight="1" x14ac:dyDescent="0.3">
      <c r="A53" s="449" t="s">
        <v>713</v>
      </c>
      <c r="B53" s="450" t="s">
        <v>714</v>
      </c>
      <c r="C53" s="450" t="s">
        <v>413</v>
      </c>
      <c r="D53" s="450" t="s">
        <v>686</v>
      </c>
      <c r="E53" s="450" t="s">
        <v>715</v>
      </c>
      <c r="F53" s="450" t="s">
        <v>809</v>
      </c>
      <c r="G53" s="450" t="s">
        <v>810</v>
      </c>
      <c r="H53" s="454"/>
      <c r="I53" s="454"/>
      <c r="J53" s="450"/>
      <c r="K53" s="450"/>
      <c r="L53" s="454"/>
      <c r="M53" s="454"/>
      <c r="N53" s="450"/>
      <c r="O53" s="450"/>
      <c r="P53" s="454">
        <v>2</v>
      </c>
      <c r="Q53" s="454">
        <v>870</v>
      </c>
      <c r="R53" s="524"/>
      <c r="S53" s="455">
        <v>435</v>
      </c>
    </row>
    <row r="54" spans="1:19" ht="14.4" customHeight="1" x14ac:dyDescent="0.3">
      <c r="A54" s="449" t="s">
        <v>713</v>
      </c>
      <c r="B54" s="450" t="s">
        <v>714</v>
      </c>
      <c r="C54" s="450" t="s">
        <v>413</v>
      </c>
      <c r="D54" s="450" t="s">
        <v>686</v>
      </c>
      <c r="E54" s="450" t="s">
        <v>715</v>
      </c>
      <c r="F54" s="450" t="s">
        <v>811</v>
      </c>
      <c r="G54" s="450" t="s">
        <v>719</v>
      </c>
      <c r="H54" s="454">
        <v>52</v>
      </c>
      <c r="I54" s="454">
        <v>1924</v>
      </c>
      <c r="J54" s="450"/>
      <c r="K54" s="450">
        <v>37</v>
      </c>
      <c r="L54" s="454"/>
      <c r="M54" s="454"/>
      <c r="N54" s="450"/>
      <c r="O54" s="450"/>
      <c r="P54" s="454">
        <v>1</v>
      </c>
      <c r="Q54" s="454">
        <v>38</v>
      </c>
      <c r="R54" s="524"/>
      <c r="S54" s="455">
        <v>38</v>
      </c>
    </row>
    <row r="55" spans="1:19" ht="14.4" customHeight="1" x14ac:dyDescent="0.3">
      <c r="A55" s="449" t="s">
        <v>713</v>
      </c>
      <c r="B55" s="450" t="s">
        <v>714</v>
      </c>
      <c r="C55" s="450" t="s">
        <v>413</v>
      </c>
      <c r="D55" s="450" t="s">
        <v>686</v>
      </c>
      <c r="E55" s="450" t="s">
        <v>715</v>
      </c>
      <c r="F55" s="450" t="s">
        <v>812</v>
      </c>
      <c r="G55" s="450" t="s">
        <v>813</v>
      </c>
      <c r="H55" s="454">
        <v>4</v>
      </c>
      <c r="I55" s="454">
        <v>20880</v>
      </c>
      <c r="J55" s="450"/>
      <c r="K55" s="450">
        <v>5220</v>
      </c>
      <c r="L55" s="454"/>
      <c r="M55" s="454"/>
      <c r="N55" s="450"/>
      <c r="O55" s="450"/>
      <c r="P55" s="454">
        <v>4</v>
      </c>
      <c r="Q55" s="454">
        <v>21048</v>
      </c>
      <c r="R55" s="524"/>
      <c r="S55" s="455">
        <v>5262</v>
      </c>
    </row>
    <row r="56" spans="1:19" ht="14.4" customHeight="1" x14ac:dyDescent="0.3">
      <c r="A56" s="449" t="s">
        <v>713</v>
      </c>
      <c r="B56" s="450" t="s">
        <v>714</v>
      </c>
      <c r="C56" s="450" t="s">
        <v>413</v>
      </c>
      <c r="D56" s="450" t="s">
        <v>686</v>
      </c>
      <c r="E56" s="450" t="s">
        <v>715</v>
      </c>
      <c r="F56" s="450" t="s">
        <v>814</v>
      </c>
      <c r="G56" s="450" t="s">
        <v>815</v>
      </c>
      <c r="H56" s="454">
        <v>1</v>
      </c>
      <c r="I56" s="454">
        <v>1057</v>
      </c>
      <c r="J56" s="450"/>
      <c r="K56" s="450">
        <v>1057</v>
      </c>
      <c r="L56" s="454"/>
      <c r="M56" s="454"/>
      <c r="N56" s="450"/>
      <c r="O56" s="450"/>
      <c r="P56" s="454"/>
      <c r="Q56" s="454"/>
      <c r="R56" s="524"/>
      <c r="S56" s="455"/>
    </row>
    <row r="57" spans="1:19" ht="14.4" customHeight="1" x14ac:dyDescent="0.3">
      <c r="A57" s="449" t="s">
        <v>713</v>
      </c>
      <c r="B57" s="450" t="s">
        <v>714</v>
      </c>
      <c r="C57" s="450" t="s">
        <v>413</v>
      </c>
      <c r="D57" s="450" t="s">
        <v>686</v>
      </c>
      <c r="E57" s="450" t="s">
        <v>715</v>
      </c>
      <c r="F57" s="450" t="s">
        <v>816</v>
      </c>
      <c r="G57" s="450" t="s">
        <v>817</v>
      </c>
      <c r="H57" s="454">
        <v>40</v>
      </c>
      <c r="I57" s="454">
        <v>11560</v>
      </c>
      <c r="J57" s="450">
        <v>1.0526315789473684</v>
      </c>
      <c r="K57" s="450">
        <v>289</v>
      </c>
      <c r="L57" s="454">
        <v>38</v>
      </c>
      <c r="M57" s="454">
        <v>10982</v>
      </c>
      <c r="N57" s="450">
        <v>1</v>
      </c>
      <c r="O57" s="450">
        <v>289</v>
      </c>
      <c r="P57" s="454">
        <v>58</v>
      </c>
      <c r="Q57" s="454">
        <v>16878</v>
      </c>
      <c r="R57" s="524">
        <v>1.5368785285011837</v>
      </c>
      <c r="S57" s="455">
        <v>291</v>
      </c>
    </row>
    <row r="58" spans="1:19" ht="14.4" customHeight="1" x14ac:dyDescent="0.3">
      <c r="A58" s="449" t="s">
        <v>713</v>
      </c>
      <c r="B58" s="450" t="s">
        <v>714</v>
      </c>
      <c r="C58" s="450" t="s">
        <v>413</v>
      </c>
      <c r="D58" s="450" t="s">
        <v>686</v>
      </c>
      <c r="E58" s="450" t="s">
        <v>715</v>
      </c>
      <c r="F58" s="450" t="s">
        <v>820</v>
      </c>
      <c r="G58" s="450" t="s">
        <v>821</v>
      </c>
      <c r="H58" s="454">
        <v>22</v>
      </c>
      <c r="I58" s="454">
        <v>2354</v>
      </c>
      <c r="J58" s="450">
        <v>0.5735867446393762</v>
      </c>
      <c r="K58" s="450">
        <v>107</v>
      </c>
      <c r="L58" s="454">
        <v>38</v>
      </c>
      <c r="M58" s="454">
        <v>4104</v>
      </c>
      <c r="N58" s="450">
        <v>1</v>
      </c>
      <c r="O58" s="450">
        <v>108</v>
      </c>
      <c r="P58" s="454">
        <v>33</v>
      </c>
      <c r="Q58" s="454">
        <v>3597</v>
      </c>
      <c r="R58" s="524">
        <v>0.87646198830409361</v>
      </c>
      <c r="S58" s="455">
        <v>109</v>
      </c>
    </row>
    <row r="59" spans="1:19" ht="14.4" customHeight="1" x14ac:dyDescent="0.3">
      <c r="A59" s="449" t="s">
        <v>713</v>
      </c>
      <c r="B59" s="450" t="s">
        <v>714</v>
      </c>
      <c r="C59" s="450" t="s">
        <v>413</v>
      </c>
      <c r="D59" s="450" t="s">
        <v>686</v>
      </c>
      <c r="E59" s="450" t="s">
        <v>715</v>
      </c>
      <c r="F59" s="450" t="s">
        <v>822</v>
      </c>
      <c r="G59" s="450" t="s">
        <v>823</v>
      </c>
      <c r="H59" s="454">
        <v>2</v>
      </c>
      <c r="I59" s="454">
        <v>628</v>
      </c>
      <c r="J59" s="450">
        <v>0.28480725623582764</v>
      </c>
      <c r="K59" s="450">
        <v>314</v>
      </c>
      <c r="L59" s="454">
        <v>7</v>
      </c>
      <c r="M59" s="454">
        <v>2205</v>
      </c>
      <c r="N59" s="450">
        <v>1</v>
      </c>
      <c r="O59" s="450">
        <v>315</v>
      </c>
      <c r="P59" s="454">
        <v>5</v>
      </c>
      <c r="Q59" s="454">
        <v>1580</v>
      </c>
      <c r="R59" s="524">
        <v>0.71655328798185947</v>
      </c>
      <c r="S59" s="455">
        <v>316</v>
      </c>
    </row>
    <row r="60" spans="1:19" ht="14.4" customHeight="1" x14ac:dyDescent="0.3">
      <c r="A60" s="449" t="s">
        <v>713</v>
      </c>
      <c r="B60" s="450" t="s">
        <v>714</v>
      </c>
      <c r="C60" s="450" t="s">
        <v>413</v>
      </c>
      <c r="D60" s="450" t="s">
        <v>686</v>
      </c>
      <c r="E60" s="450" t="s">
        <v>715</v>
      </c>
      <c r="F60" s="450" t="s">
        <v>824</v>
      </c>
      <c r="G60" s="450" t="s">
        <v>825</v>
      </c>
      <c r="H60" s="454">
        <v>45</v>
      </c>
      <c r="I60" s="454">
        <v>0</v>
      </c>
      <c r="J60" s="450"/>
      <c r="K60" s="450">
        <v>0</v>
      </c>
      <c r="L60" s="454">
        <v>34</v>
      </c>
      <c r="M60" s="454">
        <v>0</v>
      </c>
      <c r="N60" s="450"/>
      <c r="O60" s="450">
        <v>0</v>
      </c>
      <c r="P60" s="454">
        <v>32</v>
      </c>
      <c r="Q60" s="454">
        <v>0</v>
      </c>
      <c r="R60" s="524"/>
      <c r="S60" s="455">
        <v>0</v>
      </c>
    </row>
    <row r="61" spans="1:19" ht="14.4" customHeight="1" x14ac:dyDescent="0.3">
      <c r="A61" s="449" t="s">
        <v>713</v>
      </c>
      <c r="B61" s="450" t="s">
        <v>714</v>
      </c>
      <c r="C61" s="450" t="s">
        <v>413</v>
      </c>
      <c r="D61" s="450" t="s">
        <v>686</v>
      </c>
      <c r="E61" s="450" t="s">
        <v>715</v>
      </c>
      <c r="F61" s="450" t="s">
        <v>826</v>
      </c>
      <c r="G61" s="450" t="s">
        <v>827</v>
      </c>
      <c r="H61" s="454">
        <v>14</v>
      </c>
      <c r="I61" s="454">
        <v>0</v>
      </c>
      <c r="J61" s="450"/>
      <c r="K61" s="450">
        <v>0</v>
      </c>
      <c r="L61" s="454">
        <v>13</v>
      </c>
      <c r="M61" s="454">
        <v>0</v>
      </c>
      <c r="N61" s="450"/>
      <c r="O61" s="450">
        <v>0</v>
      </c>
      <c r="P61" s="454">
        <v>22</v>
      </c>
      <c r="Q61" s="454">
        <v>0</v>
      </c>
      <c r="R61" s="524"/>
      <c r="S61" s="455">
        <v>0</v>
      </c>
    </row>
    <row r="62" spans="1:19" ht="14.4" customHeight="1" x14ac:dyDescent="0.3">
      <c r="A62" s="449" t="s">
        <v>713</v>
      </c>
      <c r="B62" s="450" t="s">
        <v>714</v>
      </c>
      <c r="C62" s="450" t="s">
        <v>413</v>
      </c>
      <c r="D62" s="450" t="s">
        <v>686</v>
      </c>
      <c r="E62" s="450" t="s">
        <v>715</v>
      </c>
      <c r="F62" s="450" t="s">
        <v>828</v>
      </c>
      <c r="G62" s="450" t="s">
        <v>829</v>
      </c>
      <c r="H62" s="454"/>
      <c r="I62" s="454"/>
      <c r="J62" s="450"/>
      <c r="K62" s="450"/>
      <c r="L62" s="454">
        <v>90</v>
      </c>
      <c r="M62" s="454">
        <v>430110</v>
      </c>
      <c r="N62" s="450">
        <v>1</v>
      </c>
      <c r="O62" s="450">
        <v>4779</v>
      </c>
      <c r="P62" s="454">
        <v>107</v>
      </c>
      <c r="Q62" s="454">
        <v>513921</v>
      </c>
      <c r="R62" s="524">
        <v>1.1948594545581364</v>
      </c>
      <c r="S62" s="455">
        <v>4803</v>
      </c>
    </row>
    <row r="63" spans="1:19" ht="14.4" customHeight="1" x14ac:dyDescent="0.3">
      <c r="A63" s="449" t="s">
        <v>713</v>
      </c>
      <c r="B63" s="450" t="s">
        <v>714</v>
      </c>
      <c r="C63" s="450" t="s">
        <v>413</v>
      </c>
      <c r="D63" s="450" t="s">
        <v>686</v>
      </c>
      <c r="E63" s="450" t="s">
        <v>715</v>
      </c>
      <c r="F63" s="450" t="s">
        <v>830</v>
      </c>
      <c r="G63" s="450" t="s">
        <v>831</v>
      </c>
      <c r="H63" s="454"/>
      <c r="I63" s="454"/>
      <c r="J63" s="450"/>
      <c r="K63" s="450"/>
      <c r="L63" s="454">
        <v>36</v>
      </c>
      <c r="M63" s="454">
        <v>21924</v>
      </c>
      <c r="N63" s="450">
        <v>1</v>
      </c>
      <c r="O63" s="450">
        <v>609</v>
      </c>
      <c r="P63" s="454">
        <v>33</v>
      </c>
      <c r="Q63" s="454">
        <v>20196</v>
      </c>
      <c r="R63" s="524">
        <v>0.9211822660098522</v>
      </c>
      <c r="S63" s="455">
        <v>612</v>
      </c>
    </row>
    <row r="64" spans="1:19" ht="14.4" customHeight="1" x14ac:dyDescent="0.3">
      <c r="A64" s="449" t="s">
        <v>713</v>
      </c>
      <c r="B64" s="450" t="s">
        <v>714</v>
      </c>
      <c r="C64" s="450" t="s">
        <v>413</v>
      </c>
      <c r="D64" s="450" t="s">
        <v>686</v>
      </c>
      <c r="E64" s="450" t="s">
        <v>715</v>
      </c>
      <c r="F64" s="450" t="s">
        <v>832</v>
      </c>
      <c r="G64" s="450" t="s">
        <v>833</v>
      </c>
      <c r="H64" s="454"/>
      <c r="I64" s="454"/>
      <c r="J64" s="450"/>
      <c r="K64" s="450"/>
      <c r="L64" s="454">
        <v>58</v>
      </c>
      <c r="M64" s="454">
        <v>164720</v>
      </c>
      <c r="N64" s="450">
        <v>1</v>
      </c>
      <c r="O64" s="450">
        <v>2840</v>
      </c>
      <c r="P64" s="454">
        <v>28</v>
      </c>
      <c r="Q64" s="454">
        <v>79660</v>
      </c>
      <c r="R64" s="524">
        <v>0.48360854783875667</v>
      </c>
      <c r="S64" s="455">
        <v>2845</v>
      </c>
    </row>
    <row r="65" spans="1:19" ht="14.4" customHeight="1" x14ac:dyDescent="0.3">
      <c r="A65" s="449" t="s">
        <v>713</v>
      </c>
      <c r="B65" s="450" t="s">
        <v>714</v>
      </c>
      <c r="C65" s="450" t="s">
        <v>413</v>
      </c>
      <c r="D65" s="450" t="s">
        <v>686</v>
      </c>
      <c r="E65" s="450" t="s">
        <v>715</v>
      </c>
      <c r="F65" s="450" t="s">
        <v>834</v>
      </c>
      <c r="G65" s="450" t="s">
        <v>835</v>
      </c>
      <c r="H65" s="454"/>
      <c r="I65" s="454"/>
      <c r="J65" s="450"/>
      <c r="K65" s="450"/>
      <c r="L65" s="454">
        <v>4</v>
      </c>
      <c r="M65" s="454">
        <v>30300</v>
      </c>
      <c r="N65" s="450">
        <v>1</v>
      </c>
      <c r="O65" s="450">
        <v>7575</v>
      </c>
      <c r="P65" s="454">
        <v>21</v>
      </c>
      <c r="Q65" s="454">
        <v>159306</v>
      </c>
      <c r="R65" s="524">
        <v>5.2576237623762374</v>
      </c>
      <c r="S65" s="455">
        <v>7586</v>
      </c>
    </row>
    <row r="66" spans="1:19" ht="14.4" customHeight="1" x14ac:dyDescent="0.3">
      <c r="A66" s="449" t="s">
        <v>713</v>
      </c>
      <c r="B66" s="450" t="s">
        <v>714</v>
      </c>
      <c r="C66" s="450" t="s">
        <v>413</v>
      </c>
      <c r="D66" s="450" t="s">
        <v>686</v>
      </c>
      <c r="E66" s="450" t="s">
        <v>715</v>
      </c>
      <c r="F66" s="450" t="s">
        <v>836</v>
      </c>
      <c r="G66" s="450" t="s">
        <v>837</v>
      </c>
      <c r="H66" s="454"/>
      <c r="I66" s="454"/>
      <c r="J66" s="450"/>
      <c r="K66" s="450"/>
      <c r="L66" s="454">
        <v>6</v>
      </c>
      <c r="M66" s="454">
        <v>96042</v>
      </c>
      <c r="N66" s="450">
        <v>1</v>
      </c>
      <c r="O66" s="450">
        <v>16007</v>
      </c>
      <c r="P66" s="454"/>
      <c r="Q66" s="454"/>
      <c r="R66" s="524"/>
      <c r="S66" s="455"/>
    </row>
    <row r="67" spans="1:19" ht="14.4" customHeight="1" x14ac:dyDescent="0.3">
      <c r="A67" s="449" t="s">
        <v>713</v>
      </c>
      <c r="B67" s="450" t="s">
        <v>714</v>
      </c>
      <c r="C67" s="450" t="s">
        <v>413</v>
      </c>
      <c r="D67" s="450" t="s">
        <v>686</v>
      </c>
      <c r="E67" s="450" t="s">
        <v>715</v>
      </c>
      <c r="F67" s="450" t="s">
        <v>838</v>
      </c>
      <c r="G67" s="450" t="s">
        <v>839</v>
      </c>
      <c r="H67" s="454"/>
      <c r="I67" s="454"/>
      <c r="J67" s="450"/>
      <c r="K67" s="450"/>
      <c r="L67" s="454">
        <v>0</v>
      </c>
      <c r="M67" s="454">
        <v>0</v>
      </c>
      <c r="N67" s="450"/>
      <c r="O67" s="450"/>
      <c r="P67" s="454">
        <v>3</v>
      </c>
      <c r="Q67" s="454">
        <v>29985</v>
      </c>
      <c r="R67" s="524"/>
      <c r="S67" s="455">
        <v>9995</v>
      </c>
    </row>
    <row r="68" spans="1:19" ht="14.4" customHeight="1" x14ac:dyDescent="0.3">
      <c r="A68" s="449" t="s">
        <v>713</v>
      </c>
      <c r="B68" s="450" t="s">
        <v>714</v>
      </c>
      <c r="C68" s="450" t="s">
        <v>413</v>
      </c>
      <c r="D68" s="450" t="s">
        <v>686</v>
      </c>
      <c r="E68" s="450" t="s">
        <v>715</v>
      </c>
      <c r="F68" s="450" t="s">
        <v>840</v>
      </c>
      <c r="G68" s="450" t="s">
        <v>841</v>
      </c>
      <c r="H68" s="454"/>
      <c r="I68" s="454"/>
      <c r="J68" s="450"/>
      <c r="K68" s="450"/>
      <c r="L68" s="454"/>
      <c r="M68" s="454"/>
      <c r="N68" s="450"/>
      <c r="O68" s="450"/>
      <c r="P68" s="454">
        <v>1</v>
      </c>
      <c r="Q68" s="454">
        <v>1142</v>
      </c>
      <c r="R68" s="524"/>
      <c r="S68" s="455">
        <v>1142</v>
      </c>
    </row>
    <row r="69" spans="1:19" ht="14.4" customHeight="1" x14ac:dyDescent="0.3">
      <c r="A69" s="449" t="s">
        <v>713</v>
      </c>
      <c r="B69" s="450" t="s">
        <v>714</v>
      </c>
      <c r="C69" s="450" t="s">
        <v>413</v>
      </c>
      <c r="D69" s="450" t="s">
        <v>691</v>
      </c>
      <c r="E69" s="450" t="s">
        <v>715</v>
      </c>
      <c r="F69" s="450" t="s">
        <v>718</v>
      </c>
      <c r="G69" s="450" t="s">
        <v>719</v>
      </c>
      <c r="H69" s="454">
        <v>8</v>
      </c>
      <c r="I69" s="454">
        <v>464</v>
      </c>
      <c r="J69" s="450">
        <v>8</v>
      </c>
      <c r="K69" s="450">
        <v>58</v>
      </c>
      <c r="L69" s="454">
        <v>1</v>
      </c>
      <c r="M69" s="454">
        <v>58</v>
      </c>
      <c r="N69" s="450">
        <v>1</v>
      </c>
      <c r="O69" s="450">
        <v>58</v>
      </c>
      <c r="P69" s="454"/>
      <c r="Q69" s="454"/>
      <c r="R69" s="524"/>
      <c r="S69" s="455"/>
    </row>
    <row r="70" spans="1:19" ht="14.4" customHeight="1" x14ac:dyDescent="0.3">
      <c r="A70" s="449" t="s">
        <v>713</v>
      </c>
      <c r="B70" s="450" t="s">
        <v>714</v>
      </c>
      <c r="C70" s="450" t="s">
        <v>413</v>
      </c>
      <c r="D70" s="450" t="s">
        <v>691</v>
      </c>
      <c r="E70" s="450" t="s">
        <v>715</v>
      </c>
      <c r="F70" s="450" t="s">
        <v>720</v>
      </c>
      <c r="G70" s="450" t="s">
        <v>721</v>
      </c>
      <c r="H70" s="454">
        <v>4</v>
      </c>
      <c r="I70" s="454">
        <v>524</v>
      </c>
      <c r="J70" s="450"/>
      <c r="K70" s="450">
        <v>131</v>
      </c>
      <c r="L70" s="454"/>
      <c r="M70" s="454"/>
      <c r="N70" s="450"/>
      <c r="O70" s="450"/>
      <c r="P70" s="454"/>
      <c r="Q70" s="454"/>
      <c r="R70" s="524"/>
      <c r="S70" s="455"/>
    </row>
    <row r="71" spans="1:19" ht="14.4" customHeight="1" x14ac:dyDescent="0.3">
      <c r="A71" s="449" t="s">
        <v>713</v>
      </c>
      <c r="B71" s="450" t="s">
        <v>714</v>
      </c>
      <c r="C71" s="450" t="s">
        <v>413</v>
      </c>
      <c r="D71" s="450" t="s">
        <v>691</v>
      </c>
      <c r="E71" s="450" t="s">
        <v>715</v>
      </c>
      <c r="F71" s="450" t="s">
        <v>726</v>
      </c>
      <c r="G71" s="450" t="s">
        <v>727</v>
      </c>
      <c r="H71" s="454">
        <v>3</v>
      </c>
      <c r="I71" s="454">
        <v>540</v>
      </c>
      <c r="J71" s="450"/>
      <c r="K71" s="450">
        <v>180</v>
      </c>
      <c r="L71" s="454"/>
      <c r="M71" s="454"/>
      <c r="N71" s="450"/>
      <c r="O71" s="450"/>
      <c r="P71" s="454"/>
      <c r="Q71" s="454"/>
      <c r="R71" s="524"/>
      <c r="S71" s="455"/>
    </row>
    <row r="72" spans="1:19" ht="14.4" customHeight="1" x14ac:dyDescent="0.3">
      <c r="A72" s="449" t="s">
        <v>713</v>
      </c>
      <c r="B72" s="450" t="s">
        <v>714</v>
      </c>
      <c r="C72" s="450" t="s">
        <v>413</v>
      </c>
      <c r="D72" s="450" t="s">
        <v>691</v>
      </c>
      <c r="E72" s="450" t="s">
        <v>715</v>
      </c>
      <c r="F72" s="450" t="s">
        <v>730</v>
      </c>
      <c r="G72" s="450" t="s">
        <v>731</v>
      </c>
      <c r="H72" s="454">
        <v>3</v>
      </c>
      <c r="I72" s="454">
        <v>1008</v>
      </c>
      <c r="J72" s="450">
        <v>2.9910979228486645</v>
      </c>
      <c r="K72" s="450">
        <v>336</v>
      </c>
      <c r="L72" s="454">
        <v>1</v>
      </c>
      <c r="M72" s="454">
        <v>337</v>
      </c>
      <c r="N72" s="450">
        <v>1</v>
      </c>
      <c r="O72" s="450">
        <v>337</v>
      </c>
      <c r="P72" s="454"/>
      <c r="Q72" s="454"/>
      <c r="R72" s="524"/>
      <c r="S72" s="455"/>
    </row>
    <row r="73" spans="1:19" ht="14.4" customHeight="1" x14ac:dyDescent="0.3">
      <c r="A73" s="449" t="s">
        <v>713</v>
      </c>
      <c r="B73" s="450" t="s">
        <v>714</v>
      </c>
      <c r="C73" s="450" t="s">
        <v>413</v>
      </c>
      <c r="D73" s="450" t="s">
        <v>691</v>
      </c>
      <c r="E73" s="450" t="s">
        <v>715</v>
      </c>
      <c r="F73" s="450" t="s">
        <v>734</v>
      </c>
      <c r="G73" s="450" t="s">
        <v>735</v>
      </c>
      <c r="H73" s="454">
        <v>17</v>
      </c>
      <c r="I73" s="454">
        <v>5933</v>
      </c>
      <c r="J73" s="450"/>
      <c r="K73" s="450">
        <v>349</v>
      </c>
      <c r="L73" s="454"/>
      <c r="M73" s="454"/>
      <c r="N73" s="450"/>
      <c r="O73" s="450"/>
      <c r="P73" s="454"/>
      <c r="Q73" s="454"/>
      <c r="R73" s="524"/>
      <c r="S73" s="455"/>
    </row>
    <row r="74" spans="1:19" ht="14.4" customHeight="1" x14ac:dyDescent="0.3">
      <c r="A74" s="449" t="s">
        <v>713</v>
      </c>
      <c r="B74" s="450" t="s">
        <v>714</v>
      </c>
      <c r="C74" s="450" t="s">
        <v>413</v>
      </c>
      <c r="D74" s="450" t="s">
        <v>691</v>
      </c>
      <c r="E74" s="450" t="s">
        <v>715</v>
      </c>
      <c r="F74" s="450" t="s">
        <v>754</v>
      </c>
      <c r="G74" s="450" t="s">
        <v>755</v>
      </c>
      <c r="H74" s="454">
        <v>4</v>
      </c>
      <c r="I74" s="454">
        <v>1220</v>
      </c>
      <c r="J74" s="450"/>
      <c r="K74" s="450">
        <v>305</v>
      </c>
      <c r="L74" s="454"/>
      <c r="M74" s="454"/>
      <c r="N74" s="450"/>
      <c r="O74" s="450"/>
      <c r="P74" s="454"/>
      <c r="Q74" s="454"/>
      <c r="R74" s="524"/>
      <c r="S74" s="455"/>
    </row>
    <row r="75" spans="1:19" ht="14.4" customHeight="1" x14ac:dyDescent="0.3">
      <c r="A75" s="449" t="s">
        <v>713</v>
      </c>
      <c r="B75" s="450" t="s">
        <v>714</v>
      </c>
      <c r="C75" s="450" t="s">
        <v>413</v>
      </c>
      <c r="D75" s="450" t="s">
        <v>691</v>
      </c>
      <c r="E75" s="450" t="s">
        <v>715</v>
      </c>
      <c r="F75" s="450" t="s">
        <v>758</v>
      </c>
      <c r="G75" s="450" t="s">
        <v>759</v>
      </c>
      <c r="H75" s="454">
        <v>26</v>
      </c>
      <c r="I75" s="454">
        <v>12844</v>
      </c>
      <c r="J75" s="450">
        <v>25.947474747474747</v>
      </c>
      <c r="K75" s="450">
        <v>494</v>
      </c>
      <c r="L75" s="454">
        <v>1</v>
      </c>
      <c r="M75" s="454">
        <v>495</v>
      </c>
      <c r="N75" s="450">
        <v>1</v>
      </c>
      <c r="O75" s="450">
        <v>495</v>
      </c>
      <c r="P75" s="454"/>
      <c r="Q75" s="454"/>
      <c r="R75" s="524"/>
      <c r="S75" s="455"/>
    </row>
    <row r="76" spans="1:19" ht="14.4" customHeight="1" x14ac:dyDescent="0.3">
      <c r="A76" s="449" t="s">
        <v>713</v>
      </c>
      <c r="B76" s="450" t="s">
        <v>714</v>
      </c>
      <c r="C76" s="450" t="s">
        <v>413</v>
      </c>
      <c r="D76" s="450" t="s">
        <v>691</v>
      </c>
      <c r="E76" s="450" t="s">
        <v>715</v>
      </c>
      <c r="F76" s="450" t="s">
        <v>762</v>
      </c>
      <c r="G76" s="450" t="s">
        <v>763</v>
      </c>
      <c r="H76" s="454">
        <v>25</v>
      </c>
      <c r="I76" s="454">
        <v>9250</v>
      </c>
      <c r="J76" s="450">
        <v>24.932614555256066</v>
      </c>
      <c r="K76" s="450">
        <v>370</v>
      </c>
      <c r="L76" s="454">
        <v>1</v>
      </c>
      <c r="M76" s="454">
        <v>371</v>
      </c>
      <c r="N76" s="450">
        <v>1</v>
      </c>
      <c r="O76" s="450">
        <v>371</v>
      </c>
      <c r="P76" s="454"/>
      <c r="Q76" s="454"/>
      <c r="R76" s="524"/>
      <c r="S76" s="455"/>
    </row>
    <row r="77" spans="1:19" ht="14.4" customHeight="1" x14ac:dyDescent="0.3">
      <c r="A77" s="449" t="s">
        <v>713</v>
      </c>
      <c r="B77" s="450" t="s">
        <v>714</v>
      </c>
      <c r="C77" s="450" t="s">
        <v>413</v>
      </c>
      <c r="D77" s="450" t="s">
        <v>691</v>
      </c>
      <c r="E77" s="450" t="s">
        <v>715</v>
      </c>
      <c r="F77" s="450" t="s">
        <v>764</v>
      </c>
      <c r="G77" s="450" t="s">
        <v>765</v>
      </c>
      <c r="H77" s="454">
        <v>2</v>
      </c>
      <c r="I77" s="454">
        <v>6216</v>
      </c>
      <c r="J77" s="450"/>
      <c r="K77" s="450">
        <v>3108</v>
      </c>
      <c r="L77" s="454"/>
      <c r="M77" s="454"/>
      <c r="N77" s="450"/>
      <c r="O77" s="450"/>
      <c r="P77" s="454"/>
      <c r="Q77" s="454"/>
      <c r="R77" s="524"/>
      <c r="S77" s="455"/>
    </row>
    <row r="78" spans="1:19" ht="14.4" customHeight="1" x14ac:dyDescent="0.3">
      <c r="A78" s="449" t="s">
        <v>713</v>
      </c>
      <c r="B78" s="450" t="s">
        <v>714</v>
      </c>
      <c r="C78" s="450" t="s">
        <v>413</v>
      </c>
      <c r="D78" s="450" t="s">
        <v>691</v>
      </c>
      <c r="E78" s="450" t="s">
        <v>715</v>
      </c>
      <c r="F78" s="450" t="s">
        <v>770</v>
      </c>
      <c r="G78" s="450" t="s">
        <v>771</v>
      </c>
      <c r="H78" s="454">
        <v>5</v>
      </c>
      <c r="I78" s="454">
        <v>555</v>
      </c>
      <c r="J78" s="450"/>
      <c r="K78" s="450">
        <v>111</v>
      </c>
      <c r="L78" s="454"/>
      <c r="M78" s="454"/>
      <c r="N78" s="450"/>
      <c r="O78" s="450"/>
      <c r="P78" s="454"/>
      <c r="Q78" s="454"/>
      <c r="R78" s="524"/>
      <c r="S78" s="455"/>
    </row>
    <row r="79" spans="1:19" ht="14.4" customHeight="1" x14ac:dyDescent="0.3">
      <c r="A79" s="449" t="s">
        <v>713</v>
      </c>
      <c r="B79" s="450" t="s">
        <v>714</v>
      </c>
      <c r="C79" s="450" t="s">
        <v>413</v>
      </c>
      <c r="D79" s="450" t="s">
        <v>691</v>
      </c>
      <c r="E79" s="450" t="s">
        <v>715</v>
      </c>
      <c r="F79" s="450" t="s">
        <v>776</v>
      </c>
      <c r="G79" s="450"/>
      <c r="H79" s="454">
        <v>2</v>
      </c>
      <c r="I79" s="454">
        <v>2570</v>
      </c>
      <c r="J79" s="450"/>
      <c r="K79" s="450">
        <v>1285</v>
      </c>
      <c r="L79" s="454"/>
      <c r="M79" s="454"/>
      <c r="N79" s="450"/>
      <c r="O79" s="450"/>
      <c r="P79" s="454"/>
      <c r="Q79" s="454"/>
      <c r="R79" s="524"/>
      <c r="S79" s="455"/>
    </row>
    <row r="80" spans="1:19" ht="14.4" customHeight="1" x14ac:dyDescent="0.3">
      <c r="A80" s="449" t="s">
        <v>713</v>
      </c>
      <c r="B80" s="450" t="s">
        <v>714</v>
      </c>
      <c r="C80" s="450" t="s">
        <v>413</v>
      </c>
      <c r="D80" s="450" t="s">
        <v>691</v>
      </c>
      <c r="E80" s="450" t="s">
        <v>715</v>
      </c>
      <c r="F80" s="450" t="s">
        <v>777</v>
      </c>
      <c r="G80" s="450" t="s">
        <v>778</v>
      </c>
      <c r="H80" s="454">
        <v>5</v>
      </c>
      <c r="I80" s="454">
        <v>2280</v>
      </c>
      <c r="J80" s="450">
        <v>4.9781659388646284</v>
      </c>
      <c r="K80" s="450">
        <v>456</v>
      </c>
      <c r="L80" s="454">
        <v>1</v>
      </c>
      <c r="M80" s="454">
        <v>458</v>
      </c>
      <c r="N80" s="450">
        <v>1</v>
      </c>
      <c r="O80" s="450">
        <v>458</v>
      </c>
      <c r="P80" s="454"/>
      <c r="Q80" s="454"/>
      <c r="R80" s="524"/>
      <c r="S80" s="455"/>
    </row>
    <row r="81" spans="1:19" ht="14.4" customHeight="1" x14ac:dyDescent="0.3">
      <c r="A81" s="449" t="s">
        <v>713</v>
      </c>
      <c r="B81" s="450" t="s">
        <v>714</v>
      </c>
      <c r="C81" s="450" t="s">
        <v>413</v>
      </c>
      <c r="D81" s="450" t="s">
        <v>691</v>
      </c>
      <c r="E81" s="450" t="s">
        <v>715</v>
      </c>
      <c r="F81" s="450" t="s">
        <v>779</v>
      </c>
      <c r="G81" s="450" t="s">
        <v>780</v>
      </c>
      <c r="H81" s="454">
        <v>60</v>
      </c>
      <c r="I81" s="454">
        <v>3480</v>
      </c>
      <c r="J81" s="450"/>
      <c r="K81" s="450">
        <v>58</v>
      </c>
      <c r="L81" s="454"/>
      <c r="M81" s="454"/>
      <c r="N81" s="450"/>
      <c r="O81" s="450"/>
      <c r="P81" s="454"/>
      <c r="Q81" s="454"/>
      <c r="R81" s="524"/>
      <c r="S81" s="455"/>
    </row>
    <row r="82" spans="1:19" ht="14.4" customHeight="1" x14ac:dyDescent="0.3">
      <c r="A82" s="449" t="s">
        <v>713</v>
      </c>
      <c r="B82" s="450" t="s">
        <v>714</v>
      </c>
      <c r="C82" s="450" t="s">
        <v>413</v>
      </c>
      <c r="D82" s="450" t="s">
        <v>691</v>
      </c>
      <c r="E82" s="450" t="s">
        <v>715</v>
      </c>
      <c r="F82" s="450" t="s">
        <v>787</v>
      </c>
      <c r="G82" s="450" t="s">
        <v>788</v>
      </c>
      <c r="H82" s="454">
        <v>33</v>
      </c>
      <c r="I82" s="454">
        <v>5808</v>
      </c>
      <c r="J82" s="450"/>
      <c r="K82" s="450">
        <v>176</v>
      </c>
      <c r="L82" s="454"/>
      <c r="M82" s="454"/>
      <c r="N82" s="450"/>
      <c r="O82" s="450"/>
      <c r="P82" s="454"/>
      <c r="Q82" s="454"/>
      <c r="R82" s="524"/>
      <c r="S82" s="455"/>
    </row>
    <row r="83" spans="1:19" ht="14.4" customHeight="1" x14ac:dyDescent="0.3">
      <c r="A83" s="449" t="s">
        <v>713</v>
      </c>
      <c r="B83" s="450" t="s">
        <v>714</v>
      </c>
      <c r="C83" s="450" t="s">
        <v>413</v>
      </c>
      <c r="D83" s="450" t="s">
        <v>691</v>
      </c>
      <c r="E83" s="450" t="s">
        <v>715</v>
      </c>
      <c r="F83" s="450" t="s">
        <v>797</v>
      </c>
      <c r="G83" s="450"/>
      <c r="H83" s="454">
        <v>12</v>
      </c>
      <c r="I83" s="454">
        <v>12144</v>
      </c>
      <c r="J83" s="450"/>
      <c r="K83" s="450">
        <v>1012</v>
      </c>
      <c r="L83" s="454"/>
      <c r="M83" s="454"/>
      <c r="N83" s="450"/>
      <c r="O83" s="450"/>
      <c r="P83" s="454"/>
      <c r="Q83" s="454"/>
      <c r="R83" s="524"/>
      <c r="S83" s="455"/>
    </row>
    <row r="84" spans="1:19" ht="14.4" customHeight="1" x14ac:dyDescent="0.3">
      <c r="A84" s="449" t="s">
        <v>713</v>
      </c>
      <c r="B84" s="450" t="s">
        <v>714</v>
      </c>
      <c r="C84" s="450" t="s">
        <v>413</v>
      </c>
      <c r="D84" s="450" t="s">
        <v>691</v>
      </c>
      <c r="E84" s="450" t="s">
        <v>715</v>
      </c>
      <c r="F84" s="450" t="s">
        <v>800</v>
      </c>
      <c r="G84" s="450"/>
      <c r="H84" s="454">
        <v>6</v>
      </c>
      <c r="I84" s="454">
        <v>13782</v>
      </c>
      <c r="J84" s="450"/>
      <c r="K84" s="450">
        <v>2297</v>
      </c>
      <c r="L84" s="454"/>
      <c r="M84" s="454"/>
      <c r="N84" s="450"/>
      <c r="O84" s="450"/>
      <c r="P84" s="454"/>
      <c r="Q84" s="454"/>
      <c r="R84" s="524"/>
      <c r="S84" s="455"/>
    </row>
    <row r="85" spans="1:19" ht="14.4" customHeight="1" x14ac:dyDescent="0.3">
      <c r="A85" s="449" t="s">
        <v>713</v>
      </c>
      <c r="B85" s="450" t="s">
        <v>714</v>
      </c>
      <c r="C85" s="450" t="s">
        <v>413</v>
      </c>
      <c r="D85" s="450" t="s">
        <v>692</v>
      </c>
      <c r="E85" s="450" t="s">
        <v>715</v>
      </c>
      <c r="F85" s="450" t="s">
        <v>718</v>
      </c>
      <c r="G85" s="450" t="s">
        <v>719</v>
      </c>
      <c r="H85" s="454">
        <v>146</v>
      </c>
      <c r="I85" s="454">
        <v>8468</v>
      </c>
      <c r="J85" s="450"/>
      <c r="K85" s="450">
        <v>58</v>
      </c>
      <c r="L85" s="454"/>
      <c r="M85" s="454"/>
      <c r="N85" s="450"/>
      <c r="O85" s="450"/>
      <c r="P85" s="454"/>
      <c r="Q85" s="454"/>
      <c r="R85" s="524"/>
      <c r="S85" s="455"/>
    </row>
    <row r="86" spans="1:19" ht="14.4" customHeight="1" x14ac:dyDescent="0.3">
      <c r="A86" s="449" t="s">
        <v>713</v>
      </c>
      <c r="B86" s="450" t="s">
        <v>714</v>
      </c>
      <c r="C86" s="450" t="s">
        <v>413</v>
      </c>
      <c r="D86" s="450" t="s">
        <v>692</v>
      </c>
      <c r="E86" s="450" t="s">
        <v>715</v>
      </c>
      <c r="F86" s="450" t="s">
        <v>720</v>
      </c>
      <c r="G86" s="450" t="s">
        <v>721</v>
      </c>
      <c r="H86" s="454">
        <v>8</v>
      </c>
      <c r="I86" s="454">
        <v>1048</v>
      </c>
      <c r="J86" s="450"/>
      <c r="K86" s="450">
        <v>131</v>
      </c>
      <c r="L86" s="454"/>
      <c r="M86" s="454"/>
      <c r="N86" s="450"/>
      <c r="O86" s="450"/>
      <c r="P86" s="454"/>
      <c r="Q86" s="454"/>
      <c r="R86" s="524"/>
      <c r="S86" s="455"/>
    </row>
    <row r="87" spans="1:19" ht="14.4" customHeight="1" x14ac:dyDescent="0.3">
      <c r="A87" s="449" t="s">
        <v>713</v>
      </c>
      <c r="B87" s="450" t="s">
        <v>714</v>
      </c>
      <c r="C87" s="450" t="s">
        <v>413</v>
      </c>
      <c r="D87" s="450" t="s">
        <v>692</v>
      </c>
      <c r="E87" s="450" t="s">
        <v>715</v>
      </c>
      <c r="F87" s="450" t="s">
        <v>726</v>
      </c>
      <c r="G87" s="450" t="s">
        <v>727</v>
      </c>
      <c r="H87" s="454">
        <v>14</v>
      </c>
      <c r="I87" s="454">
        <v>2520</v>
      </c>
      <c r="J87" s="450"/>
      <c r="K87" s="450">
        <v>180</v>
      </c>
      <c r="L87" s="454"/>
      <c r="M87" s="454"/>
      <c r="N87" s="450"/>
      <c r="O87" s="450"/>
      <c r="P87" s="454"/>
      <c r="Q87" s="454"/>
      <c r="R87" s="524"/>
      <c r="S87" s="455"/>
    </row>
    <row r="88" spans="1:19" ht="14.4" customHeight="1" x14ac:dyDescent="0.3">
      <c r="A88" s="449" t="s">
        <v>713</v>
      </c>
      <c r="B88" s="450" t="s">
        <v>714</v>
      </c>
      <c r="C88" s="450" t="s">
        <v>413</v>
      </c>
      <c r="D88" s="450" t="s">
        <v>692</v>
      </c>
      <c r="E88" s="450" t="s">
        <v>715</v>
      </c>
      <c r="F88" s="450" t="s">
        <v>730</v>
      </c>
      <c r="G88" s="450" t="s">
        <v>731</v>
      </c>
      <c r="H88" s="454">
        <v>3</v>
      </c>
      <c r="I88" s="454">
        <v>1008</v>
      </c>
      <c r="J88" s="450"/>
      <c r="K88" s="450">
        <v>336</v>
      </c>
      <c r="L88" s="454"/>
      <c r="M88" s="454"/>
      <c r="N88" s="450"/>
      <c r="O88" s="450"/>
      <c r="P88" s="454"/>
      <c r="Q88" s="454"/>
      <c r="R88" s="524"/>
      <c r="S88" s="455"/>
    </row>
    <row r="89" spans="1:19" ht="14.4" customHeight="1" x14ac:dyDescent="0.3">
      <c r="A89" s="449" t="s">
        <v>713</v>
      </c>
      <c r="B89" s="450" t="s">
        <v>714</v>
      </c>
      <c r="C89" s="450" t="s">
        <v>413</v>
      </c>
      <c r="D89" s="450" t="s">
        <v>692</v>
      </c>
      <c r="E89" s="450" t="s">
        <v>715</v>
      </c>
      <c r="F89" s="450" t="s">
        <v>734</v>
      </c>
      <c r="G89" s="450" t="s">
        <v>735</v>
      </c>
      <c r="H89" s="454">
        <v>14</v>
      </c>
      <c r="I89" s="454">
        <v>4886</v>
      </c>
      <c r="J89" s="450"/>
      <c r="K89" s="450">
        <v>349</v>
      </c>
      <c r="L89" s="454"/>
      <c r="M89" s="454"/>
      <c r="N89" s="450"/>
      <c r="O89" s="450"/>
      <c r="P89" s="454"/>
      <c r="Q89" s="454"/>
      <c r="R89" s="524"/>
      <c r="S89" s="455"/>
    </row>
    <row r="90" spans="1:19" ht="14.4" customHeight="1" x14ac:dyDescent="0.3">
      <c r="A90" s="449" t="s">
        <v>713</v>
      </c>
      <c r="B90" s="450" t="s">
        <v>714</v>
      </c>
      <c r="C90" s="450" t="s">
        <v>413</v>
      </c>
      <c r="D90" s="450" t="s">
        <v>692</v>
      </c>
      <c r="E90" s="450" t="s">
        <v>715</v>
      </c>
      <c r="F90" s="450" t="s">
        <v>754</v>
      </c>
      <c r="G90" s="450" t="s">
        <v>755</v>
      </c>
      <c r="H90" s="454">
        <v>64</v>
      </c>
      <c r="I90" s="454">
        <v>19520</v>
      </c>
      <c r="J90" s="450"/>
      <c r="K90" s="450">
        <v>305</v>
      </c>
      <c r="L90" s="454"/>
      <c r="M90" s="454"/>
      <c r="N90" s="450"/>
      <c r="O90" s="450"/>
      <c r="P90" s="454"/>
      <c r="Q90" s="454"/>
      <c r="R90" s="524"/>
      <c r="S90" s="455"/>
    </row>
    <row r="91" spans="1:19" ht="14.4" customHeight="1" x14ac:dyDescent="0.3">
      <c r="A91" s="449" t="s">
        <v>713</v>
      </c>
      <c r="B91" s="450" t="s">
        <v>714</v>
      </c>
      <c r="C91" s="450" t="s">
        <v>413</v>
      </c>
      <c r="D91" s="450" t="s">
        <v>692</v>
      </c>
      <c r="E91" s="450" t="s">
        <v>715</v>
      </c>
      <c r="F91" s="450" t="s">
        <v>758</v>
      </c>
      <c r="G91" s="450" t="s">
        <v>759</v>
      </c>
      <c r="H91" s="454">
        <v>62</v>
      </c>
      <c r="I91" s="454">
        <v>30628</v>
      </c>
      <c r="J91" s="450"/>
      <c r="K91" s="450">
        <v>494</v>
      </c>
      <c r="L91" s="454"/>
      <c r="M91" s="454"/>
      <c r="N91" s="450"/>
      <c r="O91" s="450"/>
      <c r="P91" s="454"/>
      <c r="Q91" s="454"/>
      <c r="R91" s="524"/>
      <c r="S91" s="455"/>
    </row>
    <row r="92" spans="1:19" ht="14.4" customHeight="1" x14ac:dyDescent="0.3">
      <c r="A92" s="449" t="s">
        <v>713</v>
      </c>
      <c r="B92" s="450" t="s">
        <v>714</v>
      </c>
      <c r="C92" s="450" t="s">
        <v>413</v>
      </c>
      <c r="D92" s="450" t="s">
        <v>692</v>
      </c>
      <c r="E92" s="450" t="s">
        <v>715</v>
      </c>
      <c r="F92" s="450" t="s">
        <v>762</v>
      </c>
      <c r="G92" s="450" t="s">
        <v>763</v>
      </c>
      <c r="H92" s="454">
        <v>97</v>
      </c>
      <c r="I92" s="454">
        <v>35890</v>
      </c>
      <c r="J92" s="450"/>
      <c r="K92" s="450">
        <v>370</v>
      </c>
      <c r="L92" s="454"/>
      <c r="M92" s="454"/>
      <c r="N92" s="450"/>
      <c r="O92" s="450"/>
      <c r="P92" s="454"/>
      <c r="Q92" s="454"/>
      <c r="R92" s="524"/>
      <c r="S92" s="455"/>
    </row>
    <row r="93" spans="1:19" ht="14.4" customHeight="1" x14ac:dyDescent="0.3">
      <c r="A93" s="449" t="s">
        <v>713</v>
      </c>
      <c r="B93" s="450" t="s">
        <v>714</v>
      </c>
      <c r="C93" s="450" t="s">
        <v>413</v>
      </c>
      <c r="D93" s="450" t="s">
        <v>692</v>
      </c>
      <c r="E93" s="450" t="s">
        <v>715</v>
      </c>
      <c r="F93" s="450" t="s">
        <v>770</v>
      </c>
      <c r="G93" s="450" t="s">
        <v>771</v>
      </c>
      <c r="H93" s="454">
        <v>15</v>
      </c>
      <c r="I93" s="454">
        <v>1665</v>
      </c>
      <c r="J93" s="450"/>
      <c r="K93" s="450">
        <v>111</v>
      </c>
      <c r="L93" s="454"/>
      <c r="M93" s="454"/>
      <c r="N93" s="450"/>
      <c r="O93" s="450"/>
      <c r="P93" s="454"/>
      <c r="Q93" s="454"/>
      <c r="R93" s="524"/>
      <c r="S93" s="455"/>
    </row>
    <row r="94" spans="1:19" ht="14.4" customHeight="1" x14ac:dyDescent="0.3">
      <c r="A94" s="449" t="s">
        <v>713</v>
      </c>
      <c r="B94" s="450" t="s">
        <v>714</v>
      </c>
      <c r="C94" s="450" t="s">
        <v>413</v>
      </c>
      <c r="D94" s="450" t="s">
        <v>692</v>
      </c>
      <c r="E94" s="450" t="s">
        <v>715</v>
      </c>
      <c r="F94" s="450" t="s">
        <v>777</v>
      </c>
      <c r="G94" s="450" t="s">
        <v>778</v>
      </c>
      <c r="H94" s="454">
        <v>15</v>
      </c>
      <c r="I94" s="454">
        <v>6840</v>
      </c>
      <c r="J94" s="450"/>
      <c r="K94" s="450">
        <v>456</v>
      </c>
      <c r="L94" s="454"/>
      <c r="M94" s="454"/>
      <c r="N94" s="450"/>
      <c r="O94" s="450"/>
      <c r="P94" s="454"/>
      <c r="Q94" s="454"/>
      <c r="R94" s="524"/>
      <c r="S94" s="455"/>
    </row>
    <row r="95" spans="1:19" ht="14.4" customHeight="1" x14ac:dyDescent="0.3">
      <c r="A95" s="449" t="s">
        <v>713</v>
      </c>
      <c r="B95" s="450" t="s">
        <v>714</v>
      </c>
      <c r="C95" s="450" t="s">
        <v>413</v>
      </c>
      <c r="D95" s="450" t="s">
        <v>692</v>
      </c>
      <c r="E95" s="450" t="s">
        <v>715</v>
      </c>
      <c r="F95" s="450" t="s">
        <v>779</v>
      </c>
      <c r="G95" s="450" t="s">
        <v>780</v>
      </c>
      <c r="H95" s="454">
        <v>134</v>
      </c>
      <c r="I95" s="454">
        <v>7772</v>
      </c>
      <c r="J95" s="450"/>
      <c r="K95" s="450">
        <v>58</v>
      </c>
      <c r="L95" s="454"/>
      <c r="M95" s="454"/>
      <c r="N95" s="450"/>
      <c r="O95" s="450"/>
      <c r="P95" s="454"/>
      <c r="Q95" s="454"/>
      <c r="R95" s="524"/>
      <c r="S95" s="455"/>
    </row>
    <row r="96" spans="1:19" ht="14.4" customHeight="1" x14ac:dyDescent="0.3">
      <c r="A96" s="449" t="s">
        <v>713</v>
      </c>
      <c r="B96" s="450" t="s">
        <v>714</v>
      </c>
      <c r="C96" s="450" t="s">
        <v>413</v>
      </c>
      <c r="D96" s="450" t="s">
        <v>692</v>
      </c>
      <c r="E96" s="450" t="s">
        <v>715</v>
      </c>
      <c r="F96" s="450" t="s">
        <v>787</v>
      </c>
      <c r="G96" s="450" t="s">
        <v>788</v>
      </c>
      <c r="H96" s="454">
        <v>82</v>
      </c>
      <c r="I96" s="454">
        <v>14432</v>
      </c>
      <c r="J96" s="450"/>
      <c r="K96" s="450">
        <v>176</v>
      </c>
      <c r="L96" s="454"/>
      <c r="M96" s="454"/>
      <c r="N96" s="450"/>
      <c r="O96" s="450"/>
      <c r="P96" s="454"/>
      <c r="Q96" s="454"/>
      <c r="R96" s="524"/>
      <c r="S96" s="455"/>
    </row>
    <row r="97" spans="1:19" ht="14.4" customHeight="1" x14ac:dyDescent="0.3">
      <c r="A97" s="449" t="s">
        <v>713</v>
      </c>
      <c r="B97" s="450" t="s">
        <v>714</v>
      </c>
      <c r="C97" s="450" t="s">
        <v>413</v>
      </c>
      <c r="D97" s="450" t="s">
        <v>692</v>
      </c>
      <c r="E97" s="450" t="s">
        <v>715</v>
      </c>
      <c r="F97" s="450" t="s">
        <v>805</v>
      </c>
      <c r="G97" s="450" t="s">
        <v>806</v>
      </c>
      <c r="H97" s="454">
        <v>3</v>
      </c>
      <c r="I97" s="454">
        <v>6393</v>
      </c>
      <c r="J97" s="450"/>
      <c r="K97" s="450">
        <v>2131</v>
      </c>
      <c r="L97" s="454"/>
      <c r="M97" s="454"/>
      <c r="N97" s="450"/>
      <c r="O97" s="450"/>
      <c r="P97" s="454"/>
      <c r="Q97" s="454"/>
      <c r="R97" s="524"/>
      <c r="S97" s="455"/>
    </row>
    <row r="98" spans="1:19" ht="14.4" customHeight="1" x14ac:dyDescent="0.3">
      <c r="A98" s="449" t="s">
        <v>713</v>
      </c>
      <c r="B98" s="450" t="s">
        <v>714</v>
      </c>
      <c r="C98" s="450" t="s">
        <v>413</v>
      </c>
      <c r="D98" s="450" t="s">
        <v>693</v>
      </c>
      <c r="E98" s="450" t="s">
        <v>715</v>
      </c>
      <c r="F98" s="450" t="s">
        <v>718</v>
      </c>
      <c r="G98" s="450" t="s">
        <v>719</v>
      </c>
      <c r="H98" s="454">
        <v>94</v>
      </c>
      <c r="I98" s="454">
        <v>5452</v>
      </c>
      <c r="J98" s="450"/>
      <c r="K98" s="450">
        <v>58</v>
      </c>
      <c r="L98" s="454"/>
      <c r="M98" s="454"/>
      <c r="N98" s="450"/>
      <c r="O98" s="450"/>
      <c r="P98" s="454"/>
      <c r="Q98" s="454"/>
      <c r="R98" s="524"/>
      <c r="S98" s="455"/>
    </row>
    <row r="99" spans="1:19" ht="14.4" customHeight="1" x14ac:dyDescent="0.3">
      <c r="A99" s="449" t="s">
        <v>713</v>
      </c>
      <c r="B99" s="450" t="s">
        <v>714</v>
      </c>
      <c r="C99" s="450" t="s">
        <v>413</v>
      </c>
      <c r="D99" s="450" t="s">
        <v>693</v>
      </c>
      <c r="E99" s="450" t="s">
        <v>715</v>
      </c>
      <c r="F99" s="450" t="s">
        <v>720</v>
      </c>
      <c r="G99" s="450" t="s">
        <v>721</v>
      </c>
      <c r="H99" s="454">
        <v>10</v>
      </c>
      <c r="I99" s="454">
        <v>1310</v>
      </c>
      <c r="J99" s="450"/>
      <c r="K99" s="450">
        <v>131</v>
      </c>
      <c r="L99" s="454"/>
      <c r="M99" s="454"/>
      <c r="N99" s="450"/>
      <c r="O99" s="450"/>
      <c r="P99" s="454"/>
      <c r="Q99" s="454"/>
      <c r="R99" s="524"/>
      <c r="S99" s="455"/>
    </row>
    <row r="100" spans="1:19" ht="14.4" customHeight="1" x14ac:dyDescent="0.3">
      <c r="A100" s="449" t="s">
        <v>713</v>
      </c>
      <c r="B100" s="450" t="s">
        <v>714</v>
      </c>
      <c r="C100" s="450" t="s">
        <v>413</v>
      </c>
      <c r="D100" s="450" t="s">
        <v>693</v>
      </c>
      <c r="E100" s="450" t="s">
        <v>715</v>
      </c>
      <c r="F100" s="450" t="s">
        <v>726</v>
      </c>
      <c r="G100" s="450" t="s">
        <v>727</v>
      </c>
      <c r="H100" s="454">
        <v>16</v>
      </c>
      <c r="I100" s="454">
        <v>2880</v>
      </c>
      <c r="J100" s="450"/>
      <c r="K100" s="450">
        <v>180</v>
      </c>
      <c r="L100" s="454"/>
      <c r="M100" s="454"/>
      <c r="N100" s="450"/>
      <c r="O100" s="450"/>
      <c r="P100" s="454"/>
      <c r="Q100" s="454"/>
      <c r="R100" s="524"/>
      <c r="S100" s="455"/>
    </row>
    <row r="101" spans="1:19" ht="14.4" customHeight="1" x14ac:dyDescent="0.3">
      <c r="A101" s="449" t="s">
        <v>713</v>
      </c>
      <c r="B101" s="450" t="s">
        <v>714</v>
      </c>
      <c r="C101" s="450" t="s">
        <v>413</v>
      </c>
      <c r="D101" s="450" t="s">
        <v>693</v>
      </c>
      <c r="E101" s="450" t="s">
        <v>715</v>
      </c>
      <c r="F101" s="450" t="s">
        <v>730</v>
      </c>
      <c r="G101" s="450" t="s">
        <v>731</v>
      </c>
      <c r="H101" s="454">
        <v>8</v>
      </c>
      <c r="I101" s="454">
        <v>2688</v>
      </c>
      <c r="J101" s="450"/>
      <c r="K101" s="450">
        <v>336</v>
      </c>
      <c r="L101" s="454"/>
      <c r="M101" s="454"/>
      <c r="N101" s="450"/>
      <c r="O101" s="450"/>
      <c r="P101" s="454"/>
      <c r="Q101" s="454"/>
      <c r="R101" s="524"/>
      <c r="S101" s="455"/>
    </row>
    <row r="102" spans="1:19" ht="14.4" customHeight="1" x14ac:dyDescent="0.3">
      <c r="A102" s="449" t="s">
        <v>713</v>
      </c>
      <c r="B102" s="450" t="s">
        <v>714</v>
      </c>
      <c r="C102" s="450" t="s">
        <v>413</v>
      </c>
      <c r="D102" s="450" t="s">
        <v>693</v>
      </c>
      <c r="E102" s="450" t="s">
        <v>715</v>
      </c>
      <c r="F102" s="450" t="s">
        <v>732</v>
      </c>
      <c r="G102" s="450" t="s">
        <v>733</v>
      </c>
      <c r="H102" s="454">
        <v>1</v>
      </c>
      <c r="I102" s="454">
        <v>459</v>
      </c>
      <c r="J102" s="450"/>
      <c r="K102" s="450">
        <v>459</v>
      </c>
      <c r="L102" s="454"/>
      <c r="M102" s="454"/>
      <c r="N102" s="450"/>
      <c r="O102" s="450"/>
      <c r="P102" s="454"/>
      <c r="Q102" s="454"/>
      <c r="R102" s="524"/>
      <c r="S102" s="455"/>
    </row>
    <row r="103" spans="1:19" ht="14.4" customHeight="1" x14ac:dyDescent="0.3">
      <c r="A103" s="449" t="s">
        <v>713</v>
      </c>
      <c r="B103" s="450" t="s">
        <v>714</v>
      </c>
      <c r="C103" s="450" t="s">
        <v>413</v>
      </c>
      <c r="D103" s="450" t="s">
        <v>693</v>
      </c>
      <c r="E103" s="450" t="s">
        <v>715</v>
      </c>
      <c r="F103" s="450" t="s">
        <v>734</v>
      </c>
      <c r="G103" s="450" t="s">
        <v>735</v>
      </c>
      <c r="H103" s="454">
        <v>144</v>
      </c>
      <c r="I103" s="454">
        <v>50256</v>
      </c>
      <c r="J103" s="450"/>
      <c r="K103" s="450">
        <v>349</v>
      </c>
      <c r="L103" s="454"/>
      <c r="M103" s="454"/>
      <c r="N103" s="450"/>
      <c r="O103" s="450"/>
      <c r="P103" s="454"/>
      <c r="Q103" s="454"/>
      <c r="R103" s="524"/>
      <c r="S103" s="455"/>
    </row>
    <row r="104" spans="1:19" ht="14.4" customHeight="1" x14ac:dyDescent="0.3">
      <c r="A104" s="449" t="s">
        <v>713</v>
      </c>
      <c r="B104" s="450" t="s">
        <v>714</v>
      </c>
      <c r="C104" s="450" t="s">
        <v>413</v>
      </c>
      <c r="D104" s="450" t="s">
        <v>693</v>
      </c>
      <c r="E104" s="450" t="s">
        <v>715</v>
      </c>
      <c r="F104" s="450" t="s">
        <v>754</v>
      </c>
      <c r="G104" s="450" t="s">
        <v>755</v>
      </c>
      <c r="H104" s="454">
        <v>14</v>
      </c>
      <c r="I104" s="454">
        <v>4270</v>
      </c>
      <c r="J104" s="450"/>
      <c r="K104" s="450">
        <v>305</v>
      </c>
      <c r="L104" s="454"/>
      <c r="M104" s="454"/>
      <c r="N104" s="450"/>
      <c r="O104" s="450"/>
      <c r="P104" s="454"/>
      <c r="Q104" s="454"/>
      <c r="R104" s="524"/>
      <c r="S104" s="455"/>
    </row>
    <row r="105" spans="1:19" ht="14.4" customHeight="1" x14ac:dyDescent="0.3">
      <c r="A105" s="449" t="s">
        <v>713</v>
      </c>
      <c r="B105" s="450" t="s">
        <v>714</v>
      </c>
      <c r="C105" s="450" t="s">
        <v>413</v>
      </c>
      <c r="D105" s="450" t="s">
        <v>693</v>
      </c>
      <c r="E105" s="450" t="s">
        <v>715</v>
      </c>
      <c r="F105" s="450" t="s">
        <v>758</v>
      </c>
      <c r="G105" s="450" t="s">
        <v>759</v>
      </c>
      <c r="H105" s="454">
        <v>54</v>
      </c>
      <c r="I105" s="454">
        <v>26676</v>
      </c>
      <c r="J105" s="450"/>
      <c r="K105" s="450">
        <v>494</v>
      </c>
      <c r="L105" s="454"/>
      <c r="M105" s="454"/>
      <c r="N105" s="450"/>
      <c r="O105" s="450"/>
      <c r="P105" s="454"/>
      <c r="Q105" s="454"/>
      <c r="R105" s="524"/>
      <c r="S105" s="455"/>
    </row>
    <row r="106" spans="1:19" ht="14.4" customHeight="1" x14ac:dyDescent="0.3">
      <c r="A106" s="449" t="s">
        <v>713</v>
      </c>
      <c r="B106" s="450" t="s">
        <v>714</v>
      </c>
      <c r="C106" s="450" t="s">
        <v>413</v>
      </c>
      <c r="D106" s="450" t="s">
        <v>693</v>
      </c>
      <c r="E106" s="450" t="s">
        <v>715</v>
      </c>
      <c r="F106" s="450" t="s">
        <v>762</v>
      </c>
      <c r="G106" s="450" t="s">
        <v>763</v>
      </c>
      <c r="H106" s="454">
        <v>58</v>
      </c>
      <c r="I106" s="454">
        <v>21460</v>
      </c>
      <c r="J106" s="450"/>
      <c r="K106" s="450">
        <v>370</v>
      </c>
      <c r="L106" s="454"/>
      <c r="M106" s="454"/>
      <c r="N106" s="450"/>
      <c r="O106" s="450"/>
      <c r="P106" s="454"/>
      <c r="Q106" s="454"/>
      <c r="R106" s="524"/>
      <c r="S106" s="455"/>
    </row>
    <row r="107" spans="1:19" ht="14.4" customHeight="1" x14ac:dyDescent="0.3">
      <c r="A107" s="449" t="s">
        <v>713</v>
      </c>
      <c r="B107" s="450" t="s">
        <v>714</v>
      </c>
      <c r="C107" s="450" t="s">
        <v>413</v>
      </c>
      <c r="D107" s="450" t="s">
        <v>693</v>
      </c>
      <c r="E107" s="450" t="s">
        <v>715</v>
      </c>
      <c r="F107" s="450" t="s">
        <v>764</v>
      </c>
      <c r="G107" s="450" t="s">
        <v>765</v>
      </c>
      <c r="H107" s="454">
        <v>10</v>
      </c>
      <c r="I107" s="454">
        <v>31080</v>
      </c>
      <c r="J107" s="450"/>
      <c r="K107" s="450">
        <v>3108</v>
      </c>
      <c r="L107" s="454"/>
      <c r="M107" s="454"/>
      <c r="N107" s="450"/>
      <c r="O107" s="450"/>
      <c r="P107" s="454"/>
      <c r="Q107" s="454"/>
      <c r="R107" s="524"/>
      <c r="S107" s="455"/>
    </row>
    <row r="108" spans="1:19" ht="14.4" customHeight="1" x14ac:dyDescent="0.3">
      <c r="A108" s="449" t="s">
        <v>713</v>
      </c>
      <c r="B108" s="450" t="s">
        <v>714</v>
      </c>
      <c r="C108" s="450" t="s">
        <v>413</v>
      </c>
      <c r="D108" s="450" t="s">
        <v>693</v>
      </c>
      <c r="E108" s="450" t="s">
        <v>715</v>
      </c>
      <c r="F108" s="450" t="s">
        <v>770</v>
      </c>
      <c r="G108" s="450" t="s">
        <v>771</v>
      </c>
      <c r="H108" s="454">
        <v>10</v>
      </c>
      <c r="I108" s="454">
        <v>1110</v>
      </c>
      <c r="J108" s="450"/>
      <c r="K108" s="450">
        <v>111</v>
      </c>
      <c r="L108" s="454"/>
      <c r="M108" s="454"/>
      <c r="N108" s="450"/>
      <c r="O108" s="450"/>
      <c r="P108" s="454"/>
      <c r="Q108" s="454"/>
      <c r="R108" s="524"/>
      <c r="S108" s="455"/>
    </row>
    <row r="109" spans="1:19" ht="14.4" customHeight="1" x14ac:dyDescent="0.3">
      <c r="A109" s="449" t="s">
        <v>713</v>
      </c>
      <c r="B109" s="450" t="s">
        <v>714</v>
      </c>
      <c r="C109" s="450" t="s">
        <v>413</v>
      </c>
      <c r="D109" s="450" t="s">
        <v>693</v>
      </c>
      <c r="E109" s="450" t="s">
        <v>715</v>
      </c>
      <c r="F109" s="450" t="s">
        <v>772</v>
      </c>
      <c r="G109" s="450" t="s">
        <v>773</v>
      </c>
      <c r="H109" s="454">
        <v>8</v>
      </c>
      <c r="I109" s="454">
        <v>1000</v>
      </c>
      <c r="J109" s="450"/>
      <c r="K109" s="450">
        <v>125</v>
      </c>
      <c r="L109" s="454"/>
      <c r="M109" s="454"/>
      <c r="N109" s="450"/>
      <c r="O109" s="450"/>
      <c r="P109" s="454"/>
      <c r="Q109" s="454"/>
      <c r="R109" s="524"/>
      <c r="S109" s="455"/>
    </row>
    <row r="110" spans="1:19" ht="14.4" customHeight="1" x14ac:dyDescent="0.3">
      <c r="A110" s="449" t="s">
        <v>713</v>
      </c>
      <c r="B110" s="450" t="s">
        <v>714</v>
      </c>
      <c r="C110" s="450" t="s">
        <v>413</v>
      </c>
      <c r="D110" s="450" t="s">
        <v>693</v>
      </c>
      <c r="E110" s="450" t="s">
        <v>715</v>
      </c>
      <c r="F110" s="450" t="s">
        <v>776</v>
      </c>
      <c r="G110" s="450"/>
      <c r="H110" s="454">
        <v>6</v>
      </c>
      <c r="I110" s="454">
        <v>7710</v>
      </c>
      <c r="J110" s="450"/>
      <c r="K110" s="450">
        <v>1285</v>
      </c>
      <c r="L110" s="454"/>
      <c r="M110" s="454"/>
      <c r="N110" s="450"/>
      <c r="O110" s="450"/>
      <c r="P110" s="454"/>
      <c r="Q110" s="454"/>
      <c r="R110" s="524"/>
      <c r="S110" s="455"/>
    </row>
    <row r="111" spans="1:19" ht="14.4" customHeight="1" x14ac:dyDescent="0.3">
      <c r="A111" s="449" t="s">
        <v>713</v>
      </c>
      <c r="B111" s="450" t="s">
        <v>714</v>
      </c>
      <c r="C111" s="450" t="s">
        <v>413</v>
      </c>
      <c r="D111" s="450" t="s">
        <v>693</v>
      </c>
      <c r="E111" s="450" t="s">
        <v>715</v>
      </c>
      <c r="F111" s="450" t="s">
        <v>777</v>
      </c>
      <c r="G111" s="450" t="s">
        <v>778</v>
      </c>
      <c r="H111" s="454">
        <v>15</v>
      </c>
      <c r="I111" s="454">
        <v>6840</v>
      </c>
      <c r="J111" s="450"/>
      <c r="K111" s="450">
        <v>456</v>
      </c>
      <c r="L111" s="454"/>
      <c r="M111" s="454"/>
      <c r="N111" s="450"/>
      <c r="O111" s="450"/>
      <c r="P111" s="454"/>
      <c r="Q111" s="454"/>
      <c r="R111" s="524"/>
      <c r="S111" s="455"/>
    </row>
    <row r="112" spans="1:19" ht="14.4" customHeight="1" x14ac:dyDescent="0.3">
      <c r="A112" s="449" t="s">
        <v>713</v>
      </c>
      <c r="B112" s="450" t="s">
        <v>714</v>
      </c>
      <c r="C112" s="450" t="s">
        <v>413</v>
      </c>
      <c r="D112" s="450" t="s">
        <v>693</v>
      </c>
      <c r="E112" s="450" t="s">
        <v>715</v>
      </c>
      <c r="F112" s="450" t="s">
        <v>779</v>
      </c>
      <c r="G112" s="450" t="s">
        <v>780</v>
      </c>
      <c r="H112" s="454">
        <v>56</v>
      </c>
      <c r="I112" s="454">
        <v>3248</v>
      </c>
      <c r="J112" s="450"/>
      <c r="K112" s="450">
        <v>58</v>
      </c>
      <c r="L112" s="454"/>
      <c r="M112" s="454"/>
      <c r="N112" s="450"/>
      <c r="O112" s="450"/>
      <c r="P112" s="454"/>
      <c r="Q112" s="454"/>
      <c r="R112" s="524"/>
      <c r="S112" s="455"/>
    </row>
    <row r="113" spans="1:19" ht="14.4" customHeight="1" x14ac:dyDescent="0.3">
      <c r="A113" s="449" t="s">
        <v>713</v>
      </c>
      <c r="B113" s="450" t="s">
        <v>714</v>
      </c>
      <c r="C113" s="450" t="s">
        <v>413</v>
      </c>
      <c r="D113" s="450" t="s">
        <v>693</v>
      </c>
      <c r="E113" s="450" t="s">
        <v>715</v>
      </c>
      <c r="F113" s="450" t="s">
        <v>781</v>
      </c>
      <c r="G113" s="450" t="s">
        <v>782</v>
      </c>
      <c r="H113" s="454">
        <v>6</v>
      </c>
      <c r="I113" s="454">
        <v>13038</v>
      </c>
      <c r="J113" s="450"/>
      <c r="K113" s="450">
        <v>2173</v>
      </c>
      <c r="L113" s="454"/>
      <c r="M113" s="454"/>
      <c r="N113" s="450"/>
      <c r="O113" s="450"/>
      <c r="P113" s="454"/>
      <c r="Q113" s="454"/>
      <c r="R113" s="524"/>
      <c r="S113" s="455"/>
    </row>
    <row r="114" spans="1:19" ht="14.4" customHeight="1" x14ac:dyDescent="0.3">
      <c r="A114" s="449" t="s">
        <v>713</v>
      </c>
      <c r="B114" s="450" t="s">
        <v>714</v>
      </c>
      <c r="C114" s="450" t="s">
        <v>413</v>
      </c>
      <c r="D114" s="450" t="s">
        <v>693</v>
      </c>
      <c r="E114" s="450" t="s">
        <v>715</v>
      </c>
      <c r="F114" s="450" t="s">
        <v>787</v>
      </c>
      <c r="G114" s="450" t="s">
        <v>788</v>
      </c>
      <c r="H114" s="454">
        <v>158</v>
      </c>
      <c r="I114" s="454">
        <v>27808</v>
      </c>
      <c r="J114" s="450"/>
      <c r="K114" s="450">
        <v>176</v>
      </c>
      <c r="L114" s="454"/>
      <c r="M114" s="454"/>
      <c r="N114" s="450"/>
      <c r="O114" s="450"/>
      <c r="P114" s="454"/>
      <c r="Q114" s="454"/>
      <c r="R114" s="524"/>
      <c r="S114" s="455"/>
    </row>
    <row r="115" spans="1:19" ht="14.4" customHeight="1" x14ac:dyDescent="0.3">
      <c r="A115" s="449" t="s">
        <v>713</v>
      </c>
      <c r="B115" s="450" t="s">
        <v>714</v>
      </c>
      <c r="C115" s="450" t="s">
        <v>413</v>
      </c>
      <c r="D115" s="450" t="s">
        <v>693</v>
      </c>
      <c r="E115" s="450" t="s">
        <v>715</v>
      </c>
      <c r="F115" s="450" t="s">
        <v>793</v>
      </c>
      <c r="G115" s="450" t="s">
        <v>794</v>
      </c>
      <c r="H115" s="454">
        <v>2</v>
      </c>
      <c r="I115" s="454">
        <v>340</v>
      </c>
      <c r="J115" s="450"/>
      <c r="K115" s="450">
        <v>170</v>
      </c>
      <c r="L115" s="454"/>
      <c r="M115" s="454"/>
      <c r="N115" s="450"/>
      <c r="O115" s="450"/>
      <c r="P115" s="454"/>
      <c r="Q115" s="454"/>
      <c r="R115" s="524"/>
      <c r="S115" s="455"/>
    </row>
    <row r="116" spans="1:19" ht="14.4" customHeight="1" x14ac:dyDescent="0.3">
      <c r="A116" s="449" t="s">
        <v>713</v>
      </c>
      <c r="B116" s="450" t="s">
        <v>714</v>
      </c>
      <c r="C116" s="450" t="s">
        <v>413</v>
      </c>
      <c r="D116" s="450" t="s">
        <v>693</v>
      </c>
      <c r="E116" s="450" t="s">
        <v>715</v>
      </c>
      <c r="F116" s="450" t="s">
        <v>797</v>
      </c>
      <c r="G116" s="450"/>
      <c r="H116" s="454">
        <v>36</v>
      </c>
      <c r="I116" s="454">
        <v>36432</v>
      </c>
      <c r="J116" s="450"/>
      <c r="K116" s="450">
        <v>1012</v>
      </c>
      <c r="L116" s="454"/>
      <c r="M116" s="454"/>
      <c r="N116" s="450"/>
      <c r="O116" s="450"/>
      <c r="P116" s="454"/>
      <c r="Q116" s="454"/>
      <c r="R116" s="524"/>
      <c r="S116" s="455"/>
    </row>
    <row r="117" spans="1:19" ht="14.4" customHeight="1" x14ac:dyDescent="0.3">
      <c r="A117" s="449" t="s">
        <v>713</v>
      </c>
      <c r="B117" s="450" t="s">
        <v>714</v>
      </c>
      <c r="C117" s="450" t="s">
        <v>413</v>
      </c>
      <c r="D117" s="450" t="s">
        <v>693</v>
      </c>
      <c r="E117" s="450" t="s">
        <v>715</v>
      </c>
      <c r="F117" s="450" t="s">
        <v>800</v>
      </c>
      <c r="G117" s="450"/>
      <c r="H117" s="454">
        <v>47</v>
      </c>
      <c r="I117" s="454">
        <v>107959</v>
      </c>
      <c r="J117" s="450"/>
      <c r="K117" s="450">
        <v>2297</v>
      </c>
      <c r="L117" s="454"/>
      <c r="M117" s="454"/>
      <c r="N117" s="450"/>
      <c r="O117" s="450"/>
      <c r="P117" s="454"/>
      <c r="Q117" s="454"/>
      <c r="R117" s="524"/>
      <c r="S117" s="455"/>
    </row>
    <row r="118" spans="1:19" ht="14.4" customHeight="1" x14ac:dyDescent="0.3">
      <c r="A118" s="449" t="s">
        <v>713</v>
      </c>
      <c r="B118" s="450" t="s">
        <v>714</v>
      </c>
      <c r="C118" s="450" t="s">
        <v>413</v>
      </c>
      <c r="D118" s="450" t="s">
        <v>693</v>
      </c>
      <c r="E118" s="450" t="s">
        <v>715</v>
      </c>
      <c r="F118" s="450" t="s">
        <v>805</v>
      </c>
      <c r="G118" s="450" t="s">
        <v>806</v>
      </c>
      <c r="H118" s="454">
        <v>33</v>
      </c>
      <c r="I118" s="454">
        <v>70323</v>
      </c>
      <c r="J118" s="450"/>
      <c r="K118" s="450">
        <v>2131</v>
      </c>
      <c r="L118" s="454"/>
      <c r="M118" s="454"/>
      <c r="N118" s="450"/>
      <c r="O118" s="450"/>
      <c r="P118" s="454"/>
      <c r="Q118" s="454"/>
      <c r="R118" s="524"/>
      <c r="S118" s="455"/>
    </row>
    <row r="119" spans="1:19" ht="14.4" customHeight="1" x14ac:dyDescent="0.3">
      <c r="A119" s="449" t="s">
        <v>713</v>
      </c>
      <c r="B119" s="450" t="s">
        <v>714</v>
      </c>
      <c r="C119" s="450" t="s">
        <v>413</v>
      </c>
      <c r="D119" s="450" t="s">
        <v>693</v>
      </c>
      <c r="E119" s="450" t="s">
        <v>715</v>
      </c>
      <c r="F119" s="450" t="s">
        <v>816</v>
      </c>
      <c r="G119" s="450" t="s">
        <v>817</v>
      </c>
      <c r="H119" s="454">
        <v>6</v>
      </c>
      <c r="I119" s="454">
        <v>1734</v>
      </c>
      <c r="J119" s="450"/>
      <c r="K119" s="450">
        <v>289</v>
      </c>
      <c r="L119" s="454"/>
      <c r="M119" s="454"/>
      <c r="N119" s="450"/>
      <c r="O119" s="450"/>
      <c r="P119" s="454"/>
      <c r="Q119" s="454"/>
      <c r="R119" s="524"/>
      <c r="S119" s="455"/>
    </row>
    <row r="120" spans="1:19" ht="14.4" customHeight="1" x14ac:dyDescent="0.3">
      <c r="A120" s="449" t="s">
        <v>713</v>
      </c>
      <c r="B120" s="450" t="s">
        <v>714</v>
      </c>
      <c r="C120" s="450" t="s">
        <v>413</v>
      </c>
      <c r="D120" s="450" t="s">
        <v>693</v>
      </c>
      <c r="E120" s="450" t="s">
        <v>715</v>
      </c>
      <c r="F120" s="450" t="s">
        <v>824</v>
      </c>
      <c r="G120" s="450" t="s">
        <v>825</v>
      </c>
      <c r="H120" s="454">
        <v>6</v>
      </c>
      <c r="I120" s="454">
        <v>0</v>
      </c>
      <c r="J120" s="450"/>
      <c r="K120" s="450">
        <v>0</v>
      </c>
      <c r="L120" s="454"/>
      <c r="M120" s="454"/>
      <c r="N120" s="450"/>
      <c r="O120" s="450"/>
      <c r="P120" s="454"/>
      <c r="Q120" s="454"/>
      <c r="R120" s="524"/>
      <c r="S120" s="455"/>
    </row>
    <row r="121" spans="1:19" ht="14.4" customHeight="1" x14ac:dyDescent="0.3">
      <c r="A121" s="449" t="s">
        <v>713</v>
      </c>
      <c r="B121" s="450" t="s">
        <v>714</v>
      </c>
      <c r="C121" s="450" t="s">
        <v>413</v>
      </c>
      <c r="D121" s="450" t="s">
        <v>693</v>
      </c>
      <c r="E121" s="450" t="s">
        <v>715</v>
      </c>
      <c r="F121" s="450" t="s">
        <v>828</v>
      </c>
      <c r="G121" s="450" t="s">
        <v>829</v>
      </c>
      <c r="H121" s="454"/>
      <c r="I121" s="454"/>
      <c r="J121" s="450"/>
      <c r="K121" s="450"/>
      <c r="L121" s="454">
        <v>12</v>
      </c>
      <c r="M121" s="454">
        <v>57348</v>
      </c>
      <c r="N121" s="450">
        <v>1</v>
      </c>
      <c r="O121" s="450">
        <v>4779</v>
      </c>
      <c r="P121" s="454"/>
      <c r="Q121" s="454"/>
      <c r="R121" s="524"/>
      <c r="S121" s="455"/>
    </row>
    <row r="122" spans="1:19" ht="14.4" customHeight="1" x14ac:dyDescent="0.3">
      <c r="A122" s="449" t="s">
        <v>713</v>
      </c>
      <c r="B122" s="450" t="s">
        <v>714</v>
      </c>
      <c r="C122" s="450" t="s">
        <v>413</v>
      </c>
      <c r="D122" s="450" t="s">
        <v>694</v>
      </c>
      <c r="E122" s="450" t="s">
        <v>715</v>
      </c>
      <c r="F122" s="450" t="s">
        <v>718</v>
      </c>
      <c r="G122" s="450" t="s">
        <v>719</v>
      </c>
      <c r="H122" s="454">
        <v>72</v>
      </c>
      <c r="I122" s="454">
        <v>4176</v>
      </c>
      <c r="J122" s="450"/>
      <c r="K122" s="450">
        <v>58</v>
      </c>
      <c r="L122" s="454"/>
      <c r="M122" s="454"/>
      <c r="N122" s="450"/>
      <c r="O122" s="450"/>
      <c r="P122" s="454"/>
      <c r="Q122" s="454"/>
      <c r="R122" s="524"/>
      <c r="S122" s="455"/>
    </row>
    <row r="123" spans="1:19" ht="14.4" customHeight="1" x14ac:dyDescent="0.3">
      <c r="A123" s="449" t="s">
        <v>713</v>
      </c>
      <c r="B123" s="450" t="s">
        <v>714</v>
      </c>
      <c r="C123" s="450" t="s">
        <v>413</v>
      </c>
      <c r="D123" s="450" t="s">
        <v>694</v>
      </c>
      <c r="E123" s="450" t="s">
        <v>715</v>
      </c>
      <c r="F123" s="450" t="s">
        <v>720</v>
      </c>
      <c r="G123" s="450" t="s">
        <v>721</v>
      </c>
      <c r="H123" s="454">
        <v>4</v>
      </c>
      <c r="I123" s="454">
        <v>524</v>
      </c>
      <c r="J123" s="450"/>
      <c r="K123" s="450">
        <v>131</v>
      </c>
      <c r="L123" s="454"/>
      <c r="M123" s="454"/>
      <c r="N123" s="450"/>
      <c r="O123" s="450"/>
      <c r="P123" s="454"/>
      <c r="Q123" s="454"/>
      <c r="R123" s="524"/>
      <c r="S123" s="455"/>
    </row>
    <row r="124" spans="1:19" ht="14.4" customHeight="1" x14ac:dyDescent="0.3">
      <c r="A124" s="449" t="s">
        <v>713</v>
      </c>
      <c r="B124" s="450" t="s">
        <v>714</v>
      </c>
      <c r="C124" s="450" t="s">
        <v>413</v>
      </c>
      <c r="D124" s="450" t="s">
        <v>694</v>
      </c>
      <c r="E124" s="450" t="s">
        <v>715</v>
      </c>
      <c r="F124" s="450" t="s">
        <v>726</v>
      </c>
      <c r="G124" s="450" t="s">
        <v>727</v>
      </c>
      <c r="H124" s="454">
        <v>23</v>
      </c>
      <c r="I124" s="454">
        <v>4140</v>
      </c>
      <c r="J124" s="450"/>
      <c r="K124" s="450">
        <v>180</v>
      </c>
      <c r="L124" s="454"/>
      <c r="M124" s="454"/>
      <c r="N124" s="450"/>
      <c r="O124" s="450"/>
      <c r="P124" s="454"/>
      <c r="Q124" s="454"/>
      <c r="R124" s="524"/>
      <c r="S124" s="455"/>
    </row>
    <row r="125" spans="1:19" ht="14.4" customHeight="1" x14ac:dyDescent="0.3">
      <c r="A125" s="449" t="s">
        <v>713</v>
      </c>
      <c r="B125" s="450" t="s">
        <v>714</v>
      </c>
      <c r="C125" s="450" t="s">
        <v>413</v>
      </c>
      <c r="D125" s="450" t="s">
        <v>694</v>
      </c>
      <c r="E125" s="450" t="s">
        <v>715</v>
      </c>
      <c r="F125" s="450" t="s">
        <v>730</v>
      </c>
      <c r="G125" s="450" t="s">
        <v>731</v>
      </c>
      <c r="H125" s="454">
        <v>24</v>
      </c>
      <c r="I125" s="454">
        <v>8064</v>
      </c>
      <c r="J125" s="450"/>
      <c r="K125" s="450">
        <v>336</v>
      </c>
      <c r="L125" s="454"/>
      <c r="M125" s="454"/>
      <c r="N125" s="450"/>
      <c r="O125" s="450"/>
      <c r="P125" s="454"/>
      <c r="Q125" s="454"/>
      <c r="R125" s="524"/>
      <c r="S125" s="455"/>
    </row>
    <row r="126" spans="1:19" ht="14.4" customHeight="1" x14ac:dyDescent="0.3">
      <c r="A126" s="449" t="s">
        <v>713</v>
      </c>
      <c r="B126" s="450" t="s">
        <v>714</v>
      </c>
      <c r="C126" s="450" t="s">
        <v>413</v>
      </c>
      <c r="D126" s="450" t="s">
        <v>694</v>
      </c>
      <c r="E126" s="450" t="s">
        <v>715</v>
      </c>
      <c r="F126" s="450" t="s">
        <v>732</v>
      </c>
      <c r="G126" s="450" t="s">
        <v>733</v>
      </c>
      <c r="H126" s="454">
        <v>3</v>
      </c>
      <c r="I126" s="454">
        <v>1377</v>
      </c>
      <c r="J126" s="450"/>
      <c r="K126" s="450">
        <v>459</v>
      </c>
      <c r="L126" s="454"/>
      <c r="M126" s="454"/>
      <c r="N126" s="450"/>
      <c r="O126" s="450"/>
      <c r="P126" s="454"/>
      <c r="Q126" s="454"/>
      <c r="R126" s="524"/>
      <c r="S126" s="455"/>
    </row>
    <row r="127" spans="1:19" ht="14.4" customHeight="1" x14ac:dyDescent="0.3">
      <c r="A127" s="449" t="s">
        <v>713</v>
      </c>
      <c r="B127" s="450" t="s">
        <v>714</v>
      </c>
      <c r="C127" s="450" t="s">
        <v>413</v>
      </c>
      <c r="D127" s="450" t="s">
        <v>694</v>
      </c>
      <c r="E127" s="450" t="s">
        <v>715</v>
      </c>
      <c r="F127" s="450" t="s">
        <v>734</v>
      </c>
      <c r="G127" s="450" t="s">
        <v>735</v>
      </c>
      <c r="H127" s="454">
        <v>113</v>
      </c>
      <c r="I127" s="454">
        <v>39437</v>
      </c>
      <c r="J127" s="450"/>
      <c r="K127" s="450">
        <v>349</v>
      </c>
      <c r="L127" s="454"/>
      <c r="M127" s="454"/>
      <c r="N127" s="450"/>
      <c r="O127" s="450"/>
      <c r="P127" s="454"/>
      <c r="Q127" s="454"/>
      <c r="R127" s="524"/>
      <c r="S127" s="455"/>
    </row>
    <row r="128" spans="1:19" ht="14.4" customHeight="1" x14ac:dyDescent="0.3">
      <c r="A128" s="449" t="s">
        <v>713</v>
      </c>
      <c r="B128" s="450" t="s">
        <v>714</v>
      </c>
      <c r="C128" s="450" t="s">
        <v>413</v>
      </c>
      <c r="D128" s="450" t="s">
        <v>694</v>
      </c>
      <c r="E128" s="450" t="s">
        <v>715</v>
      </c>
      <c r="F128" s="450" t="s">
        <v>754</v>
      </c>
      <c r="G128" s="450" t="s">
        <v>755</v>
      </c>
      <c r="H128" s="454">
        <v>22</v>
      </c>
      <c r="I128" s="454">
        <v>6710</v>
      </c>
      <c r="J128" s="450"/>
      <c r="K128" s="450">
        <v>305</v>
      </c>
      <c r="L128" s="454"/>
      <c r="M128" s="454"/>
      <c r="N128" s="450"/>
      <c r="O128" s="450"/>
      <c r="P128" s="454"/>
      <c r="Q128" s="454"/>
      <c r="R128" s="524"/>
      <c r="S128" s="455"/>
    </row>
    <row r="129" spans="1:19" ht="14.4" customHeight="1" x14ac:dyDescent="0.3">
      <c r="A129" s="449" t="s">
        <v>713</v>
      </c>
      <c r="B129" s="450" t="s">
        <v>714</v>
      </c>
      <c r="C129" s="450" t="s">
        <v>413</v>
      </c>
      <c r="D129" s="450" t="s">
        <v>694</v>
      </c>
      <c r="E129" s="450" t="s">
        <v>715</v>
      </c>
      <c r="F129" s="450" t="s">
        <v>758</v>
      </c>
      <c r="G129" s="450" t="s">
        <v>759</v>
      </c>
      <c r="H129" s="454">
        <v>85</v>
      </c>
      <c r="I129" s="454">
        <v>41990</v>
      </c>
      <c r="J129" s="450"/>
      <c r="K129" s="450">
        <v>494</v>
      </c>
      <c r="L129" s="454"/>
      <c r="M129" s="454"/>
      <c r="N129" s="450"/>
      <c r="O129" s="450"/>
      <c r="P129" s="454"/>
      <c r="Q129" s="454"/>
      <c r="R129" s="524"/>
      <c r="S129" s="455"/>
    </row>
    <row r="130" spans="1:19" ht="14.4" customHeight="1" x14ac:dyDescent="0.3">
      <c r="A130" s="449" t="s">
        <v>713</v>
      </c>
      <c r="B130" s="450" t="s">
        <v>714</v>
      </c>
      <c r="C130" s="450" t="s">
        <v>413</v>
      </c>
      <c r="D130" s="450" t="s">
        <v>694</v>
      </c>
      <c r="E130" s="450" t="s">
        <v>715</v>
      </c>
      <c r="F130" s="450" t="s">
        <v>762</v>
      </c>
      <c r="G130" s="450" t="s">
        <v>763</v>
      </c>
      <c r="H130" s="454">
        <v>89</v>
      </c>
      <c r="I130" s="454">
        <v>32930</v>
      </c>
      <c r="J130" s="450"/>
      <c r="K130" s="450">
        <v>370</v>
      </c>
      <c r="L130" s="454"/>
      <c r="M130" s="454"/>
      <c r="N130" s="450"/>
      <c r="O130" s="450"/>
      <c r="P130" s="454"/>
      <c r="Q130" s="454"/>
      <c r="R130" s="524"/>
      <c r="S130" s="455"/>
    </row>
    <row r="131" spans="1:19" ht="14.4" customHeight="1" x14ac:dyDescent="0.3">
      <c r="A131" s="449" t="s">
        <v>713</v>
      </c>
      <c r="B131" s="450" t="s">
        <v>714</v>
      </c>
      <c r="C131" s="450" t="s">
        <v>413</v>
      </c>
      <c r="D131" s="450" t="s">
        <v>694</v>
      </c>
      <c r="E131" s="450" t="s">
        <v>715</v>
      </c>
      <c r="F131" s="450" t="s">
        <v>764</v>
      </c>
      <c r="G131" s="450" t="s">
        <v>765</v>
      </c>
      <c r="H131" s="454">
        <v>6</v>
      </c>
      <c r="I131" s="454">
        <v>18648</v>
      </c>
      <c r="J131" s="450"/>
      <c r="K131" s="450">
        <v>3108</v>
      </c>
      <c r="L131" s="454"/>
      <c r="M131" s="454"/>
      <c r="N131" s="450"/>
      <c r="O131" s="450"/>
      <c r="P131" s="454"/>
      <c r="Q131" s="454"/>
      <c r="R131" s="524"/>
      <c r="S131" s="455"/>
    </row>
    <row r="132" spans="1:19" ht="14.4" customHeight="1" x14ac:dyDescent="0.3">
      <c r="A132" s="449" t="s">
        <v>713</v>
      </c>
      <c r="B132" s="450" t="s">
        <v>714</v>
      </c>
      <c r="C132" s="450" t="s">
        <v>413</v>
      </c>
      <c r="D132" s="450" t="s">
        <v>694</v>
      </c>
      <c r="E132" s="450" t="s">
        <v>715</v>
      </c>
      <c r="F132" s="450" t="s">
        <v>770</v>
      </c>
      <c r="G132" s="450" t="s">
        <v>771</v>
      </c>
      <c r="H132" s="454">
        <v>25</v>
      </c>
      <c r="I132" s="454">
        <v>2775</v>
      </c>
      <c r="J132" s="450"/>
      <c r="K132" s="450">
        <v>111</v>
      </c>
      <c r="L132" s="454"/>
      <c r="M132" s="454"/>
      <c r="N132" s="450"/>
      <c r="O132" s="450"/>
      <c r="P132" s="454"/>
      <c r="Q132" s="454"/>
      <c r="R132" s="524"/>
      <c r="S132" s="455"/>
    </row>
    <row r="133" spans="1:19" ht="14.4" customHeight="1" x14ac:dyDescent="0.3">
      <c r="A133" s="449" t="s">
        <v>713</v>
      </c>
      <c r="B133" s="450" t="s">
        <v>714</v>
      </c>
      <c r="C133" s="450" t="s">
        <v>413</v>
      </c>
      <c r="D133" s="450" t="s">
        <v>694</v>
      </c>
      <c r="E133" s="450" t="s">
        <v>715</v>
      </c>
      <c r="F133" s="450" t="s">
        <v>772</v>
      </c>
      <c r="G133" s="450" t="s">
        <v>773</v>
      </c>
      <c r="H133" s="454">
        <v>2</v>
      </c>
      <c r="I133" s="454">
        <v>250</v>
      </c>
      <c r="J133" s="450"/>
      <c r="K133" s="450">
        <v>125</v>
      </c>
      <c r="L133" s="454"/>
      <c r="M133" s="454"/>
      <c r="N133" s="450"/>
      <c r="O133" s="450"/>
      <c r="P133" s="454"/>
      <c r="Q133" s="454"/>
      <c r="R133" s="524"/>
      <c r="S133" s="455"/>
    </row>
    <row r="134" spans="1:19" ht="14.4" customHeight="1" x14ac:dyDescent="0.3">
      <c r="A134" s="449" t="s">
        <v>713</v>
      </c>
      <c r="B134" s="450" t="s">
        <v>714</v>
      </c>
      <c r="C134" s="450" t="s">
        <v>413</v>
      </c>
      <c r="D134" s="450" t="s">
        <v>694</v>
      </c>
      <c r="E134" s="450" t="s">
        <v>715</v>
      </c>
      <c r="F134" s="450" t="s">
        <v>777</v>
      </c>
      <c r="G134" s="450" t="s">
        <v>778</v>
      </c>
      <c r="H134" s="454">
        <v>44</v>
      </c>
      <c r="I134" s="454">
        <v>20064</v>
      </c>
      <c r="J134" s="450"/>
      <c r="K134" s="450">
        <v>456</v>
      </c>
      <c r="L134" s="454"/>
      <c r="M134" s="454"/>
      <c r="N134" s="450"/>
      <c r="O134" s="450"/>
      <c r="P134" s="454"/>
      <c r="Q134" s="454"/>
      <c r="R134" s="524"/>
      <c r="S134" s="455"/>
    </row>
    <row r="135" spans="1:19" ht="14.4" customHeight="1" x14ac:dyDescent="0.3">
      <c r="A135" s="449" t="s">
        <v>713</v>
      </c>
      <c r="B135" s="450" t="s">
        <v>714</v>
      </c>
      <c r="C135" s="450" t="s">
        <v>413</v>
      </c>
      <c r="D135" s="450" t="s">
        <v>694</v>
      </c>
      <c r="E135" s="450" t="s">
        <v>715</v>
      </c>
      <c r="F135" s="450" t="s">
        <v>779</v>
      </c>
      <c r="G135" s="450" t="s">
        <v>780</v>
      </c>
      <c r="H135" s="454">
        <v>250</v>
      </c>
      <c r="I135" s="454">
        <v>14500</v>
      </c>
      <c r="J135" s="450"/>
      <c r="K135" s="450">
        <v>58</v>
      </c>
      <c r="L135" s="454"/>
      <c r="M135" s="454"/>
      <c r="N135" s="450"/>
      <c r="O135" s="450"/>
      <c r="P135" s="454"/>
      <c r="Q135" s="454"/>
      <c r="R135" s="524"/>
      <c r="S135" s="455"/>
    </row>
    <row r="136" spans="1:19" ht="14.4" customHeight="1" x14ac:dyDescent="0.3">
      <c r="A136" s="449" t="s">
        <v>713</v>
      </c>
      <c r="B136" s="450" t="s">
        <v>714</v>
      </c>
      <c r="C136" s="450" t="s">
        <v>413</v>
      </c>
      <c r="D136" s="450" t="s">
        <v>694</v>
      </c>
      <c r="E136" s="450" t="s">
        <v>715</v>
      </c>
      <c r="F136" s="450" t="s">
        <v>781</v>
      </c>
      <c r="G136" s="450" t="s">
        <v>782</v>
      </c>
      <c r="H136" s="454">
        <v>3</v>
      </c>
      <c r="I136" s="454">
        <v>6519</v>
      </c>
      <c r="J136" s="450"/>
      <c r="K136" s="450">
        <v>2173</v>
      </c>
      <c r="L136" s="454"/>
      <c r="M136" s="454"/>
      <c r="N136" s="450"/>
      <c r="O136" s="450"/>
      <c r="P136" s="454"/>
      <c r="Q136" s="454"/>
      <c r="R136" s="524"/>
      <c r="S136" s="455"/>
    </row>
    <row r="137" spans="1:19" ht="14.4" customHeight="1" x14ac:dyDescent="0.3">
      <c r="A137" s="449" t="s">
        <v>713</v>
      </c>
      <c r="B137" s="450" t="s">
        <v>714</v>
      </c>
      <c r="C137" s="450" t="s">
        <v>413</v>
      </c>
      <c r="D137" s="450" t="s">
        <v>694</v>
      </c>
      <c r="E137" s="450" t="s">
        <v>715</v>
      </c>
      <c r="F137" s="450" t="s">
        <v>787</v>
      </c>
      <c r="G137" s="450" t="s">
        <v>788</v>
      </c>
      <c r="H137" s="454">
        <v>67</v>
      </c>
      <c r="I137" s="454">
        <v>11792</v>
      </c>
      <c r="J137" s="450"/>
      <c r="K137" s="450">
        <v>176</v>
      </c>
      <c r="L137" s="454"/>
      <c r="M137" s="454"/>
      <c r="N137" s="450"/>
      <c r="O137" s="450"/>
      <c r="P137" s="454"/>
      <c r="Q137" s="454"/>
      <c r="R137" s="524"/>
      <c r="S137" s="455"/>
    </row>
    <row r="138" spans="1:19" ht="14.4" customHeight="1" x14ac:dyDescent="0.3">
      <c r="A138" s="449" t="s">
        <v>713</v>
      </c>
      <c r="B138" s="450" t="s">
        <v>714</v>
      </c>
      <c r="C138" s="450" t="s">
        <v>413</v>
      </c>
      <c r="D138" s="450" t="s">
        <v>694</v>
      </c>
      <c r="E138" s="450" t="s">
        <v>715</v>
      </c>
      <c r="F138" s="450" t="s">
        <v>793</v>
      </c>
      <c r="G138" s="450" t="s">
        <v>794</v>
      </c>
      <c r="H138" s="454">
        <v>2</v>
      </c>
      <c r="I138" s="454">
        <v>340</v>
      </c>
      <c r="J138" s="450"/>
      <c r="K138" s="450">
        <v>170</v>
      </c>
      <c r="L138" s="454"/>
      <c r="M138" s="454"/>
      <c r="N138" s="450"/>
      <c r="O138" s="450"/>
      <c r="P138" s="454"/>
      <c r="Q138" s="454"/>
      <c r="R138" s="524"/>
      <c r="S138" s="455"/>
    </row>
    <row r="139" spans="1:19" ht="14.4" customHeight="1" x14ac:dyDescent="0.3">
      <c r="A139" s="449" t="s">
        <v>713</v>
      </c>
      <c r="B139" s="450" t="s">
        <v>714</v>
      </c>
      <c r="C139" s="450" t="s">
        <v>413</v>
      </c>
      <c r="D139" s="450" t="s">
        <v>694</v>
      </c>
      <c r="E139" s="450" t="s">
        <v>715</v>
      </c>
      <c r="F139" s="450" t="s">
        <v>797</v>
      </c>
      <c r="G139" s="450"/>
      <c r="H139" s="454">
        <v>24</v>
      </c>
      <c r="I139" s="454">
        <v>24288</v>
      </c>
      <c r="J139" s="450"/>
      <c r="K139" s="450">
        <v>1012</v>
      </c>
      <c r="L139" s="454"/>
      <c r="M139" s="454"/>
      <c r="N139" s="450"/>
      <c r="O139" s="450"/>
      <c r="P139" s="454"/>
      <c r="Q139" s="454"/>
      <c r="R139" s="524"/>
      <c r="S139" s="455"/>
    </row>
    <row r="140" spans="1:19" ht="14.4" customHeight="1" x14ac:dyDescent="0.3">
      <c r="A140" s="449" t="s">
        <v>713</v>
      </c>
      <c r="B140" s="450" t="s">
        <v>714</v>
      </c>
      <c r="C140" s="450" t="s">
        <v>413</v>
      </c>
      <c r="D140" s="450" t="s">
        <v>694</v>
      </c>
      <c r="E140" s="450" t="s">
        <v>715</v>
      </c>
      <c r="F140" s="450" t="s">
        <v>805</v>
      </c>
      <c r="G140" s="450" t="s">
        <v>806</v>
      </c>
      <c r="H140" s="454">
        <v>9</v>
      </c>
      <c r="I140" s="454">
        <v>19179</v>
      </c>
      <c r="J140" s="450"/>
      <c r="K140" s="450">
        <v>2131</v>
      </c>
      <c r="L140" s="454"/>
      <c r="M140" s="454"/>
      <c r="N140" s="450"/>
      <c r="O140" s="450"/>
      <c r="P140" s="454"/>
      <c r="Q140" s="454"/>
      <c r="R140" s="524"/>
      <c r="S140" s="455"/>
    </row>
    <row r="141" spans="1:19" ht="14.4" customHeight="1" x14ac:dyDescent="0.3">
      <c r="A141" s="449" t="s">
        <v>713</v>
      </c>
      <c r="B141" s="450" t="s">
        <v>714</v>
      </c>
      <c r="C141" s="450" t="s">
        <v>413</v>
      </c>
      <c r="D141" s="450" t="s">
        <v>694</v>
      </c>
      <c r="E141" s="450" t="s">
        <v>715</v>
      </c>
      <c r="F141" s="450" t="s">
        <v>816</v>
      </c>
      <c r="G141" s="450" t="s">
        <v>817</v>
      </c>
      <c r="H141" s="454">
        <v>1</v>
      </c>
      <c r="I141" s="454">
        <v>289</v>
      </c>
      <c r="J141" s="450"/>
      <c r="K141" s="450">
        <v>289</v>
      </c>
      <c r="L141" s="454"/>
      <c r="M141" s="454"/>
      <c r="N141" s="450"/>
      <c r="O141" s="450"/>
      <c r="P141" s="454"/>
      <c r="Q141" s="454"/>
      <c r="R141" s="524"/>
      <c r="S141" s="455"/>
    </row>
    <row r="142" spans="1:19" ht="14.4" customHeight="1" x14ac:dyDescent="0.3">
      <c r="A142" s="449" t="s">
        <v>713</v>
      </c>
      <c r="B142" s="450" t="s">
        <v>714</v>
      </c>
      <c r="C142" s="450" t="s">
        <v>413</v>
      </c>
      <c r="D142" s="450" t="s">
        <v>694</v>
      </c>
      <c r="E142" s="450" t="s">
        <v>715</v>
      </c>
      <c r="F142" s="450" t="s">
        <v>824</v>
      </c>
      <c r="G142" s="450" t="s">
        <v>825</v>
      </c>
      <c r="H142" s="454">
        <v>1</v>
      </c>
      <c r="I142" s="454">
        <v>0</v>
      </c>
      <c r="J142" s="450"/>
      <c r="K142" s="450">
        <v>0</v>
      </c>
      <c r="L142" s="454"/>
      <c r="M142" s="454"/>
      <c r="N142" s="450"/>
      <c r="O142" s="450"/>
      <c r="P142" s="454"/>
      <c r="Q142" s="454"/>
      <c r="R142" s="524"/>
      <c r="S142" s="455"/>
    </row>
    <row r="143" spans="1:19" ht="14.4" customHeight="1" x14ac:dyDescent="0.3">
      <c r="A143" s="449" t="s">
        <v>713</v>
      </c>
      <c r="B143" s="450" t="s">
        <v>714</v>
      </c>
      <c r="C143" s="450" t="s">
        <v>413</v>
      </c>
      <c r="D143" s="450" t="s">
        <v>694</v>
      </c>
      <c r="E143" s="450" t="s">
        <v>715</v>
      </c>
      <c r="F143" s="450" t="s">
        <v>828</v>
      </c>
      <c r="G143" s="450" t="s">
        <v>829</v>
      </c>
      <c r="H143" s="454"/>
      <c r="I143" s="454"/>
      <c r="J143" s="450"/>
      <c r="K143" s="450"/>
      <c r="L143" s="454">
        <v>3</v>
      </c>
      <c r="M143" s="454">
        <v>14337</v>
      </c>
      <c r="N143" s="450">
        <v>1</v>
      </c>
      <c r="O143" s="450">
        <v>4779</v>
      </c>
      <c r="P143" s="454">
        <v>6</v>
      </c>
      <c r="Q143" s="454">
        <v>28818</v>
      </c>
      <c r="R143" s="524">
        <v>2.0100439422473322</v>
      </c>
      <c r="S143" s="455">
        <v>4803</v>
      </c>
    </row>
    <row r="144" spans="1:19" ht="14.4" customHeight="1" x14ac:dyDescent="0.3">
      <c r="A144" s="449" t="s">
        <v>713</v>
      </c>
      <c r="B144" s="450" t="s">
        <v>714</v>
      </c>
      <c r="C144" s="450" t="s">
        <v>413</v>
      </c>
      <c r="D144" s="450" t="s">
        <v>695</v>
      </c>
      <c r="E144" s="450" t="s">
        <v>715</v>
      </c>
      <c r="F144" s="450" t="s">
        <v>718</v>
      </c>
      <c r="G144" s="450" t="s">
        <v>719</v>
      </c>
      <c r="H144" s="454">
        <v>10</v>
      </c>
      <c r="I144" s="454">
        <v>580</v>
      </c>
      <c r="J144" s="450"/>
      <c r="K144" s="450">
        <v>58</v>
      </c>
      <c r="L144" s="454"/>
      <c r="M144" s="454"/>
      <c r="N144" s="450"/>
      <c r="O144" s="450"/>
      <c r="P144" s="454"/>
      <c r="Q144" s="454"/>
      <c r="R144" s="524"/>
      <c r="S144" s="455"/>
    </row>
    <row r="145" spans="1:19" ht="14.4" customHeight="1" x14ac:dyDescent="0.3">
      <c r="A145" s="449" t="s">
        <v>713</v>
      </c>
      <c r="B145" s="450" t="s">
        <v>714</v>
      </c>
      <c r="C145" s="450" t="s">
        <v>413</v>
      </c>
      <c r="D145" s="450" t="s">
        <v>695</v>
      </c>
      <c r="E145" s="450" t="s">
        <v>715</v>
      </c>
      <c r="F145" s="450" t="s">
        <v>730</v>
      </c>
      <c r="G145" s="450" t="s">
        <v>731</v>
      </c>
      <c r="H145" s="454">
        <v>5</v>
      </c>
      <c r="I145" s="454">
        <v>1680</v>
      </c>
      <c r="J145" s="450"/>
      <c r="K145" s="450">
        <v>336</v>
      </c>
      <c r="L145" s="454"/>
      <c r="M145" s="454"/>
      <c r="N145" s="450"/>
      <c r="O145" s="450"/>
      <c r="P145" s="454"/>
      <c r="Q145" s="454"/>
      <c r="R145" s="524"/>
      <c r="S145" s="455"/>
    </row>
    <row r="146" spans="1:19" ht="14.4" customHeight="1" x14ac:dyDescent="0.3">
      <c r="A146" s="449" t="s">
        <v>713</v>
      </c>
      <c r="B146" s="450" t="s">
        <v>714</v>
      </c>
      <c r="C146" s="450" t="s">
        <v>413</v>
      </c>
      <c r="D146" s="450" t="s">
        <v>695</v>
      </c>
      <c r="E146" s="450" t="s">
        <v>715</v>
      </c>
      <c r="F146" s="450" t="s">
        <v>734</v>
      </c>
      <c r="G146" s="450" t="s">
        <v>735</v>
      </c>
      <c r="H146" s="454">
        <v>4</v>
      </c>
      <c r="I146" s="454">
        <v>1396</v>
      </c>
      <c r="J146" s="450"/>
      <c r="K146" s="450">
        <v>349</v>
      </c>
      <c r="L146" s="454"/>
      <c r="M146" s="454"/>
      <c r="N146" s="450"/>
      <c r="O146" s="450"/>
      <c r="P146" s="454"/>
      <c r="Q146" s="454"/>
      <c r="R146" s="524"/>
      <c r="S146" s="455"/>
    </row>
    <row r="147" spans="1:19" ht="14.4" customHeight="1" x14ac:dyDescent="0.3">
      <c r="A147" s="449" t="s">
        <v>713</v>
      </c>
      <c r="B147" s="450" t="s">
        <v>714</v>
      </c>
      <c r="C147" s="450" t="s">
        <v>413</v>
      </c>
      <c r="D147" s="450" t="s">
        <v>695</v>
      </c>
      <c r="E147" s="450" t="s">
        <v>715</v>
      </c>
      <c r="F147" s="450" t="s">
        <v>742</v>
      </c>
      <c r="G147" s="450" t="s">
        <v>743</v>
      </c>
      <c r="H147" s="454">
        <v>1</v>
      </c>
      <c r="I147" s="454">
        <v>49</v>
      </c>
      <c r="J147" s="450"/>
      <c r="K147" s="450">
        <v>49</v>
      </c>
      <c r="L147" s="454"/>
      <c r="M147" s="454"/>
      <c r="N147" s="450"/>
      <c r="O147" s="450"/>
      <c r="P147" s="454"/>
      <c r="Q147" s="454"/>
      <c r="R147" s="524"/>
      <c r="S147" s="455"/>
    </row>
    <row r="148" spans="1:19" ht="14.4" customHeight="1" x14ac:dyDescent="0.3">
      <c r="A148" s="449" t="s">
        <v>713</v>
      </c>
      <c r="B148" s="450" t="s">
        <v>714</v>
      </c>
      <c r="C148" s="450" t="s">
        <v>413</v>
      </c>
      <c r="D148" s="450" t="s">
        <v>695</v>
      </c>
      <c r="E148" s="450" t="s">
        <v>715</v>
      </c>
      <c r="F148" s="450" t="s">
        <v>744</v>
      </c>
      <c r="G148" s="450" t="s">
        <v>745</v>
      </c>
      <c r="H148" s="454">
        <v>1</v>
      </c>
      <c r="I148" s="454">
        <v>391</v>
      </c>
      <c r="J148" s="450"/>
      <c r="K148" s="450">
        <v>391</v>
      </c>
      <c r="L148" s="454"/>
      <c r="M148" s="454"/>
      <c r="N148" s="450"/>
      <c r="O148" s="450"/>
      <c r="P148" s="454"/>
      <c r="Q148" s="454"/>
      <c r="R148" s="524"/>
      <c r="S148" s="455"/>
    </row>
    <row r="149" spans="1:19" ht="14.4" customHeight="1" x14ac:dyDescent="0.3">
      <c r="A149" s="449" t="s">
        <v>713</v>
      </c>
      <c r="B149" s="450" t="s">
        <v>714</v>
      </c>
      <c r="C149" s="450" t="s">
        <v>413</v>
      </c>
      <c r="D149" s="450" t="s">
        <v>695</v>
      </c>
      <c r="E149" s="450" t="s">
        <v>715</v>
      </c>
      <c r="F149" s="450" t="s">
        <v>746</v>
      </c>
      <c r="G149" s="450" t="s">
        <v>747</v>
      </c>
      <c r="H149" s="454">
        <v>2</v>
      </c>
      <c r="I149" s="454">
        <v>76</v>
      </c>
      <c r="J149" s="450"/>
      <c r="K149" s="450">
        <v>38</v>
      </c>
      <c r="L149" s="454"/>
      <c r="M149" s="454"/>
      <c r="N149" s="450"/>
      <c r="O149" s="450"/>
      <c r="P149" s="454"/>
      <c r="Q149" s="454"/>
      <c r="R149" s="524"/>
      <c r="S149" s="455"/>
    </row>
    <row r="150" spans="1:19" ht="14.4" customHeight="1" x14ac:dyDescent="0.3">
      <c r="A150" s="449" t="s">
        <v>713</v>
      </c>
      <c r="B150" s="450" t="s">
        <v>714</v>
      </c>
      <c r="C150" s="450" t="s">
        <v>413</v>
      </c>
      <c r="D150" s="450" t="s">
        <v>695</v>
      </c>
      <c r="E150" s="450" t="s">
        <v>715</v>
      </c>
      <c r="F150" s="450" t="s">
        <v>748</v>
      </c>
      <c r="G150" s="450" t="s">
        <v>749</v>
      </c>
      <c r="H150" s="454">
        <v>1</v>
      </c>
      <c r="I150" s="454">
        <v>265</v>
      </c>
      <c r="J150" s="450"/>
      <c r="K150" s="450">
        <v>265</v>
      </c>
      <c r="L150" s="454"/>
      <c r="M150" s="454"/>
      <c r="N150" s="450"/>
      <c r="O150" s="450"/>
      <c r="P150" s="454"/>
      <c r="Q150" s="454"/>
      <c r="R150" s="524"/>
      <c r="S150" s="455"/>
    </row>
    <row r="151" spans="1:19" ht="14.4" customHeight="1" x14ac:dyDescent="0.3">
      <c r="A151" s="449" t="s">
        <v>713</v>
      </c>
      <c r="B151" s="450" t="s">
        <v>714</v>
      </c>
      <c r="C151" s="450" t="s">
        <v>413</v>
      </c>
      <c r="D151" s="450" t="s">
        <v>695</v>
      </c>
      <c r="E151" s="450" t="s">
        <v>715</v>
      </c>
      <c r="F151" s="450" t="s">
        <v>750</v>
      </c>
      <c r="G151" s="450" t="s">
        <v>751</v>
      </c>
      <c r="H151" s="454">
        <v>7</v>
      </c>
      <c r="I151" s="454">
        <v>4935</v>
      </c>
      <c r="J151" s="450"/>
      <c r="K151" s="450">
        <v>705</v>
      </c>
      <c r="L151" s="454"/>
      <c r="M151" s="454"/>
      <c r="N151" s="450"/>
      <c r="O151" s="450"/>
      <c r="P151" s="454"/>
      <c r="Q151" s="454"/>
      <c r="R151" s="524"/>
      <c r="S151" s="455"/>
    </row>
    <row r="152" spans="1:19" ht="14.4" customHeight="1" x14ac:dyDescent="0.3">
      <c r="A152" s="449" t="s">
        <v>713</v>
      </c>
      <c r="B152" s="450" t="s">
        <v>714</v>
      </c>
      <c r="C152" s="450" t="s">
        <v>413</v>
      </c>
      <c r="D152" s="450" t="s">
        <v>695</v>
      </c>
      <c r="E152" s="450" t="s">
        <v>715</v>
      </c>
      <c r="F152" s="450" t="s">
        <v>752</v>
      </c>
      <c r="G152" s="450" t="s">
        <v>753</v>
      </c>
      <c r="H152" s="454">
        <v>2</v>
      </c>
      <c r="I152" s="454">
        <v>294</v>
      </c>
      <c r="J152" s="450"/>
      <c r="K152" s="450">
        <v>147</v>
      </c>
      <c r="L152" s="454"/>
      <c r="M152" s="454"/>
      <c r="N152" s="450"/>
      <c r="O152" s="450"/>
      <c r="P152" s="454"/>
      <c r="Q152" s="454"/>
      <c r="R152" s="524"/>
      <c r="S152" s="455"/>
    </row>
    <row r="153" spans="1:19" ht="14.4" customHeight="1" x14ac:dyDescent="0.3">
      <c r="A153" s="449" t="s">
        <v>713</v>
      </c>
      <c r="B153" s="450" t="s">
        <v>714</v>
      </c>
      <c r="C153" s="450" t="s">
        <v>413</v>
      </c>
      <c r="D153" s="450" t="s">
        <v>695</v>
      </c>
      <c r="E153" s="450" t="s">
        <v>715</v>
      </c>
      <c r="F153" s="450" t="s">
        <v>754</v>
      </c>
      <c r="G153" s="450" t="s">
        <v>755</v>
      </c>
      <c r="H153" s="454">
        <v>14</v>
      </c>
      <c r="I153" s="454">
        <v>4270</v>
      </c>
      <c r="J153" s="450"/>
      <c r="K153" s="450">
        <v>305</v>
      </c>
      <c r="L153" s="454"/>
      <c r="M153" s="454"/>
      <c r="N153" s="450"/>
      <c r="O153" s="450"/>
      <c r="P153" s="454"/>
      <c r="Q153" s="454"/>
      <c r="R153" s="524"/>
      <c r="S153" s="455"/>
    </row>
    <row r="154" spans="1:19" ht="14.4" customHeight="1" x14ac:dyDescent="0.3">
      <c r="A154" s="449" t="s">
        <v>713</v>
      </c>
      <c r="B154" s="450" t="s">
        <v>714</v>
      </c>
      <c r="C154" s="450" t="s">
        <v>413</v>
      </c>
      <c r="D154" s="450" t="s">
        <v>695</v>
      </c>
      <c r="E154" s="450" t="s">
        <v>715</v>
      </c>
      <c r="F154" s="450" t="s">
        <v>758</v>
      </c>
      <c r="G154" s="450" t="s">
        <v>759</v>
      </c>
      <c r="H154" s="454">
        <v>1</v>
      </c>
      <c r="I154" s="454">
        <v>494</v>
      </c>
      <c r="J154" s="450"/>
      <c r="K154" s="450">
        <v>494</v>
      </c>
      <c r="L154" s="454"/>
      <c r="M154" s="454"/>
      <c r="N154" s="450"/>
      <c r="O154" s="450"/>
      <c r="P154" s="454"/>
      <c r="Q154" s="454"/>
      <c r="R154" s="524"/>
      <c r="S154" s="455"/>
    </row>
    <row r="155" spans="1:19" ht="14.4" customHeight="1" x14ac:dyDescent="0.3">
      <c r="A155" s="449" t="s">
        <v>713</v>
      </c>
      <c r="B155" s="450" t="s">
        <v>714</v>
      </c>
      <c r="C155" s="450" t="s">
        <v>413</v>
      </c>
      <c r="D155" s="450" t="s">
        <v>695</v>
      </c>
      <c r="E155" s="450" t="s">
        <v>715</v>
      </c>
      <c r="F155" s="450" t="s">
        <v>762</v>
      </c>
      <c r="G155" s="450" t="s">
        <v>763</v>
      </c>
      <c r="H155" s="454">
        <v>15</v>
      </c>
      <c r="I155" s="454">
        <v>5550</v>
      </c>
      <c r="J155" s="450"/>
      <c r="K155" s="450">
        <v>370</v>
      </c>
      <c r="L155" s="454"/>
      <c r="M155" s="454"/>
      <c r="N155" s="450"/>
      <c r="O155" s="450"/>
      <c r="P155" s="454"/>
      <c r="Q155" s="454"/>
      <c r="R155" s="524"/>
      <c r="S155" s="455"/>
    </row>
    <row r="156" spans="1:19" ht="14.4" customHeight="1" x14ac:dyDescent="0.3">
      <c r="A156" s="449" t="s">
        <v>713</v>
      </c>
      <c r="B156" s="450" t="s">
        <v>714</v>
      </c>
      <c r="C156" s="450" t="s">
        <v>413</v>
      </c>
      <c r="D156" s="450" t="s">
        <v>695</v>
      </c>
      <c r="E156" s="450" t="s">
        <v>715</v>
      </c>
      <c r="F156" s="450" t="s">
        <v>777</v>
      </c>
      <c r="G156" s="450" t="s">
        <v>778</v>
      </c>
      <c r="H156" s="454">
        <v>25</v>
      </c>
      <c r="I156" s="454">
        <v>11400</v>
      </c>
      <c r="J156" s="450"/>
      <c r="K156" s="450">
        <v>456</v>
      </c>
      <c r="L156" s="454"/>
      <c r="M156" s="454"/>
      <c r="N156" s="450"/>
      <c r="O156" s="450"/>
      <c r="P156" s="454"/>
      <c r="Q156" s="454"/>
      <c r="R156" s="524"/>
      <c r="S156" s="455"/>
    </row>
    <row r="157" spans="1:19" ht="14.4" customHeight="1" x14ac:dyDescent="0.3">
      <c r="A157" s="449" t="s">
        <v>713</v>
      </c>
      <c r="B157" s="450" t="s">
        <v>714</v>
      </c>
      <c r="C157" s="450" t="s">
        <v>413</v>
      </c>
      <c r="D157" s="450" t="s">
        <v>695</v>
      </c>
      <c r="E157" s="450" t="s">
        <v>715</v>
      </c>
      <c r="F157" s="450" t="s">
        <v>789</v>
      </c>
      <c r="G157" s="450" t="s">
        <v>790</v>
      </c>
      <c r="H157" s="454">
        <v>26</v>
      </c>
      <c r="I157" s="454">
        <v>2210</v>
      </c>
      <c r="J157" s="450"/>
      <c r="K157" s="450">
        <v>85</v>
      </c>
      <c r="L157" s="454"/>
      <c r="M157" s="454"/>
      <c r="N157" s="450"/>
      <c r="O157" s="450"/>
      <c r="P157" s="454"/>
      <c r="Q157" s="454"/>
      <c r="R157" s="524"/>
      <c r="S157" s="455"/>
    </row>
    <row r="158" spans="1:19" ht="14.4" customHeight="1" x14ac:dyDescent="0.3">
      <c r="A158" s="449" t="s">
        <v>713</v>
      </c>
      <c r="B158" s="450" t="s">
        <v>714</v>
      </c>
      <c r="C158" s="450" t="s">
        <v>413</v>
      </c>
      <c r="D158" s="450" t="s">
        <v>695</v>
      </c>
      <c r="E158" s="450" t="s">
        <v>715</v>
      </c>
      <c r="F158" s="450" t="s">
        <v>795</v>
      </c>
      <c r="G158" s="450" t="s">
        <v>796</v>
      </c>
      <c r="H158" s="454">
        <v>2</v>
      </c>
      <c r="I158" s="454">
        <v>58</v>
      </c>
      <c r="J158" s="450"/>
      <c r="K158" s="450">
        <v>29</v>
      </c>
      <c r="L158" s="454"/>
      <c r="M158" s="454"/>
      <c r="N158" s="450"/>
      <c r="O158" s="450"/>
      <c r="P158" s="454"/>
      <c r="Q158" s="454"/>
      <c r="R158" s="524"/>
      <c r="S158" s="455"/>
    </row>
    <row r="159" spans="1:19" ht="14.4" customHeight="1" x14ac:dyDescent="0.3">
      <c r="A159" s="449" t="s">
        <v>713</v>
      </c>
      <c r="B159" s="450" t="s">
        <v>714</v>
      </c>
      <c r="C159" s="450" t="s">
        <v>413</v>
      </c>
      <c r="D159" s="450" t="s">
        <v>695</v>
      </c>
      <c r="E159" s="450" t="s">
        <v>715</v>
      </c>
      <c r="F159" s="450" t="s">
        <v>798</v>
      </c>
      <c r="G159" s="450" t="s">
        <v>799</v>
      </c>
      <c r="H159" s="454">
        <v>1</v>
      </c>
      <c r="I159" s="454">
        <v>176</v>
      </c>
      <c r="J159" s="450"/>
      <c r="K159" s="450">
        <v>176</v>
      </c>
      <c r="L159" s="454"/>
      <c r="M159" s="454"/>
      <c r="N159" s="450"/>
      <c r="O159" s="450"/>
      <c r="P159" s="454"/>
      <c r="Q159" s="454"/>
      <c r="R159" s="524"/>
      <c r="S159" s="455"/>
    </row>
    <row r="160" spans="1:19" ht="14.4" customHeight="1" x14ac:dyDescent="0.3">
      <c r="A160" s="449" t="s">
        <v>713</v>
      </c>
      <c r="B160" s="450" t="s">
        <v>714</v>
      </c>
      <c r="C160" s="450" t="s">
        <v>413</v>
      </c>
      <c r="D160" s="450" t="s">
        <v>695</v>
      </c>
      <c r="E160" s="450" t="s">
        <v>715</v>
      </c>
      <c r="F160" s="450" t="s">
        <v>803</v>
      </c>
      <c r="G160" s="450" t="s">
        <v>804</v>
      </c>
      <c r="H160" s="454">
        <v>9</v>
      </c>
      <c r="I160" s="454">
        <v>2376</v>
      </c>
      <c r="J160" s="450"/>
      <c r="K160" s="450">
        <v>264</v>
      </c>
      <c r="L160" s="454"/>
      <c r="M160" s="454"/>
      <c r="N160" s="450"/>
      <c r="O160" s="450"/>
      <c r="P160" s="454"/>
      <c r="Q160" s="454"/>
      <c r="R160" s="524"/>
      <c r="S160" s="455"/>
    </row>
    <row r="161" spans="1:19" ht="14.4" customHeight="1" x14ac:dyDescent="0.3">
      <c r="A161" s="449" t="s">
        <v>713</v>
      </c>
      <c r="B161" s="450" t="s">
        <v>714</v>
      </c>
      <c r="C161" s="450" t="s">
        <v>413</v>
      </c>
      <c r="D161" s="450" t="s">
        <v>695</v>
      </c>
      <c r="E161" s="450" t="s">
        <v>715</v>
      </c>
      <c r="F161" s="450" t="s">
        <v>811</v>
      </c>
      <c r="G161" s="450" t="s">
        <v>719</v>
      </c>
      <c r="H161" s="454">
        <v>20</v>
      </c>
      <c r="I161" s="454">
        <v>740</v>
      </c>
      <c r="J161" s="450"/>
      <c r="K161" s="450">
        <v>37</v>
      </c>
      <c r="L161" s="454"/>
      <c r="M161" s="454"/>
      <c r="N161" s="450"/>
      <c r="O161" s="450"/>
      <c r="P161" s="454"/>
      <c r="Q161" s="454"/>
      <c r="R161" s="524"/>
      <c r="S161" s="455"/>
    </row>
    <row r="162" spans="1:19" ht="14.4" customHeight="1" x14ac:dyDescent="0.3">
      <c r="A162" s="449" t="s">
        <v>713</v>
      </c>
      <c r="B162" s="450" t="s">
        <v>714</v>
      </c>
      <c r="C162" s="450" t="s">
        <v>413</v>
      </c>
      <c r="D162" s="450" t="s">
        <v>695</v>
      </c>
      <c r="E162" s="450" t="s">
        <v>715</v>
      </c>
      <c r="F162" s="450" t="s">
        <v>820</v>
      </c>
      <c r="G162" s="450" t="s">
        <v>821</v>
      </c>
      <c r="H162" s="454">
        <v>1</v>
      </c>
      <c r="I162" s="454">
        <v>107</v>
      </c>
      <c r="J162" s="450"/>
      <c r="K162" s="450">
        <v>107</v>
      </c>
      <c r="L162" s="454"/>
      <c r="M162" s="454"/>
      <c r="N162" s="450"/>
      <c r="O162" s="450"/>
      <c r="P162" s="454"/>
      <c r="Q162" s="454"/>
      <c r="R162" s="524"/>
      <c r="S162" s="455"/>
    </row>
    <row r="163" spans="1:19" ht="14.4" customHeight="1" x14ac:dyDescent="0.3">
      <c r="A163" s="449" t="s">
        <v>713</v>
      </c>
      <c r="B163" s="450" t="s">
        <v>714</v>
      </c>
      <c r="C163" s="450" t="s">
        <v>413</v>
      </c>
      <c r="D163" s="450" t="s">
        <v>697</v>
      </c>
      <c r="E163" s="450" t="s">
        <v>715</v>
      </c>
      <c r="F163" s="450" t="s">
        <v>718</v>
      </c>
      <c r="G163" s="450" t="s">
        <v>719</v>
      </c>
      <c r="H163" s="454">
        <v>70</v>
      </c>
      <c r="I163" s="454">
        <v>4060</v>
      </c>
      <c r="J163" s="450"/>
      <c r="K163" s="450">
        <v>58</v>
      </c>
      <c r="L163" s="454"/>
      <c r="M163" s="454"/>
      <c r="N163" s="450"/>
      <c r="O163" s="450"/>
      <c r="P163" s="454"/>
      <c r="Q163" s="454"/>
      <c r="R163" s="524"/>
      <c r="S163" s="455"/>
    </row>
    <row r="164" spans="1:19" ht="14.4" customHeight="1" x14ac:dyDescent="0.3">
      <c r="A164" s="449" t="s">
        <v>713</v>
      </c>
      <c r="B164" s="450" t="s">
        <v>714</v>
      </c>
      <c r="C164" s="450" t="s">
        <v>413</v>
      </c>
      <c r="D164" s="450" t="s">
        <v>697</v>
      </c>
      <c r="E164" s="450" t="s">
        <v>715</v>
      </c>
      <c r="F164" s="450" t="s">
        <v>726</v>
      </c>
      <c r="G164" s="450" t="s">
        <v>727</v>
      </c>
      <c r="H164" s="454">
        <v>7</v>
      </c>
      <c r="I164" s="454">
        <v>1260</v>
      </c>
      <c r="J164" s="450"/>
      <c r="K164" s="450">
        <v>180</v>
      </c>
      <c r="L164" s="454"/>
      <c r="M164" s="454"/>
      <c r="N164" s="450"/>
      <c r="O164" s="450"/>
      <c r="P164" s="454"/>
      <c r="Q164" s="454"/>
      <c r="R164" s="524"/>
      <c r="S164" s="455"/>
    </row>
    <row r="165" spans="1:19" ht="14.4" customHeight="1" x14ac:dyDescent="0.3">
      <c r="A165" s="449" t="s">
        <v>713</v>
      </c>
      <c r="B165" s="450" t="s">
        <v>714</v>
      </c>
      <c r="C165" s="450" t="s">
        <v>413</v>
      </c>
      <c r="D165" s="450" t="s">
        <v>697</v>
      </c>
      <c r="E165" s="450" t="s">
        <v>715</v>
      </c>
      <c r="F165" s="450" t="s">
        <v>730</v>
      </c>
      <c r="G165" s="450" t="s">
        <v>731</v>
      </c>
      <c r="H165" s="454">
        <v>2</v>
      </c>
      <c r="I165" s="454">
        <v>672</v>
      </c>
      <c r="J165" s="450"/>
      <c r="K165" s="450">
        <v>336</v>
      </c>
      <c r="L165" s="454"/>
      <c r="M165" s="454"/>
      <c r="N165" s="450"/>
      <c r="O165" s="450"/>
      <c r="P165" s="454"/>
      <c r="Q165" s="454"/>
      <c r="R165" s="524"/>
      <c r="S165" s="455"/>
    </row>
    <row r="166" spans="1:19" ht="14.4" customHeight="1" x14ac:dyDescent="0.3">
      <c r="A166" s="449" t="s">
        <v>713</v>
      </c>
      <c r="B166" s="450" t="s">
        <v>714</v>
      </c>
      <c r="C166" s="450" t="s">
        <v>413</v>
      </c>
      <c r="D166" s="450" t="s">
        <v>697</v>
      </c>
      <c r="E166" s="450" t="s">
        <v>715</v>
      </c>
      <c r="F166" s="450" t="s">
        <v>734</v>
      </c>
      <c r="G166" s="450" t="s">
        <v>735</v>
      </c>
      <c r="H166" s="454">
        <v>27</v>
      </c>
      <c r="I166" s="454">
        <v>9423</v>
      </c>
      <c r="J166" s="450"/>
      <c r="K166" s="450">
        <v>349</v>
      </c>
      <c r="L166" s="454"/>
      <c r="M166" s="454"/>
      <c r="N166" s="450"/>
      <c r="O166" s="450"/>
      <c r="P166" s="454"/>
      <c r="Q166" s="454"/>
      <c r="R166" s="524"/>
      <c r="S166" s="455"/>
    </row>
    <row r="167" spans="1:19" ht="14.4" customHeight="1" x14ac:dyDescent="0.3">
      <c r="A167" s="449" t="s">
        <v>713</v>
      </c>
      <c r="B167" s="450" t="s">
        <v>714</v>
      </c>
      <c r="C167" s="450" t="s">
        <v>413</v>
      </c>
      <c r="D167" s="450" t="s">
        <v>697</v>
      </c>
      <c r="E167" s="450" t="s">
        <v>715</v>
      </c>
      <c r="F167" s="450" t="s">
        <v>754</v>
      </c>
      <c r="G167" s="450" t="s">
        <v>755</v>
      </c>
      <c r="H167" s="454">
        <v>14</v>
      </c>
      <c r="I167" s="454">
        <v>4270</v>
      </c>
      <c r="J167" s="450"/>
      <c r="K167" s="450">
        <v>305</v>
      </c>
      <c r="L167" s="454"/>
      <c r="M167" s="454"/>
      <c r="N167" s="450"/>
      <c r="O167" s="450"/>
      <c r="P167" s="454"/>
      <c r="Q167" s="454"/>
      <c r="R167" s="524"/>
      <c r="S167" s="455"/>
    </row>
    <row r="168" spans="1:19" ht="14.4" customHeight="1" x14ac:dyDescent="0.3">
      <c r="A168" s="449" t="s">
        <v>713</v>
      </c>
      <c r="B168" s="450" t="s">
        <v>714</v>
      </c>
      <c r="C168" s="450" t="s">
        <v>413</v>
      </c>
      <c r="D168" s="450" t="s">
        <v>697</v>
      </c>
      <c r="E168" s="450" t="s">
        <v>715</v>
      </c>
      <c r="F168" s="450" t="s">
        <v>758</v>
      </c>
      <c r="G168" s="450" t="s">
        <v>759</v>
      </c>
      <c r="H168" s="454">
        <v>26</v>
      </c>
      <c r="I168" s="454">
        <v>12844</v>
      </c>
      <c r="J168" s="450"/>
      <c r="K168" s="450">
        <v>494</v>
      </c>
      <c r="L168" s="454"/>
      <c r="M168" s="454"/>
      <c r="N168" s="450"/>
      <c r="O168" s="450"/>
      <c r="P168" s="454"/>
      <c r="Q168" s="454"/>
      <c r="R168" s="524"/>
      <c r="S168" s="455"/>
    </row>
    <row r="169" spans="1:19" ht="14.4" customHeight="1" x14ac:dyDescent="0.3">
      <c r="A169" s="449" t="s">
        <v>713</v>
      </c>
      <c r="B169" s="450" t="s">
        <v>714</v>
      </c>
      <c r="C169" s="450" t="s">
        <v>413</v>
      </c>
      <c r="D169" s="450" t="s">
        <v>697</v>
      </c>
      <c r="E169" s="450" t="s">
        <v>715</v>
      </c>
      <c r="F169" s="450" t="s">
        <v>762</v>
      </c>
      <c r="G169" s="450" t="s">
        <v>763</v>
      </c>
      <c r="H169" s="454">
        <v>27</v>
      </c>
      <c r="I169" s="454">
        <v>9990</v>
      </c>
      <c r="J169" s="450"/>
      <c r="K169" s="450">
        <v>370</v>
      </c>
      <c r="L169" s="454"/>
      <c r="M169" s="454"/>
      <c r="N169" s="450"/>
      <c r="O169" s="450"/>
      <c r="P169" s="454"/>
      <c r="Q169" s="454"/>
      <c r="R169" s="524"/>
      <c r="S169" s="455"/>
    </row>
    <row r="170" spans="1:19" ht="14.4" customHeight="1" x14ac:dyDescent="0.3">
      <c r="A170" s="449" t="s">
        <v>713</v>
      </c>
      <c r="B170" s="450" t="s">
        <v>714</v>
      </c>
      <c r="C170" s="450" t="s">
        <v>413</v>
      </c>
      <c r="D170" s="450" t="s">
        <v>697</v>
      </c>
      <c r="E170" s="450" t="s">
        <v>715</v>
      </c>
      <c r="F170" s="450" t="s">
        <v>770</v>
      </c>
      <c r="G170" s="450" t="s">
        <v>771</v>
      </c>
      <c r="H170" s="454">
        <v>2</v>
      </c>
      <c r="I170" s="454">
        <v>222</v>
      </c>
      <c r="J170" s="450"/>
      <c r="K170" s="450">
        <v>111</v>
      </c>
      <c r="L170" s="454"/>
      <c r="M170" s="454"/>
      <c r="N170" s="450"/>
      <c r="O170" s="450"/>
      <c r="P170" s="454"/>
      <c r="Q170" s="454"/>
      <c r="R170" s="524"/>
      <c r="S170" s="455"/>
    </row>
    <row r="171" spans="1:19" ht="14.4" customHeight="1" x14ac:dyDescent="0.3">
      <c r="A171" s="449" t="s">
        <v>713</v>
      </c>
      <c r="B171" s="450" t="s">
        <v>714</v>
      </c>
      <c r="C171" s="450" t="s">
        <v>413</v>
      </c>
      <c r="D171" s="450" t="s">
        <v>697</v>
      </c>
      <c r="E171" s="450" t="s">
        <v>715</v>
      </c>
      <c r="F171" s="450" t="s">
        <v>777</v>
      </c>
      <c r="G171" s="450" t="s">
        <v>778</v>
      </c>
      <c r="H171" s="454">
        <v>2</v>
      </c>
      <c r="I171" s="454">
        <v>912</v>
      </c>
      <c r="J171" s="450"/>
      <c r="K171" s="450">
        <v>456</v>
      </c>
      <c r="L171" s="454"/>
      <c r="M171" s="454"/>
      <c r="N171" s="450"/>
      <c r="O171" s="450"/>
      <c r="P171" s="454"/>
      <c r="Q171" s="454"/>
      <c r="R171" s="524"/>
      <c r="S171" s="455"/>
    </row>
    <row r="172" spans="1:19" ht="14.4" customHeight="1" x14ac:dyDescent="0.3">
      <c r="A172" s="449" t="s">
        <v>713</v>
      </c>
      <c r="B172" s="450" t="s">
        <v>714</v>
      </c>
      <c r="C172" s="450" t="s">
        <v>413</v>
      </c>
      <c r="D172" s="450" t="s">
        <v>697</v>
      </c>
      <c r="E172" s="450" t="s">
        <v>715</v>
      </c>
      <c r="F172" s="450" t="s">
        <v>779</v>
      </c>
      <c r="G172" s="450" t="s">
        <v>780</v>
      </c>
      <c r="H172" s="454">
        <v>46</v>
      </c>
      <c r="I172" s="454">
        <v>2668</v>
      </c>
      <c r="J172" s="450"/>
      <c r="K172" s="450">
        <v>58</v>
      </c>
      <c r="L172" s="454"/>
      <c r="M172" s="454"/>
      <c r="N172" s="450"/>
      <c r="O172" s="450"/>
      <c r="P172" s="454"/>
      <c r="Q172" s="454"/>
      <c r="R172" s="524"/>
      <c r="S172" s="455"/>
    </row>
    <row r="173" spans="1:19" ht="14.4" customHeight="1" x14ac:dyDescent="0.3">
      <c r="A173" s="449" t="s">
        <v>713</v>
      </c>
      <c r="B173" s="450" t="s">
        <v>714</v>
      </c>
      <c r="C173" s="450" t="s">
        <v>413</v>
      </c>
      <c r="D173" s="450" t="s">
        <v>697</v>
      </c>
      <c r="E173" s="450" t="s">
        <v>715</v>
      </c>
      <c r="F173" s="450" t="s">
        <v>781</v>
      </c>
      <c r="G173" s="450" t="s">
        <v>782</v>
      </c>
      <c r="H173" s="454">
        <v>5</v>
      </c>
      <c r="I173" s="454">
        <v>10865</v>
      </c>
      <c r="J173" s="450"/>
      <c r="K173" s="450">
        <v>2173</v>
      </c>
      <c r="L173" s="454"/>
      <c r="M173" s="454"/>
      <c r="N173" s="450"/>
      <c r="O173" s="450"/>
      <c r="P173" s="454"/>
      <c r="Q173" s="454"/>
      <c r="R173" s="524"/>
      <c r="S173" s="455"/>
    </row>
    <row r="174" spans="1:19" ht="14.4" customHeight="1" x14ac:dyDescent="0.3">
      <c r="A174" s="449" t="s">
        <v>713</v>
      </c>
      <c r="B174" s="450" t="s">
        <v>714</v>
      </c>
      <c r="C174" s="450" t="s">
        <v>413</v>
      </c>
      <c r="D174" s="450" t="s">
        <v>697</v>
      </c>
      <c r="E174" s="450" t="s">
        <v>715</v>
      </c>
      <c r="F174" s="450" t="s">
        <v>787</v>
      </c>
      <c r="G174" s="450" t="s">
        <v>788</v>
      </c>
      <c r="H174" s="454">
        <v>24</v>
      </c>
      <c r="I174" s="454">
        <v>4224</v>
      </c>
      <c r="J174" s="450"/>
      <c r="K174" s="450">
        <v>176</v>
      </c>
      <c r="L174" s="454"/>
      <c r="M174" s="454"/>
      <c r="N174" s="450"/>
      <c r="O174" s="450"/>
      <c r="P174" s="454"/>
      <c r="Q174" s="454"/>
      <c r="R174" s="524"/>
      <c r="S174" s="455"/>
    </row>
    <row r="175" spans="1:19" ht="14.4" customHeight="1" x14ac:dyDescent="0.3">
      <c r="A175" s="449" t="s">
        <v>713</v>
      </c>
      <c r="B175" s="450" t="s">
        <v>714</v>
      </c>
      <c r="C175" s="450" t="s">
        <v>413</v>
      </c>
      <c r="D175" s="450" t="s">
        <v>697</v>
      </c>
      <c r="E175" s="450" t="s">
        <v>715</v>
      </c>
      <c r="F175" s="450" t="s">
        <v>805</v>
      </c>
      <c r="G175" s="450" t="s">
        <v>806</v>
      </c>
      <c r="H175" s="454">
        <v>9</v>
      </c>
      <c r="I175" s="454">
        <v>19179</v>
      </c>
      <c r="J175" s="450"/>
      <c r="K175" s="450">
        <v>2131</v>
      </c>
      <c r="L175" s="454"/>
      <c r="M175" s="454"/>
      <c r="N175" s="450"/>
      <c r="O175" s="450"/>
      <c r="P175" s="454"/>
      <c r="Q175" s="454"/>
      <c r="R175" s="524"/>
      <c r="S175" s="455"/>
    </row>
    <row r="176" spans="1:19" ht="14.4" customHeight="1" x14ac:dyDescent="0.3">
      <c r="A176" s="449" t="s">
        <v>713</v>
      </c>
      <c r="B176" s="450" t="s">
        <v>714</v>
      </c>
      <c r="C176" s="450" t="s">
        <v>413</v>
      </c>
      <c r="D176" s="450" t="s">
        <v>697</v>
      </c>
      <c r="E176" s="450" t="s">
        <v>715</v>
      </c>
      <c r="F176" s="450" t="s">
        <v>816</v>
      </c>
      <c r="G176" s="450" t="s">
        <v>817</v>
      </c>
      <c r="H176" s="454">
        <v>2</v>
      </c>
      <c r="I176" s="454">
        <v>578</v>
      </c>
      <c r="J176" s="450"/>
      <c r="K176" s="450">
        <v>289</v>
      </c>
      <c r="L176" s="454"/>
      <c r="M176" s="454"/>
      <c r="N176" s="450"/>
      <c r="O176" s="450"/>
      <c r="P176" s="454"/>
      <c r="Q176" s="454"/>
      <c r="R176" s="524"/>
      <c r="S176" s="455"/>
    </row>
    <row r="177" spans="1:19" ht="14.4" customHeight="1" x14ac:dyDescent="0.3">
      <c r="A177" s="449" t="s">
        <v>713</v>
      </c>
      <c r="B177" s="450" t="s">
        <v>714</v>
      </c>
      <c r="C177" s="450" t="s">
        <v>413</v>
      </c>
      <c r="D177" s="450" t="s">
        <v>697</v>
      </c>
      <c r="E177" s="450" t="s">
        <v>715</v>
      </c>
      <c r="F177" s="450" t="s">
        <v>824</v>
      </c>
      <c r="G177" s="450" t="s">
        <v>825</v>
      </c>
      <c r="H177" s="454">
        <v>1</v>
      </c>
      <c r="I177" s="454">
        <v>0</v>
      </c>
      <c r="J177" s="450"/>
      <c r="K177" s="450">
        <v>0</v>
      </c>
      <c r="L177" s="454"/>
      <c r="M177" s="454"/>
      <c r="N177" s="450"/>
      <c r="O177" s="450"/>
      <c r="P177" s="454"/>
      <c r="Q177" s="454"/>
      <c r="R177" s="524"/>
      <c r="S177" s="455"/>
    </row>
    <row r="178" spans="1:19" ht="14.4" customHeight="1" x14ac:dyDescent="0.3">
      <c r="A178" s="449" t="s">
        <v>713</v>
      </c>
      <c r="B178" s="450" t="s">
        <v>714</v>
      </c>
      <c r="C178" s="450" t="s">
        <v>413</v>
      </c>
      <c r="D178" s="450" t="s">
        <v>698</v>
      </c>
      <c r="E178" s="450" t="s">
        <v>715</v>
      </c>
      <c r="F178" s="450" t="s">
        <v>718</v>
      </c>
      <c r="G178" s="450" t="s">
        <v>719</v>
      </c>
      <c r="H178" s="454">
        <v>181</v>
      </c>
      <c r="I178" s="454">
        <v>10498</v>
      </c>
      <c r="J178" s="450"/>
      <c r="K178" s="450">
        <v>58</v>
      </c>
      <c r="L178" s="454"/>
      <c r="M178" s="454"/>
      <c r="N178" s="450"/>
      <c r="O178" s="450"/>
      <c r="P178" s="454"/>
      <c r="Q178" s="454"/>
      <c r="R178" s="524"/>
      <c r="S178" s="455"/>
    </row>
    <row r="179" spans="1:19" ht="14.4" customHeight="1" x14ac:dyDescent="0.3">
      <c r="A179" s="449" t="s">
        <v>713</v>
      </c>
      <c r="B179" s="450" t="s">
        <v>714</v>
      </c>
      <c r="C179" s="450" t="s">
        <v>413</v>
      </c>
      <c r="D179" s="450" t="s">
        <v>698</v>
      </c>
      <c r="E179" s="450" t="s">
        <v>715</v>
      </c>
      <c r="F179" s="450" t="s">
        <v>720</v>
      </c>
      <c r="G179" s="450" t="s">
        <v>721</v>
      </c>
      <c r="H179" s="454">
        <v>6</v>
      </c>
      <c r="I179" s="454">
        <v>786</v>
      </c>
      <c r="J179" s="450"/>
      <c r="K179" s="450">
        <v>131</v>
      </c>
      <c r="L179" s="454"/>
      <c r="M179" s="454"/>
      <c r="N179" s="450"/>
      <c r="O179" s="450"/>
      <c r="P179" s="454"/>
      <c r="Q179" s="454"/>
      <c r="R179" s="524"/>
      <c r="S179" s="455"/>
    </row>
    <row r="180" spans="1:19" ht="14.4" customHeight="1" x14ac:dyDescent="0.3">
      <c r="A180" s="449" t="s">
        <v>713</v>
      </c>
      <c r="B180" s="450" t="s">
        <v>714</v>
      </c>
      <c r="C180" s="450" t="s">
        <v>413</v>
      </c>
      <c r="D180" s="450" t="s">
        <v>698</v>
      </c>
      <c r="E180" s="450" t="s">
        <v>715</v>
      </c>
      <c r="F180" s="450" t="s">
        <v>722</v>
      </c>
      <c r="G180" s="450" t="s">
        <v>723</v>
      </c>
      <c r="H180" s="454">
        <v>1</v>
      </c>
      <c r="I180" s="454">
        <v>189</v>
      </c>
      <c r="J180" s="450"/>
      <c r="K180" s="450">
        <v>189</v>
      </c>
      <c r="L180" s="454"/>
      <c r="M180" s="454"/>
      <c r="N180" s="450"/>
      <c r="O180" s="450"/>
      <c r="P180" s="454"/>
      <c r="Q180" s="454"/>
      <c r="R180" s="524"/>
      <c r="S180" s="455"/>
    </row>
    <row r="181" spans="1:19" ht="14.4" customHeight="1" x14ac:dyDescent="0.3">
      <c r="A181" s="449" t="s">
        <v>713</v>
      </c>
      <c r="B181" s="450" t="s">
        <v>714</v>
      </c>
      <c r="C181" s="450" t="s">
        <v>413</v>
      </c>
      <c r="D181" s="450" t="s">
        <v>698</v>
      </c>
      <c r="E181" s="450" t="s">
        <v>715</v>
      </c>
      <c r="F181" s="450" t="s">
        <v>724</v>
      </c>
      <c r="G181" s="450" t="s">
        <v>725</v>
      </c>
      <c r="H181" s="454">
        <v>1</v>
      </c>
      <c r="I181" s="454">
        <v>408</v>
      </c>
      <c r="J181" s="450"/>
      <c r="K181" s="450">
        <v>408</v>
      </c>
      <c r="L181" s="454"/>
      <c r="M181" s="454"/>
      <c r="N181" s="450"/>
      <c r="O181" s="450"/>
      <c r="P181" s="454"/>
      <c r="Q181" s="454"/>
      <c r="R181" s="524"/>
      <c r="S181" s="455"/>
    </row>
    <row r="182" spans="1:19" ht="14.4" customHeight="1" x14ac:dyDescent="0.3">
      <c r="A182" s="449" t="s">
        <v>713</v>
      </c>
      <c r="B182" s="450" t="s">
        <v>714</v>
      </c>
      <c r="C182" s="450" t="s">
        <v>413</v>
      </c>
      <c r="D182" s="450" t="s">
        <v>698</v>
      </c>
      <c r="E182" s="450" t="s">
        <v>715</v>
      </c>
      <c r="F182" s="450" t="s">
        <v>726</v>
      </c>
      <c r="G182" s="450" t="s">
        <v>727</v>
      </c>
      <c r="H182" s="454">
        <v>42</v>
      </c>
      <c r="I182" s="454">
        <v>7560</v>
      </c>
      <c r="J182" s="450"/>
      <c r="K182" s="450">
        <v>180</v>
      </c>
      <c r="L182" s="454"/>
      <c r="M182" s="454"/>
      <c r="N182" s="450"/>
      <c r="O182" s="450"/>
      <c r="P182" s="454"/>
      <c r="Q182" s="454"/>
      <c r="R182" s="524"/>
      <c r="S182" s="455"/>
    </row>
    <row r="183" spans="1:19" ht="14.4" customHeight="1" x14ac:dyDescent="0.3">
      <c r="A183" s="449" t="s">
        <v>713</v>
      </c>
      <c r="B183" s="450" t="s">
        <v>714</v>
      </c>
      <c r="C183" s="450" t="s">
        <v>413</v>
      </c>
      <c r="D183" s="450" t="s">
        <v>698</v>
      </c>
      <c r="E183" s="450" t="s">
        <v>715</v>
      </c>
      <c r="F183" s="450" t="s">
        <v>730</v>
      </c>
      <c r="G183" s="450" t="s">
        <v>731</v>
      </c>
      <c r="H183" s="454">
        <v>18</v>
      </c>
      <c r="I183" s="454">
        <v>6048</v>
      </c>
      <c r="J183" s="450"/>
      <c r="K183" s="450">
        <v>336</v>
      </c>
      <c r="L183" s="454"/>
      <c r="M183" s="454"/>
      <c r="N183" s="450"/>
      <c r="O183" s="450"/>
      <c r="P183" s="454"/>
      <c r="Q183" s="454"/>
      <c r="R183" s="524"/>
      <c r="S183" s="455"/>
    </row>
    <row r="184" spans="1:19" ht="14.4" customHeight="1" x14ac:dyDescent="0.3">
      <c r="A184" s="449" t="s">
        <v>713</v>
      </c>
      <c r="B184" s="450" t="s">
        <v>714</v>
      </c>
      <c r="C184" s="450" t="s">
        <v>413</v>
      </c>
      <c r="D184" s="450" t="s">
        <v>698</v>
      </c>
      <c r="E184" s="450" t="s">
        <v>715</v>
      </c>
      <c r="F184" s="450" t="s">
        <v>732</v>
      </c>
      <c r="G184" s="450" t="s">
        <v>733</v>
      </c>
      <c r="H184" s="454">
        <v>4</v>
      </c>
      <c r="I184" s="454">
        <v>1836</v>
      </c>
      <c r="J184" s="450"/>
      <c r="K184" s="450">
        <v>459</v>
      </c>
      <c r="L184" s="454"/>
      <c r="M184" s="454"/>
      <c r="N184" s="450"/>
      <c r="O184" s="450"/>
      <c r="P184" s="454"/>
      <c r="Q184" s="454"/>
      <c r="R184" s="524"/>
      <c r="S184" s="455"/>
    </row>
    <row r="185" spans="1:19" ht="14.4" customHeight="1" x14ac:dyDescent="0.3">
      <c r="A185" s="449" t="s">
        <v>713</v>
      </c>
      <c r="B185" s="450" t="s">
        <v>714</v>
      </c>
      <c r="C185" s="450" t="s">
        <v>413</v>
      </c>
      <c r="D185" s="450" t="s">
        <v>698</v>
      </c>
      <c r="E185" s="450" t="s">
        <v>715</v>
      </c>
      <c r="F185" s="450" t="s">
        <v>734</v>
      </c>
      <c r="G185" s="450" t="s">
        <v>735</v>
      </c>
      <c r="H185" s="454">
        <v>63</v>
      </c>
      <c r="I185" s="454">
        <v>21987</v>
      </c>
      <c r="J185" s="450"/>
      <c r="K185" s="450">
        <v>349</v>
      </c>
      <c r="L185" s="454"/>
      <c r="M185" s="454"/>
      <c r="N185" s="450"/>
      <c r="O185" s="450"/>
      <c r="P185" s="454"/>
      <c r="Q185" s="454"/>
      <c r="R185" s="524"/>
      <c r="S185" s="455"/>
    </row>
    <row r="186" spans="1:19" ht="14.4" customHeight="1" x14ac:dyDescent="0.3">
      <c r="A186" s="449" t="s">
        <v>713</v>
      </c>
      <c r="B186" s="450" t="s">
        <v>714</v>
      </c>
      <c r="C186" s="450" t="s">
        <v>413</v>
      </c>
      <c r="D186" s="450" t="s">
        <v>698</v>
      </c>
      <c r="E186" s="450" t="s">
        <v>715</v>
      </c>
      <c r="F186" s="450" t="s">
        <v>754</v>
      </c>
      <c r="G186" s="450" t="s">
        <v>755</v>
      </c>
      <c r="H186" s="454">
        <v>47</v>
      </c>
      <c r="I186" s="454">
        <v>14335</v>
      </c>
      <c r="J186" s="450"/>
      <c r="K186" s="450">
        <v>305</v>
      </c>
      <c r="L186" s="454"/>
      <c r="M186" s="454"/>
      <c r="N186" s="450"/>
      <c r="O186" s="450"/>
      <c r="P186" s="454"/>
      <c r="Q186" s="454"/>
      <c r="R186" s="524"/>
      <c r="S186" s="455"/>
    </row>
    <row r="187" spans="1:19" ht="14.4" customHeight="1" x14ac:dyDescent="0.3">
      <c r="A187" s="449" t="s">
        <v>713</v>
      </c>
      <c r="B187" s="450" t="s">
        <v>714</v>
      </c>
      <c r="C187" s="450" t="s">
        <v>413</v>
      </c>
      <c r="D187" s="450" t="s">
        <v>698</v>
      </c>
      <c r="E187" s="450" t="s">
        <v>715</v>
      </c>
      <c r="F187" s="450" t="s">
        <v>758</v>
      </c>
      <c r="G187" s="450" t="s">
        <v>759</v>
      </c>
      <c r="H187" s="454">
        <v>68</v>
      </c>
      <c r="I187" s="454">
        <v>33592</v>
      </c>
      <c r="J187" s="450"/>
      <c r="K187" s="450">
        <v>494</v>
      </c>
      <c r="L187" s="454"/>
      <c r="M187" s="454"/>
      <c r="N187" s="450"/>
      <c r="O187" s="450"/>
      <c r="P187" s="454"/>
      <c r="Q187" s="454"/>
      <c r="R187" s="524"/>
      <c r="S187" s="455"/>
    </row>
    <row r="188" spans="1:19" ht="14.4" customHeight="1" x14ac:dyDescent="0.3">
      <c r="A188" s="449" t="s">
        <v>713</v>
      </c>
      <c r="B188" s="450" t="s">
        <v>714</v>
      </c>
      <c r="C188" s="450" t="s">
        <v>413</v>
      </c>
      <c r="D188" s="450" t="s">
        <v>698</v>
      </c>
      <c r="E188" s="450" t="s">
        <v>715</v>
      </c>
      <c r="F188" s="450" t="s">
        <v>762</v>
      </c>
      <c r="G188" s="450" t="s">
        <v>763</v>
      </c>
      <c r="H188" s="454">
        <v>84</v>
      </c>
      <c r="I188" s="454">
        <v>31080</v>
      </c>
      <c r="J188" s="450"/>
      <c r="K188" s="450">
        <v>370</v>
      </c>
      <c r="L188" s="454"/>
      <c r="M188" s="454"/>
      <c r="N188" s="450"/>
      <c r="O188" s="450"/>
      <c r="P188" s="454"/>
      <c r="Q188" s="454"/>
      <c r="R188" s="524"/>
      <c r="S188" s="455"/>
    </row>
    <row r="189" spans="1:19" ht="14.4" customHeight="1" x14ac:dyDescent="0.3">
      <c r="A189" s="449" t="s">
        <v>713</v>
      </c>
      <c r="B189" s="450" t="s">
        <v>714</v>
      </c>
      <c r="C189" s="450" t="s">
        <v>413</v>
      </c>
      <c r="D189" s="450" t="s">
        <v>698</v>
      </c>
      <c r="E189" s="450" t="s">
        <v>715</v>
      </c>
      <c r="F189" s="450" t="s">
        <v>764</v>
      </c>
      <c r="G189" s="450" t="s">
        <v>765</v>
      </c>
      <c r="H189" s="454">
        <v>7</v>
      </c>
      <c r="I189" s="454">
        <v>21756</v>
      </c>
      <c r="J189" s="450"/>
      <c r="K189" s="450">
        <v>3108</v>
      </c>
      <c r="L189" s="454"/>
      <c r="M189" s="454"/>
      <c r="N189" s="450"/>
      <c r="O189" s="450"/>
      <c r="P189" s="454"/>
      <c r="Q189" s="454"/>
      <c r="R189" s="524"/>
      <c r="S189" s="455"/>
    </row>
    <row r="190" spans="1:19" ht="14.4" customHeight="1" x14ac:dyDescent="0.3">
      <c r="A190" s="449" t="s">
        <v>713</v>
      </c>
      <c r="B190" s="450" t="s">
        <v>714</v>
      </c>
      <c r="C190" s="450" t="s">
        <v>413</v>
      </c>
      <c r="D190" s="450" t="s">
        <v>698</v>
      </c>
      <c r="E190" s="450" t="s">
        <v>715</v>
      </c>
      <c r="F190" s="450" t="s">
        <v>770</v>
      </c>
      <c r="G190" s="450" t="s">
        <v>771</v>
      </c>
      <c r="H190" s="454">
        <v>13</v>
      </c>
      <c r="I190" s="454">
        <v>1443</v>
      </c>
      <c r="J190" s="450"/>
      <c r="K190" s="450">
        <v>111</v>
      </c>
      <c r="L190" s="454"/>
      <c r="M190" s="454"/>
      <c r="N190" s="450"/>
      <c r="O190" s="450"/>
      <c r="P190" s="454"/>
      <c r="Q190" s="454"/>
      <c r="R190" s="524"/>
      <c r="S190" s="455"/>
    </row>
    <row r="191" spans="1:19" ht="14.4" customHeight="1" x14ac:dyDescent="0.3">
      <c r="A191" s="449" t="s">
        <v>713</v>
      </c>
      <c r="B191" s="450" t="s">
        <v>714</v>
      </c>
      <c r="C191" s="450" t="s">
        <v>413</v>
      </c>
      <c r="D191" s="450" t="s">
        <v>698</v>
      </c>
      <c r="E191" s="450" t="s">
        <v>715</v>
      </c>
      <c r="F191" s="450" t="s">
        <v>776</v>
      </c>
      <c r="G191" s="450"/>
      <c r="H191" s="454">
        <v>1</v>
      </c>
      <c r="I191" s="454">
        <v>1285</v>
      </c>
      <c r="J191" s="450"/>
      <c r="K191" s="450">
        <v>1285</v>
      </c>
      <c r="L191" s="454"/>
      <c r="M191" s="454"/>
      <c r="N191" s="450"/>
      <c r="O191" s="450"/>
      <c r="P191" s="454"/>
      <c r="Q191" s="454"/>
      <c r="R191" s="524"/>
      <c r="S191" s="455"/>
    </row>
    <row r="192" spans="1:19" ht="14.4" customHeight="1" x14ac:dyDescent="0.3">
      <c r="A192" s="449" t="s">
        <v>713</v>
      </c>
      <c r="B192" s="450" t="s">
        <v>714</v>
      </c>
      <c r="C192" s="450" t="s">
        <v>413</v>
      </c>
      <c r="D192" s="450" t="s">
        <v>698</v>
      </c>
      <c r="E192" s="450" t="s">
        <v>715</v>
      </c>
      <c r="F192" s="450" t="s">
        <v>777</v>
      </c>
      <c r="G192" s="450" t="s">
        <v>778</v>
      </c>
      <c r="H192" s="454">
        <v>20</v>
      </c>
      <c r="I192" s="454">
        <v>9120</v>
      </c>
      <c r="J192" s="450"/>
      <c r="K192" s="450">
        <v>456</v>
      </c>
      <c r="L192" s="454"/>
      <c r="M192" s="454"/>
      <c r="N192" s="450"/>
      <c r="O192" s="450"/>
      <c r="P192" s="454"/>
      <c r="Q192" s="454"/>
      <c r="R192" s="524"/>
      <c r="S192" s="455"/>
    </row>
    <row r="193" spans="1:19" ht="14.4" customHeight="1" x14ac:dyDescent="0.3">
      <c r="A193" s="449" t="s">
        <v>713</v>
      </c>
      <c r="B193" s="450" t="s">
        <v>714</v>
      </c>
      <c r="C193" s="450" t="s">
        <v>413</v>
      </c>
      <c r="D193" s="450" t="s">
        <v>698</v>
      </c>
      <c r="E193" s="450" t="s">
        <v>715</v>
      </c>
      <c r="F193" s="450" t="s">
        <v>779</v>
      </c>
      <c r="G193" s="450" t="s">
        <v>780</v>
      </c>
      <c r="H193" s="454">
        <v>120</v>
      </c>
      <c r="I193" s="454">
        <v>6960</v>
      </c>
      <c r="J193" s="450"/>
      <c r="K193" s="450">
        <v>58</v>
      </c>
      <c r="L193" s="454"/>
      <c r="M193" s="454"/>
      <c r="N193" s="450"/>
      <c r="O193" s="450"/>
      <c r="P193" s="454"/>
      <c r="Q193" s="454"/>
      <c r="R193" s="524"/>
      <c r="S193" s="455"/>
    </row>
    <row r="194" spans="1:19" ht="14.4" customHeight="1" x14ac:dyDescent="0.3">
      <c r="A194" s="449" t="s">
        <v>713</v>
      </c>
      <c r="B194" s="450" t="s">
        <v>714</v>
      </c>
      <c r="C194" s="450" t="s">
        <v>413</v>
      </c>
      <c r="D194" s="450" t="s">
        <v>698</v>
      </c>
      <c r="E194" s="450" t="s">
        <v>715</v>
      </c>
      <c r="F194" s="450" t="s">
        <v>787</v>
      </c>
      <c r="G194" s="450" t="s">
        <v>788</v>
      </c>
      <c r="H194" s="454">
        <v>130</v>
      </c>
      <c r="I194" s="454">
        <v>22880</v>
      </c>
      <c r="J194" s="450"/>
      <c r="K194" s="450">
        <v>176</v>
      </c>
      <c r="L194" s="454"/>
      <c r="M194" s="454"/>
      <c r="N194" s="450"/>
      <c r="O194" s="450"/>
      <c r="P194" s="454"/>
      <c r="Q194" s="454"/>
      <c r="R194" s="524"/>
      <c r="S194" s="455"/>
    </row>
    <row r="195" spans="1:19" ht="14.4" customHeight="1" x14ac:dyDescent="0.3">
      <c r="A195" s="449" t="s">
        <v>713</v>
      </c>
      <c r="B195" s="450" t="s">
        <v>714</v>
      </c>
      <c r="C195" s="450" t="s">
        <v>413</v>
      </c>
      <c r="D195" s="450" t="s">
        <v>698</v>
      </c>
      <c r="E195" s="450" t="s">
        <v>715</v>
      </c>
      <c r="F195" s="450" t="s">
        <v>793</v>
      </c>
      <c r="G195" s="450" t="s">
        <v>794</v>
      </c>
      <c r="H195" s="454">
        <v>4</v>
      </c>
      <c r="I195" s="454">
        <v>680</v>
      </c>
      <c r="J195" s="450"/>
      <c r="K195" s="450">
        <v>170</v>
      </c>
      <c r="L195" s="454"/>
      <c r="M195" s="454"/>
      <c r="N195" s="450"/>
      <c r="O195" s="450"/>
      <c r="P195" s="454"/>
      <c r="Q195" s="454"/>
      <c r="R195" s="524"/>
      <c r="S195" s="455"/>
    </row>
    <row r="196" spans="1:19" ht="14.4" customHeight="1" x14ac:dyDescent="0.3">
      <c r="A196" s="449" t="s">
        <v>713</v>
      </c>
      <c r="B196" s="450" t="s">
        <v>714</v>
      </c>
      <c r="C196" s="450" t="s">
        <v>413</v>
      </c>
      <c r="D196" s="450" t="s">
        <v>698</v>
      </c>
      <c r="E196" s="450" t="s">
        <v>715</v>
      </c>
      <c r="F196" s="450" t="s">
        <v>797</v>
      </c>
      <c r="G196" s="450"/>
      <c r="H196" s="454">
        <v>13</v>
      </c>
      <c r="I196" s="454">
        <v>13156</v>
      </c>
      <c r="J196" s="450"/>
      <c r="K196" s="450">
        <v>1012</v>
      </c>
      <c r="L196" s="454"/>
      <c r="M196" s="454"/>
      <c r="N196" s="450"/>
      <c r="O196" s="450"/>
      <c r="P196" s="454"/>
      <c r="Q196" s="454"/>
      <c r="R196" s="524"/>
      <c r="S196" s="455"/>
    </row>
    <row r="197" spans="1:19" ht="14.4" customHeight="1" x14ac:dyDescent="0.3">
      <c r="A197" s="449" t="s">
        <v>713</v>
      </c>
      <c r="B197" s="450" t="s">
        <v>714</v>
      </c>
      <c r="C197" s="450" t="s">
        <v>413</v>
      </c>
      <c r="D197" s="450" t="s">
        <v>698</v>
      </c>
      <c r="E197" s="450" t="s">
        <v>715</v>
      </c>
      <c r="F197" s="450" t="s">
        <v>800</v>
      </c>
      <c r="G197" s="450"/>
      <c r="H197" s="454">
        <v>7</v>
      </c>
      <c r="I197" s="454">
        <v>16079</v>
      </c>
      <c r="J197" s="450"/>
      <c r="K197" s="450">
        <v>2297</v>
      </c>
      <c r="L197" s="454"/>
      <c r="M197" s="454"/>
      <c r="N197" s="450"/>
      <c r="O197" s="450"/>
      <c r="P197" s="454"/>
      <c r="Q197" s="454"/>
      <c r="R197" s="524"/>
      <c r="S197" s="455"/>
    </row>
    <row r="198" spans="1:19" ht="14.4" customHeight="1" x14ac:dyDescent="0.3">
      <c r="A198" s="449" t="s">
        <v>713</v>
      </c>
      <c r="B198" s="450" t="s">
        <v>714</v>
      </c>
      <c r="C198" s="450" t="s">
        <v>413</v>
      </c>
      <c r="D198" s="450" t="s">
        <v>698</v>
      </c>
      <c r="E198" s="450" t="s">
        <v>715</v>
      </c>
      <c r="F198" s="450" t="s">
        <v>805</v>
      </c>
      <c r="G198" s="450" t="s">
        <v>806</v>
      </c>
      <c r="H198" s="454">
        <v>1</v>
      </c>
      <c r="I198" s="454">
        <v>2131</v>
      </c>
      <c r="J198" s="450"/>
      <c r="K198" s="450">
        <v>2131</v>
      </c>
      <c r="L198" s="454"/>
      <c r="M198" s="454"/>
      <c r="N198" s="450"/>
      <c r="O198" s="450"/>
      <c r="P198" s="454"/>
      <c r="Q198" s="454"/>
      <c r="R198" s="524"/>
      <c r="S198" s="455"/>
    </row>
    <row r="199" spans="1:19" ht="14.4" customHeight="1" x14ac:dyDescent="0.3">
      <c r="A199" s="449" t="s">
        <v>713</v>
      </c>
      <c r="B199" s="450" t="s">
        <v>714</v>
      </c>
      <c r="C199" s="450" t="s">
        <v>413</v>
      </c>
      <c r="D199" s="450" t="s">
        <v>698</v>
      </c>
      <c r="E199" s="450" t="s">
        <v>715</v>
      </c>
      <c r="F199" s="450" t="s">
        <v>828</v>
      </c>
      <c r="G199" s="450" t="s">
        <v>829</v>
      </c>
      <c r="H199" s="454"/>
      <c r="I199" s="454"/>
      <c r="J199" s="450"/>
      <c r="K199" s="450"/>
      <c r="L199" s="454">
        <v>12</v>
      </c>
      <c r="M199" s="454">
        <v>57348</v>
      </c>
      <c r="N199" s="450">
        <v>1</v>
      </c>
      <c r="O199" s="450">
        <v>4779</v>
      </c>
      <c r="P199" s="454">
        <v>3</v>
      </c>
      <c r="Q199" s="454">
        <v>14409</v>
      </c>
      <c r="R199" s="524">
        <v>0.25125549278091652</v>
      </c>
      <c r="S199" s="455">
        <v>4803</v>
      </c>
    </row>
    <row r="200" spans="1:19" ht="14.4" customHeight="1" x14ac:dyDescent="0.3">
      <c r="A200" s="449" t="s">
        <v>713</v>
      </c>
      <c r="B200" s="450" t="s">
        <v>714</v>
      </c>
      <c r="C200" s="450" t="s">
        <v>413</v>
      </c>
      <c r="D200" s="450" t="s">
        <v>700</v>
      </c>
      <c r="E200" s="450" t="s">
        <v>715</v>
      </c>
      <c r="F200" s="450" t="s">
        <v>718</v>
      </c>
      <c r="G200" s="450" t="s">
        <v>719</v>
      </c>
      <c r="H200" s="454">
        <v>8</v>
      </c>
      <c r="I200" s="454">
        <v>464</v>
      </c>
      <c r="J200" s="450"/>
      <c r="K200" s="450">
        <v>58</v>
      </c>
      <c r="L200" s="454"/>
      <c r="M200" s="454"/>
      <c r="N200" s="450"/>
      <c r="O200" s="450"/>
      <c r="P200" s="454"/>
      <c r="Q200" s="454"/>
      <c r="R200" s="524"/>
      <c r="S200" s="455"/>
    </row>
    <row r="201" spans="1:19" ht="14.4" customHeight="1" x14ac:dyDescent="0.3">
      <c r="A201" s="449" t="s">
        <v>713</v>
      </c>
      <c r="B201" s="450" t="s">
        <v>714</v>
      </c>
      <c r="C201" s="450" t="s">
        <v>413</v>
      </c>
      <c r="D201" s="450" t="s">
        <v>700</v>
      </c>
      <c r="E201" s="450" t="s">
        <v>715</v>
      </c>
      <c r="F201" s="450" t="s">
        <v>720</v>
      </c>
      <c r="G201" s="450" t="s">
        <v>721</v>
      </c>
      <c r="H201" s="454">
        <v>2</v>
      </c>
      <c r="I201" s="454">
        <v>262</v>
      </c>
      <c r="J201" s="450"/>
      <c r="K201" s="450">
        <v>131</v>
      </c>
      <c r="L201" s="454"/>
      <c r="M201" s="454"/>
      <c r="N201" s="450"/>
      <c r="O201" s="450"/>
      <c r="P201" s="454"/>
      <c r="Q201" s="454"/>
      <c r="R201" s="524"/>
      <c r="S201" s="455"/>
    </row>
    <row r="202" spans="1:19" ht="14.4" customHeight="1" x14ac:dyDescent="0.3">
      <c r="A202" s="449" t="s">
        <v>713</v>
      </c>
      <c r="B202" s="450" t="s">
        <v>714</v>
      </c>
      <c r="C202" s="450" t="s">
        <v>413</v>
      </c>
      <c r="D202" s="450" t="s">
        <v>700</v>
      </c>
      <c r="E202" s="450" t="s">
        <v>715</v>
      </c>
      <c r="F202" s="450" t="s">
        <v>730</v>
      </c>
      <c r="G202" s="450" t="s">
        <v>731</v>
      </c>
      <c r="H202" s="454">
        <v>3</v>
      </c>
      <c r="I202" s="454">
        <v>1008</v>
      </c>
      <c r="J202" s="450"/>
      <c r="K202" s="450">
        <v>336</v>
      </c>
      <c r="L202" s="454"/>
      <c r="M202" s="454"/>
      <c r="N202" s="450"/>
      <c r="O202" s="450"/>
      <c r="P202" s="454"/>
      <c r="Q202" s="454"/>
      <c r="R202" s="524"/>
      <c r="S202" s="455"/>
    </row>
    <row r="203" spans="1:19" ht="14.4" customHeight="1" x14ac:dyDescent="0.3">
      <c r="A203" s="449" t="s">
        <v>713</v>
      </c>
      <c r="B203" s="450" t="s">
        <v>714</v>
      </c>
      <c r="C203" s="450" t="s">
        <v>413</v>
      </c>
      <c r="D203" s="450" t="s">
        <v>700</v>
      </c>
      <c r="E203" s="450" t="s">
        <v>715</v>
      </c>
      <c r="F203" s="450" t="s">
        <v>742</v>
      </c>
      <c r="G203" s="450" t="s">
        <v>743</v>
      </c>
      <c r="H203" s="454">
        <v>1</v>
      </c>
      <c r="I203" s="454">
        <v>49</v>
      </c>
      <c r="J203" s="450"/>
      <c r="K203" s="450">
        <v>49</v>
      </c>
      <c r="L203" s="454"/>
      <c r="M203" s="454"/>
      <c r="N203" s="450"/>
      <c r="O203" s="450"/>
      <c r="P203" s="454"/>
      <c r="Q203" s="454"/>
      <c r="R203" s="524"/>
      <c r="S203" s="455"/>
    </row>
    <row r="204" spans="1:19" ht="14.4" customHeight="1" x14ac:dyDescent="0.3">
      <c r="A204" s="449" t="s">
        <v>713</v>
      </c>
      <c r="B204" s="450" t="s">
        <v>714</v>
      </c>
      <c r="C204" s="450" t="s">
        <v>413</v>
      </c>
      <c r="D204" s="450" t="s">
        <v>700</v>
      </c>
      <c r="E204" s="450" t="s">
        <v>715</v>
      </c>
      <c r="F204" s="450" t="s">
        <v>750</v>
      </c>
      <c r="G204" s="450" t="s">
        <v>751</v>
      </c>
      <c r="H204" s="454">
        <v>8</v>
      </c>
      <c r="I204" s="454">
        <v>5640</v>
      </c>
      <c r="J204" s="450"/>
      <c r="K204" s="450">
        <v>705</v>
      </c>
      <c r="L204" s="454"/>
      <c r="M204" s="454"/>
      <c r="N204" s="450"/>
      <c r="O204" s="450"/>
      <c r="P204" s="454"/>
      <c r="Q204" s="454"/>
      <c r="R204" s="524"/>
      <c r="S204" s="455"/>
    </row>
    <row r="205" spans="1:19" ht="14.4" customHeight="1" x14ac:dyDescent="0.3">
      <c r="A205" s="449" t="s">
        <v>713</v>
      </c>
      <c r="B205" s="450" t="s">
        <v>714</v>
      </c>
      <c r="C205" s="450" t="s">
        <v>413</v>
      </c>
      <c r="D205" s="450" t="s">
        <v>700</v>
      </c>
      <c r="E205" s="450" t="s">
        <v>715</v>
      </c>
      <c r="F205" s="450" t="s">
        <v>754</v>
      </c>
      <c r="G205" s="450" t="s">
        <v>755</v>
      </c>
      <c r="H205" s="454">
        <v>4</v>
      </c>
      <c r="I205" s="454">
        <v>1220</v>
      </c>
      <c r="J205" s="450"/>
      <c r="K205" s="450">
        <v>305</v>
      </c>
      <c r="L205" s="454"/>
      <c r="M205" s="454"/>
      <c r="N205" s="450"/>
      <c r="O205" s="450"/>
      <c r="P205" s="454"/>
      <c r="Q205" s="454"/>
      <c r="R205" s="524"/>
      <c r="S205" s="455"/>
    </row>
    <row r="206" spans="1:19" ht="14.4" customHeight="1" x14ac:dyDescent="0.3">
      <c r="A206" s="449" t="s">
        <v>713</v>
      </c>
      <c r="B206" s="450" t="s">
        <v>714</v>
      </c>
      <c r="C206" s="450" t="s">
        <v>413</v>
      </c>
      <c r="D206" s="450" t="s">
        <v>700</v>
      </c>
      <c r="E206" s="450" t="s">
        <v>715</v>
      </c>
      <c r="F206" s="450" t="s">
        <v>756</v>
      </c>
      <c r="G206" s="450" t="s">
        <v>757</v>
      </c>
      <c r="H206" s="454">
        <v>3</v>
      </c>
      <c r="I206" s="454">
        <v>11136</v>
      </c>
      <c r="J206" s="450"/>
      <c r="K206" s="450">
        <v>3712</v>
      </c>
      <c r="L206" s="454"/>
      <c r="M206" s="454"/>
      <c r="N206" s="450"/>
      <c r="O206" s="450"/>
      <c r="P206" s="454"/>
      <c r="Q206" s="454"/>
      <c r="R206" s="524"/>
      <c r="S206" s="455"/>
    </row>
    <row r="207" spans="1:19" ht="14.4" customHeight="1" x14ac:dyDescent="0.3">
      <c r="A207" s="449" t="s">
        <v>713</v>
      </c>
      <c r="B207" s="450" t="s">
        <v>714</v>
      </c>
      <c r="C207" s="450" t="s">
        <v>413</v>
      </c>
      <c r="D207" s="450" t="s">
        <v>700</v>
      </c>
      <c r="E207" s="450" t="s">
        <v>715</v>
      </c>
      <c r="F207" s="450" t="s">
        <v>758</v>
      </c>
      <c r="G207" s="450" t="s">
        <v>759</v>
      </c>
      <c r="H207" s="454">
        <v>1</v>
      </c>
      <c r="I207" s="454">
        <v>494</v>
      </c>
      <c r="J207" s="450"/>
      <c r="K207" s="450">
        <v>494</v>
      </c>
      <c r="L207" s="454"/>
      <c r="M207" s="454"/>
      <c r="N207" s="450"/>
      <c r="O207" s="450"/>
      <c r="P207" s="454"/>
      <c r="Q207" s="454"/>
      <c r="R207" s="524"/>
      <c r="S207" s="455"/>
    </row>
    <row r="208" spans="1:19" ht="14.4" customHeight="1" x14ac:dyDescent="0.3">
      <c r="A208" s="449" t="s">
        <v>713</v>
      </c>
      <c r="B208" s="450" t="s">
        <v>714</v>
      </c>
      <c r="C208" s="450" t="s">
        <v>413</v>
      </c>
      <c r="D208" s="450" t="s">
        <v>700</v>
      </c>
      <c r="E208" s="450" t="s">
        <v>715</v>
      </c>
      <c r="F208" s="450" t="s">
        <v>762</v>
      </c>
      <c r="G208" s="450" t="s">
        <v>763</v>
      </c>
      <c r="H208" s="454">
        <v>5</v>
      </c>
      <c r="I208" s="454">
        <v>1850</v>
      </c>
      <c r="J208" s="450"/>
      <c r="K208" s="450">
        <v>370</v>
      </c>
      <c r="L208" s="454"/>
      <c r="M208" s="454"/>
      <c r="N208" s="450"/>
      <c r="O208" s="450"/>
      <c r="P208" s="454"/>
      <c r="Q208" s="454"/>
      <c r="R208" s="524"/>
      <c r="S208" s="455"/>
    </row>
    <row r="209" spans="1:19" ht="14.4" customHeight="1" x14ac:dyDescent="0.3">
      <c r="A209" s="449" t="s">
        <v>713</v>
      </c>
      <c r="B209" s="450" t="s">
        <v>714</v>
      </c>
      <c r="C209" s="450" t="s">
        <v>413</v>
      </c>
      <c r="D209" s="450" t="s">
        <v>700</v>
      </c>
      <c r="E209" s="450" t="s">
        <v>715</v>
      </c>
      <c r="F209" s="450" t="s">
        <v>770</v>
      </c>
      <c r="G209" s="450" t="s">
        <v>771</v>
      </c>
      <c r="H209" s="454">
        <v>5</v>
      </c>
      <c r="I209" s="454">
        <v>555</v>
      </c>
      <c r="J209" s="450"/>
      <c r="K209" s="450">
        <v>111</v>
      </c>
      <c r="L209" s="454"/>
      <c r="M209" s="454"/>
      <c r="N209" s="450"/>
      <c r="O209" s="450"/>
      <c r="P209" s="454"/>
      <c r="Q209" s="454"/>
      <c r="R209" s="524"/>
      <c r="S209" s="455"/>
    </row>
    <row r="210" spans="1:19" ht="14.4" customHeight="1" x14ac:dyDescent="0.3">
      <c r="A210" s="449" t="s">
        <v>713</v>
      </c>
      <c r="B210" s="450" t="s">
        <v>714</v>
      </c>
      <c r="C210" s="450" t="s">
        <v>413</v>
      </c>
      <c r="D210" s="450" t="s">
        <v>700</v>
      </c>
      <c r="E210" s="450" t="s">
        <v>715</v>
      </c>
      <c r="F210" s="450" t="s">
        <v>777</v>
      </c>
      <c r="G210" s="450" t="s">
        <v>778</v>
      </c>
      <c r="H210" s="454">
        <v>2</v>
      </c>
      <c r="I210" s="454">
        <v>912</v>
      </c>
      <c r="J210" s="450"/>
      <c r="K210" s="450">
        <v>456</v>
      </c>
      <c r="L210" s="454"/>
      <c r="M210" s="454"/>
      <c r="N210" s="450"/>
      <c r="O210" s="450"/>
      <c r="P210" s="454"/>
      <c r="Q210" s="454"/>
      <c r="R210" s="524"/>
      <c r="S210" s="455"/>
    </row>
    <row r="211" spans="1:19" ht="14.4" customHeight="1" x14ac:dyDescent="0.3">
      <c r="A211" s="449" t="s">
        <v>713</v>
      </c>
      <c r="B211" s="450" t="s">
        <v>714</v>
      </c>
      <c r="C211" s="450" t="s">
        <v>413</v>
      </c>
      <c r="D211" s="450" t="s">
        <v>700</v>
      </c>
      <c r="E211" s="450" t="s">
        <v>715</v>
      </c>
      <c r="F211" s="450" t="s">
        <v>787</v>
      </c>
      <c r="G211" s="450" t="s">
        <v>788</v>
      </c>
      <c r="H211" s="454">
        <v>70</v>
      </c>
      <c r="I211" s="454">
        <v>12320</v>
      </c>
      <c r="J211" s="450"/>
      <c r="K211" s="450">
        <v>176</v>
      </c>
      <c r="L211" s="454"/>
      <c r="M211" s="454"/>
      <c r="N211" s="450"/>
      <c r="O211" s="450"/>
      <c r="P211" s="454"/>
      <c r="Q211" s="454"/>
      <c r="R211" s="524"/>
      <c r="S211" s="455"/>
    </row>
    <row r="212" spans="1:19" ht="14.4" customHeight="1" x14ac:dyDescent="0.3">
      <c r="A212" s="449" t="s">
        <v>713</v>
      </c>
      <c r="B212" s="450" t="s">
        <v>714</v>
      </c>
      <c r="C212" s="450" t="s">
        <v>413</v>
      </c>
      <c r="D212" s="450" t="s">
        <v>700</v>
      </c>
      <c r="E212" s="450" t="s">
        <v>715</v>
      </c>
      <c r="F212" s="450" t="s">
        <v>789</v>
      </c>
      <c r="G212" s="450" t="s">
        <v>790</v>
      </c>
      <c r="H212" s="454">
        <v>20</v>
      </c>
      <c r="I212" s="454">
        <v>1700</v>
      </c>
      <c r="J212" s="450"/>
      <c r="K212" s="450">
        <v>85</v>
      </c>
      <c r="L212" s="454"/>
      <c r="M212" s="454"/>
      <c r="N212" s="450"/>
      <c r="O212" s="450"/>
      <c r="P212" s="454"/>
      <c r="Q212" s="454"/>
      <c r="R212" s="524"/>
      <c r="S212" s="455"/>
    </row>
    <row r="213" spans="1:19" ht="14.4" customHeight="1" x14ac:dyDescent="0.3">
      <c r="A213" s="449" t="s">
        <v>713</v>
      </c>
      <c r="B213" s="450" t="s">
        <v>714</v>
      </c>
      <c r="C213" s="450" t="s">
        <v>413</v>
      </c>
      <c r="D213" s="450" t="s">
        <v>700</v>
      </c>
      <c r="E213" s="450" t="s">
        <v>715</v>
      </c>
      <c r="F213" s="450" t="s">
        <v>793</v>
      </c>
      <c r="G213" s="450" t="s">
        <v>794</v>
      </c>
      <c r="H213" s="454">
        <v>2</v>
      </c>
      <c r="I213" s="454">
        <v>340</v>
      </c>
      <c r="J213" s="450"/>
      <c r="K213" s="450">
        <v>170</v>
      </c>
      <c r="L213" s="454"/>
      <c r="M213" s="454"/>
      <c r="N213" s="450"/>
      <c r="O213" s="450"/>
      <c r="P213" s="454"/>
      <c r="Q213" s="454"/>
      <c r="R213" s="524"/>
      <c r="S213" s="455"/>
    </row>
    <row r="214" spans="1:19" ht="14.4" customHeight="1" x14ac:dyDescent="0.3">
      <c r="A214" s="449" t="s">
        <v>713</v>
      </c>
      <c r="B214" s="450" t="s">
        <v>714</v>
      </c>
      <c r="C214" s="450" t="s">
        <v>413</v>
      </c>
      <c r="D214" s="450" t="s">
        <v>700</v>
      </c>
      <c r="E214" s="450" t="s">
        <v>715</v>
      </c>
      <c r="F214" s="450" t="s">
        <v>798</v>
      </c>
      <c r="G214" s="450" t="s">
        <v>799</v>
      </c>
      <c r="H214" s="454">
        <v>1</v>
      </c>
      <c r="I214" s="454">
        <v>176</v>
      </c>
      <c r="J214" s="450"/>
      <c r="K214" s="450">
        <v>176</v>
      </c>
      <c r="L214" s="454"/>
      <c r="M214" s="454"/>
      <c r="N214" s="450"/>
      <c r="O214" s="450"/>
      <c r="P214" s="454"/>
      <c r="Q214" s="454"/>
      <c r="R214" s="524"/>
      <c r="S214" s="455"/>
    </row>
    <row r="215" spans="1:19" ht="14.4" customHeight="1" x14ac:dyDescent="0.3">
      <c r="A215" s="449" t="s">
        <v>713</v>
      </c>
      <c r="B215" s="450" t="s">
        <v>714</v>
      </c>
      <c r="C215" s="450" t="s">
        <v>413</v>
      </c>
      <c r="D215" s="450" t="s">
        <v>700</v>
      </c>
      <c r="E215" s="450" t="s">
        <v>715</v>
      </c>
      <c r="F215" s="450" t="s">
        <v>803</v>
      </c>
      <c r="G215" s="450" t="s">
        <v>804</v>
      </c>
      <c r="H215" s="454">
        <v>9</v>
      </c>
      <c r="I215" s="454">
        <v>2376</v>
      </c>
      <c r="J215" s="450"/>
      <c r="K215" s="450">
        <v>264</v>
      </c>
      <c r="L215" s="454"/>
      <c r="M215" s="454"/>
      <c r="N215" s="450"/>
      <c r="O215" s="450"/>
      <c r="P215" s="454"/>
      <c r="Q215" s="454"/>
      <c r="R215" s="524"/>
      <c r="S215" s="455"/>
    </row>
    <row r="216" spans="1:19" ht="14.4" customHeight="1" x14ac:dyDescent="0.3">
      <c r="A216" s="449" t="s">
        <v>713</v>
      </c>
      <c r="B216" s="450" t="s">
        <v>714</v>
      </c>
      <c r="C216" s="450" t="s">
        <v>413</v>
      </c>
      <c r="D216" s="450" t="s">
        <v>700</v>
      </c>
      <c r="E216" s="450" t="s">
        <v>715</v>
      </c>
      <c r="F216" s="450" t="s">
        <v>809</v>
      </c>
      <c r="G216" s="450" t="s">
        <v>810</v>
      </c>
      <c r="H216" s="454">
        <v>3</v>
      </c>
      <c r="I216" s="454">
        <v>1272</v>
      </c>
      <c r="J216" s="450"/>
      <c r="K216" s="450">
        <v>424</v>
      </c>
      <c r="L216" s="454"/>
      <c r="M216" s="454"/>
      <c r="N216" s="450"/>
      <c r="O216" s="450"/>
      <c r="P216" s="454"/>
      <c r="Q216" s="454"/>
      <c r="R216" s="524"/>
      <c r="S216" s="455"/>
    </row>
    <row r="217" spans="1:19" ht="14.4" customHeight="1" x14ac:dyDescent="0.3">
      <c r="A217" s="449" t="s">
        <v>713</v>
      </c>
      <c r="B217" s="450" t="s">
        <v>714</v>
      </c>
      <c r="C217" s="450" t="s">
        <v>413</v>
      </c>
      <c r="D217" s="450" t="s">
        <v>700</v>
      </c>
      <c r="E217" s="450" t="s">
        <v>715</v>
      </c>
      <c r="F217" s="450" t="s">
        <v>818</v>
      </c>
      <c r="G217" s="450" t="s">
        <v>819</v>
      </c>
      <c r="H217" s="454">
        <v>3</v>
      </c>
      <c r="I217" s="454">
        <v>3294</v>
      </c>
      <c r="J217" s="450"/>
      <c r="K217" s="450">
        <v>1098</v>
      </c>
      <c r="L217" s="454"/>
      <c r="M217" s="454"/>
      <c r="N217" s="450"/>
      <c r="O217" s="450"/>
      <c r="P217" s="454"/>
      <c r="Q217" s="454"/>
      <c r="R217" s="524"/>
      <c r="S217" s="455"/>
    </row>
    <row r="218" spans="1:19" ht="14.4" customHeight="1" x14ac:dyDescent="0.3">
      <c r="A218" s="449" t="s">
        <v>713</v>
      </c>
      <c r="B218" s="450" t="s">
        <v>714</v>
      </c>
      <c r="C218" s="450" t="s">
        <v>413</v>
      </c>
      <c r="D218" s="450" t="s">
        <v>701</v>
      </c>
      <c r="E218" s="450" t="s">
        <v>715</v>
      </c>
      <c r="F218" s="450" t="s">
        <v>718</v>
      </c>
      <c r="G218" s="450" t="s">
        <v>719</v>
      </c>
      <c r="H218" s="454">
        <v>8</v>
      </c>
      <c r="I218" s="454">
        <v>464</v>
      </c>
      <c r="J218" s="450"/>
      <c r="K218" s="450">
        <v>58</v>
      </c>
      <c r="L218" s="454"/>
      <c r="M218" s="454"/>
      <c r="N218" s="450"/>
      <c r="O218" s="450"/>
      <c r="P218" s="454"/>
      <c r="Q218" s="454"/>
      <c r="R218" s="524"/>
      <c r="S218" s="455"/>
    </row>
    <row r="219" spans="1:19" ht="14.4" customHeight="1" x14ac:dyDescent="0.3">
      <c r="A219" s="449" t="s">
        <v>713</v>
      </c>
      <c r="B219" s="450" t="s">
        <v>714</v>
      </c>
      <c r="C219" s="450" t="s">
        <v>413</v>
      </c>
      <c r="D219" s="450" t="s">
        <v>701</v>
      </c>
      <c r="E219" s="450" t="s">
        <v>715</v>
      </c>
      <c r="F219" s="450" t="s">
        <v>720</v>
      </c>
      <c r="G219" s="450" t="s">
        <v>721</v>
      </c>
      <c r="H219" s="454">
        <v>2</v>
      </c>
      <c r="I219" s="454">
        <v>262</v>
      </c>
      <c r="J219" s="450"/>
      <c r="K219" s="450">
        <v>131</v>
      </c>
      <c r="L219" s="454"/>
      <c r="M219" s="454"/>
      <c r="N219" s="450"/>
      <c r="O219" s="450"/>
      <c r="P219" s="454"/>
      <c r="Q219" s="454"/>
      <c r="R219" s="524"/>
      <c r="S219" s="455"/>
    </row>
    <row r="220" spans="1:19" ht="14.4" customHeight="1" x14ac:dyDescent="0.3">
      <c r="A220" s="449" t="s">
        <v>713</v>
      </c>
      <c r="B220" s="450" t="s">
        <v>714</v>
      </c>
      <c r="C220" s="450" t="s">
        <v>413</v>
      </c>
      <c r="D220" s="450" t="s">
        <v>701</v>
      </c>
      <c r="E220" s="450" t="s">
        <v>715</v>
      </c>
      <c r="F220" s="450" t="s">
        <v>734</v>
      </c>
      <c r="G220" s="450" t="s">
        <v>735</v>
      </c>
      <c r="H220" s="454">
        <v>1</v>
      </c>
      <c r="I220" s="454">
        <v>349</v>
      </c>
      <c r="J220" s="450"/>
      <c r="K220" s="450">
        <v>349</v>
      </c>
      <c r="L220" s="454"/>
      <c r="M220" s="454"/>
      <c r="N220" s="450"/>
      <c r="O220" s="450"/>
      <c r="P220" s="454"/>
      <c r="Q220" s="454"/>
      <c r="R220" s="524"/>
      <c r="S220" s="455"/>
    </row>
    <row r="221" spans="1:19" ht="14.4" customHeight="1" x14ac:dyDescent="0.3">
      <c r="A221" s="449" t="s">
        <v>713</v>
      </c>
      <c r="B221" s="450" t="s">
        <v>714</v>
      </c>
      <c r="C221" s="450" t="s">
        <v>413</v>
      </c>
      <c r="D221" s="450" t="s">
        <v>701</v>
      </c>
      <c r="E221" s="450" t="s">
        <v>715</v>
      </c>
      <c r="F221" s="450" t="s">
        <v>754</v>
      </c>
      <c r="G221" s="450" t="s">
        <v>755</v>
      </c>
      <c r="H221" s="454">
        <v>5</v>
      </c>
      <c r="I221" s="454">
        <v>1525</v>
      </c>
      <c r="J221" s="450"/>
      <c r="K221" s="450">
        <v>305</v>
      </c>
      <c r="L221" s="454"/>
      <c r="M221" s="454"/>
      <c r="N221" s="450"/>
      <c r="O221" s="450"/>
      <c r="P221" s="454"/>
      <c r="Q221" s="454"/>
      <c r="R221" s="524"/>
      <c r="S221" s="455"/>
    </row>
    <row r="222" spans="1:19" ht="14.4" customHeight="1" x14ac:dyDescent="0.3">
      <c r="A222" s="449" t="s">
        <v>713</v>
      </c>
      <c r="B222" s="450" t="s">
        <v>714</v>
      </c>
      <c r="C222" s="450" t="s">
        <v>413</v>
      </c>
      <c r="D222" s="450" t="s">
        <v>701</v>
      </c>
      <c r="E222" s="450" t="s">
        <v>715</v>
      </c>
      <c r="F222" s="450" t="s">
        <v>758</v>
      </c>
      <c r="G222" s="450" t="s">
        <v>759</v>
      </c>
      <c r="H222" s="454">
        <v>14</v>
      </c>
      <c r="I222" s="454">
        <v>6916</v>
      </c>
      <c r="J222" s="450"/>
      <c r="K222" s="450">
        <v>494</v>
      </c>
      <c r="L222" s="454"/>
      <c r="M222" s="454"/>
      <c r="N222" s="450"/>
      <c r="O222" s="450"/>
      <c r="P222" s="454"/>
      <c r="Q222" s="454"/>
      <c r="R222" s="524"/>
      <c r="S222" s="455"/>
    </row>
    <row r="223" spans="1:19" ht="14.4" customHeight="1" x14ac:dyDescent="0.3">
      <c r="A223" s="449" t="s">
        <v>713</v>
      </c>
      <c r="B223" s="450" t="s">
        <v>714</v>
      </c>
      <c r="C223" s="450" t="s">
        <v>413</v>
      </c>
      <c r="D223" s="450" t="s">
        <v>701</v>
      </c>
      <c r="E223" s="450" t="s">
        <v>715</v>
      </c>
      <c r="F223" s="450" t="s">
        <v>762</v>
      </c>
      <c r="G223" s="450" t="s">
        <v>763</v>
      </c>
      <c r="H223" s="454">
        <v>16</v>
      </c>
      <c r="I223" s="454">
        <v>5920</v>
      </c>
      <c r="J223" s="450"/>
      <c r="K223" s="450">
        <v>370</v>
      </c>
      <c r="L223" s="454"/>
      <c r="M223" s="454"/>
      <c r="N223" s="450"/>
      <c r="O223" s="450"/>
      <c r="P223" s="454"/>
      <c r="Q223" s="454"/>
      <c r="R223" s="524"/>
      <c r="S223" s="455"/>
    </row>
    <row r="224" spans="1:19" ht="14.4" customHeight="1" x14ac:dyDescent="0.3">
      <c r="A224" s="449" t="s">
        <v>713</v>
      </c>
      <c r="B224" s="450" t="s">
        <v>714</v>
      </c>
      <c r="C224" s="450" t="s">
        <v>413</v>
      </c>
      <c r="D224" s="450" t="s">
        <v>701</v>
      </c>
      <c r="E224" s="450" t="s">
        <v>715</v>
      </c>
      <c r="F224" s="450" t="s">
        <v>770</v>
      </c>
      <c r="G224" s="450" t="s">
        <v>771</v>
      </c>
      <c r="H224" s="454">
        <v>4</v>
      </c>
      <c r="I224" s="454">
        <v>444</v>
      </c>
      <c r="J224" s="450"/>
      <c r="K224" s="450">
        <v>111</v>
      </c>
      <c r="L224" s="454"/>
      <c r="M224" s="454"/>
      <c r="N224" s="450"/>
      <c r="O224" s="450"/>
      <c r="P224" s="454"/>
      <c r="Q224" s="454"/>
      <c r="R224" s="524"/>
      <c r="S224" s="455"/>
    </row>
    <row r="225" spans="1:19" ht="14.4" customHeight="1" x14ac:dyDescent="0.3">
      <c r="A225" s="449" t="s">
        <v>713</v>
      </c>
      <c r="B225" s="450" t="s">
        <v>714</v>
      </c>
      <c r="C225" s="450" t="s">
        <v>413</v>
      </c>
      <c r="D225" s="450" t="s">
        <v>701</v>
      </c>
      <c r="E225" s="450" t="s">
        <v>715</v>
      </c>
      <c r="F225" s="450" t="s">
        <v>776</v>
      </c>
      <c r="G225" s="450"/>
      <c r="H225" s="454">
        <v>1</v>
      </c>
      <c r="I225" s="454">
        <v>1285</v>
      </c>
      <c r="J225" s="450"/>
      <c r="K225" s="450">
        <v>1285</v>
      </c>
      <c r="L225" s="454"/>
      <c r="M225" s="454"/>
      <c r="N225" s="450"/>
      <c r="O225" s="450"/>
      <c r="P225" s="454"/>
      <c r="Q225" s="454"/>
      <c r="R225" s="524"/>
      <c r="S225" s="455"/>
    </row>
    <row r="226" spans="1:19" ht="14.4" customHeight="1" x14ac:dyDescent="0.3">
      <c r="A226" s="449" t="s">
        <v>713</v>
      </c>
      <c r="B226" s="450" t="s">
        <v>714</v>
      </c>
      <c r="C226" s="450" t="s">
        <v>413</v>
      </c>
      <c r="D226" s="450" t="s">
        <v>701</v>
      </c>
      <c r="E226" s="450" t="s">
        <v>715</v>
      </c>
      <c r="F226" s="450" t="s">
        <v>777</v>
      </c>
      <c r="G226" s="450" t="s">
        <v>778</v>
      </c>
      <c r="H226" s="454">
        <v>4</v>
      </c>
      <c r="I226" s="454">
        <v>1824</v>
      </c>
      <c r="J226" s="450"/>
      <c r="K226" s="450">
        <v>456</v>
      </c>
      <c r="L226" s="454"/>
      <c r="M226" s="454"/>
      <c r="N226" s="450"/>
      <c r="O226" s="450"/>
      <c r="P226" s="454"/>
      <c r="Q226" s="454"/>
      <c r="R226" s="524"/>
      <c r="S226" s="455"/>
    </row>
    <row r="227" spans="1:19" ht="14.4" customHeight="1" x14ac:dyDescent="0.3">
      <c r="A227" s="449" t="s">
        <v>713</v>
      </c>
      <c r="B227" s="450" t="s">
        <v>714</v>
      </c>
      <c r="C227" s="450" t="s">
        <v>413</v>
      </c>
      <c r="D227" s="450" t="s">
        <v>701</v>
      </c>
      <c r="E227" s="450" t="s">
        <v>715</v>
      </c>
      <c r="F227" s="450" t="s">
        <v>779</v>
      </c>
      <c r="G227" s="450" t="s">
        <v>780</v>
      </c>
      <c r="H227" s="454">
        <v>38</v>
      </c>
      <c r="I227" s="454">
        <v>2204</v>
      </c>
      <c r="J227" s="450"/>
      <c r="K227" s="450">
        <v>58</v>
      </c>
      <c r="L227" s="454"/>
      <c r="M227" s="454"/>
      <c r="N227" s="450"/>
      <c r="O227" s="450"/>
      <c r="P227" s="454"/>
      <c r="Q227" s="454"/>
      <c r="R227" s="524"/>
      <c r="S227" s="455"/>
    </row>
    <row r="228" spans="1:19" ht="14.4" customHeight="1" x14ac:dyDescent="0.3">
      <c r="A228" s="449" t="s">
        <v>713</v>
      </c>
      <c r="B228" s="450" t="s">
        <v>714</v>
      </c>
      <c r="C228" s="450" t="s">
        <v>413</v>
      </c>
      <c r="D228" s="450" t="s">
        <v>701</v>
      </c>
      <c r="E228" s="450" t="s">
        <v>715</v>
      </c>
      <c r="F228" s="450" t="s">
        <v>787</v>
      </c>
      <c r="G228" s="450" t="s">
        <v>788</v>
      </c>
      <c r="H228" s="454">
        <v>11</v>
      </c>
      <c r="I228" s="454">
        <v>1936</v>
      </c>
      <c r="J228" s="450"/>
      <c r="K228" s="450">
        <v>176</v>
      </c>
      <c r="L228" s="454"/>
      <c r="M228" s="454"/>
      <c r="N228" s="450"/>
      <c r="O228" s="450"/>
      <c r="P228" s="454"/>
      <c r="Q228" s="454"/>
      <c r="R228" s="524"/>
      <c r="S228" s="455"/>
    </row>
    <row r="229" spans="1:19" ht="14.4" customHeight="1" x14ac:dyDescent="0.3">
      <c r="A229" s="449" t="s">
        <v>713</v>
      </c>
      <c r="B229" s="450" t="s">
        <v>714</v>
      </c>
      <c r="C229" s="450" t="s">
        <v>413</v>
      </c>
      <c r="D229" s="450" t="s">
        <v>701</v>
      </c>
      <c r="E229" s="450" t="s">
        <v>715</v>
      </c>
      <c r="F229" s="450" t="s">
        <v>797</v>
      </c>
      <c r="G229" s="450"/>
      <c r="H229" s="454">
        <v>7</v>
      </c>
      <c r="I229" s="454">
        <v>7084</v>
      </c>
      <c r="J229" s="450"/>
      <c r="K229" s="450">
        <v>1012</v>
      </c>
      <c r="L229" s="454"/>
      <c r="M229" s="454"/>
      <c r="N229" s="450"/>
      <c r="O229" s="450"/>
      <c r="P229" s="454"/>
      <c r="Q229" s="454"/>
      <c r="R229" s="524"/>
      <c r="S229" s="455"/>
    </row>
    <row r="230" spans="1:19" ht="14.4" customHeight="1" x14ac:dyDescent="0.3">
      <c r="A230" s="449" t="s">
        <v>713</v>
      </c>
      <c r="B230" s="450" t="s">
        <v>714</v>
      </c>
      <c r="C230" s="450" t="s">
        <v>413</v>
      </c>
      <c r="D230" s="450" t="s">
        <v>701</v>
      </c>
      <c r="E230" s="450" t="s">
        <v>715</v>
      </c>
      <c r="F230" s="450" t="s">
        <v>800</v>
      </c>
      <c r="G230" s="450"/>
      <c r="H230" s="454">
        <v>4</v>
      </c>
      <c r="I230" s="454">
        <v>9188</v>
      </c>
      <c r="J230" s="450"/>
      <c r="K230" s="450">
        <v>2297</v>
      </c>
      <c r="L230" s="454"/>
      <c r="M230" s="454"/>
      <c r="N230" s="450"/>
      <c r="O230" s="450"/>
      <c r="P230" s="454"/>
      <c r="Q230" s="454"/>
      <c r="R230" s="524"/>
      <c r="S230" s="455"/>
    </row>
    <row r="231" spans="1:19" ht="14.4" customHeight="1" x14ac:dyDescent="0.3">
      <c r="A231" s="449" t="s">
        <v>713</v>
      </c>
      <c r="B231" s="450" t="s">
        <v>714</v>
      </c>
      <c r="C231" s="450" t="s">
        <v>413</v>
      </c>
      <c r="D231" s="450" t="s">
        <v>703</v>
      </c>
      <c r="E231" s="450" t="s">
        <v>715</v>
      </c>
      <c r="F231" s="450" t="s">
        <v>718</v>
      </c>
      <c r="G231" s="450" t="s">
        <v>719</v>
      </c>
      <c r="H231" s="454">
        <v>16</v>
      </c>
      <c r="I231" s="454">
        <v>928</v>
      </c>
      <c r="J231" s="450"/>
      <c r="K231" s="450">
        <v>58</v>
      </c>
      <c r="L231" s="454"/>
      <c r="M231" s="454"/>
      <c r="N231" s="450"/>
      <c r="O231" s="450"/>
      <c r="P231" s="454"/>
      <c r="Q231" s="454"/>
      <c r="R231" s="524"/>
      <c r="S231" s="455"/>
    </row>
    <row r="232" spans="1:19" ht="14.4" customHeight="1" x14ac:dyDescent="0.3">
      <c r="A232" s="449" t="s">
        <v>713</v>
      </c>
      <c r="B232" s="450" t="s">
        <v>714</v>
      </c>
      <c r="C232" s="450" t="s">
        <v>413</v>
      </c>
      <c r="D232" s="450" t="s">
        <v>703</v>
      </c>
      <c r="E232" s="450" t="s">
        <v>715</v>
      </c>
      <c r="F232" s="450" t="s">
        <v>734</v>
      </c>
      <c r="G232" s="450" t="s">
        <v>735</v>
      </c>
      <c r="H232" s="454">
        <v>3</v>
      </c>
      <c r="I232" s="454">
        <v>1047</v>
      </c>
      <c r="J232" s="450"/>
      <c r="K232" s="450">
        <v>349</v>
      </c>
      <c r="L232" s="454"/>
      <c r="M232" s="454"/>
      <c r="N232" s="450"/>
      <c r="O232" s="450"/>
      <c r="P232" s="454"/>
      <c r="Q232" s="454"/>
      <c r="R232" s="524"/>
      <c r="S232" s="455"/>
    </row>
    <row r="233" spans="1:19" ht="14.4" customHeight="1" x14ac:dyDescent="0.3">
      <c r="A233" s="449" t="s">
        <v>713</v>
      </c>
      <c r="B233" s="450" t="s">
        <v>714</v>
      </c>
      <c r="C233" s="450" t="s">
        <v>413</v>
      </c>
      <c r="D233" s="450" t="s">
        <v>703</v>
      </c>
      <c r="E233" s="450" t="s">
        <v>715</v>
      </c>
      <c r="F233" s="450" t="s">
        <v>742</v>
      </c>
      <c r="G233" s="450" t="s">
        <v>743</v>
      </c>
      <c r="H233" s="454">
        <v>2</v>
      </c>
      <c r="I233" s="454">
        <v>98</v>
      </c>
      <c r="J233" s="450"/>
      <c r="K233" s="450">
        <v>49</v>
      </c>
      <c r="L233" s="454"/>
      <c r="M233" s="454"/>
      <c r="N233" s="450"/>
      <c r="O233" s="450"/>
      <c r="P233" s="454"/>
      <c r="Q233" s="454"/>
      <c r="R233" s="524"/>
      <c r="S233" s="455"/>
    </row>
    <row r="234" spans="1:19" ht="14.4" customHeight="1" x14ac:dyDescent="0.3">
      <c r="A234" s="449" t="s">
        <v>713</v>
      </c>
      <c r="B234" s="450" t="s">
        <v>714</v>
      </c>
      <c r="C234" s="450" t="s">
        <v>413</v>
      </c>
      <c r="D234" s="450" t="s">
        <v>703</v>
      </c>
      <c r="E234" s="450" t="s">
        <v>715</v>
      </c>
      <c r="F234" s="450" t="s">
        <v>750</v>
      </c>
      <c r="G234" s="450" t="s">
        <v>751</v>
      </c>
      <c r="H234" s="454">
        <v>12</v>
      </c>
      <c r="I234" s="454">
        <v>8460</v>
      </c>
      <c r="J234" s="450"/>
      <c r="K234" s="450">
        <v>705</v>
      </c>
      <c r="L234" s="454"/>
      <c r="M234" s="454"/>
      <c r="N234" s="450"/>
      <c r="O234" s="450"/>
      <c r="P234" s="454"/>
      <c r="Q234" s="454"/>
      <c r="R234" s="524"/>
      <c r="S234" s="455"/>
    </row>
    <row r="235" spans="1:19" ht="14.4" customHeight="1" x14ac:dyDescent="0.3">
      <c r="A235" s="449" t="s">
        <v>713</v>
      </c>
      <c r="B235" s="450" t="s">
        <v>714</v>
      </c>
      <c r="C235" s="450" t="s">
        <v>413</v>
      </c>
      <c r="D235" s="450" t="s">
        <v>703</v>
      </c>
      <c r="E235" s="450" t="s">
        <v>715</v>
      </c>
      <c r="F235" s="450" t="s">
        <v>754</v>
      </c>
      <c r="G235" s="450" t="s">
        <v>755</v>
      </c>
      <c r="H235" s="454">
        <v>5</v>
      </c>
      <c r="I235" s="454">
        <v>1525</v>
      </c>
      <c r="J235" s="450"/>
      <c r="K235" s="450">
        <v>305</v>
      </c>
      <c r="L235" s="454"/>
      <c r="M235" s="454"/>
      <c r="N235" s="450"/>
      <c r="O235" s="450"/>
      <c r="P235" s="454"/>
      <c r="Q235" s="454"/>
      <c r="R235" s="524"/>
      <c r="S235" s="455"/>
    </row>
    <row r="236" spans="1:19" ht="14.4" customHeight="1" x14ac:dyDescent="0.3">
      <c r="A236" s="449" t="s">
        <v>713</v>
      </c>
      <c r="B236" s="450" t="s">
        <v>714</v>
      </c>
      <c r="C236" s="450" t="s">
        <v>413</v>
      </c>
      <c r="D236" s="450" t="s">
        <v>703</v>
      </c>
      <c r="E236" s="450" t="s">
        <v>715</v>
      </c>
      <c r="F236" s="450" t="s">
        <v>758</v>
      </c>
      <c r="G236" s="450" t="s">
        <v>759</v>
      </c>
      <c r="H236" s="454">
        <v>3</v>
      </c>
      <c r="I236" s="454">
        <v>1482</v>
      </c>
      <c r="J236" s="450"/>
      <c r="K236" s="450">
        <v>494</v>
      </c>
      <c r="L236" s="454"/>
      <c r="M236" s="454"/>
      <c r="N236" s="450"/>
      <c r="O236" s="450"/>
      <c r="P236" s="454"/>
      <c r="Q236" s="454"/>
      <c r="R236" s="524"/>
      <c r="S236" s="455"/>
    </row>
    <row r="237" spans="1:19" ht="14.4" customHeight="1" x14ac:dyDescent="0.3">
      <c r="A237" s="449" t="s">
        <v>713</v>
      </c>
      <c r="B237" s="450" t="s">
        <v>714</v>
      </c>
      <c r="C237" s="450" t="s">
        <v>413</v>
      </c>
      <c r="D237" s="450" t="s">
        <v>703</v>
      </c>
      <c r="E237" s="450" t="s">
        <v>715</v>
      </c>
      <c r="F237" s="450" t="s">
        <v>762</v>
      </c>
      <c r="G237" s="450" t="s">
        <v>763</v>
      </c>
      <c r="H237" s="454">
        <v>8</v>
      </c>
      <c r="I237" s="454">
        <v>2960</v>
      </c>
      <c r="J237" s="450"/>
      <c r="K237" s="450">
        <v>370</v>
      </c>
      <c r="L237" s="454"/>
      <c r="M237" s="454"/>
      <c r="N237" s="450"/>
      <c r="O237" s="450"/>
      <c r="P237" s="454"/>
      <c r="Q237" s="454"/>
      <c r="R237" s="524"/>
      <c r="S237" s="455"/>
    </row>
    <row r="238" spans="1:19" ht="14.4" customHeight="1" x14ac:dyDescent="0.3">
      <c r="A238" s="449" t="s">
        <v>713</v>
      </c>
      <c r="B238" s="450" t="s">
        <v>714</v>
      </c>
      <c r="C238" s="450" t="s">
        <v>413</v>
      </c>
      <c r="D238" s="450" t="s">
        <v>703</v>
      </c>
      <c r="E238" s="450" t="s">
        <v>715</v>
      </c>
      <c r="F238" s="450" t="s">
        <v>787</v>
      </c>
      <c r="G238" s="450" t="s">
        <v>788</v>
      </c>
      <c r="H238" s="454">
        <v>4</v>
      </c>
      <c r="I238" s="454">
        <v>704</v>
      </c>
      <c r="J238" s="450"/>
      <c r="K238" s="450">
        <v>176</v>
      </c>
      <c r="L238" s="454"/>
      <c r="M238" s="454"/>
      <c r="N238" s="450"/>
      <c r="O238" s="450"/>
      <c r="P238" s="454"/>
      <c r="Q238" s="454"/>
      <c r="R238" s="524"/>
      <c r="S238" s="455"/>
    </row>
    <row r="239" spans="1:19" ht="14.4" customHeight="1" x14ac:dyDescent="0.3">
      <c r="A239" s="449" t="s">
        <v>713</v>
      </c>
      <c r="B239" s="450" t="s">
        <v>714</v>
      </c>
      <c r="C239" s="450" t="s">
        <v>413</v>
      </c>
      <c r="D239" s="450" t="s">
        <v>703</v>
      </c>
      <c r="E239" s="450" t="s">
        <v>715</v>
      </c>
      <c r="F239" s="450" t="s">
        <v>789</v>
      </c>
      <c r="G239" s="450" t="s">
        <v>790</v>
      </c>
      <c r="H239" s="454">
        <v>42</v>
      </c>
      <c r="I239" s="454">
        <v>3570</v>
      </c>
      <c r="J239" s="450"/>
      <c r="K239" s="450">
        <v>85</v>
      </c>
      <c r="L239" s="454"/>
      <c r="M239" s="454"/>
      <c r="N239" s="450"/>
      <c r="O239" s="450"/>
      <c r="P239" s="454"/>
      <c r="Q239" s="454"/>
      <c r="R239" s="524"/>
      <c r="S239" s="455"/>
    </row>
    <row r="240" spans="1:19" ht="14.4" customHeight="1" x14ac:dyDescent="0.3">
      <c r="A240" s="449" t="s">
        <v>713</v>
      </c>
      <c r="B240" s="450" t="s">
        <v>714</v>
      </c>
      <c r="C240" s="450" t="s">
        <v>413</v>
      </c>
      <c r="D240" s="450" t="s">
        <v>703</v>
      </c>
      <c r="E240" s="450" t="s">
        <v>715</v>
      </c>
      <c r="F240" s="450" t="s">
        <v>798</v>
      </c>
      <c r="G240" s="450" t="s">
        <v>799</v>
      </c>
      <c r="H240" s="454">
        <v>2</v>
      </c>
      <c r="I240" s="454">
        <v>352</v>
      </c>
      <c r="J240" s="450"/>
      <c r="K240" s="450">
        <v>176</v>
      </c>
      <c r="L240" s="454"/>
      <c r="M240" s="454"/>
      <c r="N240" s="450"/>
      <c r="O240" s="450"/>
      <c r="P240" s="454"/>
      <c r="Q240" s="454"/>
      <c r="R240" s="524"/>
      <c r="S240" s="455"/>
    </row>
    <row r="241" spans="1:19" ht="14.4" customHeight="1" x14ac:dyDescent="0.3">
      <c r="A241" s="449" t="s">
        <v>713</v>
      </c>
      <c r="B241" s="450" t="s">
        <v>714</v>
      </c>
      <c r="C241" s="450" t="s">
        <v>413</v>
      </c>
      <c r="D241" s="450" t="s">
        <v>703</v>
      </c>
      <c r="E241" s="450" t="s">
        <v>715</v>
      </c>
      <c r="F241" s="450" t="s">
        <v>803</v>
      </c>
      <c r="G241" s="450" t="s">
        <v>804</v>
      </c>
      <c r="H241" s="454">
        <v>15</v>
      </c>
      <c r="I241" s="454">
        <v>3960</v>
      </c>
      <c r="J241" s="450"/>
      <c r="K241" s="450">
        <v>264</v>
      </c>
      <c r="L241" s="454"/>
      <c r="M241" s="454"/>
      <c r="N241" s="450"/>
      <c r="O241" s="450"/>
      <c r="P241" s="454"/>
      <c r="Q241" s="454"/>
      <c r="R241" s="524"/>
      <c r="S241" s="455"/>
    </row>
    <row r="242" spans="1:19" ht="14.4" customHeight="1" x14ac:dyDescent="0.3">
      <c r="A242" s="449" t="s">
        <v>713</v>
      </c>
      <c r="B242" s="450" t="s">
        <v>714</v>
      </c>
      <c r="C242" s="450" t="s">
        <v>413</v>
      </c>
      <c r="D242" s="450" t="s">
        <v>706</v>
      </c>
      <c r="E242" s="450" t="s">
        <v>715</v>
      </c>
      <c r="F242" s="450" t="s">
        <v>718</v>
      </c>
      <c r="G242" s="450" t="s">
        <v>719</v>
      </c>
      <c r="H242" s="454">
        <v>55</v>
      </c>
      <c r="I242" s="454">
        <v>3190</v>
      </c>
      <c r="J242" s="450"/>
      <c r="K242" s="450">
        <v>58</v>
      </c>
      <c r="L242" s="454"/>
      <c r="M242" s="454"/>
      <c r="N242" s="450"/>
      <c r="O242" s="450"/>
      <c r="P242" s="454"/>
      <c r="Q242" s="454"/>
      <c r="R242" s="524"/>
      <c r="S242" s="455"/>
    </row>
    <row r="243" spans="1:19" ht="14.4" customHeight="1" x14ac:dyDescent="0.3">
      <c r="A243" s="449" t="s">
        <v>713</v>
      </c>
      <c r="B243" s="450" t="s">
        <v>714</v>
      </c>
      <c r="C243" s="450" t="s">
        <v>413</v>
      </c>
      <c r="D243" s="450" t="s">
        <v>706</v>
      </c>
      <c r="E243" s="450" t="s">
        <v>715</v>
      </c>
      <c r="F243" s="450" t="s">
        <v>720</v>
      </c>
      <c r="G243" s="450" t="s">
        <v>721</v>
      </c>
      <c r="H243" s="454">
        <v>10</v>
      </c>
      <c r="I243" s="454">
        <v>1310</v>
      </c>
      <c r="J243" s="450"/>
      <c r="K243" s="450">
        <v>131</v>
      </c>
      <c r="L243" s="454"/>
      <c r="M243" s="454"/>
      <c r="N243" s="450"/>
      <c r="O243" s="450"/>
      <c r="P243" s="454"/>
      <c r="Q243" s="454"/>
      <c r="R243" s="524"/>
      <c r="S243" s="455"/>
    </row>
    <row r="244" spans="1:19" ht="14.4" customHeight="1" x14ac:dyDescent="0.3">
      <c r="A244" s="449" t="s">
        <v>713</v>
      </c>
      <c r="B244" s="450" t="s">
        <v>714</v>
      </c>
      <c r="C244" s="450" t="s">
        <v>413</v>
      </c>
      <c r="D244" s="450" t="s">
        <v>706</v>
      </c>
      <c r="E244" s="450" t="s">
        <v>715</v>
      </c>
      <c r="F244" s="450" t="s">
        <v>726</v>
      </c>
      <c r="G244" s="450" t="s">
        <v>727</v>
      </c>
      <c r="H244" s="454">
        <v>22</v>
      </c>
      <c r="I244" s="454">
        <v>3960</v>
      </c>
      <c r="J244" s="450"/>
      <c r="K244" s="450">
        <v>180</v>
      </c>
      <c r="L244" s="454"/>
      <c r="M244" s="454"/>
      <c r="N244" s="450"/>
      <c r="O244" s="450"/>
      <c r="P244" s="454"/>
      <c r="Q244" s="454"/>
      <c r="R244" s="524"/>
      <c r="S244" s="455"/>
    </row>
    <row r="245" spans="1:19" ht="14.4" customHeight="1" x14ac:dyDescent="0.3">
      <c r="A245" s="449" t="s">
        <v>713</v>
      </c>
      <c r="B245" s="450" t="s">
        <v>714</v>
      </c>
      <c r="C245" s="450" t="s">
        <v>413</v>
      </c>
      <c r="D245" s="450" t="s">
        <v>706</v>
      </c>
      <c r="E245" s="450" t="s">
        <v>715</v>
      </c>
      <c r="F245" s="450" t="s">
        <v>728</v>
      </c>
      <c r="G245" s="450" t="s">
        <v>729</v>
      </c>
      <c r="H245" s="454">
        <v>2</v>
      </c>
      <c r="I245" s="454">
        <v>1138</v>
      </c>
      <c r="J245" s="450"/>
      <c r="K245" s="450">
        <v>569</v>
      </c>
      <c r="L245" s="454"/>
      <c r="M245" s="454"/>
      <c r="N245" s="450"/>
      <c r="O245" s="450"/>
      <c r="P245" s="454"/>
      <c r="Q245" s="454"/>
      <c r="R245" s="524"/>
      <c r="S245" s="455"/>
    </row>
    <row r="246" spans="1:19" ht="14.4" customHeight="1" x14ac:dyDescent="0.3">
      <c r="A246" s="449" t="s">
        <v>713</v>
      </c>
      <c r="B246" s="450" t="s">
        <v>714</v>
      </c>
      <c r="C246" s="450" t="s">
        <v>413</v>
      </c>
      <c r="D246" s="450" t="s">
        <v>706</v>
      </c>
      <c r="E246" s="450" t="s">
        <v>715</v>
      </c>
      <c r="F246" s="450" t="s">
        <v>730</v>
      </c>
      <c r="G246" s="450" t="s">
        <v>731</v>
      </c>
      <c r="H246" s="454">
        <v>5</v>
      </c>
      <c r="I246" s="454">
        <v>1680</v>
      </c>
      <c r="J246" s="450"/>
      <c r="K246" s="450">
        <v>336</v>
      </c>
      <c r="L246" s="454"/>
      <c r="M246" s="454"/>
      <c r="N246" s="450"/>
      <c r="O246" s="450"/>
      <c r="P246" s="454"/>
      <c r="Q246" s="454"/>
      <c r="R246" s="524"/>
      <c r="S246" s="455"/>
    </row>
    <row r="247" spans="1:19" ht="14.4" customHeight="1" x14ac:dyDescent="0.3">
      <c r="A247" s="449" t="s">
        <v>713</v>
      </c>
      <c r="B247" s="450" t="s">
        <v>714</v>
      </c>
      <c r="C247" s="450" t="s">
        <v>413</v>
      </c>
      <c r="D247" s="450" t="s">
        <v>706</v>
      </c>
      <c r="E247" s="450" t="s">
        <v>715</v>
      </c>
      <c r="F247" s="450" t="s">
        <v>734</v>
      </c>
      <c r="G247" s="450" t="s">
        <v>735</v>
      </c>
      <c r="H247" s="454">
        <v>37</v>
      </c>
      <c r="I247" s="454">
        <v>12913</v>
      </c>
      <c r="J247" s="450"/>
      <c r="K247" s="450">
        <v>349</v>
      </c>
      <c r="L247" s="454"/>
      <c r="M247" s="454"/>
      <c r="N247" s="450"/>
      <c r="O247" s="450"/>
      <c r="P247" s="454"/>
      <c r="Q247" s="454"/>
      <c r="R247" s="524"/>
      <c r="S247" s="455"/>
    </row>
    <row r="248" spans="1:19" ht="14.4" customHeight="1" x14ac:dyDescent="0.3">
      <c r="A248" s="449" t="s">
        <v>713</v>
      </c>
      <c r="B248" s="450" t="s">
        <v>714</v>
      </c>
      <c r="C248" s="450" t="s">
        <v>413</v>
      </c>
      <c r="D248" s="450" t="s">
        <v>706</v>
      </c>
      <c r="E248" s="450" t="s">
        <v>715</v>
      </c>
      <c r="F248" s="450" t="s">
        <v>754</v>
      </c>
      <c r="G248" s="450" t="s">
        <v>755</v>
      </c>
      <c r="H248" s="454">
        <v>13</v>
      </c>
      <c r="I248" s="454">
        <v>3965</v>
      </c>
      <c r="J248" s="450"/>
      <c r="K248" s="450">
        <v>305</v>
      </c>
      <c r="L248" s="454"/>
      <c r="M248" s="454"/>
      <c r="N248" s="450"/>
      <c r="O248" s="450"/>
      <c r="P248" s="454"/>
      <c r="Q248" s="454"/>
      <c r="R248" s="524"/>
      <c r="S248" s="455"/>
    </row>
    <row r="249" spans="1:19" ht="14.4" customHeight="1" x14ac:dyDescent="0.3">
      <c r="A249" s="449" t="s">
        <v>713</v>
      </c>
      <c r="B249" s="450" t="s">
        <v>714</v>
      </c>
      <c r="C249" s="450" t="s">
        <v>413</v>
      </c>
      <c r="D249" s="450" t="s">
        <v>706</v>
      </c>
      <c r="E249" s="450" t="s">
        <v>715</v>
      </c>
      <c r="F249" s="450" t="s">
        <v>758</v>
      </c>
      <c r="G249" s="450" t="s">
        <v>759</v>
      </c>
      <c r="H249" s="454">
        <v>60</v>
      </c>
      <c r="I249" s="454">
        <v>29640</v>
      </c>
      <c r="J249" s="450"/>
      <c r="K249" s="450">
        <v>494</v>
      </c>
      <c r="L249" s="454"/>
      <c r="M249" s="454"/>
      <c r="N249" s="450"/>
      <c r="O249" s="450"/>
      <c r="P249" s="454"/>
      <c r="Q249" s="454"/>
      <c r="R249" s="524"/>
      <c r="S249" s="455"/>
    </row>
    <row r="250" spans="1:19" ht="14.4" customHeight="1" x14ac:dyDescent="0.3">
      <c r="A250" s="449" t="s">
        <v>713</v>
      </c>
      <c r="B250" s="450" t="s">
        <v>714</v>
      </c>
      <c r="C250" s="450" t="s">
        <v>413</v>
      </c>
      <c r="D250" s="450" t="s">
        <v>706</v>
      </c>
      <c r="E250" s="450" t="s">
        <v>715</v>
      </c>
      <c r="F250" s="450" t="s">
        <v>762</v>
      </c>
      <c r="G250" s="450" t="s">
        <v>763</v>
      </c>
      <c r="H250" s="454">
        <v>61</v>
      </c>
      <c r="I250" s="454">
        <v>22570</v>
      </c>
      <c r="J250" s="450"/>
      <c r="K250" s="450">
        <v>370</v>
      </c>
      <c r="L250" s="454"/>
      <c r="M250" s="454"/>
      <c r="N250" s="450"/>
      <c r="O250" s="450"/>
      <c r="P250" s="454"/>
      <c r="Q250" s="454"/>
      <c r="R250" s="524"/>
      <c r="S250" s="455"/>
    </row>
    <row r="251" spans="1:19" ht="14.4" customHeight="1" x14ac:dyDescent="0.3">
      <c r="A251" s="449" t="s">
        <v>713</v>
      </c>
      <c r="B251" s="450" t="s">
        <v>714</v>
      </c>
      <c r="C251" s="450" t="s">
        <v>413</v>
      </c>
      <c r="D251" s="450" t="s">
        <v>706</v>
      </c>
      <c r="E251" s="450" t="s">
        <v>715</v>
      </c>
      <c r="F251" s="450" t="s">
        <v>764</v>
      </c>
      <c r="G251" s="450" t="s">
        <v>765</v>
      </c>
      <c r="H251" s="454">
        <v>3</v>
      </c>
      <c r="I251" s="454">
        <v>9324</v>
      </c>
      <c r="J251" s="450"/>
      <c r="K251" s="450">
        <v>3108</v>
      </c>
      <c r="L251" s="454"/>
      <c r="M251" s="454"/>
      <c r="N251" s="450"/>
      <c r="O251" s="450"/>
      <c r="P251" s="454"/>
      <c r="Q251" s="454"/>
      <c r="R251" s="524"/>
      <c r="S251" s="455"/>
    </row>
    <row r="252" spans="1:19" ht="14.4" customHeight="1" x14ac:dyDescent="0.3">
      <c r="A252" s="449" t="s">
        <v>713</v>
      </c>
      <c r="B252" s="450" t="s">
        <v>714</v>
      </c>
      <c r="C252" s="450" t="s">
        <v>413</v>
      </c>
      <c r="D252" s="450" t="s">
        <v>706</v>
      </c>
      <c r="E252" s="450" t="s">
        <v>715</v>
      </c>
      <c r="F252" s="450" t="s">
        <v>770</v>
      </c>
      <c r="G252" s="450" t="s">
        <v>771</v>
      </c>
      <c r="H252" s="454">
        <v>10</v>
      </c>
      <c r="I252" s="454">
        <v>1110</v>
      </c>
      <c r="J252" s="450"/>
      <c r="K252" s="450">
        <v>111</v>
      </c>
      <c r="L252" s="454"/>
      <c r="M252" s="454"/>
      <c r="N252" s="450"/>
      <c r="O252" s="450"/>
      <c r="P252" s="454"/>
      <c r="Q252" s="454"/>
      <c r="R252" s="524"/>
      <c r="S252" s="455"/>
    </row>
    <row r="253" spans="1:19" ht="14.4" customHeight="1" x14ac:dyDescent="0.3">
      <c r="A253" s="449" t="s">
        <v>713</v>
      </c>
      <c r="B253" s="450" t="s">
        <v>714</v>
      </c>
      <c r="C253" s="450" t="s">
        <v>413</v>
      </c>
      <c r="D253" s="450" t="s">
        <v>706</v>
      </c>
      <c r="E253" s="450" t="s">
        <v>715</v>
      </c>
      <c r="F253" s="450" t="s">
        <v>776</v>
      </c>
      <c r="G253" s="450"/>
      <c r="H253" s="454">
        <v>1</v>
      </c>
      <c r="I253" s="454">
        <v>1285</v>
      </c>
      <c r="J253" s="450"/>
      <c r="K253" s="450">
        <v>1285</v>
      </c>
      <c r="L253" s="454"/>
      <c r="M253" s="454"/>
      <c r="N253" s="450"/>
      <c r="O253" s="450"/>
      <c r="P253" s="454"/>
      <c r="Q253" s="454"/>
      <c r="R253" s="524"/>
      <c r="S253" s="455"/>
    </row>
    <row r="254" spans="1:19" ht="14.4" customHeight="1" x14ac:dyDescent="0.3">
      <c r="A254" s="449" t="s">
        <v>713</v>
      </c>
      <c r="B254" s="450" t="s">
        <v>714</v>
      </c>
      <c r="C254" s="450" t="s">
        <v>413</v>
      </c>
      <c r="D254" s="450" t="s">
        <v>706</v>
      </c>
      <c r="E254" s="450" t="s">
        <v>715</v>
      </c>
      <c r="F254" s="450" t="s">
        <v>777</v>
      </c>
      <c r="G254" s="450" t="s">
        <v>778</v>
      </c>
      <c r="H254" s="454">
        <v>14</v>
      </c>
      <c r="I254" s="454">
        <v>6384</v>
      </c>
      <c r="J254" s="450"/>
      <c r="K254" s="450">
        <v>456</v>
      </c>
      <c r="L254" s="454"/>
      <c r="M254" s="454"/>
      <c r="N254" s="450"/>
      <c r="O254" s="450"/>
      <c r="P254" s="454"/>
      <c r="Q254" s="454"/>
      <c r="R254" s="524"/>
      <c r="S254" s="455"/>
    </row>
    <row r="255" spans="1:19" ht="14.4" customHeight="1" x14ac:dyDescent="0.3">
      <c r="A255" s="449" t="s">
        <v>713</v>
      </c>
      <c r="B255" s="450" t="s">
        <v>714</v>
      </c>
      <c r="C255" s="450" t="s">
        <v>413</v>
      </c>
      <c r="D255" s="450" t="s">
        <v>706</v>
      </c>
      <c r="E255" s="450" t="s">
        <v>715</v>
      </c>
      <c r="F255" s="450" t="s">
        <v>779</v>
      </c>
      <c r="G255" s="450" t="s">
        <v>780</v>
      </c>
      <c r="H255" s="454">
        <v>112</v>
      </c>
      <c r="I255" s="454">
        <v>6496</v>
      </c>
      <c r="J255" s="450"/>
      <c r="K255" s="450">
        <v>58</v>
      </c>
      <c r="L255" s="454"/>
      <c r="M255" s="454"/>
      <c r="N255" s="450"/>
      <c r="O255" s="450"/>
      <c r="P255" s="454"/>
      <c r="Q255" s="454"/>
      <c r="R255" s="524"/>
      <c r="S255" s="455"/>
    </row>
    <row r="256" spans="1:19" ht="14.4" customHeight="1" x14ac:dyDescent="0.3">
      <c r="A256" s="449" t="s">
        <v>713</v>
      </c>
      <c r="B256" s="450" t="s">
        <v>714</v>
      </c>
      <c r="C256" s="450" t="s">
        <v>413</v>
      </c>
      <c r="D256" s="450" t="s">
        <v>706</v>
      </c>
      <c r="E256" s="450" t="s">
        <v>715</v>
      </c>
      <c r="F256" s="450" t="s">
        <v>781</v>
      </c>
      <c r="G256" s="450" t="s">
        <v>782</v>
      </c>
      <c r="H256" s="454">
        <v>13</v>
      </c>
      <c r="I256" s="454">
        <v>28249</v>
      </c>
      <c r="J256" s="450"/>
      <c r="K256" s="450">
        <v>2173</v>
      </c>
      <c r="L256" s="454"/>
      <c r="M256" s="454"/>
      <c r="N256" s="450"/>
      <c r="O256" s="450"/>
      <c r="P256" s="454"/>
      <c r="Q256" s="454"/>
      <c r="R256" s="524"/>
      <c r="S256" s="455"/>
    </row>
    <row r="257" spans="1:19" ht="14.4" customHeight="1" x14ac:dyDescent="0.3">
      <c r="A257" s="449" t="s">
        <v>713</v>
      </c>
      <c r="B257" s="450" t="s">
        <v>714</v>
      </c>
      <c r="C257" s="450" t="s">
        <v>413</v>
      </c>
      <c r="D257" s="450" t="s">
        <v>706</v>
      </c>
      <c r="E257" s="450" t="s">
        <v>715</v>
      </c>
      <c r="F257" s="450" t="s">
        <v>787</v>
      </c>
      <c r="G257" s="450" t="s">
        <v>788</v>
      </c>
      <c r="H257" s="454">
        <v>80</v>
      </c>
      <c r="I257" s="454">
        <v>14080</v>
      </c>
      <c r="J257" s="450"/>
      <c r="K257" s="450">
        <v>176</v>
      </c>
      <c r="L257" s="454"/>
      <c r="M257" s="454"/>
      <c r="N257" s="450"/>
      <c r="O257" s="450"/>
      <c r="P257" s="454"/>
      <c r="Q257" s="454"/>
      <c r="R257" s="524"/>
      <c r="S257" s="455"/>
    </row>
    <row r="258" spans="1:19" ht="14.4" customHeight="1" x14ac:dyDescent="0.3">
      <c r="A258" s="449" t="s">
        <v>713</v>
      </c>
      <c r="B258" s="450" t="s">
        <v>714</v>
      </c>
      <c r="C258" s="450" t="s">
        <v>413</v>
      </c>
      <c r="D258" s="450" t="s">
        <v>706</v>
      </c>
      <c r="E258" s="450" t="s">
        <v>715</v>
      </c>
      <c r="F258" s="450" t="s">
        <v>793</v>
      </c>
      <c r="G258" s="450" t="s">
        <v>794</v>
      </c>
      <c r="H258" s="454">
        <v>1</v>
      </c>
      <c r="I258" s="454">
        <v>170</v>
      </c>
      <c r="J258" s="450"/>
      <c r="K258" s="450">
        <v>170</v>
      </c>
      <c r="L258" s="454"/>
      <c r="M258" s="454"/>
      <c r="N258" s="450"/>
      <c r="O258" s="450"/>
      <c r="P258" s="454"/>
      <c r="Q258" s="454"/>
      <c r="R258" s="524"/>
      <c r="S258" s="455"/>
    </row>
    <row r="259" spans="1:19" ht="14.4" customHeight="1" x14ac:dyDescent="0.3">
      <c r="A259" s="449" t="s">
        <v>713</v>
      </c>
      <c r="B259" s="450" t="s">
        <v>714</v>
      </c>
      <c r="C259" s="450" t="s">
        <v>413</v>
      </c>
      <c r="D259" s="450" t="s">
        <v>706</v>
      </c>
      <c r="E259" s="450" t="s">
        <v>715</v>
      </c>
      <c r="F259" s="450" t="s">
        <v>797</v>
      </c>
      <c r="G259" s="450"/>
      <c r="H259" s="454">
        <v>10</v>
      </c>
      <c r="I259" s="454">
        <v>10120</v>
      </c>
      <c r="J259" s="450"/>
      <c r="K259" s="450">
        <v>1012</v>
      </c>
      <c r="L259" s="454"/>
      <c r="M259" s="454"/>
      <c r="N259" s="450"/>
      <c r="O259" s="450"/>
      <c r="P259" s="454"/>
      <c r="Q259" s="454"/>
      <c r="R259" s="524"/>
      <c r="S259" s="455"/>
    </row>
    <row r="260" spans="1:19" ht="14.4" customHeight="1" x14ac:dyDescent="0.3">
      <c r="A260" s="449" t="s">
        <v>713</v>
      </c>
      <c r="B260" s="450" t="s">
        <v>714</v>
      </c>
      <c r="C260" s="450" t="s">
        <v>413</v>
      </c>
      <c r="D260" s="450" t="s">
        <v>706</v>
      </c>
      <c r="E260" s="450" t="s">
        <v>715</v>
      </c>
      <c r="F260" s="450" t="s">
        <v>800</v>
      </c>
      <c r="G260" s="450"/>
      <c r="H260" s="454">
        <v>6</v>
      </c>
      <c r="I260" s="454">
        <v>13782</v>
      </c>
      <c r="J260" s="450"/>
      <c r="K260" s="450">
        <v>2297</v>
      </c>
      <c r="L260" s="454"/>
      <c r="M260" s="454"/>
      <c r="N260" s="450"/>
      <c r="O260" s="450"/>
      <c r="P260" s="454"/>
      <c r="Q260" s="454"/>
      <c r="R260" s="524"/>
      <c r="S260" s="455"/>
    </row>
    <row r="261" spans="1:19" ht="14.4" customHeight="1" x14ac:dyDescent="0.3">
      <c r="A261" s="449" t="s">
        <v>713</v>
      </c>
      <c r="B261" s="450" t="s">
        <v>714</v>
      </c>
      <c r="C261" s="450" t="s">
        <v>413</v>
      </c>
      <c r="D261" s="450" t="s">
        <v>706</v>
      </c>
      <c r="E261" s="450" t="s">
        <v>715</v>
      </c>
      <c r="F261" s="450" t="s">
        <v>805</v>
      </c>
      <c r="G261" s="450" t="s">
        <v>806</v>
      </c>
      <c r="H261" s="454">
        <v>25</v>
      </c>
      <c r="I261" s="454">
        <v>53275</v>
      </c>
      <c r="J261" s="450"/>
      <c r="K261" s="450">
        <v>2131</v>
      </c>
      <c r="L261" s="454"/>
      <c r="M261" s="454"/>
      <c r="N261" s="450"/>
      <c r="O261" s="450"/>
      <c r="P261" s="454"/>
      <c r="Q261" s="454"/>
      <c r="R261" s="524"/>
      <c r="S261" s="455"/>
    </row>
    <row r="262" spans="1:19" ht="14.4" customHeight="1" x14ac:dyDescent="0.3">
      <c r="A262" s="449" t="s">
        <v>713</v>
      </c>
      <c r="B262" s="450" t="s">
        <v>714</v>
      </c>
      <c r="C262" s="450" t="s">
        <v>413</v>
      </c>
      <c r="D262" s="450" t="s">
        <v>706</v>
      </c>
      <c r="E262" s="450" t="s">
        <v>715</v>
      </c>
      <c r="F262" s="450" t="s">
        <v>814</v>
      </c>
      <c r="G262" s="450" t="s">
        <v>815</v>
      </c>
      <c r="H262" s="454">
        <v>1</v>
      </c>
      <c r="I262" s="454">
        <v>1057</v>
      </c>
      <c r="J262" s="450"/>
      <c r="K262" s="450">
        <v>1057</v>
      </c>
      <c r="L262" s="454"/>
      <c r="M262" s="454"/>
      <c r="N262" s="450"/>
      <c r="O262" s="450"/>
      <c r="P262" s="454"/>
      <c r="Q262" s="454"/>
      <c r="R262" s="524"/>
      <c r="S262" s="455"/>
    </row>
    <row r="263" spans="1:19" ht="14.4" customHeight="1" x14ac:dyDescent="0.3">
      <c r="A263" s="449" t="s">
        <v>713</v>
      </c>
      <c r="B263" s="450" t="s">
        <v>714</v>
      </c>
      <c r="C263" s="450" t="s">
        <v>413</v>
      </c>
      <c r="D263" s="450" t="s">
        <v>706</v>
      </c>
      <c r="E263" s="450" t="s">
        <v>715</v>
      </c>
      <c r="F263" s="450" t="s">
        <v>816</v>
      </c>
      <c r="G263" s="450" t="s">
        <v>817</v>
      </c>
      <c r="H263" s="454">
        <v>4</v>
      </c>
      <c r="I263" s="454">
        <v>1156</v>
      </c>
      <c r="J263" s="450"/>
      <c r="K263" s="450">
        <v>289</v>
      </c>
      <c r="L263" s="454"/>
      <c r="M263" s="454"/>
      <c r="N263" s="450"/>
      <c r="O263" s="450"/>
      <c r="P263" s="454"/>
      <c r="Q263" s="454"/>
      <c r="R263" s="524"/>
      <c r="S263" s="455"/>
    </row>
    <row r="264" spans="1:19" ht="14.4" customHeight="1" x14ac:dyDescent="0.3">
      <c r="A264" s="449" t="s">
        <v>713</v>
      </c>
      <c r="B264" s="450" t="s">
        <v>714</v>
      </c>
      <c r="C264" s="450" t="s">
        <v>413</v>
      </c>
      <c r="D264" s="450" t="s">
        <v>706</v>
      </c>
      <c r="E264" s="450" t="s">
        <v>715</v>
      </c>
      <c r="F264" s="450" t="s">
        <v>824</v>
      </c>
      <c r="G264" s="450" t="s">
        <v>825</v>
      </c>
      <c r="H264" s="454">
        <v>3</v>
      </c>
      <c r="I264" s="454">
        <v>0</v>
      </c>
      <c r="J264" s="450"/>
      <c r="K264" s="450">
        <v>0</v>
      </c>
      <c r="L264" s="454"/>
      <c r="M264" s="454"/>
      <c r="N264" s="450"/>
      <c r="O264" s="450"/>
      <c r="P264" s="454"/>
      <c r="Q264" s="454"/>
      <c r="R264" s="524"/>
      <c r="S264" s="455"/>
    </row>
    <row r="265" spans="1:19" ht="14.4" customHeight="1" x14ac:dyDescent="0.3">
      <c r="A265" s="449" t="s">
        <v>713</v>
      </c>
      <c r="B265" s="450" t="s">
        <v>714</v>
      </c>
      <c r="C265" s="450" t="s">
        <v>413</v>
      </c>
      <c r="D265" s="450" t="s">
        <v>706</v>
      </c>
      <c r="E265" s="450" t="s">
        <v>715</v>
      </c>
      <c r="F265" s="450" t="s">
        <v>826</v>
      </c>
      <c r="G265" s="450" t="s">
        <v>827</v>
      </c>
      <c r="H265" s="454">
        <v>5</v>
      </c>
      <c r="I265" s="454">
        <v>0</v>
      </c>
      <c r="J265" s="450"/>
      <c r="K265" s="450">
        <v>0</v>
      </c>
      <c r="L265" s="454"/>
      <c r="M265" s="454"/>
      <c r="N265" s="450"/>
      <c r="O265" s="450"/>
      <c r="P265" s="454"/>
      <c r="Q265" s="454"/>
      <c r="R265" s="524"/>
      <c r="S265" s="455"/>
    </row>
    <row r="266" spans="1:19" ht="14.4" customHeight="1" x14ac:dyDescent="0.3">
      <c r="A266" s="449" t="s">
        <v>713</v>
      </c>
      <c r="B266" s="450" t="s">
        <v>714</v>
      </c>
      <c r="C266" s="450" t="s">
        <v>413</v>
      </c>
      <c r="D266" s="450" t="s">
        <v>708</v>
      </c>
      <c r="E266" s="450" t="s">
        <v>715</v>
      </c>
      <c r="F266" s="450" t="s">
        <v>718</v>
      </c>
      <c r="G266" s="450" t="s">
        <v>719</v>
      </c>
      <c r="H266" s="454">
        <v>4</v>
      </c>
      <c r="I266" s="454">
        <v>232</v>
      </c>
      <c r="J266" s="450"/>
      <c r="K266" s="450">
        <v>58</v>
      </c>
      <c r="L266" s="454"/>
      <c r="M266" s="454"/>
      <c r="N266" s="450"/>
      <c r="O266" s="450"/>
      <c r="P266" s="454"/>
      <c r="Q266" s="454"/>
      <c r="R266" s="524"/>
      <c r="S266" s="455"/>
    </row>
    <row r="267" spans="1:19" ht="14.4" customHeight="1" x14ac:dyDescent="0.3">
      <c r="A267" s="449" t="s">
        <v>713</v>
      </c>
      <c r="B267" s="450" t="s">
        <v>714</v>
      </c>
      <c r="C267" s="450" t="s">
        <v>413</v>
      </c>
      <c r="D267" s="450" t="s">
        <v>708</v>
      </c>
      <c r="E267" s="450" t="s">
        <v>715</v>
      </c>
      <c r="F267" s="450" t="s">
        <v>726</v>
      </c>
      <c r="G267" s="450" t="s">
        <v>727</v>
      </c>
      <c r="H267" s="454">
        <v>25</v>
      </c>
      <c r="I267" s="454">
        <v>4500</v>
      </c>
      <c r="J267" s="450"/>
      <c r="K267" s="450">
        <v>180</v>
      </c>
      <c r="L267" s="454"/>
      <c r="M267" s="454"/>
      <c r="N267" s="450"/>
      <c r="O267" s="450"/>
      <c r="P267" s="454"/>
      <c r="Q267" s="454"/>
      <c r="R267" s="524"/>
      <c r="S267" s="455"/>
    </row>
    <row r="268" spans="1:19" ht="14.4" customHeight="1" x14ac:dyDescent="0.3">
      <c r="A268" s="449" t="s">
        <v>713</v>
      </c>
      <c r="B268" s="450" t="s">
        <v>714</v>
      </c>
      <c r="C268" s="450" t="s">
        <v>413</v>
      </c>
      <c r="D268" s="450" t="s">
        <v>708</v>
      </c>
      <c r="E268" s="450" t="s">
        <v>715</v>
      </c>
      <c r="F268" s="450" t="s">
        <v>728</v>
      </c>
      <c r="G268" s="450" t="s">
        <v>729</v>
      </c>
      <c r="H268" s="454">
        <v>2</v>
      </c>
      <c r="I268" s="454">
        <v>1138</v>
      </c>
      <c r="J268" s="450"/>
      <c r="K268" s="450">
        <v>569</v>
      </c>
      <c r="L268" s="454"/>
      <c r="M268" s="454"/>
      <c r="N268" s="450"/>
      <c r="O268" s="450"/>
      <c r="P268" s="454"/>
      <c r="Q268" s="454"/>
      <c r="R268" s="524"/>
      <c r="S268" s="455"/>
    </row>
    <row r="269" spans="1:19" ht="14.4" customHeight="1" x14ac:dyDescent="0.3">
      <c r="A269" s="449" t="s">
        <v>713</v>
      </c>
      <c r="B269" s="450" t="s">
        <v>714</v>
      </c>
      <c r="C269" s="450" t="s">
        <v>413</v>
      </c>
      <c r="D269" s="450" t="s">
        <v>708</v>
      </c>
      <c r="E269" s="450" t="s">
        <v>715</v>
      </c>
      <c r="F269" s="450" t="s">
        <v>730</v>
      </c>
      <c r="G269" s="450" t="s">
        <v>731</v>
      </c>
      <c r="H269" s="454">
        <v>24</v>
      </c>
      <c r="I269" s="454">
        <v>8064</v>
      </c>
      <c r="J269" s="450"/>
      <c r="K269" s="450">
        <v>336</v>
      </c>
      <c r="L269" s="454"/>
      <c r="M269" s="454"/>
      <c r="N269" s="450"/>
      <c r="O269" s="450"/>
      <c r="P269" s="454"/>
      <c r="Q269" s="454"/>
      <c r="R269" s="524"/>
      <c r="S269" s="455"/>
    </row>
    <row r="270" spans="1:19" ht="14.4" customHeight="1" x14ac:dyDescent="0.3">
      <c r="A270" s="449" t="s">
        <v>713</v>
      </c>
      <c r="B270" s="450" t="s">
        <v>714</v>
      </c>
      <c r="C270" s="450" t="s">
        <v>413</v>
      </c>
      <c r="D270" s="450" t="s">
        <v>708</v>
      </c>
      <c r="E270" s="450" t="s">
        <v>715</v>
      </c>
      <c r="F270" s="450" t="s">
        <v>732</v>
      </c>
      <c r="G270" s="450" t="s">
        <v>733</v>
      </c>
      <c r="H270" s="454">
        <v>4</v>
      </c>
      <c r="I270" s="454">
        <v>1836</v>
      </c>
      <c r="J270" s="450"/>
      <c r="K270" s="450">
        <v>459</v>
      </c>
      <c r="L270" s="454"/>
      <c r="M270" s="454"/>
      <c r="N270" s="450"/>
      <c r="O270" s="450"/>
      <c r="P270" s="454"/>
      <c r="Q270" s="454"/>
      <c r="R270" s="524"/>
      <c r="S270" s="455"/>
    </row>
    <row r="271" spans="1:19" ht="14.4" customHeight="1" x14ac:dyDescent="0.3">
      <c r="A271" s="449" t="s">
        <v>713</v>
      </c>
      <c r="B271" s="450" t="s">
        <v>714</v>
      </c>
      <c r="C271" s="450" t="s">
        <v>413</v>
      </c>
      <c r="D271" s="450" t="s">
        <v>708</v>
      </c>
      <c r="E271" s="450" t="s">
        <v>715</v>
      </c>
      <c r="F271" s="450" t="s">
        <v>734</v>
      </c>
      <c r="G271" s="450" t="s">
        <v>735</v>
      </c>
      <c r="H271" s="454">
        <v>133</v>
      </c>
      <c r="I271" s="454">
        <v>46417</v>
      </c>
      <c r="J271" s="450"/>
      <c r="K271" s="450">
        <v>349</v>
      </c>
      <c r="L271" s="454"/>
      <c r="M271" s="454"/>
      <c r="N271" s="450"/>
      <c r="O271" s="450"/>
      <c r="P271" s="454"/>
      <c r="Q271" s="454"/>
      <c r="R271" s="524"/>
      <c r="S271" s="455"/>
    </row>
    <row r="272" spans="1:19" ht="14.4" customHeight="1" x14ac:dyDescent="0.3">
      <c r="A272" s="449" t="s">
        <v>713</v>
      </c>
      <c r="B272" s="450" t="s">
        <v>714</v>
      </c>
      <c r="C272" s="450" t="s">
        <v>413</v>
      </c>
      <c r="D272" s="450" t="s">
        <v>708</v>
      </c>
      <c r="E272" s="450" t="s">
        <v>715</v>
      </c>
      <c r="F272" s="450" t="s">
        <v>738</v>
      </c>
      <c r="G272" s="450" t="s">
        <v>739</v>
      </c>
      <c r="H272" s="454">
        <v>1</v>
      </c>
      <c r="I272" s="454">
        <v>6231</v>
      </c>
      <c r="J272" s="450"/>
      <c r="K272" s="450">
        <v>6231</v>
      </c>
      <c r="L272" s="454"/>
      <c r="M272" s="454"/>
      <c r="N272" s="450"/>
      <c r="O272" s="450"/>
      <c r="P272" s="454"/>
      <c r="Q272" s="454"/>
      <c r="R272" s="524"/>
      <c r="S272" s="455"/>
    </row>
    <row r="273" spans="1:19" ht="14.4" customHeight="1" x14ac:dyDescent="0.3">
      <c r="A273" s="449" t="s">
        <v>713</v>
      </c>
      <c r="B273" s="450" t="s">
        <v>714</v>
      </c>
      <c r="C273" s="450" t="s">
        <v>413</v>
      </c>
      <c r="D273" s="450" t="s">
        <v>708</v>
      </c>
      <c r="E273" s="450" t="s">
        <v>715</v>
      </c>
      <c r="F273" s="450" t="s">
        <v>758</v>
      </c>
      <c r="G273" s="450" t="s">
        <v>759</v>
      </c>
      <c r="H273" s="454">
        <v>2</v>
      </c>
      <c r="I273" s="454">
        <v>988</v>
      </c>
      <c r="J273" s="450"/>
      <c r="K273" s="450">
        <v>494</v>
      </c>
      <c r="L273" s="454"/>
      <c r="M273" s="454"/>
      <c r="N273" s="450"/>
      <c r="O273" s="450"/>
      <c r="P273" s="454"/>
      <c r="Q273" s="454"/>
      <c r="R273" s="524"/>
      <c r="S273" s="455"/>
    </row>
    <row r="274" spans="1:19" ht="14.4" customHeight="1" x14ac:dyDescent="0.3">
      <c r="A274" s="449" t="s">
        <v>713</v>
      </c>
      <c r="B274" s="450" t="s">
        <v>714</v>
      </c>
      <c r="C274" s="450" t="s">
        <v>413</v>
      </c>
      <c r="D274" s="450" t="s">
        <v>708</v>
      </c>
      <c r="E274" s="450" t="s">
        <v>715</v>
      </c>
      <c r="F274" s="450" t="s">
        <v>762</v>
      </c>
      <c r="G274" s="450" t="s">
        <v>763</v>
      </c>
      <c r="H274" s="454">
        <v>2</v>
      </c>
      <c r="I274" s="454">
        <v>740</v>
      </c>
      <c r="J274" s="450"/>
      <c r="K274" s="450">
        <v>370</v>
      </c>
      <c r="L274" s="454"/>
      <c r="M274" s="454"/>
      <c r="N274" s="450"/>
      <c r="O274" s="450"/>
      <c r="P274" s="454"/>
      <c r="Q274" s="454"/>
      <c r="R274" s="524"/>
      <c r="S274" s="455"/>
    </row>
    <row r="275" spans="1:19" ht="14.4" customHeight="1" x14ac:dyDescent="0.3">
      <c r="A275" s="449" t="s">
        <v>713</v>
      </c>
      <c r="B275" s="450" t="s">
        <v>714</v>
      </c>
      <c r="C275" s="450" t="s">
        <v>413</v>
      </c>
      <c r="D275" s="450" t="s">
        <v>708</v>
      </c>
      <c r="E275" s="450" t="s">
        <v>715</v>
      </c>
      <c r="F275" s="450" t="s">
        <v>764</v>
      </c>
      <c r="G275" s="450" t="s">
        <v>765</v>
      </c>
      <c r="H275" s="454">
        <v>16</v>
      </c>
      <c r="I275" s="454">
        <v>49728</v>
      </c>
      <c r="J275" s="450">
        <v>15.974301317057501</v>
      </c>
      <c r="K275" s="450">
        <v>3108</v>
      </c>
      <c r="L275" s="454">
        <v>1</v>
      </c>
      <c r="M275" s="454">
        <v>3113</v>
      </c>
      <c r="N275" s="450">
        <v>1</v>
      </c>
      <c r="O275" s="450">
        <v>3113</v>
      </c>
      <c r="P275" s="454"/>
      <c r="Q275" s="454"/>
      <c r="R275" s="524"/>
      <c r="S275" s="455"/>
    </row>
    <row r="276" spans="1:19" ht="14.4" customHeight="1" x14ac:dyDescent="0.3">
      <c r="A276" s="449" t="s">
        <v>713</v>
      </c>
      <c r="B276" s="450" t="s">
        <v>714</v>
      </c>
      <c r="C276" s="450" t="s">
        <v>413</v>
      </c>
      <c r="D276" s="450" t="s">
        <v>708</v>
      </c>
      <c r="E276" s="450" t="s">
        <v>715</v>
      </c>
      <c r="F276" s="450" t="s">
        <v>777</v>
      </c>
      <c r="G276" s="450" t="s">
        <v>778</v>
      </c>
      <c r="H276" s="454">
        <v>37</v>
      </c>
      <c r="I276" s="454">
        <v>16872</v>
      </c>
      <c r="J276" s="450"/>
      <c r="K276" s="450">
        <v>456</v>
      </c>
      <c r="L276" s="454"/>
      <c r="M276" s="454"/>
      <c r="N276" s="450"/>
      <c r="O276" s="450"/>
      <c r="P276" s="454"/>
      <c r="Q276" s="454"/>
      <c r="R276" s="524"/>
      <c r="S276" s="455"/>
    </row>
    <row r="277" spans="1:19" ht="14.4" customHeight="1" x14ac:dyDescent="0.3">
      <c r="A277" s="449" t="s">
        <v>713</v>
      </c>
      <c r="B277" s="450" t="s">
        <v>714</v>
      </c>
      <c r="C277" s="450" t="s">
        <v>413</v>
      </c>
      <c r="D277" s="450" t="s">
        <v>708</v>
      </c>
      <c r="E277" s="450" t="s">
        <v>715</v>
      </c>
      <c r="F277" s="450" t="s">
        <v>797</v>
      </c>
      <c r="G277" s="450"/>
      <c r="H277" s="454">
        <v>16</v>
      </c>
      <c r="I277" s="454">
        <v>16192</v>
      </c>
      <c r="J277" s="450"/>
      <c r="K277" s="450">
        <v>1012</v>
      </c>
      <c r="L277" s="454"/>
      <c r="M277" s="454"/>
      <c r="N277" s="450"/>
      <c r="O277" s="450"/>
      <c r="P277" s="454"/>
      <c r="Q277" s="454"/>
      <c r="R277" s="524"/>
      <c r="S277" s="455"/>
    </row>
    <row r="278" spans="1:19" ht="14.4" customHeight="1" x14ac:dyDescent="0.3">
      <c r="A278" s="449" t="s">
        <v>713</v>
      </c>
      <c r="B278" s="450" t="s">
        <v>714</v>
      </c>
      <c r="C278" s="450" t="s">
        <v>413</v>
      </c>
      <c r="D278" s="450" t="s">
        <v>708</v>
      </c>
      <c r="E278" s="450" t="s">
        <v>715</v>
      </c>
      <c r="F278" s="450" t="s">
        <v>805</v>
      </c>
      <c r="G278" s="450" t="s">
        <v>806</v>
      </c>
      <c r="H278" s="454">
        <v>12</v>
      </c>
      <c r="I278" s="454">
        <v>25572</v>
      </c>
      <c r="J278" s="450"/>
      <c r="K278" s="450">
        <v>2131</v>
      </c>
      <c r="L278" s="454"/>
      <c r="M278" s="454"/>
      <c r="N278" s="450"/>
      <c r="O278" s="450"/>
      <c r="P278" s="454"/>
      <c r="Q278" s="454"/>
      <c r="R278" s="524"/>
      <c r="S278" s="455"/>
    </row>
    <row r="279" spans="1:19" ht="14.4" customHeight="1" x14ac:dyDescent="0.3">
      <c r="A279" s="449" t="s">
        <v>713</v>
      </c>
      <c r="B279" s="450" t="s">
        <v>714</v>
      </c>
      <c r="C279" s="450" t="s">
        <v>413</v>
      </c>
      <c r="D279" s="450" t="s">
        <v>708</v>
      </c>
      <c r="E279" s="450" t="s">
        <v>715</v>
      </c>
      <c r="F279" s="450" t="s">
        <v>812</v>
      </c>
      <c r="G279" s="450" t="s">
        <v>813</v>
      </c>
      <c r="H279" s="454">
        <v>1</v>
      </c>
      <c r="I279" s="454">
        <v>5220</v>
      </c>
      <c r="J279" s="450"/>
      <c r="K279" s="450">
        <v>5220</v>
      </c>
      <c r="L279" s="454"/>
      <c r="M279" s="454"/>
      <c r="N279" s="450"/>
      <c r="O279" s="450"/>
      <c r="P279" s="454"/>
      <c r="Q279" s="454"/>
      <c r="R279" s="524"/>
      <c r="S279" s="455"/>
    </row>
    <row r="280" spans="1:19" ht="14.4" customHeight="1" x14ac:dyDescent="0.3">
      <c r="A280" s="449" t="s">
        <v>713</v>
      </c>
      <c r="B280" s="450" t="s">
        <v>714</v>
      </c>
      <c r="C280" s="450" t="s">
        <v>413</v>
      </c>
      <c r="D280" s="450" t="s">
        <v>708</v>
      </c>
      <c r="E280" s="450" t="s">
        <v>715</v>
      </c>
      <c r="F280" s="450" t="s">
        <v>828</v>
      </c>
      <c r="G280" s="450" t="s">
        <v>829</v>
      </c>
      <c r="H280" s="454"/>
      <c r="I280" s="454"/>
      <c r="J280" s="450"/>
      <c r="K280" s="450"/>
      <c r="L280" s="454">
        <v>9</v>
      </c>
      <c r="M280" s="454">
        <v>43011</v>
      </c>
      <c r="N280" s="450">
        <v>1</v>
      </c>
      <c r="O280" s="450">
        <v>4779</v>
      </c>
      <c r="P280" s="454">
        <v>9</v>
      </c>
      <c r="Q280" s="454">
        <v>43227</v>
      </c>
      <c r="R280" s="524">
        <v>1.0050219711236661</v>
      </c>
      <c r="S280" s="455">
        <v>4803</v>
      </c>
    </row>
    <row r="281" spans="1:19" ht="14.4" customHeight="1" x14ac:dyDescent="0.3">
      <c r="A281" s="449" t="s">
        <v>713</v>
      </c>
      <c r="B281" s="450" t="s">
        <v>714</v>
      </c>
      <c r="C281" s="450" t="s">
        <v>413</v>
      </c>
      <c r="D281" s="450" t="s">
        <v>709</v>
      </c>
      <c r="E281" s="450" t="s">
        <v>715</v>
      </c>
      <c r="F281" s="450" t="s">
        <v>718</v>
      </c>
      <c r="G281" s="450" t="s">
        <v>719</v>
      </c>
      <c r="H281" s="454">
        <v>44</v>
      </c>
      <c r="I281" s="454">
        <v>2552</v>
      </c>
      <c r="J281" s="450"/>
      <c r="K281" s="450">
        <v>58</v>
      </c>
      <c r="L281" s="454"/>
      <c r="M281" s="454"/>
      <c r="N281" s="450"/>
      <c r="O281" s="450"/>
      <c r="P281" s="454"/>
      <c r="Q281" s="454"/>
      <c r="R281" s="524"/>
      <c r="S281" s="455"/>
    </row>
    <row r="282" spans="1:19" ht="14.4" customHeight="1" x14ac:dyDescent="0.3">
      <c r="A282" s="449" t="s">
        <v>713</v>
      </c>
      <c r="B282" s="450" t="s">
        <v>714</v>
      </c>
      <c r="C282" s="450" t="s">
        <v>413</v>
      </c>
      <c r="D282" s="450" t="s">
        <v>709</v>
      </c>
      <c r="E282" s="450" t="s">
        <v>715</v>
      </c>
      <c r="F282" s="450" t="s">
        <v>726</v>
      </c>
      <c r="G282" s="450" t="s">
        <v>727</v>
      </c>
      <c r="H282" s="454">
        <v>25</v>
      </c>
      <c r="I282" s="454">
        <v>4500</v>
      </c>
      <c r="J282" s="450"/>
      <c r="K282" s="450">
        <v>180</v>
      </c>
      <c r="L282" s="454"/>
      <c r="M282" s="454"/>
      <c r="N282" s="450"/>
      <c r="O282" s="450"/>
      <c r="P282" s="454"/>
      <c r="Q282" s="454"/>
      <c r="R282" s="524"/>
      <c r="S282" s="455"/>
    </row>
    <row r="283" spans="1:19" ht="14.4" customHeight="1" x14ac:dyDescent="0.3">
      <c r="A283" s="449" t="s">
        <v>713</v>
      </c>
      <c r="B283" s="450" t="s">
        <v>714</v>
      </c>
      <c r="C283" s="450" t="s">
        <v>413</v>
      </c>
      <c r="D283" s="450" t="s">
        <v>709</v>
      </c>
      <c r="E283" s="450" t="s">
        <v>715</v>
      </c>
      <c r="F283" s="450" t="s">
        <v>730</v>
      </c>
      <c r="G283" s="450" t="s">
        <v>731</v>
      </c>
      <c r="H283" s="454">
        <v>15</v>
      </c>
      <c r="I283" s="454">
        <v>5040</v>
      </c>
      <c r="J283" s="450"/>
      <c r="K283" s="450">
        <v>336</v>
      </c>
      <c r="L283" s="454"/>
      <c r="M283" s="454"/>
      <c r="N283" s="450"/>
      <c r="O283" s="450"/>
      <c r="P283" s="454"/>
      <c r="Q283" s="454"/>
      <c r="R283" s="524"/>
      <c r="S283" s="455"/>
    </row>
    <row r="284" spans="1:19" ht="14.4" customHeight="1" x14ac:dyDescent="0.3">
      <c r="A284" s="449" t="s">
        <v>713</v>
      </c>
      <c r="B284" s="450" t="s">
        <v>714</v>
      </c>
      <c r="C284" s="450" t="s">
        <v>413</v>
      </c>
      <c r="D284" s="450" t="s">
        <v>709</v>
      </c>
      <c r="E284" s="450" t="s">
        <v>715</v>
      </c>
      <c r="F284" s="450" t="s">
        <v>734</v>
      </c>
      <c r="G284" s="450" t="s">
        <v>735</v>
      </c>
      <c r="H284" s="454">
        <v>43</v>
      </c>
      <c r="I284" s="454">
        <v>15007</v>
      </c>
      <c r="J284" s="450"/>
      <c r="K284" s="450">
        <v>349</v>
      </c>
      <c r="L284" s="454"/>
      <c r="M284" s="454"/>
      <c r="N284" s="450"/>
      <c r="O284" s="450"/>
      <c r="P284" s="454"/>
      <c r="Q284" s="454"/>
      <c r="R284" s="524"/>
      <c r="S284" s="455"/>
    </row>
    <row r="285" spans="1:19" ht="14.4" customHeight="1" x14ac:dyDescent="0.3">
      <c r="A285" s="449" t="s">
        <v>713</v>
      </c>
      <c r="B285" s="450" t="s">
        <v>714</v>
      </c>
      <c r="C285" s="450" t="s">
        <v>413</v>
      </c>
      <c r="D285" s="450" t="s">
        <v>709</v>
      </c>
      <c r="E285" s="450" t="s">
        <v>715</v>
      </c>
      <c r="F285" s="450" t="s">
        <v>736</v>
      </c>
      <c r="G285" s="450" t="s">
        <v>737</v>
      </c>
      <c r="H285" s="454">
        <v>1</v>
      </c>
      <c r="I285" s="454">
        <v>1653</v>
      </c>
      <c r="J285" s="450"/>
      <c r="K285" s="450">
        <v>1653</v>
      </c>
      <c r="L285" s="454"/>
      <c r="M285" s="454"/>
      <c r="N285" s="450"/>
      <c r="O285" s="450"/>
      <c r="P285" s="454"/>
      <c r="Q285" s="454"/>
      <c r="R285" s="524"/>
      <c r="S285" s="455"/>
    </row>
    <row r="286" spans="1:19" ht="14.4" customHeight="1" x14ac:dyDescent="0.3">
      <c r="A286" s="449" t="s">
        <v>713</v>
      </c>
      <c r="B286" s="450" t="s">
        <v>714</v>
      </c>
      <c r="C286" s="450" t="s">
        <v>413</v>
      </c>
      <c r="D286" s="450" t="s">
        <v>709</v>
      </c>
      <c r="E286" s="450" t="s">
        <v>715</v>
      </c>
      <c r="F286" s="450" t="s">
        <v>738</v>
      </c>
      <c r="G286" s="450" t="s">
        <v>739</v>
      </c>
      <c r="H286" s="454">
        <v>3</v>
      </c>
      <c r="I286" s="454">
        <v>18693</v>
      </c>
      <c r="J286" s="450"/>
      <c r="K286" s="450">
        <v>6231</v>
      </c>
      <c r="L286" s="454"/>
      <c r="M286" s="454"/>
      <c r="N286" s="450"/>
      <c r="O286" s="450"/>
      <c r="P286" s="454"/>
      <c r="Q286" s="454"/>
      <c r="R286" s="524"/>
      <c r="S286" s="455"/>
    </row>
    <row r="287" spans="1:19" ht="14.4" customHeight="1" x14ac:dyDescent="0.3">
      <c r="A287" s="449" t="s">
        <v>713</v>
      </c>
      <c r="B287" s="450" t="s">
        <v>714</v>
      </c>
      <c r="C287" s="450" t="s">
        <v>413</v>
      </c>
      <c r="D287" s="450" t="s">
        <v>709</v>
      </c>
      <c r="E287" s="450" t="s">
        <v>715</v>
      </c>
      <c r="F287" s="450" t="s">
        <v>754</v>
      </c>
      <c r="G287" s="450" t="s">
        <v>755</v>
      </c>
      <c r="H287" s="454">
        <v>15</v>
      </c>
      <c r="I287" s="454">
        <v>4575</v>
      </c>
      <c r="J287" s="450"/>
      <c r="K287" s="450">
        <v>305</v>
      </c>
      <c r="L287" s="454"/>
      <c r="M287" s="454"/>
      <c r="N287" s="450"/>
      <c r="O287" s="450"/>
      <c r="P287" s="454"/>
      <c r="Q287" s="454"/>
      <c r="R287" s="524"/>
      <c r="S287" s="455"/>
    </row>
    <row r="288" spans="1:19" ht="14.4" customHeight="1" x14ac:dyDescent="0.3">
      <c r="A288" s="449" t="s">
        <v>713</v>
      </c>
      <c r="B288" s="450" t="s">
        <v>714</v>
      </c>
      <c r="C288" s="450" t="s">
        <v>413</v>
      </c>
      <c r="D288" s="450" t="s">
        <v>709</v>
      </c>
      <c r="E288" s="450" t="s">
        <v>715</v>
      </c>
      <c r="F288" s="450" t="s">
        <v>758</v>
      </c>
      <c r="G288" s="450" t="s">
        <v>759</v>
      </c>
      <c r="H288" s="454">
        <v>57</v>
      </c>
      <c r="I288" s="454">
        <v>28158</v>
      </c>
      <c r="J288" s="450"/>
      <c r="K288" s="450">
        <v>494</v>
      </c>
      <c r="L288" s="454"/>
      <c r="M288" s="454"/>
      <c r="N288" s="450"/>
      <c r="O288" s="450"/>
      <c r="P288" s="454"/>
      <c r="Q288" s="454"/>
      <c r="R288" s="524"/>
      <c r="S288" s="455"/>
    </row>
    <row r="289" spans="1:19" ht="14.4" customHeight="1" x14ac:dyDescent="0.3">
      <c r="A289" s="449" t="s">
        <v>713</v>
      </c>
      <c r="B289" s="450" t="s">
        <v>714</v>
      </c>
      <c r="C289" s="450" t="s">
        <v>413</v>
      </c>
      <c r="D289" s="450" t="s">
        <v>709</v>
      </c>
      <c r="E289" s="450" t="s">
        <v>715</v>
      </c>
      <c r="F289" s="450" t="s">
        <v>762</v>
      </c>
      <c r="G289" s="450" t="s">
        <v>763</v>
      </c>
      <c r="H289" s="454">
        <v>57</v>
      </c>
      <c r="I289" s="454">
        <v>21090</v>
      </c>
      <c r="J289" s="450"/>
      <c r="K289" s="450">
        <v>370</v>
      </c>
      <c r="L289" s="454"/>
      <c r="M289" s="454"/>
      <c r="N289" s="450"/>
      <c r="O289" s="450"/>
      <c r="P289" s="454"/>
      <c r="Q289" s="454"/>
      <c r="R289" s="524"/>
      <c r="S289" s="455"/>
    </row>
    <row r="290" spans="1:19" ht="14.4" customHeight="1" x14ac:dyDescent="0.3">
      <c r="A290" s="449" t="s">
        <v>713</v>
      </c>
      <c r="B290" s="450" t="s">
        <v>714</v>
      </c>
      <c r="C290" s="450" t="s">
        <v>413</v>
      </c>
      <c r="D290" s="450" t="s">
        <v>709</v>
      </c>
      <c r="E290" s="450" t="s">
        <v>715</v>
      </c>
      <c r="F290" s="450" t="s">
        <v>764</v>
      </c>
      <c r="G290" s="450" t="s">
        <v>765</v>
      </c>
      <c r="H290" s="454">
        <v>6</v>
      </c>
      <c r="I290" s="454">
        <v>18648</v>
      </c>
      <c r="J290" s="450"/>
      <c r="K290" s="450">
        <v>3108</v>
      </c>
      <c r="L290" s="454"/>
      <c r="M290" s="454"/>
      <c r="N290" s="450"/>
      <c r="O290" s="450"/>
      <c r="P290" s="454"/>
      <c r="Q290" s="454"/>
      <c r="R290" s="524"/>
      <c r="S290" s="455"/>
    </row>
    <row r="291" spans="1:19" ht="14.4" customHeight="1" x14ac:dyDescent="0.3">
      <c r="A291" s="449" t="s">
        <v>713</v>
      </c>
      <c r="B291" s="450" t="s">
        <v>714</v>
      </c>
      <c r="C291" s="450" t="s">
        <v>413</v>
      </c>
      <c r="D291" s="450" t="s">
        <v>709</v>
      </c>
      <c r="E291" s="450" t="s">
        <v>715</v>
      </c>
      <c r="F291" s="450" t="s">
        <v>770</v>
      </c>
      <c r="G291" s="450" t="s">
        <v>771</v>
      </c>
      <c r="H291" s="454">
        <v>7</v>
      </c>
      <c r="I291" s="454">
        <v>777</v>
      </c>
      <c r="J291" s="450"/>
      <c r="K291" s="450">
        <v>111</v>
      </c>
      <c r="L291" s="454"/>
      <c r="M291" s="454"/>
      <c r="N291" s="450"/>
      <c r="O291" s="450"/>
      <c r="P291" s="454"/>
      <c r="Q291" s="454"/>
      <c r="R291" s="524"/>
      <c r="S291" s="455"/>
    </row>
    <row r="292" spans="1:19" ht="14.4" customHeight="1" x14ac:dyDescent="0.3">
      <c r="A292" s="449" t="s">
        <v>713</v>
      </c>
      <c r="B292" s="450" t="s">
        <v>714</v>
      </c>
      <c r="C292" s="450" t="s">
        <v>413</v>
      </c>
      <c r="D292" s="450" t="s">
        <v>709</v>
      </c>
      <c r="E292" s="450" t="s">
        <v>715</v>
      </c>
      <c r="F292" s="450" t="s">
        <v>776</v>
      </c>
      <c r="G292" s="450"/>
      <c r="H292" s="454">
        <v>1</v>
      </c>
      <c r="I292" s="454">
        <v>1285</v>
      </c>
      <c r="J292" s="450"/>
      <c r="K292" s="450">
        <v>1285</v>
      </c>
      <c r="L292" s="454"/>
      <c r="M292" s="454"/>
      <c r="N292" s="450"/>
      <c r="O292" s="450"/>
      <c r="P292" s="454"/>
      <c r="Q292" s="454"/>
      <c r="R292" s="524"/>
      <c r="S292" s="455"/>
    </row>
    <row r="293" spans="1:19" ht="14.4" customHeight="1" x14ac:dyDescent="0.3">
      <c r="A293" s="449" t="s">
        <v>713</v>
      </c>
      <c r="B293" s="450" t="s">
        <v>714</v>
      </c>
      <c r="C293" s="450" t="s">
        <v>413</v>
      </c>
      <c r="D293" s="450" t="s">
        <v>709</v>
      </c>
      <c r="E293" s="450" t="s">
        <v>715</v>
      </c>
      <c r="F293" s="450" t="s">
        <v>777</v>
      </c>
      <c r="G293" s="450" t="s">
        <v>778</v>
      </c>
      <c r="H293" s="454">
        <v>18</v>
      </c>
      <c r="I293" s="454">
        <v>8208</v>
      </c>
      <c r="J293" s="450"/>
      <c r="K293" s="450">
        <v>456</v>
      </c>
      <c r="L293" s="454"/>
      <c r="M293" s="454"/>
      <c r="N293" s="450"/>
      <c r="O293" s="450"/>
      <c r="P293" s="454"/>
      <c r="Q293" s="454"/>
      <c r="R293" s="524"/>
      <c r="S293" s="455"/>
    </row>
    <row r="294" spans="1:19" ht="14.4" customHeight="1" x14ac:dyDescent="0.3">
      <c r="A294" s="449" t="s">
        <v>713</v>
      </c>
      <c r="B294" s="450" t="s">
        <v>714</v>
      </c>
      <c r="C294" s="450" t="s">
        <v>413</v>
      </c>
      <c r="D294" s="450" t="s">
        <v>709</v>
      </c>
      <c r="E294" s="450" t="s">
        <v>715</v>
      </c>
      <c r="F294" s="450" t="s">
        <v>779</v>
      </c>
      <c r="G294" s="450" t="s">
        <v>780</v>
      </c>
      <c r="H294" s="454">
        <v>122</v>
      </c>
      <c r="I294" s="454">
        <v>7076</v>
      </c>
      <c r="J294" s="450"/>
      <c r="K294" s="450">
        <v>58</v>
      </c>
      <c r="L294" s="454"/>
      <c r="M294" s="454"/>
      <c r="N294" s="450"/>
      <c r="O294" s="450"/>
      <c r="P294" s="454"/>
      <c r="Q294" s="454"/>
      <c r="R294" s="524"/>
      <c r="S294" s="455"/>
    </row>
    <row r="295" spans="1:19" ht="14.4" customHeight="1" x14ac:dyDescent="0.3">
      <c r="A295" s="449" t="s">
        <v>713</v>
      </c>
      <c r="B295" s="450" t="s">
        <v>714</v>
      </c>
      <c r="C295" s="450" t="s">
        <v>413</v>
      </c>
      <c r="D295" s="450" t="s">
        <v>709</v>
      </c>
      <c r="E295" s="450" t="s">
        <v>715</v>
      </c>
      <c r="F295" s="450" t="s">
        <v>787</v>
      </c>
      <c r="G295" s="450" t="s">
        <v>788</v>
      </c>
      <c r="H295" s="454">
        <v>60</v>
      </c>
      <c r="I295" s="454">
        <v>10560</v>
      </c>
      <c r="J295" s="450"/>
      <c r="K295" s="450">
        <v>176</v>
      </c>
      <c r="L295" s="454"/>
      <c r="M295" s="454"/>
      <c r="N295" s="450"/>
      <c r="O295" s="450"/>
      <c r="P295" s="454"/>
      <c r="Q295" s="454"/>
      <c r="R295" s="524"/>
      <c r="S295" s="455"/>
    </row>
    <row r="296" spans="1:19" ht="14.4" customHeight="1" x14ac:dyDescent="0.3">
      <c r="A296" s="449" t="s">
        <v>713</v>
      </c>
      <c r="B296" s="450" t="s">
        <v>714</v>
      </c>
      <c r="C296" s="450" t="s">
        <v>413</v>
      </c>
      <c r="D296" s="450" t="s">
        <v>709</v>
      </c>
      <c r="E296" s="450" t="s">
        <v>715</v>
      </c>
      <c r="F296" s="450" t="s">
        <v>797</v>
      </c>
      <c r="G296" s="450"/>
      <c r="H296" s="454">
        <v>15</v>
      </c>
      <c r="I296" s="454">
        <v>15180</v>
      </c>
      <c r="J296" s="450"/>
      <c r="K296" s="450">
        <v>1012</v>
      </c>
      <c r="L296" s="454"/>
      <c r="M296" s="454"/>
      <c r="N296" s="450"/>
      <c r="O296" s="450"/>
      <c r="P296" s="454"/>
      <c r="Q296" s="454"/>
      <c r="R296" s="524"/>
      <c r="S296" s="455"/>
    </row>
    <row r="297" spans="1:19" ht="14.4" customHeight="1" x14ac:dyDescent="0.3">
      <c r="A297" s="449" t="s">
        <v>713</v>
      </c>
      <c r="B297" s="450" t="s">
        <v>714</v>
      </c>
      <c r="C297" s="450" t="s">
        <v>413</v>
      </c>
      <c r="D297" s="450" t="s">
        <v>709</v>
      </c>
      <c r="E297" s="450" t="s">
        <v>715</v>
      </c>
      <c r="F297" s="450" t="s">
        <v>800</v>
      </c>
      <c r="G297" s="450"/>
      <c r="H297" s="454">
        <v>4</v>
      </c>
      <c r="I297" s="454">
        <v>9188</v>
      </c>
      <c r="J297" s="450"/>
      <c r="K297" s="450">
        <v>2297</v>
      </c>
      <c r="L297" s="454"/>
      <c r="M297" s="454"/>
      <c r="N297" s="450"/>
      <c r="O297" s="450"/>
      <c r="P297" s="454"/>
      <c r="Q297" s="454"/>
      <c r="R297" s="524"/>
      <c r="S297" s="455"/>
    </row>
    <row r="298" spans="1:19" ht="14.4" customHeight="1" x14ac:dyDescent="0.3">
      <c r="A298" s="449" t="s">
        <v>713</v>
      </c>
      <c r="B298" s="450" t="s">
        <v>714</v>
      </c>
      <c r="C298" s="450" t="s">
        <v>413</v>
      </c>
      <c r="D298" s="450" t="s">
        <v>709</v>
      </c>
      <c r="E298" s="450" t="s">
        <v>715</v>
      </c>
      <c r="F298" s="450" t="s">
        <v>812</v>
      </c>
      <c r="G298" s="450" t="s">
        <v>813</v>
      </c>
      <c r="H298" s="454">
        <v>3</v>
      </c>
      <c r="I298" s="454">
        <v>15660</v>
      </c>
      <c r="J298" s="450"/>
      <c r="K298" s="450">
        <v>5220</v>
      </c>
      <c r="L298" s="454"/>
      <c r="M298" s="454"/>
      <c r="N298" s="450"/>
      <c r="O298" s="450"/>
      <c r="P298" s="454"/>
      <c r="Q298" s="454"/>
      <c r="R298" s="524"/>
      <c r="S298" s="455"/>
    </row>
    <row r="299" spans="1:19" ht="14.4" customHeight="1" x14ac:dyDescent="0.3">
      <c r="A299" s="449" t="s">
        <v>713</v>
      </c>
      <c r="B299" s="450" t="s">
        <v>714</v>
      </c>
      <c r="C299" s="450" t="s">
        <v>413</v>
      </c>
      <c r="D299" s="450" t="s">
        <v>709</v>
      </c>
      <c r="E299" s="450" t="s">
        <v>715</v>
      </c>
      <c r="F299" s="450" t="s">
        <v>814</v>
      </c>
      <c r="G299" s="450" t="s">
        <v>815</v>
      </c>
      <c r="H299" s="454">
        <v>4</v>
      </c>
      <c r="I299" s="454">
        <v>4228</v>
      </c>
      <c r="J299" s="450"/>
      <c r="K299" s="450">
        <v>1057</v>
      </c>
      <c r="L299" s="454"/>
      <c r="M299" s="454"/>
      <c r="N299" s="450"/>
      <c r="O299" s="450"/>
      <c r="P299" s="454"/>
      <c r="Q299" s="454"/>
      <c r="R299" s="524"/>
      <c r="S299" s="455"/>
    </row>
    <row r="300" spans="1:19" ht="14.4" customHeight="1" x14ac:dyDescent="0.3">
      <c r="A300" s="449" t="s">
        <v>713</v>
      </c>
      <c r="B300" s="450" t="s">
        <v>714</v>
      </c>
      <c r="C300" s="450" t="s">
        <v>413</v>
      </c>
      <c r="D300" s="450" t="s">
        <v>710</v>
      </c>
      <c r="E300" s="450" t="s">
        <v>715</v>
      </c>
      <c r="F300" s="450" t="s">
        <v>718</v>
      </c>
      <c r="G300" s="450" t="s">
        <v>719</v>
      </c>
      <c r="H300" s="454">
        <v>42</v>
      </c>
      <c r="I300" s="454">
        <v>2436</v>
      </c>
      <c r="J300" s="450"/>
      <c r="K300" s="450">
        <v>58</v>
      </c>
      <c r="L300" s="454"/>
      <c r="M300" s="454"/>
      <c r="N300" s="450"/>
      <c r="O300" s="450"/>
      <c r="P300" s="454"/>
      <c r="Q300" s="454"/>
      <c r="R300" s="524"/>
      <c r="S300" s="455"/>
    </row>
    <row r="301" spans="1:19" ht="14.4" customHeight="1" x14ac:dyDescent="0.3">
      <c r="A301" s="449" t="s">
        <v>713</v>
      </c>
      <c r="B301" s="450" t="s">
        <v>714</v>
      </c>
      <c r="C301" s="450" t="s">
        <v>413</v>
      </c>
      <c r="D301" s="450" t="s">
        <v>710</v>
      </c>
      <c r="E301" s="450" t="s">
        <v>715</v>
      </c>
      <c r="F301" s="450" t="s">
        <v>720</v>
      </c>
      <c r="G301" s="450" t="s">
        <v>721</v>
      </c>
      <c r="H301" s="454">
        <v>10</v>
      </c>
      <c r="I301" s="454">
        <v>1310</v>
      </c>
      <c r="J301" s="450"/>
      <c r="K301" s="450">
        <v>131</v>
      </c>
      <c r="L301" s="454"/>
      <c r="M301" s="454"/>
      <c r="N301" s="450"/>
      <c r="O301" s="450"/>
      <c r="P301" s="454"/>
      <c r="Q301" s="454"/>
      <c r="R301" s="524"/>
      <c r="S301" s="455"/>
    </row>
    <row r="302" spans="1:19" ht="14.4" customHeight="1" x14ac:dyDescent="0.3">
      <c r="A302" s="449" t="s">
        <v>713</v>
      </c>
      <c r="B302" s="450" t="s">
        <v>714</v>
      </c>
      <c r="C302" s="450" t="s">
        <v>413</v>
      </c>
      <c r="D302" s="450" t="s">
        <v>710</v>
      </c>
      <c r="E302" s="450" t="s">
        <v>715</v>
      </c>
      <c r="F302" s="450" t="s">
        <v>726</v>
      </c>
      <c r="G302" s="450" t="s">
        <v>727</v>
      </c>
      <c r="H302" s="454">
        <v>19</v>
      </c>
      <c r="I302" s="454">
        <v>3420</v>
      </c>
      <c r="J302" s="450"/>
      <c r="K302" s="450">
        <v>180</v>
      </c>
      <c r="L302" s="454"/>
      <c r="M302" s="454"/>
      <c r="N302" s="450"/>
      <c r="O302" s="450"/>
      <c r="P302" s="454"/>
      <c r="Q302" s="454"/>
      <c r="R302" s="524"/>
      <c r="S302" s="455"/>
    </row>
    <row r="303" spans="1:19" ht="14.4" customHeight="1" x14ac:dyDescent="0.3">
      <c r="A303" s="449" t="s">
        <v>713</v>
      </c>
      <c r="B303" s="450" t="s">
        <v>714</v>
      </c>
      <c r="C303" s="450" t="s">
        <v>413</v>
      </c>
      <c r="D303" s="450" t="s">
        <v>710</v>
      </c>
      <c r="E303" s="450" t="s">
        <v>715</v>
      </c>
      <c r="F303" s="450" t="s">
        <v>730</v>
      </c>
      <c r="G303" s="450" t="s">
        <v>731</v>
      </c>
      <c r="H303" s="454">
        <v>6</v>
      </c>
      <c r="I303" s="454">
        <v>2016</v>
      </c>
      <c r="J303" s="450"/>
      <c r="K303" s="450">
        <v>336</v>
      </c>
      <c r="L303" s="454"/>
      <c r="M303" s="454"/>
      <c r="N303" s="450"/>
      <c r="O303" s="450"/>
      <c r="P303" s="454"/>
      <c r="Q303" s="454"/>
      <c r="R303" s="524"/>
      <c r="S303" s="455"/>
    </row>
    <row r="304" spans="1:19" ht="14.4" customHeight="1" x14ac:dyDescent="0.3">
      <c r="A304" s="449" t="s">
        <v>713</v>
      </c>
      <c r="B304" s="450" t="s">
        <v>714</v>
      </c>
      <c r="C304" s="450" t="s">
        <v>413</v>
      </c>
      <c r="D304" s="450" t="s">
        <v>710</v>
      </c>
      <c r="E304" s="450" t="s">
        <v>715</v>
      </c>
      <c r="F304" s="450" t="s">
        <v>734</v>
      </c>
      <c r="G304" s="450" t="s">
        <v>735</v>
      </c>
      <c r="H304" s="454">
        <v>38</v>
      </c>
      <c r="I304" s="454">
        <v>13262</v>
      </c>
      <c r="J304" s="450"/>
      <c r="K304" s="450">
        <v>349</v>
      </c>
      <c r="L304" s="454"/>
      <c r="M304" s="454"/>
      <c r="N304" s="450"/>
      <c r="O304" s="450"/>
      <c r="P304" s="454"/>
      <c r="Q304" s="454"/>
      <c r="R304" s="524"/>
      <c r="S304" s="455"/>
    </row>
    <row r="305" spans="1:19" ht="14.4" customHeight="1" x14ac:dyDescent="0.3">
      <c r="A305" s="449" t="s">
        <v>713</v>
      </c>
      <c r="B305" s="450" t="s">
        <v>714</v>
      </c>
      <c r="C305" s="450" t="s">
        <v>413</v>
      </c>
      <c r="D305" s="450" t="s">
        <v>710</v>
      </c>
      <c r="E305" s="450" t="s">
        <v>715</v>
      </c>
      <c r="F305" s="450" t="s">
        <v>750</v>
      </c>
      <c r="G305" s="450" t="s">
        <v>751</v>
      </c>
      <c r="H305" s="454">
        <v>1</v>
      </c>
      <c r="I305" s="454">
        <v>705</v>
      </c>
      <c r="J305" s="450"/>
      <c r="K305" s="450">
        <v>705</v>
      </c>
      <c r="L305" s="454"/>
      <c r="M305" s="454"/>
      <c r="N305" s="450"/>
      <c r="O305" s="450"/>
      <c r="P305" s="454"/>
      <c r="Q305" s="454"/>
      <c r="R305" s="524"/>
      <c r="S305" s="455"/>
    </row>
    <row r="306" spans="1:19" ht="14.4" customHeight="1" x14ac:dyDescent="0.3">
      <c r="A306" s="449" t="s">
        <v>713</v>
      </c>
      <c r="B306" s="450" t="s">
        <v>714</v>
      </c>
      <c r="C306" s="450" t="s">
        <v>413</v>
      </c>
      <c r="D306" s="450" t="s">
        <v>710</v>
      </c>
      <c r="E306" s="450" t="s">
        <v>715</v>
      </c>
      <c r="F306" s="450" t="s">
        <v>754</v>
      </c>
      <c r="G306" s="450" t="s">
        <v>755</v>
      </c>
      <c r="H306" s="454">
        <v>18</v>
      </c>
      <c r="I306" s="454">
        <v>5490</v>
      </c>
      <c r="J306" s="450"/>
      <c r="K306" s="450">
        <v>305</v>
      </c>
      <c r="L306" s="454"/>
      <c r="M306" s="454"/>
      <c r="N306" s="450"/>
      <c r="O306" s="450"/>
      <c r="P306" s="454"/>
      <c r="Q306" s="454"/>
      <c r="R306" s="524"/>
      <c r="S306" s="455"/>
    </row>
    <row r="307" spans="1:19" ht="14.4" customHeight="1" x14ac:dyDescent="0.3">
      <c r="A307" s="449" t="s">
        <v>713</v>
      </c>
      <c r="B307" s="450" t="s">
        <v>714</v>
      </c>
      <c r="C307" s="450" t="s">
        <v>413</v>
      </c>
      <c r="D307" s="450" t="s">
        <v>710</v>
      </c>
      <c r="E307" s="450" t="s">
        <v>715</v>
      </c>
      <c r="F307" s="450" t="s">
        <v>758</v>
      </c>
      <c r="G307" s="450" t="s">
        <v>759</v>
      </c>
      <c r="H307" s="454">
        <v>90</v>
      </c>
      <c r="I307" s="454">
        <v>44460</v>
      </c>
      <c r="J307" s="450"/>
      <c r="K307" s="450">
        <v>494</v>
      </c>
      <c r="L307" s="454"/>
      <c r="M307" s="454"/>
      <c r="N307" s="450"/>
      <c r="O307" s="450"/>
      <c r="P307" s="454"/>
      <c r="Q307" s="454"/>
      <c r="R307" s="524"/>
      <c r="S307" s="455"/>
    </row>
    <row r="308" spans="1:19" ht="14.4" customHeight="1" x14ac:dyDescent="0.3">
      <c r="A308" s="449" t="s">
        <v>713</v>
      </c>
      <c r="B308" s="450" t="s">
        <v>714</v>
      </c>
      <c r="C308" s="450" t="s">
        <v>413</v>
      </c>
      <c r="D308" s="450" t="s">
        <v>710</v>
      </c>
      <c r="E308" s="450" t="s">
        <v>715</v>
      </c>
      <c r="F308" s="450" t="s">
        <v>762</v>
      </c>
      <c r="G308" s="450" t="s">
        <v>763</v>
      </c>
      <c r="H308" s="454">
        <v>74</v>
      </c>
      <c r="I308" s="454">
        <v>27380</v>
      </c>
      <c r="J308" s="450"/>
      <c r="K308" s="450">
        <v>370</v>
      </c>
      <c r="L308" s="454"/>
      <c r="M308" s="454"/>
      <c r="N308" s="450"/>
      <c r="O308" s="450"/>
      <c r="P308" s="454"/>
      <c r="Q308" s="454"/>
      <c r="R308" s="524"/>
      <c r="S308" s="455"/>
    </row>
    <row r="309" spans="1:19" ht="14.4" customHeight="1" x14ac:dyDescent="0.3">
      <c r="A309" s="449" t="s">
        <v>713</v>
      </c>
      <c r="B309" s="450" t="s">
        <v>714</v>
      </c>
      <c r="C309" s="450" t="s">
        <v>413</v>
      </c>
      <c r="D309" s="450" t="s">
        <v>710</v>
      </c>
      <c r="E309" s="450" t="s">
        <v>715</v>
      </c>
      <c r="F309" s="450" t="s">
        <v>764</v>
      </c>
      <c r="G309" s="450" t="s">
        <v>765</v>
      </c>
      <c r="H309" s="454">
        <v>4</v>
      </c>
      <c r="I309" s="454">
        <v>12432</v>
      </c>
      <c r="J309" s="450"/>
      <c r="K309" s="450">
        <v>3108</v>
      </c>
      <c r="L309" s="454"/>
      <c r="M309" s="454"/>
      <c r="N309" s="450"/>
      <c r="O309" s="450"/>
      <c r="P309" s="454"/>
      <c r="Q309" s="454"/>
      <c r="R309" s="524"/>
      <c r="S309" s="455"/>
    </row>
    <row r="310" spans="1:19" ht="14.4" customHeight="1" x14ac:dyDescent="0.3">
      <c r="A310" s="449" t="s">
        <v>713</v>
      </c>
      <c r="B310" s="450" t="s">
        <v>714</v>
      </c>
      <c r="C310" s="450" t="s">
        <v>413</v>
      </c>
      <c r="D310" s="450" t="s">
        <v>710</v>
      </c>
      <c r="E310" s="450" t="s">
        <v>715</v>
      </c>
      <c r="F310" s="450" t="s">
        <v>770</v>
      </c>
      <c r="G310" s="450" t="s">
        <v>771</v>
      </c>
      <c r="H310" s="454">
        <v>21</v>
      </c>
      <c r="I310" s="454">
        <v>2331</v>
      </c>
      <c r="J310" s="450"/>
      <c r="K310" s="450">
        <v>111</v>
      </c>
      <c r="L310" s="454"/>
      <c r="M310" s="454"/>
      <c r="N310" s="450"/>
      <c r="O310" s="450"/>
      <c r="P310" s="454"/>
      <c r="Q310" s="454"/>
      <c r="R310" s="524"/>
      <c r="S310" s="455"/>
    </row>
    <row r="311" spans="1:19" ht="14.4" customHeight="1" x14ac:dyDescent="0.3">
      <c r="A311" s="449" t="s">
        <v>713</v>
      </c>
      <c r="B311" s="450" t="s">
        <v>714</v>
      </c>
      <c r="C311" s="450" t="s">
        <v>413</v>
      </c>
      <c r="D311" s="450" t="s">
        <v>710</v>
      </c>
      <c r="E311" s="450" t="s">
        <v>715</v>
      </c>
      <c r="F311" s="450" t="s">
        <v>777</v>
      </c>
      <c r="G311" s="450" t="s">
        <v>778</v>
      </c>
      <c r="H311" s="454">
        <v>21</v>
      </c>
      <c r="I311" s="454">
        <v>9576</v>
      </c>
      <c r="J311" s="450"/>
      <c r="K311" s="450">
        <v>456</v>
      </c>
      <c r="L311" s="454"/>
      <c r="M311" s="454"/>
      <c r="N311" s="450"/>
      <c r="O311" s="450"/>
      <c r="P311" s="454"/>
      <c r="Q311" s="454"/>
      <c r="R311" s="524"/>
      <c r="S311" s="455"/>
    </row>
    <row r="312" spans="1:19" ht="14.4" customHeight="1" x14ac:dyDescent="0.3">
      <c r="A312" s="449" t="s">
        <v>713</v>
      </c>
      <c r="B312" s="450" t="s">
        <v>714</v>
      </c>
      <c r="C312" s="450" t="s">
        <v>413</v>
      </c>
      <c r="D312" s="450" t="s">
        <v>710</v>
      </c>
      <c r="E312" s="450" t="s">
        <v>715</v>
      </c>
      <c r="F312" s="450" t="s">
        <v>779</v>
      </c>
      <c r="G312" s="450" t="s">
        <v>780</v>
      </c>
      <c r="H312" s="454">
        <v>191</v>
      </c>
      <c r="I312" s="454">
        <v>11078</v>
      </c>
      <c r="J312" s="450"/>
      <c r="K312" s="450">
        <v>58</v>
      </c>
      <c r="L312" s="454"/>
      <c r="M312" s="454"/>
      <c r="N312" s="450"/>
      <c r="O312" s="450"/>
      <c r="P312" s="454"/>
      <c r="Q312" s="454"/>
      <c r="R312" s="524"/>
      <c r="S312" s="455"/>
    </row>
    <row r="313" spans="1:19" ht="14.4" customHeight="1" x14ac:dyDescent="0.3">
      <c r="A313" s="449" t="s">
        <v>713</v>
      </c>
      <c r="B313" s="450" t="s">
        <v>714</v>
      </c>
      <c r="C313" s="450" t="s">
        <v>413</v>
      </c>
      <c r="D313" s="450" t="s">
        <v>710</v>
      </c>
      <c r="E313" s="450" t="s">
        <v>715</v>
      </c>
      <c r="F313" s="450" t="s">
        <v>787</v>
      </c>
      <c r="G313" s="450" t="s">
        <v>788</v>
      </c>
      <c r="H313" s="454">
        <v>86</v>
      </c>
      <c r="I313" s="454">
        <v>15136</v>
      </c>
      <c r="J313" s="450"/>
      <c r="K313" s="450">
        <v>176</v>
      </c>
      <c r="L313" s="454"/>
      <c r="M313" s="454"/>
      <c r="N313" s="450"/>
      <c r="O313" s="450"/>
      <c r="P313" s="454"/>
      <c r="Q313" s="454"/>
      <c r="R313" s="524"/>
      <c r="S313" s="455"/>
    </row>
    <row r="314" spans="1:19" ht="14.4" customHeight="1" x14ac:dyDescent="0.3">
      <c r="A314" s="449" t="s">
        <v>713</v>
      </c>
      <c r="B314" s="450" t="s">
        <v>714</v>
      </c>
      <c r="C314" s="450" t="s">
        <v>413</v>
      </c>
      <c r="D314" s="450" t="s">
        <v>710</v>
      </c>
      <c r="E314" s="450" t="s">
        <v>715</v>
      </c>
      <c r="F314" s="450" t="s">
        <v>789</v>
      </c>
      <c r="G314" s="450" t="s">
        <v>790</v>
      </c>
      <c r="H314" s="454">
        <v>4</v>
      </c>
      <c r="I314" s="454">
        <v>340</v>
      </c>
      <c r="J314" s="450"/>
      <c r="K314" s="450">
        <v>85</v>
      </c>
      <c r="L314" s="454"/>
      <c r="M314" s="454"/>
      <c r="N314" s="450"/>
      <c r="O314" s="450"/>
      <c r="P314" s="454"/>
      <c r="Q314" s="454"/>
      <c r="R314" s="524"/>
      <c r="S314" s="455"/>
    </row>
    <row r="315" spans="1:19" ht="14.4" customHeight="1" x14ac:dyDescent="0.3">
      <c r="A315" s="449" t="s">
        <v>713</v>
      </c>
      <c r="B315" s="450" t="s">
        <v>714</v>
      </c>
      <c r="C315" s="450" t="s">
        <v>413</v>
      </c>
      <c r="D315" s="450" t="s">
        <v>710</v>
      </c>
      <c r="E315" s="450" t="s">
        <v>715</v>
      </c>
      <c r="F315" s="450" t="s">
        <v>793</v>
      </c>
      <c r="G315" s="450" t="s">
        <v>794</v>
      </c>
      <c r="H315" s="454">
        <v>1</v>
      </c>
      <c r="I315" s="454">
        <v>170</v>
      </c>
      <c r="J315" s="450"/>
      <c r="K315" s="450">
        <v>170</v>
      </c>
      <c r="L315" s="454"/>
      <c r="M315" s="454"/>
      <c r="N315" s="450"/>
      <c r="O315" s="450"/>
      <c r="P315" s="454"/>
      <c r="Q315" s="454"/>
      <c r="R315" s="524"/>
      <c r="S315" s="455"/>
    </row>
    <row r="316" spans="1:19" ht="14.4" customHeight="1" x14ac:dyDescent="0.3">
      <c r="A316" s="449" t="s">
        <v>713</v>
      </c>
      <c r="B316" s="450" t="s">
        <v>714</v>
      </c>
      <c r="C316" s="450" t="s">
        <v>413</v>
      </c>
      <c r="D316" s="450" t="s">
        <v>710</v>
      </c>
      <c r="E316" s="450" t="s">
        <v>715</v>
      </c>
      <c r="F316" s="450" t="s">
        <v>795</v>
      </c>
      <c r="G316" s="450" t="s">
        <v>796</v>
      </c>
      <c r="H316" s="454">
        <v>1</v>
      </c>
      <c r="I316" s="454">
        <v>29</v>
      </c>
      <c r="J316" s="450"/>
      <c r="K316" s="450">
        <v>29</v>
      </c>
      <c r="L316" s="454"/>
      <c r="M316" s="454"/>
      <c r="N316" s="450"/>
      <c r="O316" s="450"/>
      <c r="P316" s="454"/>
      <c r="Q316" s="454"/>
      <c r="R316" s="524"/>
      <c r="S316" s="455"/>
    </row>
    <row r="317" spans="1:19" ht="14.4" customHeight="1" x14ac:dyDescent="0.3">
      <c r="A317" s="449" t="s">
        <v>713</v>
      </c>
      <c r="B317" s="450" t="s">
        <v>714</v>
      </c>
      <c r="C317" s="450" t="s">
        <v>413</v>
      </c>
      <c r="D317" s="450" t="s">
        <v>710</v>
      </c>
      <c r="E317" s="450" t="s">
        <v>715</v>
      </c>
      <c r="F317" s="450" t="s">
        <v>803</v>
      </c>
      <c r="G317" s="450" t="s">
        <v>804</v>
      </c>
      <c r="H317" s="454">
        <v>3</v>
      </c>
      <c r="I317" s="454">
        <v>792</v>
      </c>
      <c r="J317" s="450"/>
      <c r="K317" s="450">
        <v>264</v>
      </c>
      <c r="L317" s="454"/>
      <c r="M317" s="454"/>
      <c r="N317" s="450"/>
      <c r="O317" s="450"/>
      <c r="P317" s="454"/>
      <c r="Q317" s="454"/>
      <c r="R317" s="524"/>
      <c r="S317" s="455"/>
    </row>
    <row r="318" spans="1:19" ht="14.4" customHeight="1" x14ac:dyDescent="0.3">
      <c r="A318" s="449" t="s">
        <v>713</v>
      </c>
      <c r="B318" s="450" t="s">
        <v>714</v>
      </c>
      <c r="C318" s="450" t="s">
        <v>413</v>
      </c>
      <c r="D318" s="450" t="s">
        <v>710</v>
      </c>
      <c r="E318" s="450" t="s">
        <v>715</v>
      </c>
      <c r="F318" s="450" t="s">
        <v>805</v>
      </c>
      <c r="G318" s="450" t="s">
        <v>806</v>
      </c>
      <c r="H318" s="454">
        <v>3</v>
      </c>
      <c r="I318" s="454">
        <v>6393</v>
      </c>
      <c r="J318" s="450"/>
      <c r="K318" s="450">
        <v>2131</v>
      </c>
      <c r="L318" s="454"/>
      <c r="M318" s="454"/>
      <c r="N318" s="450"/>
      <c r="O318" s="450"/>
      <c r="P318" s="454"/>
      <c r="Q318" s="454"/>
      <c r="R318" s="524"/>
      <c r="S318" s="455"/>
    </row>
    <row r="319" spans="1:19" ht="14.4" customHeight="1" x14ac:dyDescent="0.3">
      <c r="A319" s="449" t="s">
        <v>713</v>
      </c>
      <c r="B319" s="450" t="s">
        <v>714</v>
      </c>
      <c r="C319" s="450" t="s">
        <v>413</v>
      </c>
      <c r="D319" s="450" t="s">
        <v>711</v>
      </c>
      <c r="E319" s="450" t="s">
        <v>715</v>
      </c>
      <c r="F319" s="450" t="s">
        <v>718</v>
      </c>
      <c r="G319" s="450" t="s">
        <v>719</v>
      </c>
      <c r="H319" s="454">
        <v>10</v>
      </c>
      <c r="I319" s="454">
        <v>580</v>
      </c>
      <c r="J319" s="450"/>
      <c r="K319" s="450">
        <v>58</v>
      </c>
      <c r="L319" s="454"/>
      <c r="M319" s="454"/>
      <c r="N319" s="450"/>
      <c r="O319" s="450"/>
      <c r="P319" s="454"/>
      <c r="Q319" s="454"/>
      <c r="R319" s="524"/>
      <c r="S319" s="455"/>
    </row>
    <row r="320" spans="1:19" ht="14.4" customHeight="1" x14ac:dyDescent="0.3">
      <c r="A320" s="449" t="s">
        <v>713</v>
      </c>
      <c r="B320" s="450" t="s">
        <v>714</v>
      </c>
      <c r="C320" s="450" t="s">
        <v>413</v>
      </c>
      <c r="D320" s="450" t="s">
        <v>711</v>
      </c>
      <c r="E320" s="450" t="s">
        <v>715</v>
      </c>
      <c r="F320" s="450" t="s">
        <v>726</v>
      </c>
      <c r="G320" s="450" t="s">
        <v>727</v>
      </c>
      <c r="H320" s="454">
        <v>1</v>
      </c>
      <c r="I320" s="454">
        <v>180</v>
      </c>
      <c r="J320" s="450"/>
      <c r="K320" s="450">
        <v>180</v>
      </c>
      <c r="L320" s="454"/>
      <c r="M320" s="454"/>
      <c r="N320" s="450"/>
      <c r="O320" s="450"/>
      <c r="P320" s="454"/>
      <c r="Q320" s="454"/>
      <c r="R320" s="524"/>
      <c r="S320" s="455"/>
    </row>
    <row r="321" spans="1:19" ht="14.4" customHeight="1" x14ac:dyDescent="0.3">
      <c r="A321" s="449" t="s">
        <v>713</v>
      </c>
      <c r="B321" s="450" t="s">
        <v>714</v>
      </c>
      <c r="C321" s="450" t="s">
        <v>413</v>
      </c>
      <c r="D321" s="450" t="s">
        <v>711</v>
      </c>
      <c r="E321" s="450" t="s">
        <v>715</v>
      </c>
      <c r="F321" s="450" t="s">
        <v>734</v>
      </c>
      <c r="G321" s="450" t="s">
        <v>735</v>
      </c>
      <c r="H321" s="454">
        <v>8</v>
      </c>
      <c r="I321" s="454">
        <v>2792</v>
      </c>
      <c r="J321" s="450"/>
      <c r="K321" s="450">
        <v>349</v>
      </c>
      <c r="L321" s="454"/>
      <c r="M321" s="454"/>
      <c r="N321" s="450"/>
      <c r="O321" s="450"/>
      <c r="P321" s="454"/>
      <c r="Q321" s="454"/>
      <c r="R321" s="524"/>
      <c r="S321" s="455"/>
    </row>
    <row r="322" spans="1:19" ht="14.4" customHeight="1" x14ac:dyDescent="0.3">
      <c r="A322" s="449" t="s">
        <v>713</v>
      </c>
      <c r="B322" s="450" t="s">
        <v>714</v>
      </c>
      <c r="C322" s="450" t="s">
        <v>413</v>
      </c>
      <c r="D322" s="450" t="s">
        <v>711</v>
      </c>
      <c r="E322" s="450" t="s">
        <v>715</v>
      </c>
      <c r="F322" s="450" t="s">
        <v>754</v>
      </c>
      <c r="G322" s="450" t="s">
        <v>755</v>
      </c>
      <c r="H322" s="454">
        <v>3</v>
      </c>
      <c r="I322" s="454">
        <v>915</v>
      </c>
      <c r="J322" s="450"/>
      <c r="K322" s="450">
        <v>305</v>
      </c>
      <c r="L322" s="454"/>
      <c r="M322" s="454"/>
      <c r="N322" s="450"/>
      <c r="O322" s="450"/>
      <c r="P322" s="454"/>
      <c r="Q322" s="454"/>
      <c r="R322" s="524"/>
      <c r="S322" s="455"/>
    </row>
    <row r="323" spans="1:19" ht="14.4" customHeight="1" x14ac:dyDescent="0.3">
      <c r="A323" s="449" t="s">
        <v>713</v>
      </c>
      <c r="B323" s="450" t="s">
        <v>714</v>
      </c>
      <c r="C323" s="450" t="s">
        <v>413</v>
      </c>
      <c r="D323" s="450" t="s">
        <v>711</v>
      </c>
      <c r="E323" s="450" t="s">
        <v>715</v>
      </c>
      <c r="F323" s="450" t="s">
        <v>758</v>
      </c>
      <c r="G323" s="450" t="s">
        <v>759</v>
      </c>
      <c r="H323" s="454">
        <v>8</v>
      </c>
      <c r="I323" s="454">
        <v>3952</v>
      </c>
      <c r="J323" s="450"/>
      <c r="K323" s="450">
        <v>494</v>
      </c>
      <c r="L323" s="454"/>
      <c r="M323" s="454"/>
      <c r="N323" s="450"/>
      <c r="O323" s="450"/>
      <c r="P323" s="454"/>
      <c r="Q323" s="454"/>
      <c r="R323" s="524"/>
      <c r="S323" s="455"/>
    </row>
    <row r="324" spans="1:19" ht="14.4" customHeight="1" x14ac:dyDescent="0.3">
      <c r="A324" s="449" t="s">
        <v>713</v>
      </c>
      <c r="B324" s="450" t="s">
        <v>714</v>
      </c>
      <c r="C324" s="450" t="s">
        <v>413</v>
      </c>
      <c r="D324" s="450" t="s">
        <v>711</v>
      </c>
      <c r="E324" s="450" t="s">
        <v>715</v>
      </c>
      <c r="F324" s="450" t="s">
        <v>762</v>
      </c>
      <c r="G324" s="450" t="s">
        <v>763</v>
      </c>
      <c r="H324" s="454">
        <v>8</v>
      </c>
      <c r="I324" s="454">
        <v>2960</v>
      </c>
      <c r="J324" s="450"/>
      <c r="K324" s="450">
        <v>370</v>
      </c>
      <c r="L324" s="454"/>
      <c r="M324" s="454"/>
      <c r="N324" s="450"/>
      <c r="O324" s="450"/>
      <c r="P324" s="454"/>
      <c r="Q324" s="454"/>
      <c r="R324" s="524"/>
      <c r="S324" s="455"/>
    </row>
    <row r="325" spans="1:19" ht="14.4" customHeight="1" x14ac:dyDescent="0.3">
      <c r="A325" s="449" t="s">
        <v>713</v>
      </c>
      <c r="B325" s="450" t="s">
        <v>714</v>
      </c>
      <c r="C325" s="450" t="s">
        <v>413</v>
      </c>
      <c r="D325" s="450" t="s">
        <v>711</v>
      </c>
      <c r="E325" s="450" t="s">
        <v>715</v>
      </c>
      <c r="F325" s="450" t="s">
        <v>770</v>
      </c>
      <c r="G325" s="450" t="s">
        <v>771</v>
      </c>
      <c r="H325" s="454">
        <v>1</v>
      </c>
      <c r="I325" s="454">
        <v>111</v>
      </c>
      <c r="J325" s="450"/>
      <c r="K325" s="450">
        <v>111</v>
      </c>
      <c r="L325" s="454"/>
      <c r="M325" s="454"/>
      <c r="N325" s="450"/>
      <c r="O325" s="450"/>
      <c r="P325" s="454"/>
      <c r="Q325" s="454"/>
      <c r="R325" s="524"/>
      <c r="S325" s="455"/>
    </row>
    <row r="326" spans="1:19" ht="14.4" customHeight="1" x14ac:dyDescent="0.3">
      <c r="A326" s="449" t="s">
        <v>713</v>
      </c>
      <c r="B326" s="450" t="s">
        <v>714</v>
      </c>
      <c r="C326" s="450" t="s">
        <v>413</v>
      </c>
      <c r="D326" s="450" t="s">
        <v>711</v>
      </c>
      <c r="E326" s="450" t="s">
        <v>715</v>
      </c>
      <c r="F326" s="450" t="s">
        <v>777</v>
      </c>
      <c r="G326" s="450" t="s">
        <v>778</v>
      </c>
      <c r="H326" s="454">
        <v>1</v>
      </c>
      <c r="I326" s="454">
        <v>456</v>
      </c>
      <c r="J326" s="450"/>
      <c r="K326" s="450">
        <v>456</v>
      </c>
      <c r="L326" s="454"/>
      <c r="M326" s="454"/>
      <c r="N326" s="450"/>
      <c r="O326" s="450"/>
      <c r="P326" s="454"/>
      <c r="Q326" s="454"/>
      <c r="R326" s="524"/>
      <c r="S326" s="455"/>
    </row>
    <row r="327" spans="1:19" ht="14.4" customHeight="1" x14ac:dyDescent="0.3">
      <c r="A327" s="449" t="s">
        <v>713</v>
      </c>
      <c r="B327" s="450" t="s">
        <v>714</v>
      </c>
      <c r="C327" s="450" t="s">
        <v>413</v>
      </c>
      <c r="D327" s="450" t="s">
        <v>711</v>
      </c>
      <c r="E327" s="450" t="s">
        <v>715</v>
      </c>
      <c r="F327" s="450" t="s">
        <v>779</v>
      </c>
      <c r="G327" s="450" t="s">
        <v>780</v>
      </c>
      <c r="H327" s="454">
        <v>14</v>
      </c>
      <c r="I327" s="454">
        <v>812</v>
      </c>
      <c r="J327" s="450"/>
      <c r="K327" s="450">
        <v>58</v>
      </c>
      <c r="L327" s="454"/>
      <c r="M327" s="454"/>
      <c r="N327" s="450"/>
      <c r="O327" s="450"/>
      <c r="P327" s="454"/>
      <c r="Q327" s="454"/>
      <c r="R327" s="524"/>
      <c r="S327" s="455"/>
    </row>
    <row r="328" spans="1:19" ht="14.4" customHeight="1" x14ac:dyDescent="0.3">
      <c r="A328" s="449" t="s">
        <v>713</v>
      </c>
      <c r="B328" s="450" t="s">
        <v>714</v>
      </c>
      <c r="C328" s="450" t="s">
        <v>413</v>
      </c>
      <c r="D328" s="450" t="s">
        <v>711</v>
      </c>
      <c r="E328" s="450" t="s">
        <v>715</v>
      </c>
      <c r="F328" s="450" t="s">
        <v>781</v>
      </c>
      <c r="G328" s="450" t="s">
        <v>782</v>
      </c>
      <c r="H328" s="454">
        <v>1</v>
      </c>
      <c r="I328" s="454">
        <v>2173</v>
      </c>
      <c r="J328" s="450"/>
      <c r="K328" s="450">
        <v>2173</v>
      </c>
      <c r="L328" s="454"/>
      <c r="M328" s="454"/>
      <c r="N328" s="450"/>
      <c r="O328" s="450"/>
      <c r="P328" s="454"/>
      <c r="Q328" s="454"/>
      <c r="R328" s="524"/>
      <c r="S328" s="455"/>
    </row>
    <row r="329" spans="1:19" ht="14.4" customHeight="1" x14ac:dyDescent="0.3">
      <c r="A329" s="449" t="s">
        <v>713</v>
      </c>
      <c r="B329" s="450" t="s">
        <v>714</v>
      </c>
      <c r="C329" s="450" t="s">
        <v>413</v>
      </c>
      <c r="D329" s="450" t="s">
        <v>711</v>
      </c>
      <c r="E329" s="450" t="s">
        <v>715</v>
      </c>
      <c r="F329" s="450" t="s">
        <v>787</v>
      </c>
      <c r="G329" s="450" t="s">
        <v>788</v>
      </c>
      <c r="H329" s="454">
        <v>2</v>
      </c>
      <c r="I329" s="454">
        <v>352</v>
      </c>
      <c r="J329" s="450"/>
      <c r="K329" s="450">
        <v>176</v>
      </c>
      <c r="L329" s="454"/>
      <c r="M329" s="454"/>
      <c r="N329" s="450"/>
      <c r="O329" s="450"/>
      <c r="P329" s="454"/>
      <c r="Q329" s="454"/>
      <c r="R329" s="524"/>
      <c r="S329" s="455"/>
    </row>
    <row r="330" spans="1:19" ht="14.4" customHeight="1" x14ac:dyDescent="0.3">
      <c r="A330" s="449" t="s">
        <v>713</v>
      </c>
      <c r="B330" s="450" t="s">
        <v>714</v>
      </c>
      <c r="C330" s="450" t="s">
        <v>413</v>
      </c>
      <c r="D330" s="450" t="s">
        <v>711</v>
      </c>
      <c r="E330" s="450" t="s">
        <v>715</v>
      </c>
      <c r="F330" s="450" t="s">
        <v>805</v>
      </c>
      <c r="G330" s="450" t="s">
        <v>806</v>
      </c>
      <c r="H330" s="454">
        <v>5</v>
      </c>
      <c r="I330" s="454">
        <v>10655</v>
      </c>
      <c r="J330" s="450"/>
      <c r="K330" s="450">
        <v>2131</v>
      </c>
      <c r="L330" s="454"/>
      <c r="M330" s="454"/>
      <c r="N330" s="450"/>
      <c r="O330" s="450"/>
      <c r="P330" s="454"/>
      <c r="Q330" s="454"/>
      <c r="R330" s="524"/>
      <c r="S330" s="455"/>
    </row>
    <row r="331" spans="1:19" ht="14.4" customHeight="1" x14ac:dyDescent="0.3">
      <c r="A331" s="449" t="s">
        <v>713</v>
      </c>
      <c r="B331" s="450" t="s">
        <v>714</v>
      </c>
      <c r="C331" s="450" t="s">
        <v>413</v>
      </c>
      <c r="D331" s="450" t="s">
        <v>711</v>
      </c>
      <c r="E331" s="450" t="s">
        <v>715</v>
      </c>
      <c r="F331" s="450" t="s">
        <v>816</v>
      </c>
      <c r="G331" s="450" t="s">
        <v>817</v>
      </c>
      <c r="H331" s="454">
        <v>1</v>
      </c>
      <c r="I331" s="454">
        <v>289</v>
      </c>
      <c r="J331" s="450"/>
      <c r="K331" s="450">
        <v>289</v>
      </c>
      <c r="L331" s="454"/>
      <c r="M331" s="454"/>
      <c r="N331" s="450"/>
      <c r="O331" s="450"/>
      <c r="P331" s="454"/>
      <c r="Q331" s="454"/>
      <c r="R331" s="524"/>
      <c r="S331" s="455"/>
    </row>
    <row r="332" spans="1:19" ht="14.4" customHeight="1" x14ac:dyDescent="0.3">
      <c r="A332" s="449" t="s">
        <v>713</v>
      </c>
      <c r="B332" s="450" t="s">
        <v>714</v>
      </c>
      <c r="C332" s="450" t="s">
        <v>413</v>
      </c>
      <c r="D332" s="450" t="s">
        <v>711</v>
      </c>
      <c r="E332" s="450" t="s">
        <v>715</v>
      </c>
      <c r="F332" s="450" t="s">
        <v>824</v>
      </c>
      <c r="G332" s="450" t="s">
        <v>825</v>
      </c>
      <c r="H332" s="454">
        <v>1</v>
      </c>
      <c r="I332" s="454">
        <v>0</v>
      </c>
      <c r="J332" s="450"/>
      <c r="K332" s="450">
        <v>0</v>
      </c>
      <c r="L332" s="454"/>
      <c r="M332" s="454"/>
      <c r="N332" s="450"/>
      <c r="O332" s="450"/>
      <c r="P332" s="454"/>
      <c r="Q332" s="454"/>
      <c r="R332" s="524"/>
      <c r="S332" s="455"/>
    </row>
    <row r="333" spans="1:19" ht="14.4" customHeight="1" x14ac:dyDescent="0.3">
      <c r="A333" s="449" t="s">
        <v>713</v>
      </c>
      <c r="B333" s="450" t="s">
        <v>714</v>
      </c>
      <c r="C333" s="450" t="s">
        <v>413</v>
      </c>
      <c r="D333" s="450" t="s">
        <v>702</v>
      </c>
      <c r="E333" s="450" t="s">
        <v>715</v>
      </c>
      <c r="F333" s="450" t="s">
        <v>828</v>
      </c>
      <c r="G333" s="450" t="s">
        <v>829</v>
      </c>
      <c r="H333" s="454"/>
      <c r="I333" s="454"/>
      <c r="J333" s="450"/>
      <c r="K333" s="450"/>
      <c r="L333" s="454"/>
      <c r="M333" s="454"/>
      <c r="N333" s="450"/>
      <c r="O333" s="450"/>
      <c r="P333" s="454">
        <v>9</v>
      </c>
      <c r="Q333" s="454">
        <v>43227</v>
      </c>
      <c r="R333" s="524"/>
      <c r="S333" s="455">
        <v>4803</v>
      </c>
    </row>
    <row r="334" spans="1:19" ht="14.4" customHeight="1" x14ac:dyDescent="0.3">
      <c r="A334" s="449" t="s">
        <v>713</v>
      </c>
      <c r="B334" s="450" t="s">
        <v>714</v>
      </c>
      <c r="C334" s="450" t="s">
        <v>413</v>
      </c>
      <c r="D334" s="450" t="s">
        <v>704</v>
      </c>
      <c r="E334" s="450" t="s">
        <v>715</v>
      </c>
      <c r="F334" s="450" t="s">
        <v>828</v>
      </c>
      <c r="G334" s="450" t="s">
        <v>829</v>
      </c>
      <c r="H334" s="454"/>
      <c r="I334" s="454"/>
      <c r="J334" s="450"/>
      <c r="K334" s="450"/>
      <c r="L334" s="454"/>
      <c r="M334" s="454"/>
      <c r="N334" s="450"/>
      <c r="O334" s="450"/>
      <c r="P334" s="454">
        <v>6</v>
      </c>
      <c r="Q334" s="454">
        <v>28818</v>
      </c>
      <c r="R334" s="524"/>
      <c r="S334" s="455">
        <v>4803</v>
      </c>
    </row>
    <row r="335" spans="1:19" ht="14.4" customHeight="1" x14ac:dyDescent="0.3">
      <c r="A335" s="449" t="s">
        <v>713</v>
      </c>
      <c r="B335" s="450" t="s">
        <v>714</v>
      </c>
      <c r="C335" s="450" t="s">
        <v>413</v>
      </c>
      <c r="D335" s="450" t="s">
        <v>707</v>
      </c>
      <c r="E335" s="450" t="s">
        <v>715</v>
      </c>
      <c r="F335" s="450" t="s">
        <v>734</v>
      </c>
      <c r="G335" s="450" t="s">
        <v>735</v>
      </c>
      <c r="H335" s="454">
        <v>6</v>
      </c>
      <c r="I335" s="454">
        <v>2094</v>
      </c>
      <c r="J335" s="450"/>
      <c r="K335" s="450">
        <v>349</v>
      </c>
      <c r="L335" s="454"/>
      <c r="M335" s="454"/>
      <c r="N335" s="450"/>
      <c r="O335" s="450"/>
      <c r="P335" s="454"/>
      <c r="Q335" s="454"/>
      <c r="R335" s="524"/>
      <c r="S335" s="455"/>
    </row>
    <row r="336" spans="1:19" ht="14.4" customHeight="1" x14ac:dyDescent="0.3">
      <c r="A336" s="449" t="s">
        <v>713</v>
      </c>
      <c r="B336" s="450" t="s">
        <v>714</v>
      </c>
      <c r="C336" s="450" t="s">
        <v>413</v>
      </c>
      <c r="D336" s="450" t="s">
        <v>707</v>
      </c>
      <c r="E336" s="450" t="s">
        <v>715</v>
      </c>
      <c r="F336" s="450" t="s">
        <v>742</v>
      </c>
      <c r="G336" s="450" t="s">
        <v>743</v>
      </c>
      <c r="H336" s="454">
        <v>2</v>
      </c>
      <c r="I336" s="454">
        <v>98</v>
      </c>
      <c r="J336" s="450"/>
      <c r="K336" s="450">
        <v>49</v>
      </c>
      <c r="L336" s="454"/>
      <c r="M336" s="454"/>
      <c r="N336" s="450"/>
      <c r="O336" s="450"/>
      <c r="P336" s="454"/>
      <c r="Q336" s="454"/>
      <c r="R336" s="524"/>
      <c r="S336" s="455"/>
    </row>
    <row r="337" spans="1:19" ht="14.4" customHeight="1" x14ac:dyDescent="0.3">
      <c r="A337" s="449" t="s">
        <v>713</v>
      </c>
      <c r="B337" s="450" t="s">
        <v>714</v>
      </c>
      <c r="C337" s="450" t="s">
        <v>413</v>
      </c>
      <c r="D337" s="450" t="s">
        <v>707</v>
      </c>
      <c r="E337" s="450" t="s">
        <v>715</v>
      </c>
      <c r="F337" s="450" t="s">
        <v>750</v>
      </c>
      <c r="G337" s="450" t="s">
        <v>751</v>
      </c>
      <c r="H337" s="454">
        <v>2</v>
      </c>
      <c r="I337" s="454">
        <v>1410</v>
      </c>
      <c r="J337" s="450"/>
      <c r="K337" s="450">
        <v>705</v>
      </c>
      <c r="L337" s="454"/>
      <c r="M337" s="454"/>
      <c r="N337" s="450"/>
      <c r="O337" s="450"/>
      <c r="P337" s="454"/>
      <c r="Q337" s="454"/>
      <c r="R337" s="524"/>
      <c r="S337" s="455"/>
    </row>
    <row r="338" spans="1:19" ht="14.4" customHeight="1" x14ac:dyDescent="0.3">
      <c r="A338" s="449" t="s">
        <v>713</v>
      </c>
      <c r="B338" s="450" t="s">
        <v>714</v>
      </c>
      <c r="C338" s="450" t="s">
        <v>413</v>
      </c>
      <c r="D338" s="450" t="s">
        <v>707</v>
      </c>
      <c r="E338" s="450" t="s">
        <v>715</v>
      </c>
      <c r="F338" s="450" t="s">
        <v>789</v>
      </c>
      <c r="G338" s="450" t="s">
        <v>790</v>
      </c>
      <c r="H338" s="454">
        <v>24</v>
      </c>
      <c r="I338" s="454">
        <v>2040</v>
      </c>
      <c r="J338" s="450"/>
      <c r="K338" s="450">
        <v>85</v>
      </c>
      <c r="L338" s="454"/>
      <c r="M338" s="454"/>
      <c r="N338" s="450"/>
      <c r="O338" s="450"/>
      <c r="P338" s="454"/>
      <c r="Q338" s="454"/>
      <c r="R338" s="524"/>
      <c r="S338" s="455"/>
    </row>
    <row r="339" spans="1:19" ht="14.4" customHeight="1" x14ac:dyDescent="0.3">
      <c r="A339" s="449" t="s">
        <v>713</v>
      </c>
      <c r="B339" s="450" t="s">
        <v>714</v>
      </c>
      <c r="C339" s="450" t="s">
        <v>413</v>
      </c>
      <c r="D339" s="450" t="s">
        <v>707</v>
      </c>
      <c r="E339" s="450" t="s">
        <v>715</v>
      </c>
      <c r="F339" s="450" t="s">
        <v>798</v>
      </c>
      <c r="G339" s="450" t="s">
        <v>799</v>
      </c>
      <c r="H339" s="454">
        <v>4</v>
      </c>
      <c r="I339" s="454">
        <v>704</v>
      </c>
      <c r="J339" s="450"/>
      <c r="K339" s="450">
        <v>176</v>
      </c>
      <c r="L339" s="454"/>
      <c r="M339" s="454"/>
      <c r="N339" s="450"/>
      <c r="O339" s="450"/>
      <c r="P339" s="454"/>
      <c r="Q339" s="454"/>
      <c r="R339" s="524"/>
      <c r="S339" s="455"/>
    </row>
    <row r="340" spans="1:19" ht="14.4" customHeight="1" x14ac:dyDescent="0.3">
      <c r="A340" s="449" t="s">
        <v>713</v>
      </c>
      <c r="B340" s="450" t="s">
        <v>714</v>
      </c>
      <c r="C340" s="450" t="s">
        <v>413</v>
      </c>
      <c r="D340" s="450" t="s">
        <v>707</v>
      </c>
      <c r="E340" s="450" t="s">
        <v>715</v>
      </c>
      <c r="F340" s="450" t="s">
        <v>803</v>
      </c>
      <c r="G340" s="450" t="s">
        <v>804</v>
      </c>
      <c r="H340" s="454">
        <v>6</v>
      </c>
      <c r="I340" s="454">
        <v>1584</v>
      </c>
      <c r="J340" s="450"/>
      <c r="K340" s="450">
        <v>264</v>
      </c>
      <c r="L340" s="454"/>
      <c r="M340" s="454"/>
      <c r="N340" s="450"/>
      <c r="O340" s="450"/>
      <c r="P340" s="454"/>
      <c r="Q340" s="454"/>
      <c r="R340" s="524"/>
      <c r="S340" s="455"/>
    </row>
    <row r="341" spans="1:19" ht="14.4" customHeight="1" x14ac:dyDescent="0.3">
      <c r="A341" s="449" t="s">
        <v>713</v>
      </c>
      <c r="B341" s="450" t="s">
        <v>714</v>
      </c>
      <c r="C341" s="450" t="s">
        <v>413</v>
      </c>
      <c r="D341" s="450" t="s">
        <v>707</v>
      </c>
      <c r="E341" s="450" t="s">
        <v>715</v>
      </c>
      <c r="F341" s="450" t="s">
        <v>820</v>
      </c>
      <c r="G341" s="450" t="s">
        <v>821</v>
      </c>
      <c r="H341" s="454">
        <v>2</v>
      </c>
      <c r="I341" s="454">
        <v>214</v>
      </c>
      <c r="J341" s="450"/>
      <c r="K341" s="450">
        <v>107</v>
      </c>
      <c r="L341" s="454"/>
      <c r="M341" s="454"/>
      <c r="N341" s="450"/>
      <c r="O341" s="450"/>
      <c r="P341" s="454"/>
      <c r="Q341" s="454"/>
      <c r="R341" s="524"/>
      <c r="S341" s="455"/>
    </row>
    <row r="342" spans="1:19" ht="14.4" customHeight="1" x14ac:dyDescent="0.3">
      <c r="A342" s="449" t="s">
        <v>713</v>
      </c>
      <c r="B342" s="450" t="s">
        <v>714</v>
      </c>
      <c r="C342" s="450" t="s">
        <v>413</v>
      </c>
      <c r="D342" s="450" t="s">
        <v>705</v>
      </c>
      <c r="E342" s="450" t="s">
        <v>715</v>
      </c>
      <c r="F342" s="450" t="s">
        <v>766</v>
      </c>
      <c r="G342" s="450" t="s">
        <v>767</v>
      </c>
      <c r="H342" s="454"/>
      <c r="I342" s="454"/>
      <c r="J342" s="450"/>
      <c r="K342" s="450"/>
      <c r="L342" s="454"/>
      <c r="M342" s="454"/>
      <c r="N342" s="450"/>
      <c r="O342" s="450"/>
      <c r="P342" s="454">
        <v>1</v>
      </c>
      <c r="Q342" s="454">
        <v>12</v>
      </c>
      <c r="R342" s="524"/>
      <c r="S342" s="455">
        <v>12</v>
      </c>
    </row>
    <row r="343" spans="1:19" ht="14.4" customHeight="1" x14ac:dyDescent="0.3">
      <c r="A343" s="449" t="s">
        <v>713</v>
      </c>
      <c r="B343" s="450" t="s">
        <v>714</v>
      </c>
      <c r="C343" s="450" t="s">
        <v>413</v>
      </c>
      <c r="D343" s="450" t="s">
        <v>705</v>
      </c>
      <c r="E343" s="450" t="s">
        <v>715</v>
      </c>
      <c r="F343" s="450" t="s">
        <v>828</v>
      </c>
      <c r="G343" s="450" t="s">
        <v>829</v>
      </c>
      <c r="H343" s="454"/>
      <c r="I343" s="454"/>
      <c r="J343" s="450"/>
      <c r="K343" s="450"/>
      <c r="L343" s="454"/>
      <c r="M343" s="454"/>
      <c r="N343" s="450"/>
      <c r="O343" s="450"/>
      <c r="P343" s="454">
        <v>7</v>
      </c>
      <c r="Q343" s="454">
        <v>33621</v>
      </c>
      <c r="R343" s="524"/>
      <c r="S343" s="455">
        <v>4803</v>
      </c>
    </row>
    <row r="344" spans="1:19" ht="14.4" customHeight="1" x14ac:dyDescent="0.3">
      <c r="A344" s="449" t="s">
        <v>713</v>
      </c>
      <c r="B344" s="450" t="s">
        <v>714</v>
      </c>
      <c r="C344" s="450" t="s">
        <v>446</v>
      </c>
      <c r="D344" s="450" t="s">
        <v>686</v>
      </c>
      <c r="E344" s="450" t="s">
        <v>715</v>
      </c>
      <c r="F344" s="450" t="s">
        <v>718</v>
      </c>
      <c r="G344" s="450" t="s">
        <v>719</v>
      </c>
      <c r="H344" s="454"/>
      <c r="I344" s="454"/>
      <c r="J344" s="450"/>
      <c r="K344" s="450"/>
      <c r="L344" s="454"/>
      <c r="M344" s="454"/>
      <c r="N344" s="450"/>
      <c r="O344" s="450"/>
      <c r="P344" s="454">
        <v>1</v>
      </c>
      <c r="Q344" s="454">
        <v>59</v>
      </c>
      <c r="R344" s="524"/>
      <c r="S344" s="455">
        <v>59</v>
      </c>
    </row>
    <row r="345" spans="1:19" ht="14.4" customHeight="1" x14ac:dyDescent="0.3">
      <c r="A345" s="449" t="s">
        <v>713</v>
      </c>
      <c r="B345" s="450" t="s">
        <v>714</v>
      </c>
      <c r="C345" s="450" t="s">
        <v>446</v>
      </c>
      <c r="D345" s="450" t="s">
        <v>686</v>
      </c>
      <c r="E345" s="450" t="s">
        <v>715</v>
      </c>
      <c r="F345" s="450" t="s">
        <v>726</v>
      </c>
      <c r="G345" s="450" t="s">
        <v>727</v>
      </c>
      <c r="H345" s="454">
        <v>50</v>
      </c>
      <c r="I345" s="454">
        <v>9000</v>
      </c>
      <c r="J345" s="450">
        <v>4.5454545454545459</v>
      </c>
      <c r="K345" s="450">
        <v>180</v>
      </c>
      <c r="L345" s="454">
        <v>11</v>
      </c>
      <c r="M345" s="454">
        <v>1980</v>
      </c>
      <c r="N345" s="450">
        <v>1</v>
      </c>
      <c r="O345" s="450">
        <v>180</v>
      </c>
      <c r="P345" s="454">
        <v>51</v>
      </c>
      <c r="Q345" s="454">
        <v>9333</v>
      </c>
      <c r="R345" s="524">
        <v>4.7136363636363638</v>
      </c>
      <c r="S345" s="455">
        <v>183</v>
      </c>
    </row>
    <row r="346" spans="1:19" ht="14.4" customHeight="1" x14ac:dyDescent="0.3">
      <c r="A346" s="449" t="s">
        <v>713</v>
      </c>
      <c r="B346" s="450" t="s">
        <v>714</v>
      </c>
      <c r="C346" s="450" t="s">
        <v>446</v>
      </c>
      <c r="D346" s="450" t="s">
        <v>686</v>
      </c>
      <c r="E346" s="450" t="s">
        <v>715</v>
      </c>
      <c r="F346" s="450" t="s">
        <v>734</v>
      </c>
      <c r="G346" s="450" t="s">
        <v>735</v>
      </c>
      <c r="H346" s="454">
        <v>93</v>
      </c>
      <c r="I346" s="454">
        <v>32457</v>
      </c>
      <c r="J346" s="450"/>
      <c r="K346" s="450">
        <v>349</v>
      </c>
      <c r="L346" s="454"/>
      <c r="M346" s="454"/>
      <c r="N346" s="450"/>
      <c r="O346" s="450"/>
      <c r="P346" s="454"/>
      <c r="Q346" s="454"/>
      <c r="R346" s="524"/>
      <c r="S346" s="455"/>
    </row>
    <row r="347" spans="1:19" ht="14.4" customHeight="1" x14ac:dyDescent="0.3">
      <c r="A347" s="449" t="s">
        <v>713</v>
      </c>
      <c r="B347" s="450" t="s">
        <v>714</v>
      </c>
      <c r="C347" s="450" t="s">
        <v>446</v>
      </c>
      <c r="D347" s="450" t="s">
        <v>686</v>
      </c>
      <c r="E347" s="450" t="s">
        <v>715</v>
      </c>
      <c r="F347" s="450" t="s">
        <v>758</v>
      </c>
      <c r="G347" s="450" t="s">
        <v>759</v>
      </c>
      <c r="H347" s="454"/>
      <c r="I347" s="454"/>
      <c r="J347" s="450"/>
      <c r="K347" s="450"/>
      <c r="L347" s="454"/>
      <c r="M347" s="454"/>
      <c r="N347" s="450"/>
      <c r="O347" s="450"/>
      <c r="P347" s="454">
        <v>2</v>
      </c>
      <c r="Q347" s="454">
        <v>998</v>
      </c>
      <c r="R347" s="524"/>
      <c r="S347" s="455">
        <v>499</v>
      </c>
    </row>
    <row r="348" spans="1:19" ht="14.4" customHeight="1" x14ac:dyDescent="0.3">
      <c r="A348" s="449" t="s">
        <v>713</v>
      </c>
      <c r="B348" s="450" t="s">
        <v>714</v>
      </c>
      <c r="C348" s="450" t="s">
        <v>446</v>
      </c>
      <c r="D348" s="450" t="s">
        <v>686</v>
      </c>
      <c r="E348" s="450" t="s">
        <v>715</v>
      </c>
      <c r="F348" s="450" t="s">
        <v>762</v>
      </c>
      <c r="G348" s="450" t="s">
        <v>763</v>
      </c>
      <c r="H348" s="454"/>
      <c r="I348" s="454"/>
      <c r="J348" s="450"/>
      <c r="K348" s="450"/>
      <c r="L348" s="454"/>
      <c r="M348" s="454"/>
      <c r="N348" s="450"/>
      <c r="O348" s="450"/>
      <c r="P348" s="454">
        <v>2</v>
      </c>
      <c r="Q348" s="454">
        <v>752</v>
      </c>
      <c r="R348" s="524"/>
      <c r="S348" s="455">
        <v>376</v>
      </c>
    </row>
    <row r="349" spans="1:19" ht="14.4" customHeight="1" x14ac:dyDescent="0.3">
      <c r="A349" s="449" t="s">
        <v>713</v>
      </c>
      <c r="B349" s="450" t="s">
        <v>714</v>
      </c>
      <c r="C349" s="450" t="s">
        <v>446</v>
      </c>
      <c r="D349" s="450" t="s">
        <v>686</v>
      </c>
      <c r="E349" s="450" t="s">
        <v>715</v>
      </c>
      <c r="F349" s="450" t="s">
        <v>764</v>
      </c>
      <c r="G349" s="450" t="s">
        <v>765</v>
      </c>
      <c r="H349" s="454">
        <v>44</v>
      </c>
      <c r="I349" s="454">
        <v>136752</v>
      </c>
      <c r="J349" s="450">
        <v>4.8810365135453475</v>
      </c>
      <c r="K349" s="450">
        <v>3108</v>
      </c>
      <c r="L349" s="454">
        <v>9</v>
      </c>
      <c r="M349" s="454">
        <v>28017</v>
      </c>
      <c r="N349" s="450">
        <v>1</v>
      </c>
      <c r="O349" s="450">
        <v>3113</v>
      </c>
      <c r="P349" s="454">
        <v>48</v>
      </c>
      <c r="Q349" s="454">
        <v>150336</v>
      </c>
      <c r="R349" s="524">
        <v>5.3658849983938319</v>
      </c>
      <c r="S349" s="455">
        <v>3132</v>
      </c>
    </row>
    <row r="350" spans="1:19" ht="14.4" customHeight="1" x14ac:dyDescent="0.3">
      <c r="A350" s="449" t="s">
        <v>713</v>
      </c>
      <c r="B350" s="450" t="s">
        <v>714</v>
      </c>
      <c r="C350" s="450" t="s">
        <v>446</v>
      </c>
      <c r="D350" s="450" t="s">
        <v>686</v>
      </c>
      <c r="E350" s="450" t="s">
        <v>715</v>
      </c>
      <c r="F350" s="450" t="s">
        <v>768</v>
      </c>
      <c r="G350" s="450" t="s">
        <v>769</v>
      </c>
      <c r="H350" s="454">
        <v>2</v>
      </c>
      <c r="I350" s="454">
        <v>25588</v>
      </c>
      <c r="J350" s="450">
        <v>1.999687402313223</v>
      </c>
      <c r="K350" s="450">
        <v>12794</v>
      </c>
      <c r="L350" s="454">
        <v>1</v>
      </c>
      <c r="M350" s="454">
        <v>12796</v>
      </c>
      <c r="N350" s="450">
        <v>1</v>
      </c>
      <c r="O350" s="450">
        <v>12796</v>
      </c>
      <c r="P350" s="454">
        <v>8</v>
      </c>
      <c r="Q350" s="454">
        <v>102432</v>
      </c>
      <c r="R350" s="524">
        <v>8.0050015629884346</v>
      </c>
      <c r="S350" s="455">
        <v>12804</v>
      </c>
    </row>
    <row r="351" spans="1:19" ht="14.4" customHeight="1" x14ac:dyDescent="0.3">
      <c r="A351" s="449" t="s">
        <v>713</v>
      </c>
      <c r="B351" s="450" t="s">
        <v>714</v>
      </c>
      <c r="C351" s="450" t="s">
        <v>446</v>
      </c>
      <c r="D351" s="450" t="s">
        <v>686</v>
      </c>
      <c r="E351" s="450" t="s">
        <v>715</v>
      </c>
      <c r="F351" s="450" t="s">
        <v>779</v>
      </c>
      <c r="G351" s="450" t="s">
        <v>780</v>
      </c>
      <c r="H351" s="454"/>
      <c r="I351" s="454"/>
      <c r="J351" s="450"/>
      <c r="K351" s="450"/>
      <c r="L351" s="454"/>
      <c r="M351" s="454"/>
      <c r="N351" s="450"/>
      <c r="O351" s="450"/>
      <c r="P351" s="454">
        <v>1</v>
      </c>
      <c r="Q351" s="454">
        <v>59</v>
      </c>
      <c r="R351" s="524"/>
      <c r="S351" s="455">
        <v>59</v>
      </c>
    </row>
    <row r="352" spans="1:19" ht="14.4" customHeight="1" x14ac:dyDescent="0.3">
      <c r="A352" s="449" t="s">
        <v>713</v>
      </c>
      <c r="B352" s="450" t="s">
        <v>714</v>
      </c>
      <c r="C352" s="450" t="s">
        <v>446</v>
      </c>
      <c r="D352" s="450" t="s">
        <v>686</v>
      </c>
      <c r="E352" s="450" t="s">
        <v>715</v>
      </c>
      <c r="F352" s="450" t="s">
        <v>781</v>
      </c>
      <c r="G352" s="450" t="s">
        <v>782</v>
      </c>
      <c r="H352" s="454">
        <v>46</v>
      </c>
      <c r="I352" s="454">
        <v>99958</v>
      </c>
      <c r="J352" s="450"/>
      <c r="K352" s="450">
        <v>2173</v>
      </c>
      <c r="L352" s="454"/>
      <c r="M352" s="454"/>
      <c r="N352" s="450"/>
      <c r="O352" s="450"/>
      <c r="P352" s="454">
        <v>36</v>
      </c>
      <c r="Q352" s="454">
        <v>78444</v>
      </c>
      <c r="R352" s="524"/>
      <c r="S352" s="455">
        <v>2179</v>
      </c>
    </row>
    <row r="353" spans="1:19" ht="14.4" customHeight="1" x14ac:dyDescent="0.3">
      <c r="A353" s="449" t="s">
        <v>713</v>
      </c>
      <c r="B353" s="450" t="s">
        <v>714</v>
      </c>
      <c r="C353" s="450" t="s">
        <v>446</v>
      </c>
      <c r="D353" s="450" t="s">
        <v>686</v>
      </c>
      <c r="E353" s="450" t="s">
        <v>715</v>
      </c>
      <c r="F353" s="450" t="s">
        <v>805</v>
      </c>
      <c r="G353" s="450" t="s">
        <v>806</v>
      </c>
      <c r="H353" s="454">
        <v>92</v>
      </c>
      <c r="I353" s="454">
        <v>196052</v>
      </c>
      <c r="J353" s="450">
        <v>8.3518786742779252</v>
      </c>
      <c r="K353" s="450">
        <v>2131</v>
      </c>
      <c r="L353" s="454">
        <v>11</v>
      </c>
      <c r="M353" s="454">
        <v>23474</v>
      </c>
      <c r="N353" s="450">
        <v>1</v>
      </c>
      <c r="O353" s="450">
        <v>2134</v>
      </c>
      <c r="P353" s="454">
        <v>56</v>
      </c>
      <c r="Q353" s="454">
        <v>120176</v>
      </c>
      <c r="R353" s="524">
        <v>5.1195365084774647</v>
      </c>
      <c r="S353" s="455">
        <v>2146</v>
      </c>
    </row>
    <row r="354" spans="1:19" ht="14.4" customHeight="1" x14ac:dyDescent="0.3">
      <c r="A354" s="449" t="s">
        <v>713</v>
      </c>
      <c r="B354" s="450" t="s">
        <v>714</v>
      </c>
      <c r="C354" s="450" t="s">
        <v>446</v>
      </c>
      <c r="D354" s="450" t="s">
        <v>686</v>
      </c>
      <c r="E354" s="450" t="s">
        <v>715</v>
      </c>
      <c r="F354" s="450" t="s">
        <v>816</v>
      </c>
      <c r="G354" s="450" t="s">
        <v>817</v>
      </c>
      <c r="H354" s="454"/>
      <c r="I354" s="454"/>
      <c r="J354" s="450"/>
      <c r="K354" s="450"/>
      <c r="L354" s="454">
        <v>2</v>
      </c>
      <c r="M354" s="454">
        <v>578</v>
      </c>
      <c r="N354" s="450">
        <v>1</v>
      </c>
      <c r="O354" s="450">
        <v>289</v>
      </c>
      <c r="P354" s="454">
        <v>2</v>
      </c>
      <c r="Q354" s="454">
        <v>582</v>
      </c>
      <c r="R354" s="524">
        <v>1.0069204152249136</v>
      </c>
      <c r="S354" s="455">
        <v>291</v>
      </c>
    </row>
    <row r="355" spans="1:19" ht="14.4" customHeight="1" x14ac:dyDescent="0.3">
      <c r="A355" s="449" t="s">
        <v>713</v>
      </c>
      <c r="B355" s="450" t="s">
        <v>714</v>
      </c>
      <c r="C355" s="450" t="s">
        <v>446</v>
      </c>
      <c r="D355" s="450" t="s">
        <v>686</v>
      </c>
      <c r="E355" s="450" t="s">
        <v>715</v>
      </c>
      <c r="F355" s="450" t="s">
        <v>824</v>
      </c>
      <c r="G355" s="450" t="s">
        <v>825</v>
      </c>
      <c r="H355" s="454">
        <v>40</v>
      </c>
      <c r="I355" s="454">
        <v>0</v>
      </c>
      <c r="J355" s="450"/>
      <c r="K355" s="450">
        <v>0</v>
      </c>
      <c r="L355" s="454">
        <v>11</v>
      </c>
      <c r="M355" s="454">
        <v>0</v>
      </c>
      <c r="N355" s="450"/>
      <c r="O355" s="450">
        <v>0</v>
      </c>
      <c r="P355" s="454">
        <v>50</v>
      </c>
      <c r="Q355" s="454">
        <v>0</v>
      </c>
      <c r="R355" s="524"/>
      <c r="S355" s="455">
        <v>0</v>
      </c>
    </row>
    <row r="356" spans="1:19" ht="14.4" customHeight="1" x14ac:dyDescent="0.3">
      <c r="A356" s="449" t="s">
        <v>713</v>
      </c>
      <c r="B356" s="450" t="s">
        <v>714</v>
      </c>
      <c r="C356" s="450" t="s">
        <v>446</v>
      </c>
      <c r="D356" s="450" t="s">
        <v>686</v>
      </c>
      <c r="E356" s="450" t="s">
        <v>715</v>
      </c>
      <c r="F356" s="450" t="s">
        <v>832</v>
      </c>
      <c r="G356" s="450" t="s">
        <v>833</v>
      </c>
      <c r="H356" s="454"/>
      <c r="I356" s="454"/>
      <c r="J356" s="450"/>
      <c r="K356" s="450"/>
      <c r="L356" s="454">
        <v>11</v>
      </c>
      <c r="M356" s="454">
        <v>31240</v>
      </c>
      <c r="N356" s="450">
        <v>1</v>
      </c>
      <c r="O356" s="450">
        <v>2840</v>
      </c>
      <c r="P356" s="454">
        <v>15</v>
      </c>
      <c r="Q356" s="454">
        <v>42675</v>
      </c>
      <c r="R356" s="524">
        <v>1.3660371318822022</v>
      </c>
      <c r="S356" s="455">
        <v>2845</v>
      </c>
    </row>
    <row r="357" spans="1:19" ht="14.4" customHeight="1" x14ac:dyDescent="0.3">
      <c r="A357" s="449" t="s">
        <v>713</v>
      </c>
      <c r="B357" s="450" t="s">
        <v>714</v>
      </c>
      <c r="C357" s="450" t="s">
        <v>446</v>
      </c>
      <c r="D357" s="450" t="s">
        <v>696</v>
      </c>
      <c r="E357" s="450" t="s">
        <v>715</v>
      </c>
      <c r="F357" s="450" t="s">
        <v>726</v>
      </c>
      <c r="G357" s="450" t="s">
        <v>727</v>
      </c>
      <c r="H357" s="454">
        <v>31</v>
      </c>
      <c r="I357" s="454">
        <v>5580</v>
      </c>
      <c r="J357" s="450"/>
      <c r="K357" s="450">
        <v>180</v>
      </c>
      <c r="L357" s="454"/>
      <c r="M357" s="454"/>
      <c r="N357" s="450"/>
      <c r="O357" s="450"/>
      <c r="P357" s="454"/>
      <c r="Q357" s="454"/>
      <c r="R357" s="524"/>
      <c r="S357" s="455"/>
    </row>
    <row r="358" spans="1:19" ht="14.4" customHeight="1" x14ac:dyDescent="0.3">
      <c r="A358" s="449" t="s">
        <v>713</v>
      </c>
      <c r="B358" s="450" t="s">
        <v>714</v>
      </c>
      <c r="C358" s="450" t="s">
        <v>446</v>
      </c>
      <c r="D358" s="450" t="s">
        <v>696</v>
      </c>
      <c r="E358" s="450" t="s">
        <v>715</v>
      </c>
      <c r="F358" s="450" t="s">
        <v>734</v>
      </c>
      <c r="G358" s="450" t="s">
        <v>735</v>
      </c>
      <c r="H358" s="454">
        <v>62</v>
      </c>
      <c r="I358" s="454">
        <v>21638</v>
      </c>
      <c r="J358" s="450"/>
      <c r="K358" s="450">
        <v>349</v>
      </c>
      <c r="L358" s="454"/>
      <c r="M358" s="454"/>
      <c r="N358" s="450"/>
      <c r="O358" s="450"/>
      <c r="P358" s="454"/>
      <c r="Q358" s="454"/>
      <c r="R358" s="524"/>
      <c r="S358" s="455"/>
    </row>
    <row r="359" spans="1:19" ht="14.4" customHeight="1" x14ac:dyDescent="0.3">
      <c r="A359" s="449" t="s">
        <v>713</v>
      </c>
      <c r="B359" s="450" t="s">
        <v>714</v>
      </c>
      <c r="C359" s="450" t="s">
        <v>446</v>
      </c>
      <c r="D359" s="450" t="s">
        <v>696</v>
      </c>
      <c r="E359" s="450" t="s">
        <v>715</v>
      </c>
      <c r="F359" s="450" t="s">
        <v>764</v>
      </c>
      <c r="G359" s="450" t="s">
        <v>765</v>
      </c>
      <c r="H359" s="454">
        <v>28</v>
      </c>
      <c r="I359" s="454">
        <v>87024</v>
      </c>
      <c r="J359" s="450"/>
      <c r="K359" s="450">
        <v>3108</v>
      </c>
      <c r="L359" s="454"/>
      <c r="M359" s="454"/>
      <c r="N359" s="450"/>
      <c r="O359" s="450"/>
      <c r="P359" s="454"/>
      <c r="Q359" s="454"/>
      <c r="R359" s="524"/>
      <c r="S359" s="455"/>
    </row>
    <row r="360" spans="1:19" ht="14.4" customHeight="1" x14ac:dyDescent="0.3">
      <c r="A360" s="449" t="s">
        <v>713</v>
      </c>
      <c r="B360" s="450" t="s">
        <v>714</v>
      </c>
      <c r="C360" s="450" t="s">
        <v>446</v>
      </c>
      <c r="D360" s="450" t="s">
        <v>696</v>
      </c>
      <c r="E360" s="450" t="s">
        <v>715</v>
      </c>
      <c r="F360" s="450" t="s">
        <v>768</v>
      </c>
      <c r="G360" s="450" t="s">
        <v>769</v>
      </c>
      <c r="H360" s="454">
        <v>5</v>
      </c>
      <c r="I360" s="454">
        <v>63970</v>
      </c>
      <c r="J360" s="450"/>
      <c r="K360" s="450">
        <v>12794</v>
      </c>
      <c r="L360" s="454"/>
      <c r="M360" s="454"/>
      <c r="N360" s="450"/>
      <c r="O360" s="450"/>
      <c r="P360" s="454"/>
      <c r="Q360" s="454"/>
      <c r="R360" s="524"/>
      <c r="S360" s="455"/>
    </row>
    <row r="361" spans="1:19" ht="14.4" customHeight="1" x14ac:dyDescent="0.3">
      <c r="A361" s="449" t="s">
        <v>713</v>
      </c>
      <c r="B361" s="450" t="s">
        <v>714</v>
      </c>
      <c r="C361" s="450" t="s">
        <v>446</v>
      </c>
      <c r="D361" s="450" t="s">
        <v>696</v>
      </c>
      <c r="E361" s="450" t="s">
        <v>715</v>
      </c>
      <c r="F361" s="450" t="s">
        <v>772</v>
      </c>
      <c r="G361" s="450" t="s">
        <v>773</v>
      </c>
      <c r="H361" s="454">
        <v>1</v>
      </c>
      <c r="I361" s="454">
        <v>125</v>
      </c>
      <c r="J361" s="450"/>
      <c r="K361" s="450">
        <v>125</v>
      </c>
      <c r="L361" s="454"/>
      <c r="M361" s="454"/>
      <c r="N361" s="450"/>
      <c r="O361" s="450"/>
      <c r="P361" s="454"/>
      <c r="Q361" s="454"/>
      <c r="R361" s="524"/>
      <c r="S361" s="455"/>
    </row>
    <row r="362" spans="1:19" ht="14.4" customHeight="1" x14ac:dyDescent="0.3">
      <c r="A362" s="449" t="s">
        <v>713</v>
      </c>
      <c r="B362" s="450" t="s">
        <v>714</v>
      </c>
      <c r="C362" s="450" t="s">
        <v>446</v>
      </c>
      <c r="D362" s="450" t="s">
        <v>696</v>
      </c>
      <c r="E362" s="450" t="s">
        <v>715</v>
      </c>
      <c r="F362" s="450" t="s">
        <v>781</v>
      </c>
      <c r="G362" s="450" t="s">
        <v>782</v>
      </c>
      <c r="H362" s="454">
        <v>30</v>
      </c>
      <c r="I362" s="454">
        <v>65190</v>
      </c>
      <c r="J362" s="450"/>
      <c r="K362" s="450">
        <v>2173</v>
      </c>
      <c r="L362" s="454"/>
      <c r="M362" s="454"/>
      <c r="N362" s="450"/>
      <c r="O362" s="450"/>
      <c r="P362" s="454"/>
      <c r="Q362" s="454"/>
      <c r="R362" s="524"/>
      <c r="S362" s="455"/>
    </row>
    <row r="363" spans="1:19" ht="14.4" customHeight="1" x14ac:dyDescent="0.3">
      <c r="A363" s="449" t="s">
        <v>713</v>
      </c>
      <c r="B363" s="450" t="s">
        <v>714</v>
      </c>
      <c r="C363" s="450" t="s">
        <v>446</v>
      </c>
      <c r="D363" s="450" t="s">
        <v>696</v>
      </c>
      <c r="E363" s="450" t="s">
        <v>715</v>
      </c>
      <c r="F363" s="450" t="s">
        <v>805</v>
      </c>
      <c r="G363" s="450" t="s">
        <v>806</v>
      </c>
      <c r="H363" s="454">
        <v>62</v>
      </c>
      <c r="I363" s="454">
        <v>132122</v>
      </c>
      <c r="J363" s="450"/>
      <c r="K363" s="450">
        <v>2131</v>
      </c>
      <c r="L363" s="454"/>
      <c r="M363" s="454"/>
      <c r="N363" s="450"/>
      <c r="O363" s="450"/>
      <c r="P363" s="454"/>
      <c r="Q363" s="454"/>
      <c r="R363" s="524"/>
      <c r="S363" s="455"/>
    </row>
    <row r="364" spans="1:19" ht="14.4" customHeight="1" x14ac:dyDescent="0.3">
      <c r="A364" s="449" t="s">
        <v>713</v>
      </c>
      <c r="B364" s="450" t="s">
        <v>714</v>
      </c>
      <c r="C364" s="450" t="s">
        <v>446</v>
      </c>
      <c r="D364" s="450" t="s">
        <v>696</v>
      </c>
      <c r="E364" s="450" t="s">
        <v>715</v>
      </c>
      <c r="F364" s="450" t="s">
        <v>816</v>
      </c>
      <c r="G364" s="450" t="s">
        <v>817</v>
      </c>
      <c r="H364" s="454">
        <v>2</v>
      </c>
      <c r="I364" s="454">
        <v>578</v>
      </c>
      <c r="J364" s="450"/>
      <c r="K364" s="450">
        <v>289</v>
      </c>
      <c r="L364" s="454"/>
      <c r="M364" s="454"/>
      <c r="N364" s="450"/>
      <c r="O364" s="450"/>
      <c r="P364" s="454"/>
      <c r="Q364" s="454"/>
      <c r="R364" s="524"/>
      <c r="S364" s="455"/>
    </row>
    <row r="365" spans="1:19" ht="14.4" customHeight="1" x14ac:dyDescent="0.3">
      <c r="A365" s="449" t="s">
        <v>713</v>
      </c>
      <c r="B365" s="450" t="s">
        <v>714</v>
      </c>
      <c r="C365" s="450" t="s">
        <v>446</v>
      </c>
      <c r="D365" s="450" t="s">
        <v>696</v>
      </c>
      <c r="E365" s="450" t="s">
        <v>715</v>
      </c>
      <c r="F365" s="450" t="s">
        <v>824</v>
      </c>
      <c r="G365" s="450" t="s">
        <v>825</v>
      </c>
      <c r="H365" s="454">
        <v>25</v>
      </c>
      <c r="I365" s="454">
        <v>0</v>
      </c>
      <c r="J365" s="450"/>
      <c r="K365" s="450">
        <v>0</v>
      </c>
      <c r="L365" s="454"/>
      <c r="M365" s="454"/>
      <c r="N365" s="450"/>
      <c r="O365" s="450"/>
      <c r="P365" s="454"/>
      <c r="Q365" s="454"/>
      <c r="R365" s="524"/>
      <c r="S365" s="455"/>
    </row>
    <row r="366" spans="1:19" ht="14.4" customHeight="1" x14ac:dyDescent="0.3">
      <c r="A366" s="449" t="s">
        <v>713</v>
      </c>
      <c r="B366" s="450" t="s">
        <v>714</v>
      </c>
      <c r="C366" s="450" t="s">
        <v>446</v>
      </c>
      <c r="D366" s="450" t="s">
        <v>699</v>
      </c>
      <c r="E366" s="450" t="s">
        <v>715</v>
      </c>
      <c r="F366" s="450" t="s">
        <v>726</v>
      </c>
      <c r="G366" s="450" t="s">
        <v>727</v>
      </c>
      <c r="H366" s="454">
        <v>5</v>
      </c>
      <c r="I366" s="454">
        <v>900</v>
      </c>
      <c r="J366" s="450"/>
      <c r="K366" s="450">
        <v>180</v>
      </c>
      <c r="L366" s="454"/>
      <c r="M366" s="454"/>
      <c r="N366" s="450"/>
      <c r="O366" s="450"/>
      <c r="P366" s="454"/>
      <c r="Q366" s="454"/>
      <c r="R366" s="524"/>
      <c r="S366" s="455"/>
    </row>
    <row r="367" spans="1:19" ht="14.4" customHeight="1" x14ac:dyDescent="0.3">
      <c r="A367" s="449" t="s">
        <v>713</v>
      </c>
      <c r="B367" s="450" t="s">
        <v>714</v>
      </c>
      <c r="C367" s="450" t="s">
        <v>446</v>
      </c>
      <c r="D367" s="450" t="s">
        <v>699</v>
      </c>
      <c r="E367" s="450" t="s">
        <v>715</v>
      </c>
      <c r="F367" s="450" t="s">
        <v>734</v>
      </c>
      <c r="G367" s="450" t="s">
        <v>735</v>
      </c>
      <c r="H367" s="454">
        <v>10</v>
      </c>
      <c r="I367" s="454">
        <v>3490</v>
      </c>
      <c r="J367" s="450"/>
      <c r="K367" s="450">
        <v>349</v>
      </c>
      <c r="L367" s="454"/>
      <c r="M367" s="454"/>
      <c r="N367" s="450"/>
      <c r="O367" s="450"/>
      <c r="P367" s="454"/>
      <c r="Q367" s="454"/>
      <c r="R367" s="524"/>
      <c r="S367" s="455"/>
    </row>
    <row r="368" spans="1:19" ht="14.4" customHeight="1" x14ac:dyDescent="0.3">
      <c r="A368" s="449" t="s">
        <v>713</v>
      </c>
      <c r="B368" s="450" t="s">
        <v>714</v>
      </c>
      <c r="C368" s="450" t="s">
        <v>446</v>
      </c>
      <c r="D368" s="450" t="s">
        <v>699</v>
      </c>
      <c r="E368" s="450" t="s">
        <v>715</v>
      </c>
      <c r="F368" s="450" t="s">
        <v>764</v>
      </c>
      <c r="G368" s="450" t="s">
        <v>765</v>
      </c>
      <c r="H368" s="454">
        <v>5</v>
      </c>
      <c r="I368" s="454">
        <v>15540</v>
      </c>
      <c r="J368" s="450"/>
      <c r="K368" s="450">
        <v>3108</v>
      </c>
      <c r="L368" s="454"/>
      <c r="M368" s="454"/>
      <c r="N368" s="450"/>
      <c r="O368" s="450"/>
      <c r="P368" s="454"/>
      <c r="Q368" s="454"/>
      <c r="R368" s="524"/>
      <c r="S368" s="455"/>
    </row>
    <row r="369" spans="1:19" ht="14.4" customHeight="1" x14ac:dyDescent="0.3">
      <c r="A369" s="449" t="s">
        <v>713</v>
      </c>
      <c r="B369" s="450" t="s">
        <v>714</v>
      </c>
      <c r="C369" s="450" t="s">
        <v>446</v>
      </c>
      <c r="D369" s="450" t="s">
        <v>699</v>
      </c>
      <c r="E369" s="450" t="s">
        <v>715</v>
      </c>
      <c r="F369" s="450" t="s">
        <v>781</v>
      </c>
      <c r="G369" s="450" t="s">
        <v>782</v>
      </c>
      <c r="H369" s="454">
        <v>5</v>
      </c>
      <c r="I369" s="454">
        <v>10865</v>
      </c>
      <c r="J369" s="450"/>
      <c r="K369" s="450">
        <v>2173</v>
      </c>
      <c r="L369" s="454"/>
      <c r="M369" s="454"/>
      <c r="N369" s="450"/>
      <c r="O369" s="450"/>
      <c r="P369" s="454"/>
      <c r="Q369" s="454"/>
      <c r="R369" s="524"/>
      <c r="S369" s="455"/>
    </row>
    <row r="370" spans="1:19" ht="14.4" customHeight="1" x14ac:dyDescent="0.3">
      <c r="A370" s="449" t="s">
        <v>713</v>
      </c>
      <c r="B370" s="450" t="s">
        <v>714</v>
      </c>
      <c r="C370" s="450" t="s">
        <v>446</v>
      </c>
      <c r="D370" s="450" t="s">
        <v>699</v>
      </c>
      <c r="E370" s="450" t="s">
        <v>715</v>
      </c>
      <c r="F370" s="450" t="s">
        <v>805</v>
      </c>
      <c r="G370" s="450" t="s">
        <v>806</v>
      </c>
      <c r="H370" s="454">
        <v>10</v>
      </c>
      <c r="I370" s="454">
        <v>21310</v>
      </c>
      <c r="J370" s="450"/>
      <c r="K370" s="450">
        <v>2131</v>
      </c>
      <c r="L370" s="454"/>
      <c r="M370" s="454"/>
      <c r="N370" s="450"/>
      <c r="O370" s="450"/>
      <c r="P370" s="454"/>
      <c r="Q370" s="454"/>
      <c r="R370" s="524"/>
      <c r="S370" s="455"/>
    </row>
    <row r="371" spans="1:19" ht="14.4" customHeight="1" thickBot="1" x14ac:dyDescent="0.35">
      <c r="A371" s="456" t="s">
        <v>713</v>
      </c>
      <c r="B371" s="457" t="s">
        <v>714</v>
      </c>
      <c r="C371" s="457" t="s">
        <v>446</v>
      </c>
      <c r="D371" s="457" t="s">
        <v>699</v>
      </c>
      <c r="E371" s="457" t="s">
        <v>715</v>
      </c>
      <c r="F371" s="457" t="s">
        <v>824</v>
      </c>
      <c r="G371" s="457" t="s">
        <v>825</v>
      </c>
      <c r="H371" s="461">
        <v>5</v>
      </c>
      <c r="I371" s="461">
        <v>0</v>
      </c>
      <c r="J371" s="457"/>
      <c r="K371" s="457">
        <v>0</v>
      </c>
      <c r="L371" s="461"/>
      <c r="M371" s="461"/>
      <c r="N371" s="457"/>
      <c r="O371" s="457"/>
      <c r="P371" s="461"/>
      <c r="Q371" s="461"/>
      <c r="R371" s="472"/>
      <c r="S371" s="462"/>
    </row>
  </sheetData>
  <autoFilter ref="A5:S5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outlinePr summaryRight="0"/>
    <pageSetUpPr fitToPage="1"/>
  </sheetPr>
  <dimension ref="A1:S32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outlineLevelCol="1" x14ac:dyDescent="0.3"/>
  <cols>
    <col min="1" max="1" width="46.6640625" style="104" bestFit="1" customWidth="1" collapsed="1"/>
    <col min="2" max="2" width="7.77734375" style="81" hidden="1" customWidth="1" outlineLevel="1"/>
    <col min="3" max="3" width="0.109375" style="104" hidden="1" customWidth="1"/>
    <col min="4" max="4" width="7.77734375" style="81" customWidth="1"/>
    <col min="5" max="5" width="5.44140625" style="104" hidden="1" customWidth="1"/>
    <col min="6" max="6" width="7.77734375" style="81" customWidth="1"/>
    <col min="7" max="7" width="7.77734375" style="183" customWidth="1" collapsed="1"/>
    <col min="8" max="8" width="7.77734375" style="81" hidden="1" customWidth="1" outlineLevel="1"/>
    <col min="9" max="9" width="5.44140625" style="104" hidden="1" customWidth="1"/>
    <col min="10" max="10" width="7.77734375" style="81" customWidth="1"/>
    <col min="11" max="11" width="5.44140625" style="104" hidden="1" customWidth="1"/>
    <col min="12" max="12" width="7.77734375" style="81" customWidth="1"/>
    <col min="13" max="13" width="7.77734375" style="183" customWidth="1" collapsed="1"/>
    <col min="14" max="14" width="7.77734375" style="81" hidden="1" customWidth="1" outlineLevel="1"/>
    <col min="15" max="15" width="5" style="104" hidden="1" customWidth="1"/>
    <col min="16" max="16" width="7.77734375" style="81" customWidth="1"/>
    <col min="17" max="17" width="5" style="104" hidden="1" customWidth="1"/>
    <col min="18" max="18" width="7.77734375" style="81" customWidth="1"/>
    <col min="19" max="19" width="7.77734375" style="183" customWidth="1"/>
    <col min="20" max="16384" width="8.88671875" style="104"/>
  </cols>
  <sheetData>
    <row r="1" spans="1:19" ht="18.600000000000001" customHeight="1" thickBot="1" x14ac:dyDescent="0.4">
      <c r="A1" s="309" t="s">
        <v>110</v>
      </c>
      <c r="B1" s="297"/>
      <c r="C1" s="297"/>
      <c r="D1" s="297"/>
      <c r="E1" s="297"/>
      <c r="F1" s="297"/>
      <c r="G1" s="297"/>
      <c r="H1" s="297"/>
      <c r="I1" s="297"/>
      <c r="J1" s="297"/>
      <c r="K1" s="297"/>
      <c r="L1" s="297"/>
      <c r="M1" s="297"/>
      <c r="N1" s="297"/>
      <c r="O1" s="297"/>
      <c r="P1" s="297"/>
      <c r="Q1" s="297"/>
      <c r="R1" s="297"/>
      <c r="S1" s="297"/>
    </row>
    <row r="2" spans="1:19" ht="14.4" customHeight="1" thickBot="1" x14ac:dyDescent="0.35">
      <c r="A2" s="200" t="s">
        <v>235</v>
      </c>
      <c r="B2" s="194"/>
      <c r="C2" s="86"/>
      <c r="D2" s="194"/>
      <c r="E2" s="86"/>
      <c r="F2" s="194"/>
      <c r="G2" s="195"/>
      <c r="H2" s="194"/>
      <c r="I2" s="86"/>
      <c r="J2" s="194"/>
      <c r="K2" s="86"/>
      <c r="L2" s="194"/>
      <c r="M2" s="195"/>
      <c r="N2" s="194"/>
      <c r="O2" s="86"/>
      <c r="P2" s="194"/>
      <c r="Q2" s="86"/>
      <c r="R2" s="194"/>
      <c r="S2" s="195"/>
    </row>
    <row r="3" spans="1:19" ht="14.4" customHeight="1" thickBot="1" x14ac:dyDescent="0.35">
      <c r="A3" s="188" t="s">
        <v>111</v>
      </c>
      <c r="B3" s="189">
        <f>SUBTOTAL(9,B6:B1048576)</f>
        <v>9611879</v>
      </c>
      <c r="C3" s="190">
        <f t="shared" ref="C3:R3" si="0">SUBTOTAL(9,C6:C1048576)</f>
        <v>34.790656658232081</v>
      </c>
      <c r="D3" s="190">
        <f t="shared" si="0"/>
        <v>9479884</v>
      </c>
      <c r="E3" s="190">
        <f t="shared" si="0"/>
        <v>27</v>
      </c>
      <c r="F3" s="190">
        <f t="shared" si="0"/>
        <v>11622464</v>
      </c>
      <c r="G3" s="193">
        <f>IF(D3&lt;&gt;0,F3/D3,"")</f>
        <v>1.2260133140869656</v>
      </c>
      <c r="H3" s="189">
        <f t="shared" si="0"/>
        <v>0</v>
      </c>
      <c r="I3" s="190">
        <f t="shared" si="0"/>
        <v>0</v>
      </c>
      <c r="J3" s="190">
        <f t="shared" si="0"/>
        <v>0</v>
      </c>
      <c r="K3" s="190">
        <f t="shared" si="0"/>
        <v>0</v>
      </c>
      <c r="L3" s="190">
        <f t="shared" si="0"/>
        <v>0</v>
      </c>
      <c r="M3" s="191" t="str">
        <f>IF(J3&lt;&gt;0,L3/J3,"")</f>
        <v/>
      </c>
      <c r="N3" s="192">
        <f t="shared" si="0"/>
        <v>0</v>
      </c>
      <c r="O3" s="190">
        <f t="shared" si="0"/>
        <v>0</v>
      </c>
      <c r="P3" s="190">
        <f t="shared" si="0"/>
        <v>0</v>
      </c>
      <c r="Q3" s="190">
        <f t="shared" si="0"/>
        <v>0</v>
      </c>
      <c r="R3" s="190">
        <f t="shared" si="0"/>
        <v>0</v>
      </c>
      <c r="S3" s="191" t="str">
        <f>IF(P3&lt;&gt;0,R3/P3,"")</f>
        <v/>
      </c>
    </row>
    <row r="4" spans="1:19" ht="14.4" customHeight="1" x14ac:dyDescent="0.3">
      <c r="A4" s="382" t="s">
        <v>90</v>
      </c>
      <c r="B4" s="383" t="s">
        <v>84</v>
      </c>
      <c r="C4" s="384"/>
      <c r="D4" s="384"/>
      <c r="E4" s="384"/>
      <c r="F4" s="384"/>
      <c r="G4" s="386"/>
      <c r="H4" s="383" t="s">
        <v>85</v>
      </c>
      <c r="I4" s="384"/>
      <c r="J4" s="384"/>
      <c r="K4" s="384"/>
      <c r="L4" s="384"/>
      <c r="M4" s="386"/>
      <c r="N4" s="383" t="s">
        <v>86</v>
      </c>
      <c r="O4" s="384"/>
      <c r="P4" s="384"/>
      <c r="Q4" s="384"/>
      <c r="R4" s="384"/>
      <c r="S4" s="386"/>
    </row>
    <row r="5" spans="1:19" ht="14.4" customHeight="1" thickBot="1" x14ac:dyDescent="0.35">
      <c r="A5" s="482"/>
      <c r="B5" s="483">
        <v>2015</v>
      </c>
      <c r="C5" s="484"/>
      <c r="D5" s="484">
        <v>2018</v>
      </c>
      <c r="E5" s="484"/>
      <c r="F5" s="484">
        <v>2019</v>
      </c>
      <c r="G5" s="526" t="s">
        <v>2</v>
      </c>
      <c r="H5" s="483">
        <v>2015</v>
      </c>
      <c r="I5" s="484"/>
      <c r="J5" s="484">
        <v>2018</v>
      </c>
      <c r="K5" s="484"/>
      <c r="L5" s="484">
        <v>2019</v>
      </c>
      <c r="M5" s="526" t="s">
        <v>2</v>
      </c>
      <c r="N5" s="483">
        <v>2015</v>
      </c>
      <c r="O5" s="484"/>
      <c r="P5" s="484">
        <v>2018</v>
      </c>
      <c r="Q5" s="484"/>
      <c r="R5" s="484">
        <v>2019</v>
      </c>
      <c r="S5" s="526" t="s">
        <v>2</v>
      </c>
    </row>
    <row r="6" spans="1:19" ht="14.4" customHeight="1" x14ac:dyDescent="0.3">
      <c r="A6" s="469" t="s">
        <v>844</v>
      </c>
      <c r="B6" s="506">
        <v>75982</v>
      </c>
      <c r="C6" s="443">
        <v>1.0234230836577185</v>
      </c>
      <c r="D6" s="506">
        <v>74243</v>
      </c>
      <c r="E6" s="443">
        <v>1</v>
      </c>
      <c r="F6" s="506">
        <v>113083</v>
      </c>
      <c r="G6" s="470">
        <v>1.52314696335008</v>
      </c>
      <c r="H6" s="506"/>
      <c r="I6" s="443"/>
      <c r="J6" s="506"/>
      <c r="K6" s="443"/>
      <c r="L6" s="506"/>
      <c r="M6" s="470"/>
      <c r="N6" s="506"/>
      <c r="O6" s="443"/>
      <c r="P6" s="506"/>
      <c r="Q6" s="443"/>
      <c r="R6" s="506"/>
      <c r="S6" s="471"/>
    </row>
    <row r="7" spans="1:19" ht="14.4" customHeight="1" x14ac:dyDescent="0.3">
      <c r="A7" s="512" t="s">
        <v>845</v>
      </c>
      <c r="B7" s="508">
        <v>150262</v>
      </c>
      <c r="C7" s="450">
        <v>0.98765610621795719</v>
      </c>
      <c r="D7" s="508">
        <v>152140</v>
      </c>
      <c r="E7" s="450">
        <v>1</v>
      </c>
      <c r="F7" s="508">
        <v>314444</v>
      </c>
      <c r="G7" s="524">
        <v>2.0668068883922701</v>
      </c>
      <c r="H7" s="508"/>
      <c r="I7" s="450"/>
      <c r="J7" s="508"/>
      <c r="K7" s="450"/>
      <c r="L7" s="508"/>
      <c r="M7" s="524"/>
      <c r="N7" s="508"/>
      <c r="O7" s="450"/>
      <c r="P7" s="508"/>
      <c r="Q7" s="450"/>
      <c r="R7" s="508"/>
      <c r="S7" s="527"/>
    </row>
    <row r="8" spans="1:19" ht="14.4" customHeight="1" x14ac:dyDescent="0.3">
      <c r="A8" s="512" t="s">
        <v>846</v>
      </c>
      <c r="B8" s="508">
        <v>243663</v>
      </c>
      <c r="C8" s="450">
        <v>0.84900295819846061</v>
      </c>
      <c r="D8" s="508">
        <v>286999</v>
      </c>
      <c r="E8" s="450">
        <v>1</v>
      </c>
      <c r="F8" s="508">
        <v>347952</v>
      </c>
      <c r="G8" s="524">
        <v>1.2123805309426166</v>
      </c>
      <c r="H8" s="508"/>
      <c r="I8" s="450"/>
      <c r="J8" s="508"/>
      <c r="K8" s="450"/>
      <c r="L8" s="508"/>
      <c r="M8" s="524"/>
      <c r="N8" s="508"/>
      <c r="O8" s="450"/>
      <c r="P8" s="508"/>
      <c r="Q8" s="450"/>
      <c r="R8" s="508"/>
      <c r="S8" s="527"/>
    </row>
    <row r="9" spans="1:19" ht="14.4" customHeight="1" x14ac:dyDescent="0.3">
      <c r="A9" s="512" t="s">
        <v>847</v>
      </c>
      <c r="B9" s="508">
        <v>3159348</v>
      </c>
      <c r="C9" s="450">
        <v>0.90190423854009805</v>
      </c>
      <c r="D9" s="508">
        <v>3502975</v>
      </c>
      <c r="E9" s="450">
        <v>1</v>
      </c>
      <c r="F9" s="508">
        <v>4202898</v>
      </c>
      <c r="G9" s="524">
        <v>1.1998081630613977</v>
      </c>
      <c r="H9" s="508"/>
      <c r="I9" s="450"/>
      <c r="J9" s="508"/>
      <c r="K9" s="450"/>
      <c r="L9" s="508"/>
      <c r="M9" s="524"/>
      <c r="N9" s="508"/>
      <c r="O9" s="450"/>
      <c r="P9" s="508"/>
      <c r="Q9" s="450"/>
      <c r="R9" s="508"/>
      <c r="S9" s="527"/>
    </row>
    <row r="10" spans="1:19" ht="14.4" customHeight="1" x14ac:dyDescent="0.3">
      <c r="A10" s="512" t="s">
        <v>848</v>
      </c>
      <c r="B10" s="508">
        <v>243391</v>
      </c>
      <c r="C10" s="450">
        <v>0.92039464230341628</v>
      </c>
      <c r="D10" s="508">
        <v>264442</v>
      </c>
      <c r="E10" s="450">
        <v>1</v>
      </c>
      <c r="F10" s="508">
        <v>209356</v>
      </c>
      <c r="G10" s="524">
        <v>0.7916896710809932</v>
      </c>
      <c r="H10" s="508"/>
      <c r="I10" s="450"/>
      <c r="J10" s="508"/>
      <c r="K10" s="450"/>
      <c r="L10" s="508"/>
      <c r="M10" s="524"/>
      <c r="N10" s="508"/>
      <c r="O10" s="450"/>
      <c r="P10" s="508"/>
      <c r="Q10" s="450"/>
      <c r="R10" s="508"/>
      <c r="S10" s="527"/>
    </row>
    <row r="11" spans="1:19" ht="14.4" customHeight="1" x14ac:dyDescent="0.3">
      <c r="A11" s="512" t="s">
        <v>849</v>
      </c>
      <c r="B11" s="508">
        <v>289193</v>
      </c>
      <c r="C11" s="450">
        <v>1.4870599003460634</v>
      </c>
      <c r="D11" s="508">
        <v>194473</v>
      </c>
      <c r="E11" s="450">
        <v>1</v>
      </c>
      <c r="F11" s="508">
        <v>340647</v>
      </c>
      <c r="G11" s="524">
        <v>1.7516416160598129</v>
      </c>
      <c r="H11" s="508"/>
      <c r="I11" s="450"/>
      <c r="J11" s="508"/>
      <c r="K11" s="450"/>
      <c r="L11" s="508"/>
      <c r="M11" s="524"/>
      <c r="N11" s="508"/>
      <c r="O11" s="450"/>
      <c r="P11" s="508"/>
      <c r="Q11" s="450"/>
      <c r="R11" s="508"/>
      <c r="S11" s="527"/>
    </row>
    <row r="12" spans="1:19" ht="14.4" customHeight="1" x14ac:dyDescent="0.3">
      <c r="A12" s="512" t="s">
        <v>850</v>
      </c>
      <c r="B12" s="508">
        <v>86268</v>
      </c>
      <c r="C12" s="450">
        <v>3.1694037253389178</v>
      </c>
      <c r="D12" s="508">
        <v>27219</v>
      </c>
      <c r="E12" s="450">
        <v>1</v>
      </c>
      <c r="F12" s="508">
        <v>106453</v>
      </c>
      <c r="G12" s="524">
        <v>3.9109812998273266</v>
      </c>
      <c r="H12" s="508"/>
      <c r="I12" s="450"/>
      <c r="J12" s="508"/>
      <c r="K12" s="450"/>
      <c r="L12" s="508"/>
      <c r="M12" s="524"/>
      <c r="N12" s="508"/>
      <c r="O12" s="450"/>
      <c r="P12" s="508"/>
      <c r="Q12" s="450"/>
      <c r="R12" s="508"/>
      <c r="S12" s="527"/>
    </row>
    <row r="13" spans="1:19" ht="14.4" customHeight="1" x14ac:dyDescent="0.3">
      <c r="A13" s="512" t="s">
        <v>851</v>
      </c>
      <c r="B13" s="508">
        <v>1267014</v>
      </c>
      <c r="C13" s="450">
        <v>1.1546093189702857</v>
      </c>
      <c r="D13" s="508">
        <v>1097353</v>
      </c>
      <c r="E13" s="450">
        <v>1</v>
      </c>
      <c r="F13" s="508">
        <v>1254115</v>
      </c>
      <c r="G13" s="524">
        <v>1.1428546693725721</v>
      </c>
      <c r="H13" s="508"/>
      <c r="I13" s="450"/>
      <c r="J13" s="508"/>
      <c r="K13" s="450"/>
      <c r="L13" s="508"/>
      <c r="M13" s="524"/>
      <c r="N13" s="508"/>
      <c r="O13" s="450"/>
      <c r="P13" s="508"/>
      <c r="Q13" s="450"/>
      <c r="R13" s="508"/>
      <c r="S13" s="527"/>
    </row>
    <row r="14" spans="1:19" ht="14.4" customHeight="1" x14ac:dyDescent="0.3">
      <c r="A14" s="512" t="s">
        <v>852</v>
      </c>
      <c r="B14" s="508">
        <v>26994</v>
      </c>
      <c r="C14" s="450">
        <v>2.5620728929384966</v>
      </c>
      <c r="D14" s="508">
        <v>10536</v>
      </c>
      <c r="E14" s="450">
        <v>1</v>
      </c>
      <c r="F14" s="508"/>
      <c r="G14" s="524"/>
      <c r="H14" s="508"/>
      <c r="I14" s="450"/>
      <c r="J14" s="508"/>
      <c r="K14" s="450"/>
      <c r="L14" s="508"/>
      <c r="M14" s="524"/>
      <c r="N14" s="508"/>
      <c r="O14" s="450"/>
      <c r="P14" s="508"/>
      <c r="Q14" s="450"/>
      <c r="R14" s="508"/>
      <c r="S14" s="527"/>
    </row>
    <row r="15" spans="1:19" ht="14.4" customHeight="1" x14ac:dyDescent="0.3">
      <c r="A15" s="512" t="s">
        <v>853</v>
      </c>
      <c r="B15" s="508">
        <v>398803</v>
      </c>
      <c r="C15" s="450">
        <v>1.4243015153625549</v>
      </c>
      <c r="D15" s="508">
        <v>279999</v>
      </c>
      <c r="E15" s="450">
        <v>1</v>
      </c>
      <c r="F15" s="508">
        <v>392869</v>
      </c>
      <c r="G15" s="524">
        <v>1.403108582530652</v>
      </c>
      <c r="H15" s="508"/>
      <c r="I15" s="450"/>
      <c r="J15" s="508"/>
      <c r="K15" s="450"/>
      <c r="L15" s="508"/>
      <c r="M15" s="524"/>
      <c r="N15" s="508"/>
      <c r="O15" s="450"/>
      <c r="P15" s="508"/>
      <c r="Q15" s="450"/>
      <c r="R15" s="508"/>
      <c r="S15" s="527"/>
    </row>
    <row r="16" spans="1:19" ht="14.4" customHeight="1" x14ac:dyDescent="0.3">
      <c r="A16" s="512" t="s">
        <v>854</v>
      </c>
      <c r="B16" s="508">
        <v>145887</v>
      </c>
      <c r="C16" s="450">
        <v>1.5065057105681654</v>
      </c>
      <c r="D16" s="508">
        <v>96838</v>
      </c>
      <c r="E16" s="450">
        <v>1</v>
      </c>
      <c r="F16" s="508">
        <v>229921</v>
      </c>
      <c r="G16" s="524">
        <v>2.3742848881637375</v>
      </c>
      <c r="H16" s="508"/>
      <c r="I16" s="450"/>
      <c r="J16" s="508"/>
      <c r="K16" s="450"/>
      <c r="L16" s="508"/>
      <c r="M16" s="524"/>
      <c r="N16" s="508"/>
      <c r="O16" s="450"/>
      <c r="P16" s="508"/>
      <c r="Q16" s="450"/>
      <c r="R16" s="508"/>
      <c r="S16" s="527"/>
    </row>
    <row r="17" spans="1:19" ht="14.4" customHeight="1" x14ac:dyDescent="0.3">
      <c r="A17" s="512" t="s">
        <v>855</v>
      </c>
      <c r="B17" s="508">
        <v>1544324</v>
      </c>
      <c r="C17" s="450">
        <v>1.050405484360472</v>
      </c>
      <c r="D17" s="508">
        <v>1470217</v>
      </c>
      <c r="E17" s="450">
        <v>1</v>
      </c>
      <c r="F17" s="508">
        <v>1724952</v>
      </c>
      <c r="G17" s="524">
        <v>1.1732635386476962</v>
      </c>
      <c r="H17" s="508"/>
      <c r="I17" s="450"/>
      <c r="J17" s="508"/>
      <c r="K17" s="450"/>
      <c r="L17" s="508"/>
      <c r="M17" s="524"/>
      <c r="N17" s="508"/>
      <c r="O17" s="450"/>
      <c r="P17" s="508"/>
      <c r="Q17" s="450"/>
      <c r="R17" s="508"/>
      <c r="S17" s="527"/>
    </row>
    <row r="18" spans="1:19" ht="14.4" customHeight="1" x14ac:dyDescent="0.3">
      <c r="A18" s="512" t="s">
        <v>856</v>
      </c>
      <c r="B18" s="508">
        <v>415648</v>
      </c>
      <c r="C18" s="450">
        <v>1.011779196658301</v>
      </c>
      <c r="D18" s="508">
        <v>410809</v>
      </c>
      <c r="E18" s="450">
        <v>1</v>
      </c>
      <c r="F18" s="508">
        <v>661558</v>
      </c>
      <c r="G18" s="524">
        <v>1.6103785457475372</v>
      </c>
      <c r="H18" s="508"/>
      <c r="I18" s="450"/>
      <c r="J18" s="508"/>
      <c r="K18" s="450"/>
      <c r="L18" s="508"/>
      <c r="M18" s="524"/>
      <c r="N18" s="508"/>
      <c r="O18" s="450"/>
      <c r="P18" s="508"/>
      <c r="Q18" s="450"/>
      <c r="R18" s="508"/>
      <c r="S18" s="527"/>
    </row>
    <row r="19" spans="1:19" ht="14.4" customHeight="1" x14ac:dyDescent="0.3">
      <c r="A19" s="512" t="s">
        <v>857</v>
      </c>
      <c r="B19" s="508">
        <v>9428</v>
      </c>
      <c r="C19" s="450">
        <v>0.6861717612809316</v>
      </c>
      <c r="D19" s="508">
        <v>13740</v>
      </c>
      <c r="E19" s="450">
        <v>1</v>
      </c>
      <c r="F19" s="508">
        <v>17066</v>
      </c>
      <c r="G19" s="524">
        <v>1.2420669577874819</v>
      </c>
      <c r="H19" s="508"/>
      <c r="I19" s="450"/>
      <c r="J19" s="508"/>
      <c r="K19" s="450"/>
      <c r="L19" s="508"/>
      <c r="M19" s="524"/>
      <c r="N19" s="508"/>
      <c r="O19" s="450"/>
      <c r="P19" s="508"/>
      <c r="Q19" s="450"/>
      <c r="R19" s="508"/>
      <c r="S19" s="527"/>
    </row>
    <row r="20" spans="1:19" ht="14.4" customHeight="1" x14ac:dyDescent="0.3">
      <c r="A20" s="512" t="s">
        <v>858</v>
      </c>
      <c r="B20" s="508">
        <v>460022</v>
      </c>
      <c r="C20" s="450">
        <v>0.92060188474215376</v>
      </c>
      <c r="D20" s="508">
        <v>499697</v>
      </c>
      <c r="E20" s="450">
        <v>1</v>
      </c>
      <c r="F20" s="508">
        <v>591530</v>
      </c>
      <c r="G20" s="524">
        <v>1.1837773690856659</v>
      </c>
      <c r="H20" s="508"/>
      <c r="I20" s="450"/>
      <c r="J20" s="508"/>
      <c r="K20" s="450"/>
      <c r="L20" s="508"/>
      <c r="M20" s="524"/>
      <c r="N20" s="508"/>
      <c r="O20" s="450"/>
      <c r="P20" s="508"/>
      <c r="Q20" s="450"/>
      <c r="R20" s="508"/>
      <c r="S20" s="527"/>
    </row>
    <row r="21" spans="1:19" ht="14.4" customHeight="1" x14ac:dyDescent="0.3">
      <c r="A21" s="512" t="s">
        <v>859</v>
      </c>
      <c r="B21" s="508">
        <v>8557</v>
      </c>
      <c r="C21" s="450">
        <v>0.59593286440559923</v>
      </c>
      <c r="D21" s="508">
        <v>14359</v>
      </c>
      <c r="E21" s="450">
        <v>1</v>
      </c>
      <c r="F21" s="508">
        <v>4170</v>
      </c>
      <c r="G21" s="524">
        <v>0.29041019569607912</v>
      </c>
      <c r="H21" s="508"/>
      <c r="I21" s="450"/>
      <c r="J21" s="508"/>
      <c r="K21" s="450"/>
      <c r="L21" s="508"/>
      <c r="M21" s="524"/>
      <c r="N21" s="508"/>
      <c r="O21" s="450"/>
      <c r="P21" s="508"/>
      <c r="Q21" s="450"/>
      <c r="R21" s="508"/>
      <c r="S21" s="527"/>
    </row>
    <row r="22" spans="1:19" ht="14.4" customHeight="1" x14ac:dyDescent="0.3">
      <c r="A22" s="512" t="s">
        <v>860</v>
      </c>
      <c r="B22" s="508">
        <v>10879</v>
      </c>
      <c r="C22" s="450">
        <v>0.63986589812963179</v>
      </c>
      <c r="D22" s="508">
        <v>17002</v>
      </c>
      <c r="E22" s="450">
        <v>1</v>
      </c>
      <c r="F22" s="508"/>
      <c r="G22" s="524"/>
      <c r="H22" s="508"/>
      <c r="I22" s="450"/>
      <c r="J22" s="508"/>
      <c r="K22" s="450"/>
      <c r="L22" s="508"/>
      <c r="M22" s="524"/>
      <c r="N22" s="508"/>
      <c r="O22" s="450"/>
      <c r="P22" s="508"/>
      <c r="Q22" s="450"/>
      <c r="R22" s="508"/>
      <c r="S22" s="527"/>
    </row>
    <row r="23" spans="1:19" ht="14.4" customHeight="1" x14ac:dyDescent="0.3">
      <c r="A23" s="512" t="s">
        <v>861</v>
      </c>
      <c r="B23" s="508">
        <v>80535</v>
      </c>
      <c r="C23" s="450">
        <v>0.84706810412831979</v>
      </c>
      <c r="D23" s="508">
        <v>95075</v>
      </c>
      <c r="E23" s="450">
        <v>1</v>
      </c>
      <c r="F23" s="508">
        <v>182097</v>
      </c>
      <c r="G23" s="524">
        <v>1.9152984485932159</v>
      </c>
      <c r="H23" s="508"/>
      <c r="I23" s="450"/>
      <c r="J23" s="508"/>
      <c r="K23" s="450"/>
      <c r="L23" s="508"/>
      <c r="M23" s="524"/>
      <c r="N23" s="508"/>
      <c r="O23" s="450"/>
      <c r="P23" s="508"/>
      <c r="Q23" s="450"/>
      <c r="R23" s="508"/>
      <c r="S23" s="527"/>
    </row>
    <row r="24" spans="1:19" ht="14.4" customHeight="1" x14ac:dyDescent="0.3">
      <c r="A24" s="512" t="s">
        <v>862</v>
      </c>
      <c r="B24" s="508">
        <v>40319</v>
      </c>
      <c r="C24" s="450">
        <v>4.0363399739713683</v>
      </c>
      <c r="D24" s="508">
        <v>9989</v>
      </c>
      <c r="E24" s="450">
        <v>1</v>
      </c>
      <c r="F24" s="508">
        <v>53687</v>
      </c>
      <c r="G24" s="524">
        <v>5.3746120732806091</v>
      </c>
      <c r="H24" s="508"/>
      <c r="I24" s="450"/>
      <c r="J24" s="508"/>
      <c r="K24" s="450"/>
      <c r="L24" s="508"/>
      <c r="M24" s="524"/>
      <c r="N24" s="508"/>
      <c r="O24" s="450"/>
      <c r="P24" s="508"/>
      <c r="Q24" s="450"/>
      <c r="R24" s="508"/>
      <c r="S24" s="527"/>
    </row>
    <row r="25" spans="1:19" ht="14.4" customHeight="1" x14ac:dyDescent="0.3">
      <c r="A25" s="512" t="s">
        <v>863</v>
      </c>
      <c r="B25" s="508">
        <v>653</v>
      </c>
      <c r="C25" s="450">
        <v>0.44271186440677968</v>
      </c>
      <c r="D25" s="508">
        <v>1475</v>
      </c>
      <c r="E25" s="450">
        <v>1</v>
      </c>
      <c r="F25" s="508">
        <v>1225</v>
      </c>
      <c r="G25" s="524">
        <v>0.83050847457627119</v>
      </c>
      <c r="H25" s="508"/>
      <c r="I25" s="450"/>
      <c r="J25" s="508"/>
      <c r="K25" s="450"/>
      <c r="L25" s="508"/>
      <c r="M25" s="524"/>
      <c r="N25" s="508"/>
      <c r="O25" s="450"/>
      <c r="P25" s="508"/>
      <c r="Q25" s="450"/>
      <c r="R25" s="508"/>
      <c r="S25" s="527"/>
    </row>
    <row r="26" spans="1:19" ht="14.4" customHeight="1" x14ac:dyDescent="0.3">
      <c r="A26" s="512" t="s">
        <v>864</v>
      </c>
      <c r="B26" s="508">
        <v>174725</v>
      </c>
      <c r="C26" s="450">
        <v>0.67039738478833899</v>
      </c>
      <c r="D26" s="508">
        <v>260629</v>
      </c>
      <c r="E26" s="450">
        <v>1</v>
      </c>
      <c r="F26" s="508">
        <v>284964</v>
      </c>
      <c r="G26" s="524">
        <v>1.0933702696169652</v>
      </c>
      <c r="H26" s="508"/>
      <c r="I26" s="450"/>
      <c r="J26" s="508"/>
      <c r="K26" s="450"/>
      <c r="L26" s="508"/>
      <c r="M26" s="524"/>
      <c r="N26" s="508"/>
      <c r="O26" s="450"/>
      <c r="P26" s="508"/>
      <c r="Q26" s="450"/>
      <c r="R26" s="508"/>
      <c r="S26" s="527"/>
    </row>
    <row r="27" spans="1:19" ht="14.4" customHeight="1" x14ac:dyDescent="0.3">
      <c r="A27" s="512" t="s">
        <v>865</v>
      </c>
      <c r="B27" s="508">
        <v>3832</v>
      </c>
      <c r="C27" s="450">
        <v>1.4749807544264819</v>
      </c>
      <c r="D27" s="508">
        <v>2598</v>
      </c>
      <c r="E27" s="450">
        <v>1</v>
      </c>
      <c r="F27" s="508"/>
      <c r="G27" s="524"/>
      <c r="H27" s="508"/>
      <c r="I27" s="450"/>
      <c r="J27" s="508"/>
      <c r="K27" s="450"/>
      <c r="L27" s="508"/>
      <c r="M27" s="524"/>
      <c r="N27" s="508"/>
      <c r="O27" s="450"/>
      <c r="P27" s="508"/>
      <c r="Q27" s="450"/>
      <c r="R27" s="508"/>
      <c r="S27" s="527"/>
    </row>
    <row r="28" spans="1:19" ht="14.4" customHeight="1" x14ac:dyDescent="0.3">
      <c r="A28" s="512" t="s">
        <v>866</v>
      </c>
      <c r="B28" s="508">
        <v>1386</v>
      </c>
      <c r="C28" s="450">
        <v>0.10197925097490987</v>
      </c>
      <c r="D28" s="508">
        <v>13591</v>
      </c>
      <c r="E28" s="450">
        <v>1</v>
      </c>
      <c r="F28" s="508">
        <v>9258</v>
      </c>
      <c r="G28" s="524">
        <v>0.68118607902288275</v>
      </c>
      <c r="H28" s="508"/>
      <c r="I28" s="450"/>
      <c r="J28" s="508"/>
      <c r="K28" s="450"/>
      <c r="L28" s="508"/>
      <c r="M28" s="524"/>
      <c r="N28" s="508"/>
      <c r="O28" s="450"/>
      <c r="P28" s="508"/>
      <c r="Q28" s="450"/>
      <c r="R28" s="508"/>
      <c r="S28" s="527"/>
    </row>
    <row r="29" spans="1:19" ht="14.4" customHeight="1" x14ac:dyDescent="0.3">
      <c r="A29" s="512" t="s">
        <v>867</v>
      </c>
      <c r="B29" s="508">
        <v>13295</v>
      </c>
      <c r="C29" s="450">
        <v>1.8327819134270746</v>
      </c>
      <c r="D29" s="508">
        <v>7254</v>
      </c>
      <c r="E29" s="450">
        <v>1</v>
      </c>
      <c r="F29" s="508">
        <v>12273</v>
      </c>
      <c r="G29" s="524">
        <v>1.6918941273779984</v>
      </c>
      <c r="H29" s="508"/>
      <c r="I29" s="450"/>
      <c r="J29" s="508"/>
      <c r="K29" s="450"/>
      <c r="L29" s="508"/>
      <c r="M29" s="524"/>
      <c r="N29" s="508"/>
      <c r="O29" s="450"/>
      <c r="P29" s="508"/>
      <c r="Q29" s="450"/>
      <c r="R29" s="508"/>
      <c r="S29" s="527"/>
    </row>
    <row r="30" spans="1:19" ht="14.4" customHeight="1" x14ac:dyDescent="0.3">
      <c r="A30" s="512" t="s">
        <v>868</v>
      </c>
      <c r="B30" s="508">
        <v>176731</v>
      </c>
      <c r="C30" s="450">
        <v>0.40695642162224399</v>
      </c>
      <c r="D30" s="508">
        <v>434275</v>
      </c>
      <c r="E30" s="450">
        <v>1</v>
      </c>
      <c r="F30" s="508">
        <v>248395</v>
      </c>
      <c r="G30" s="524">
        <v>0.57197628230959641</v>
      </c>
      <c r="H30" s="508"/>
      <c r="I30" s="450"/>
      <c r="J30" s="508"/>
      <c r="K30" s="450"/>
      <c r="L30" s="508"/>
      <c r="M30" s="524"/>
      <c r="N30" s="508"/>
      <c r="O30" s="450"/>
      <c r="P30" s="508"/>
      <c r="Q30" s="450"/>
      <c r="R30" s="508"/>
      <c r="S30" s="527"/>
    </row>
    <row r="31" spans="1:19" ht="14.4" customHeight="1" x14ac:dyDescent="0.3">
      <c r="A31" s="512" t="s">
        <v>869</v>
      </c>
      <c r="B31" s="508">
        <v>39990</v>
      </c>
      <c r="C31" s="450">
        <v>1.5700208079777001</v>
      </c>
      <c r="D31" s="508">
        <v>25471</v>
      </c>
      <c r="E31" s="450">
        <v>1</v>
      </c>
      <c r="F31" s="508">
        <v>47579</v>
      </c>
      <c r="G31" s="524">
        <v>1.8679674924423855</v>
      </c>
      <c r="H31" s="508"/>
      <c r="I31" s="450"/>
      <c r="J31" s="508"/>
      <c r="K31" s="450"/>
      <c r="L31" s="508"/>
      <c r="M31" s="524"/>
      <c r="N31" s="508"/>
      <c r="O31" s="450"/>
      <c r="P31" s="508"/>
      <c r="Q31" s="450"/>
      <c r="R31" s="508"/>
      <c r="S31" s="527"/>
    </row>
    <row r="32" spans="1:19" ht="14.4" customHeight="1" thickBot="1" x14ac:dyDescent="0.35">
      <c r="A32" s="513" t="s">
        <v>870</v>
      </c>
      <c r="B32" s="510">
        <v>544750</v>
      </c>
      <c r="C32" s="457">
        <v>2.5163290004896393</v>
      </c>
      <c r="D32" s="510">
        <v>216486</v>
      </c>
      <c r="E32" s="457">
        <v>1</v>
      </c>
      <c r="F32" s="510">
        <v>271972</v>
      </c>
      <c r="G32" s="472">
        <v>1.2563029479966372</v>
      </c>
      <c r="H32" s="510"/>
      <c r="I32" s="457"/>
      <c r="J32" s="510"/>
      <c r="K32" s="457"/>
      <c r="L32" s="510"/>
      <c r="M32" s="472"/>
      <c r="N32" s="510"/>
      <c r="O32" s="457"/>
      <c r="P32" s="510"/>
      <c r="Q32" s="457"/>
      <c r="R32" s="510"/>
      <c r="S32" s="473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M3 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outlinePr summaryRight="0"/>
    <pageSetUpPr fitToPage="1"/>
  </sheetPr>
  <dimension ref="A1:Q748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outlineLevelCol="1" x14ac:dyDescent="0.3"/>
  <cols>
    <col min="1" max="1" width="3" style="104" bestFit="1" customWidth="1"/>
    <col min="2" max="2" width="8.6640625" style="104" bestFit="1" customWidth="1"/>
    <col min="3" max="3" width="2.109375" style="104" bestFit="1" customWidth="1"/>
    <col min="4" max="4" width="8" style="104" bestFit="1" customWidth="1"/>
    <col min="5" max="5" width="52.88671875" style="104" bestFit="1" customWidth="1" collapsed="1"/>
    <col min="6" max="7" width="11.109375" style="180" hidden="1" customWidth="1" outlineLevel="1"/>
    <col min="8" max="9" width="9.33203125" style="180" hidden="1" customWidth="1"/>
    <col min="10" max="11" width="11.109375" style="180" customWidth="1"/>
    <col min="12" max="13" width="9.33203125" style="180" hidden="1" customWidth="1"/>
    <col min="14" max="15" width="11.109375" style="180" customWidth="1"/>
    <col min="16" max="16" width="11.109375" style="183" customWidth="1"/>
    <col min="17" max="17" width="11.109375" style="180" customWidth="1"/>
    <col min="18" max="16384" width="8.88671875" style="104"/>
  </cols>
  <sheetData>
    <row r="1" spans="1:17" ht="18.600000000000001" customHeight="1" thickBot="1" x14ac:dyDescent="0.4">
      <c r="A1" s="297" t="s">
        <v>901</v>
      </c>
      <c r="B1" s="297"/>
      <c r="C1" s="297"/>
      <c r="D1" s="297"/>
      <c r="E1" s="297"/>
      <c r="F1" s="297"/>
      <c r="G1" s="297"/>
      <c r="H1" s="297"/>
      <c r="I1" s="297"/>
      <c r="J1" s="297"/>
      <c r="K1" s="297"/>
      <c r="L1" s="297"/>
      <c r="M1" s="297"/>
      <c r="N1" s="297"/>
      <c r="O1" s="297"/>
      <c r="P1" s="297"/>
      <c r="Q1" s="297"/>
    </row>
    <row r="2" spans="1:17" ht="14.4" customHeight="1" thickBot="1" x14ac:dyDescent="0.35">
      <c r="A2" s="200" t="s">
        <v>235</v>
      </c>
      <c r="B2" s="105"/>
      <c r="C2" s="105"/>
      <c r="D2" s="105"/>
      <c r="E2" s="105"/>
      <c r="F2" s="196"/>
      <c r="G2" s="196"/>
      <c r="H2" s="196"/>
      <c r="I2" s="196"/>
      <c r="J2" s="196"/>
      <c r="K2" s="196"/>
      <c r="L2" s="196"/>
      <c r="M2" s="196"/>
      <c r="N2" s="196"/>
      <c r="O2" s="196"/>
      <c r="P2" s="197"/>
      <c r="Q2" s="196"/>
    </row>
    <row r="3" spans="1:17" ht="14.4" customHeight="1" thickBot="1" x14ac:dyDescent="0.35">
      <c r="E3" s="63" t="s">
        <v>111</v>
      </c>
      <c r="F3" s="77">
        <f t="shared" ref="F3:O3" si="0">SUBTOTAL(9,F6:F1048576)</f>
        <v>35438</v>
      </c>
      <c r="G3" s="78">
        <f t="shared" si="0"/>
        <v>9611879</v>
      </c>
      <c r="H3" s="78"/>
      <c r="I3" s="78"/>
      <c r="J3" s="78">
        <f t="shared" si="0"/>
        <v>32531</v>
      </c>
      <c r="K3" s="78">
        <f t="shared" si="0"/>
        <v>9479884</v>
      </c>
      <c r="L3" s="78"/>
      <c r="M3" s="78"/>
      <c r="N3" s="78">
        <f t="shared" si="0"/>
        <v>37640</v>
      </c>
      <c r="O3" s="78">
        <f t="shared" si="0"/>
        <v>11622464</v>
      </c>
      <c r="P3" s="59">
        <f>IF(K3=0,0,O3/K3)</f>
        <v>1.2260133140869656</v>
      </c>
      <c r="Q3" s="79">
        <f>IF(N3=0,0,O3/N3)</f>
        <v>308.77959617428269</v>
      </c>
    </row>
    <row r="4" spans="1:17" ht="14.4" customHeight="1" x14ac:dyDescent="0.3">
      <c r="A4" s="391" t="s">
        <v>54</v>
      </c>
      <c r="B4" s="389" t="s">
        <v>80</v>
      </c>
      <c r="C4" s="391" t="s">
        <v>81</v>
      </c>
      <c r="D4" s="400" t="s">
        <v>82</v>
      </c>
      <c r="E4" s="392" t="s">
        <v>55</v>
      </c>
      <c r="F4" s="398">
        <v>2015</v>
      </c>
      <c r="G4" s="399"/>
      <c r="H4" s="80"/>
      <c r="I4" s="80"/>
      <c r="J4" s="398">
        <v>2018</v>
      </c>
      <c r="K4" s="399"/>
      <c r="L4" s="80"/>
      <c r="M4" s="80"/>
      <c r="N4" s="398">
        <v>2019</v>
      </c>
      <c r="O4" s="399"/>
      <c r="P4" s="401" t="s">
        <v>2</v>
      </c>
      <c r="Q4" s="390" t="s">
        <v>83</v>
      </c>
    </row>
    <row r="5" spans="1:17" ht="14.4" customHeight="1" thickBot="1" x14ac:dyDescent="0.35">
      <c r="A5" s="516"/>
      <c r="B5" s="514"/>
      <c r="C5" s="516"/>
      <c r="D5" s="528"/>
      <c r="E5" s="518"/>
      <c r="F5" s="529" t="s">
        <v>57</v>
      </c>
      <c r="G5" s="530" t="s">
        <v>14</v>
      </c>
      <c r="H5" s="531"/>
      <c r="I5" s="531"/>
      <c r="J5" s="529" t="s">
        <v>57</v>
      </c>
      <c r="K5" s="530" t="s">
        <v>14</v>
      </c>
      <c r="L5" s="531"/>
      <c r="M5" s="531"/>
      <c r="N5" s="529" t="s">
        <v>57</v>
      </c>
      <c r="O5" s="530" t="s">
        <v>14</v>
      </c>
      <c r="P5" s="532"/>
      <c r="Q5" s="523"/>
    </row>
    <row r="6" spans="1:17" ht="14.4" customHeight="1" x14ac:dyDescent="0.3">
      <c r="A6" s="442" t="s">
        <v>871</v>
      </c>
      <c r="B6" s="443" t="s">
        <v>714</v>
      </c>
      <c r="C6" s="443" t="s">
        <v>715</v>
      </c>
      <c r="D6" s="443" t="s">
        <v>718</v>
      </c>
      <c r="E6" s="443" t="s">
        <v>719</v>
      </c>
      <c r="F6" s="447">
        <v>11</v>
      </c>
      <c r="G6" s="447">
        <v>638</v>
      </c>
      <c r="H6" s="447">
        <v>0.47826086956521741</v>
      </c>
      <c r="I6" s="447">
        <v>58</v>
      </c>
      <c r="J6" s="447">
        <v>23</v>
      </c>
      <c r="K6" s="447">
        <v>1334</v>
      </c>
      <c r="L6" s="447">
        <v>1</v>
      </c>
      <c r="M6" s="447">
        <v>58</v>
      </c>
      <c r="N6" s="447">
        <v>33</v>
      </c>
      <c r="O6" s="447">
        <v>1947</v>
      </c>
      <c r="P6" s="470">
        <v>1.45952023988006</v>
      </c>
      <c r="Q6" s="448">
        <v>59</v>
      </c>
    </row>
    <row r="7" spans="1:17" ht="14.4" customHeight="1" x14ac:dyDescent="0.3">
      <c r="A7" s="449" t="s">
        <v>871</v>
      </c>
      <c r="B7" s="450" t="s">
        <v>714</v>
      </c>
      <c r="C7" s="450" t="s">
        <v>715</v>
      </c>
      <c r="D7" s="450" t="s">
        <v>720</v>
      </c>
      <c r="E7" s="450" t="s">
        <v>721</v>
      </c>
      <c r="F7" s="454"/>
      <c r="G7" s="454"/>
      <c r="H7" s="454"/>
      <c r="I7" s="454"/>
      <c r="J7" s="454">
        <v>2</v>
      </c>
      <c r="K7" s="454">
        <v>264</v>
      </c>
      <c r="L7" s="454">
        <v>1</v>
      </c>
      <c r="M7" s="454">
        <v>132</v>
      </c>
      <c r="N7" s="454">
        <v>5</v>
      </c>
      <c r="O7" s="454">
        <v>660</v>
      </c>
      <c r="P7" s="524">
        <v>2.5</v>
      </c>
      <c r="Q7" s="455">
        <v>132</v>
      </c>
    </row>
    <row r="8" spans="1:17" ht="14.4" customHeight="1" x14ac:dyDescent="0.3">
      <c r="A8" s="449" t="s">
        <v>871</v>
      </c>
      <c r="B8" s="450" t="s">
        <v>714</v>
      </c>
      <c r="C8" s="450" t="s">
        <v>715</v>
      </c>
      <c r="D8" s="450" t="s">
        <v>726</v>
      </c>
      <c r="E8" s="450" t="s">
        <v>727</v>
      </c>
      <c r="F8" s="454">
        <v>4</v>
      </c>
      <c r="G8" s="454">
        <v>720</v>
      </c>
      <c r="H8" s="454">
        <v>0.8</v>
      </c>
      <c r="I8" s="454">
        <v>180</v>
      </c>
      <c r="J8" s="454">
        <v>5</v>
      </c>
      <c r="K8" s="454">
        <v>900</v>
      </c>
      <c r="L8" s="454">
        <v>1</v>
      </c>
      <c r="M8" s="454">
        <v>180</v>
      </c>
      <c r="N8" s="454">
        <v>9</v>
      </c>
      <c r="O8" s="454">
        <v>1647</v>
      </c>
      <c r="P8" s="524">
        <v>1.83</v>
      </c>
      <c r="Q8" s="455">
        <v>183</v>
      </c>
    </row>
    <row r="9" spans="1:17" ht="14.4" customHeight="1" x14ac:dyDescent="0.3">
      <c r="A9" s="449" t="s">
        <v>871</v>
      </c>
      <c r="B9" s="450" t="s">
        <v>714</v>
      </c>
      <c r="C9" s="450" t="s">
        <v>715</v>
      </c>
      <c r="D9" s="450" t="s">
        <v>730</v>
      </c>
      <c r="E9" s="450" t="s">
        <v>731</v>
      </c>
      <c r="F9" s="454">
        <v>2</v>
      </c>
      <c r="G9" s="454">
        <v>672</v>
      </c>
      <c r="H9" s="454">
        <v>0.12462908011869436</v>
      </c>
      <c r="I9" s="454">
        <v>336</v>
      </c>
      <c r="J9" s="454">
        <v>16</v>
      </c>
      <c r="K9" s="454">
        <v>5392</v>
      </c>
      <c r="L9" s="454">
        <v>1</v>
      </c>
      <c r="M9" s="454">
        <v>337</v>
      </c>
      <c r="N9" s="454">
        <v>4</v>
      </c>
      <c r="O9" s="454">
        <v>1364</v>
      </c>
      <c r="P9" s="524">
        <v>0.2529673590504451</v>
      </c>
      <c r="Q9" s="455">
        <v>341</v>
      </c>
    </row>
    <row r="10" spans="1:17" ht="14.4" customHeight="1" x14ac:dyDescent="0.3">
      <c r="A10" s="449" t="s">
        <v>871</v>
      </c>
      <c r="B10" s="450" t="s">
        <v>714</v>
      </c>
      <c r="C10" s="450" t="s">
        <v>715</v>
      </c>
      <c r="D10" s="450" t="s">
        <v>734</v>
      </c>
      <c r="E10" s="450" t="s">
        <v>735</v>
      </c>
      <c r="F10" s="454">
        <v>22</v>
      </c>
      <c r="G10" s="454">
        <v>7678</v>
      </c>
      <c r="H10" s="454">
        <v>0.37822660098522165</v>
      </c>
      <c r="I10" s="454">
        <v>349</v>
      </c>
      <c r="J10" s="454">
        <v>58</v>
      </c>
      <c r="K10" s="454">
        <v>20300</v>
      </c>
      <c r="L10" s="454">
        <v>1</v>
      </c>
      <c r="M10" s="454">
        <v>350</v>
      </c>
      <c r="N10" s="454">
        <v>52</v>
      </c>
      <c r="O10" s="454">
        <v>18252</v>
      </c>
      <c r="P10" s="524">
        <v>0.89911330049261085</v>
      </c>
      <c r="Q10" s="455">
        <v>351</v>
      </c>
    </row>
    <row r="11" spans="1:17" ht="14.4" customHeight="1" x14ac:dyDescent="0.3">
      <c r="A11" s="449" t="s">
        <v>871</v>
      </c>
      <c r="B11" s="450" t="s">
        <v>714</v>
      </c>
      <c r="C11" s="450" t="s">
        <v>715</v>
      </c>
      <c r="D11" s="450" t="s">
        <v>738</v>
      </c>
      <c r="E11" s="450" t="s">
        <v>739</v>
      </c>
      <c r="F11" s="454"/>
      <c r="G11" s="454"/>
      <c r="H11" s="454"/>
      <c r="I11" s="454"/>
      <c r="J11" s="454"/>
      <c r="K11" s="454"/>
      <c r="L11" s="454"/>
      <c r="M11" s="454"/>
      <c r="N11" s="454">
        <v>1</v>
      </c>
      <c r="O11" s="454">
        <v>6287</v>
      </c>
      <c r="P11" s="524"/>
      <c r="Q11" s="455">
        <v>6287</v>
      </c>
    </row>
    <row r="12" spans="1:17" ht="14.4" customHeight="1" x14ac:dyDescent="0.3">
      <c r="A12" s="449" t="s">
        <v>871</v>
      </c>
      <c r="B12" s="450" t="s">
        <v>714</v>
      </c>
      <c r="C12" s="450" t="s">
        <v>715</v>
      </c>
      <c r="D12" s="450" t="s">
        <v>742</v>
      </c>
      <c r="E12" s="450" t="s">
        <v>743</v>
      </c>
      <c r="F12" s="454">
        <v>1</v>
      </c>
      <c r="G12" s="454">
        <v>49</v>
      </c>
      <c r="H12" s="454"/>
      <c r="I12" s="454">
        <v>49</v>
      </c>
      <c r="J12" s="454"/>
      <c r="K12" s="454"/>
      <c r="L12" s="454"/>
      <c r="M12" s="454"/>
      <c r="N12" s="454"/>
      <c r="O12" s="454"/>
      <c r="P12" s="524"/>
      <c r="Q12" s="455"/>
    </row>
    <row r="13" spans="1:17" ht="14.4" customHeight="1" x14ac:dyDescent="0.3">
      <c r="A13" s="449" t="s">
        <v>871</v>
      </c>
      <c r="B13" s="450" t="s">
        <v>714</v>
      </c>
      <c r="C13" s="450" t="s">
        <v>715</v>
      </c>
      <c r="D13" s="450" t="s">
        <v>744</v>
      </c>
      <c r="E13" s="450" t="s">
        <v>745</v>
      </c>
      <c r="F13" s="454">
        <v>3</v>
      </c>
      <c r="G13" s="454">
        <v>1173</v>
      </c>
      <c r="H13" s="454">
        <v>1.4961734693877551</v>
      </c>
      <c r="I13" s="454">
        <v>391</v>
      </c>
      <c r="J13" s="454">
        <v>2</v>
      </c>
      <c r="K13" s="454">
        <v>784</v>
      </c>
      <c r="L13" s="454">
        <v>1</v>
      </c>
      <c r="M13" s="454">
        <v>392</v>
      </c>
      <c r="N13" s="454"/>
      <c r="O13" s="454"/>
      <c r="P13" s="524"/>
      <c r="Q13" s="455"/>
    </row>
    <row r="14" spans="1:17" ht="14.4" customHeight="1" x14ac:dyDescent="0.3">
      <c r="A14" s="449" t="s">
        <v>871</v>
      </c>
      <c r="B14" s="450" t="s">
        <v>714</v>
      </c>
      <c r="C14" s="450" t="s">
        <v>715</v>
      </c>
      <c r="D14" s="450" t="s">
        <v>750</v>
      </c>
      <c r="E14" s="450" t="s">
        <v>751</v>
      </c>
      <c r="F14" s="454">
        <v>5</v>
      </c>
      <c r="G14" s="454">
        <v>3525</v>
      </c>
      <c r="H14" s="454">
        <v>2.4929278642149928</v>
      </c>
      <c r="I14" s="454">
        <v>705</v>
      </c>
      <c r="J14" s="454">
        <v>2</v>
      </c>
      <c r="K14" s="454">
        <v>1414</v>
      </c>
      <c r="L14" s="454">
        <v>1</v>
      </c>
      <c r="M14" s="454">
        <v>707</v>
      </c>
      <c r="N14" s="454"/>
      <c r="O14" s="454"/>
      <c r="P14" s="524"/>
      <c r="Q14" s="455"/>
    </row>
    <row r="15" spans="1:17" ht="14.4" customHeight="1" x14ac:dyDescent="0.3">
      <c r="A15" s="449" t="s">
        <v>871</v>
      </c>
      <c r="B15" s="450" t="s">
        <v>714</v>
      </c>
      <c r="C15" s="450" t="s">
        <v>715</v>
      </c>
      <c r="D15" s="450" t="s">
        <v>754</v>
      </c>
      <c r="E15" s="450" t="s">
        <v>755</v>
      </c>
      <c r="F15" s="454">
        <v>17</v>
      </c>
      <c r="G15" s="454">
        <v>5185</v>
      </c>
      <c r="H15" s="454">
        <v>0.45945945945945948</v>
      </c>
      <c r="I15" s="454">
        <v>305</v>
      </c>
      <c r="J15" s="454">
        <v>37</v>
      </c>
      <c r="K15" s="454">
        <v>11285</v>
      </c>
      <c r="L15" s="454">
        <v>1</v>
      </c>
      <c r="M15" s="454">
        <v>305</v>
      </c>
      <c r="N15" s="454">
        <v>8</v>
      </c>
      <c r="O15" s="454">
        <v>2464</v>
      </c>
      <c r="P15" s="524">
        <v>0.21834293309703146</v>
      </c>
      <c r="Q15" s="455">
        <v>308</v>
      </c>
    </row>
    <row r="16" spans="1:17" ht="14.4" customHeight="1" x14ac:dyDescent="0.3">
      <c r="A16" s="449" t="s">
        <v>871</v>
      </c>
      <c r="B16" s="450" t="s">
        <v>714</v>
      </c>
      <c r="C16" s="450" t="s">
        <v>715</v>
      </c>
      <c r="D16" s="450" t="s">
        <v>758</v>
      </c>
      <c r="E16" s="450" t="s">
        <v>759</v>
      </c>
      <c r="F16" s="454">
        <v>61</v>
      </c>
      <c r="G16" s="454">
        <v>30134</v>
      </c>
      <c r="H16" s="454">
        <v>5.5342516069788799</v>
      </c>
      <c r="I16" s="454">
        <v>494</v>
      </c>
      <c r="J16" s="454">
        <v>11</v>
      </c>
      <c r="K16" s="454">
        <v>5445</v>
      </c>
      <c r="L16" s="454">
        <v>1</v>
      </c>
      <c r="M16" s="454">
        <v>495</v>
      </c>
      <c r="N16" s="454">
        <v>38</v>
      </c>
      <c r="O16" s="454">
        <v>18962</v>
      </c>
      <c r="P16" s="524">
        <v>3.4824609733700642</v>
      </c>
      <c r="Q16" s="455">
        <v>499</v>
      </c>
    </row>
    <row r="17" spans="1:17" ht="14.4" customHeight="1" x14ac:dyDescent="0.3">
      <c r="A17" s="449" t="s">
        <v>871</v>
      </c>
      <c r="B17" s="450" t="s">
        <v>714</v>
      </c>
      <c r="C17" s="450" t="s">
        <v>715</v>
      </c>
      <c r="D17" s="450" t="s">
        <v>762</v>
      </c>
      <c r="E17" s="450" t="s">
        <v>763</v>
      </c>
      <c r="F17" s="454">
        <v>19</v>
      </c>
      <c r="G17" s="454">
        <v>7030</v>
      </c>
      <c r="H17" s="454">
        <v>1.2632524707996406</v>
      </c>
      <c r="I17" s="454">
        <v>370</v>
      </c>
      <c r="J17" s="454">
        <v>15</v>
      </c>
      <c r="K17" s="454">
        <v>5565</v>
      </c>
      <c r="L17" s="454">
        <v>1</v>
      </c>
      <c r="M17" s="454">
        <v>371</v>
      </c>
      <c r="N17" s="454">
        <v>16</v>
      </c>
      <c r="O17" s="454">
        <v>6016</v>
      </c>
      <c r="P17" s="524">
        <v>1.0810422282120395</v>
      </c>
      <c r="Q17" s="455">
        <v>376</v>
      </c>
    </row>
    <row r="18" spans="1:17" ht="14.4" customHeight="1" x14ac:dyDescent="0.3">
      <c r="A18" s="449" t="s">
        <v>871</v>
      </c>
      <c r="B18" s="450" t="s">
        <v>714</v>
      </c>
      <c r="C18" s="450" t="s">
        <v>715</v>
      </c>
      <c r="D18" s="450" t="s">
        <v>770</v>
      </c>
      <c r="E18" s="450" t="s">
        <v>771</v>
      </c>
      <c r="F18" s="454"/>
      <c r="G18" s="454"/>
      <c r="H18" s="454"/>
      <c r="I18" s="454"/>
      <c r="J18" s="454">
        <v>7</v>
      </c>
      <c r="K18" s="454">
        <v>784</v>
      </c>
      <c r="L18" s="454">
        <v>1</v>
      </c>
      <c r="M18" s="454">
        <v>112</v>
      </c>
      <c r="N18" s="454">
        <v>1</v>
      </c>
      <c r="O18" s="454">
        <v>113</v>
      </c>
      <c r="P18" s="524">
        <v>0.1441326530612245</v>
      </c>
      <c r="Q18" s="455">
        <v>113</v>
      </c>
    </row>
    <row r="19" spans="1:17" ht="14.4" customHeight="1" x14ac:dyDescent="0.3">
      <c r="A19" s="449" t="s">
        <v>871</v>
      </c>
      <c r="B19" s="450" t="s">
        <v>714</v>
      </c>
      <c r="C19" s="450" t="s">
        <v>715</v>
      </c>
      <c r="D19" s="450" t="s">
        <v>777</v>
      </c>
      <c r="E19" s="450" t="s">
        <v>778</v>
      </c>
      <c r="F19" s="454">
        <v>3</v>
      </c>
      <c r="G19" s="454">
        <v>1368</v>
      </c>
      <c r="H19" s="454">
        <v>0.17569997431286924</v>
      </c>
      <c r="I19" s="454">
        <v>456</v>
      </c>
      <c r="J19" s="454">
        <v>17</v>
      </c>
      <c r="K19" s="454">
        <v>7786</v>
      </c>
      <c r="L19" s="454">
        <v>1</v>
      </c>
      <c r="M19" s="454">
        <v>458</v>
      </c>
      <c r="N19" s="454">
        <v>29</v>
      </c>
      <c r="O19" s="454">
        <v>13427</v>
      </c>
      <c r="P19" s="524">
        <v>1.7245055227331108</v>
      </c>
      <c r="Q19" s="455">
        <v>463</v>
      </c>
    </row>
    <row r="20" spans="1:17" ht="14.4" customHeight="1" x14ac:dyDescent="0.3">
      <c r="A20" s="449" t="s">
        <v>871</v>
      </c>
      <c r="B20" s="450" t="s">
        <v>714</v>
      </c>
      <c r="C20" s="450" t="s">
        <v>715</v>
      </c>
      <c r="D20" s="450" t="s">
        <v>779</v>
      </c>
      <c r="E20" s="450" t="s">
        <v>780</v>
      </c>
      <c r="F20" s="454">
        <v>97</v>
      </c>
      <c r="G20" s="454">
        <v>5626</v>
      </c>
      <c r="H20" s="454">
        <v>2.4871794871794872</v>
      </c>
      <c r="I20" s="454">
        <v>58</v>
      </c>
      <c r="J20" s="454">
        <v>39</v>
      </c>
      <c r="K20" s="454">
        <v>2262</v>
      </c>
      <c r="L20" s="454">
        <v>1</v>
      </c>
      <c r="M20" s="454">
        <v>58</v>
      </c>
      <c r="N20" s="454">
        <v>24</v>
      </c>
      <c r="O20" s="454">
        <v>1416</v>
      </c>
      <c r="P20" s="524">
        <v>0.62599469496021221</v>
      </c>
      <c r="Q20" s="455">
        <v>59</v>
      </c>
    </row>
    <row r="21" spans="1:17" ht="14.4" customHeight="1" x14ac:dyDescent="0.3">
      <c r="A21" s="449" t="s">
        <v>871</v>
      </c>
      <c r="B21" s="450" t="s">
        <v>714</v>
      </c>
      <c r="C21" s="450" t="s">
        <v>715</v>
      </c>
      <c r="D21" s="450" t="s">
        <v>781</v>
      </c>
      <c r="E21" s="450" t="s">
        <v>782</v>
      </c>
      <c r="F21" s="454"/>
      <c r="G21" s="454"/>
      <c r="H21" s="454"/>
      <c r="I21" s="454"/>
      <c r="J21" s="454"/>
      <c r="K21" s="454"/>
      <c r="L21" s="454"/>
      <c r="M21" s="454"/>
      <c r="N21" s="454">
        <v>1</v>
      </c>
      <c r="O21" s="454">
        <v>2179</v>
      </c>
      <c r="P21" s="524"/>
      <c r="Q21" s="455">
        <v>2179</v>
      </c>
    </row>
    <row r="22" spans="1:17" ht="14.4" customHeight="1" x14ac:dyDescent="0.3">
      <c r="A22" s="449" t="s">
        <v>871</v>
      </c>
      <c r="B22" s="450" t="s">
        <v>714</v>
      </c>
      <c r="C22" s="450" t="s">
        <v>715</v>
      </c>
      <c r="D22" s="450" t="s">
        <v>787</v>
      </c>
      <c r="E22" s="450" t="s">
        <v>788</v>
      </c>
      <c r="F22" s="454">
        <v>53</v>
      </c>
      <c r="G22" s="454">
        <v>9328</v>
      </c>
      <c r="H22" s="454">
        <v>0.9464285714285714</v>
      </c>
      <c r="I22" s="454">
        <v>176</v>
      </c>
      <c r="J22" s="454">
        <v>56</v>
      </c>
      <c r="K22" s="454">
        <v>9856</v>
      </c>
      <c r="L22" s="454">
        <v>1</v>
      </c>
      <c r="M22" s="454">
        <v>176</v>
      </c>
      <c r="N22" s="454">
        <v>44</v>
      </c>
      <c r="O22" s="454">
        <v>7876</v>
      </c>
      <c r="P22" s="524">
        <v>0.7991071428571429</v>
      </c>
      <c r="Q22" s="455">
        <v>179</v>
      </c>
    </row>
    <row r="23" spans="1:17" ht="14.4" customHeight="1" x14ac:dyDescent="0.3">
      <c r="A23" s="449" t="s">
        <v>871</v>
      </c>
      <c r="B23" s="450" t="s">
        <v>714</v>
      </c>
      <c r="C23" s="450" t="s">
        <v>715</v>
      </c>
      <c r="D23" s="450" t="s">
        <v>789</v>
      </c>
      <c r="E23" s="450" t="s">
        <v>790</v>
      </c>
      <c r="F23" s="454">
        <v>16</v>
      </c>
      <c r="G23" s="454">
        <v>1360</v>
      </c>
      <c r="H23" s="454">
        <v>3.9534883720930232</v>
      </c>
      <c r="I23" s="454">
        <v>85</v>
      </c>
      <c r="J23" s="454">
        <v>4</v>
      </c>
      <c r="K23" s="454">
        <v>344</v>
      </c>
      <c r="L23" s="454">
        <v>1</v>
      </c>
      <c r="M23" s="454">
        <v>86</v>
      </c>
      <c r="N23" s="454"/>
      <c r="O23" s="454"/>
      <c r="P23" s="524"/>
      <c r="Q23" s="455"/>
    </row>
    <row r="24" spans="1:17" ht="14.4" customHeight="1" x14ac:dyDescent="0.3">
      <c r="A24" s="449" t="s">
        <v>871</v>
      </c>
      <c r="B24" s="450" t="s">
        <v>714</v>
      </c>
      <c r="C24" s="450" t="s">
        <v>715</v>
      </c>
      <c r="D24" s="450" t="s">
        <v>793</v>
      </c>
      <c r="E24" s="450" t="s">
        <v>794</v>
      </c>
      <c r="F24" s="454"/>
      <c r="G24" s="454"/>
      <c r="H24" s="454"/>
      <c r="I24" s="454"/>
      <c r="J24" s="454"/>
      <c r="K24" s="454"/>
      <c r="L24" s="454"/>
      <c r="M24" s="454"/>
      <c r="N24" s="454">
        <v>2</v>
      </c>
      <c r="O24" s="454">
        <v>344</v>
      </c>
      <c r="P24" s="524"/>
      <c r="Q24" s="455">
        <v>172</v>
      </c>
    </row>
    <row r="25" spans="1:17" ht="14.4" customHeight="1" x14ac:dyDescent="0.3">
      <c r="A25" s="449" t="s">
        <v>871</v>
      </c>
      <c r="B25" s="450" t="s">
        <v>714</v>
      </c>
      <c r="C25" s="450" t="s">
        <v>715</v>
      </c>
      <c r="D25" s="450" t="s">
        <v>798</v>
      </c>
      <c r="E25" s="450" t="s">
        <v>799</v>
      </c>
      <c r="F25" s="454">
        <v>1</v>
      </c>
      <c r="G25" s="454">
        <v>176</v>
      </c>
      <c r="H25" s="454"/>
      <c r="I25" s="454">
        <v>176</v>
      </c>
      <c r="J25" s="454"/>
      <c r="K25" s="454"/>
      <c r="L25" s="454"/>
      <c r="M25" s="454"/>
      <c r="N25" s="454"/>
      <c r="O25" s="454"/>
      <c r="P25" s="524"/>
      <c r="Q25" s="455"/>
    </row>
    <row r="26" spans="1:17" ht="14.4" customHeight="1" x14ac:dyDescent="0.3">
      <c r="A26" s="449" t="s">
        <v>871</v>
      </c>
      <c r="B26" s="450" t="s">
        <v>714</v>
      </c>
      <c r="C26" s="450" t="s">
        <v>715</v>
      </c>
      <c r="D26" s="450" t="s">
        <v>803</v>
      </c>
      <c r="E26" s="450" t="s">
        <v>804</v>
      </c>
      <c r="F26" s="454">
        <v>5</v>
      </c>
      <c r="G26" s="454">
        <v>1320</v>
      </c>
      <c r="H26" s="454">
        <v>2.5</v>
      </c>
      <c r="I26" s="454">
        <v>264</v>
      </c>
      <c r="J26" s="454">
        <v>2</v>
      </c>
      <c r="K26" s="454">
        <v>528</v>
      </c>
      <c r="L26" s="454">
        <v>1</v>
      </c>
      <c r="M26" s="454">
        <v>264</v>
      </c>
      <c r="N26" s="454"/>
      <c r="O26" s="454"/>
      <c r="P26" s="524"/>
      <c r="Q26" s="455"/>
    </row>
    <row r="27" spans="1:17" ht="14.4" customHeight="1" x14ac:dyDescent="0.3">
      <c r="A27" s="449" t="s">
        <v>871</v>
      </c>
      <c r="B27" s="450" t="s">
        <v>714</v>
      </c>
      <c r="C27" s="450" t="s">
        <v>715</v>
      </c>
      <c r="D27" s="450" t="s">
        <v>805</v>
      </c>
      <c r="E27" s="450" t="s">
        <v>806</v>
      </c>
      <c r="F27" s="454"/>
      <c r="G27" s="454"/>
      <c r="H27" s="454"/>
      <c r="I27" s="454"/>
      <c r="J27" s="454"/>
      <c r="K27" s="454"/>
      <c r="L27" s="454"/>
      <c r="M27" s="454"/>
      <c r="N27" s="454">
        <v>9</v>
      </c>
      <c r="O27" s="454">
        <v>19314</v>
      </c>
      <c r="P27" s="524"/>
      <c r="Q27" s="455">
        <v>2146</v>
      </c>
    </row>
    <row r="28" spans="1:17" ht="14.4" customHeight="1" x14ac:dyDescent="0.3">
      <c r="A28" s="449" t="s">
        <v>871</v>
      </c>
      <c r="B28" s="450" t="s">
        <v>714</v>
      </c>
      <c r="C28" s="450" t="s">
        <v>715</v>
      </c>
      <c r="D28" s="450" t="s">
        <v>812</v>
      </c>
      <c r="E28" s="450" t="s">
        <v>813</v>
      </c>
      <c r="F28" s="454"/>
      <c r="G28" s="454"/>
      <c r="H28" s="454"/>
      <c r="I28" s="454"/>
      <c r="J28" s="454"/>
      <c r="K28" s="454"/>
      <c r="L28" s="454"/>
      <c r="M28" s="454"/>
      <c r="N28" s="454">
        <v>2</v>
      </c>
      <c r="O28" s="454">
        <v>10524</v>
      </c>
      <c r="P28" s="524"/>
      <c r="Q28" s="455">
        <v>5262</v>
      </c>
    </row>
    <row r="29" spans="1:17" ht="14.4" customHeight="1" x14ac:dyDescent="0.3">
      <c r="A29" s="449" t="s">
        <v>871</v>
      </c>
      <c r="B29" s="450" t="s">
        <v>714</v>
      </c>
      <c r="C29" s="450" t="s">
        <v>715</v>
      </c>
      <c r="D29" s="450" t="s">
        <v>816</v>
      </c>
      <c r="E29" s="450" t="s">
        <v>817</v>
      </c>
      <c r="F29" s="454"/>
      <c r="G29" s="454"/>
      <c r="H29" s="454"/>
      <c r="I29" s="454"/>
      <c r="J29" s="454"/>
      <c r="K29" s="454"/>
      <c r="L29" s="454"/>
      <c r="M29" s="454"/>
      <c r="N29" s="454">
        <v>1</v>
      </c>
      <c r="O29" s="454">
        <v>291</v>
      </c>
      <c r="P29" s="524"/>
      <c r="Q29" s="455">
        <v>291</v>
      </c>
    </row>
    <row r="30" spans="1:17" ht="14.4" customHeight="1" x14ac:dyDescent="0.3">
      <c r="A30" s="449" t="s">
        <v>871</v>
      </c>
      <c r="B30" s="450" t="s">
        <v>714</v>
      </c>
      <c r="C30" s="450" t="s">
        <v>715</v>
      </c>
      <c r="D30" s="450" t="s">
        <v>824</v>
      </c>
      <c r="E30" s="450" t="s">
        <v>825</v>
      </c>
      <c r="F30" s="454"/>
      <c r="G30" s="454"/>
      <c r="H30" s="454"/>
      <c r="I30" s="454"/>
      <c r="J30" s="454"/>
      <c r="K30" s="454"/>
      <c r="L30" s="454"/>
      <c r="M30" s="454"/>
      <c r="N30" s="454">
        <v>1</v>
      </c>
      <c r="O30" s="454">
        <v>0</v>
      </c>
      <c r="P30" s="524"/>
      <c r="Q30" s="455">
        <v>0</v>
      </c>
    </row>
    <row r="31" spans="1:17" ht="14.4" customHeight="1" x14ac:dyDescent="0.3">
      <c r="A31" s="449" t="s">
        <v>872</v>
      </c>
      <c r="B31" s="450" t="s">
        <v>714</v>
      </c>
      <c r="C31" s="450" t="s">
        <v>715</v>
      </c>
      <c r="D31" s="450" t="s">
        <v>716</v>
      </c>
      <c r="E31" s="450" t="s">
        <v>717</v>
      </c>
      <c r="F31" s="454"/>
      <c r="G31" s="454"/>
      <c r="H31" s="454"/>
      <c r="I31" s="454"/>
      <c r="J31" s="454"/>
      <c r="K31" s="454"/>
      <c r="L31" s="454"/>
      <c r="M31" s="454"/>
      <c r="N31" s="454">
        <v>1</v>
      </c>
      <c r="O31" s="454">
        <v>2259</v>
      </c>
      <c r="P31" s="524"/>
      <c r="Q31" s="455">
        <v>2259</v>
      </c>
    </row>
    <row r="32" spans="1:17" ht="14.4" customHeight="1" x14ac:dyDescent="0.3">
      <c r="A32" s="449" t="s">
        <v>872</v>
      </c>
      <c r="B32" s="450" t="s">
        <v>714</v>
      </c>
      <c r="C32" s="450" t="s">
        <v>715</v>
      </c>
      <c r="D32" s="450" t="s">
        <v>718</v>
      </c>
      <c r="E32" s="450" t="s">
        <v>719</v>
      </c>
      <c r="F32" s="454">
        <v>15</v>
      </c>
      <c r="G32" s="454">
        <v>870</v>
      </c>
      <c r="H32" s="454">
        <v>7.5</v>
      </c>
      <c r="I32" s="454">
        <v>58</v>
      </c>
      <c r="J32" s="454">
        <v>2</v>
      </c>
      <c r="K32" s="454">
        <v>116</v>
      </c>
      <c r="L32" s="454">
        <v>1</v>
      </c>
      <c r="M32" s="454">
        <v>58</v>
      </c>
      <c r="N32" s="454">
        <v>15</v>
      </c>
      <c r="O32" s="454">
        <v>885</v>
      </c>
      <c r="P32" s="524">
        <v>7.6293103448275863</v>
      </c>
      <c r="Q32" s="455">
        <v>59</v>
      </c>
    </row>
    <row r="33" spans="1:17" ht="14.4" customHeight="1" x14ac:dyDescent="0.3">
      <c r="A33" s="449" t="s">
        <v>872</v>
      </c>
      <c r="B33" s="450" t="s">
        <v>714</v>
      </c>
      <c r="C33" s="450" t="s">
        <v>715</v>
      </c>
      <c r="D33" s="450" t="s">
        <v>726</v>
      </c>
      <c r="E33" s="450" t="s">
        <v>727</v>
      </c>
      <c r="F33" s="454">
        <v>24</v>
      </c>
      <c r="G33" s="454">
        <v>4320</v>
      </c>
      <c r="H33" s="454">
        <v>1.2</v>
      </c>
      <c r="I33" s="454">
        <v>180</v>
      </c>
      <c r="J33" s="454">
        <v>20</v>
      </c>
      <c r="K33" s="454">
        <v>3600</v>
      </c>
      <c r="L33" s="454">
        <v>1</v>
      </c>
      <c r="M33" s="454">
        <v>180</v>
      </c>
      <c r="N33" s="454">
        <v>32</v>
      </c>
      <c r="O33" s="454">
        <v>5856</v>
      </c>
      <c r="P33" s="524">
        <v>1.6266666666666667</v>
      </c>
      <c r="Q33" s="455">
        <v>183</v>
      </c>
    </row>
    <row r="34" spans="1:17" ht="14.4" customHeight="1" x14ac:dyDescent="0.3">
      <c r="A34" s="449" t="s">
        <v>872</v>
      </c>
      <c r="B34" s="450" t="s">
        <v>714</v>
      </c>
      <c r="C34" s="450" t="s">
        <v>715</v>
      </c>
      <c r="D34" s="450" t="s">
        <v>730</v>
      </c>
      <c r="E34" s="450" t="s">
        <v>731</v>
      </c>
      <c r="F34" s="454">
        <v>11</v>
      </c>
      <c r="G34" s="454">
        <v>3696</v>
      </c>
      <c r="H34" s="454">
        <v>0.73115727002967357</v>
      </c>
      <c r="I34" s="454">
        <v>336</v>
      </c>
      <c r="J34" s="454">
        <v>15</v>
      </c>
      <c r="K34" s="454">
        <v>5055</v>
      </c>
      <c r="L34" s="454">
        <v>1</v>
      </c>
      <c r="M34" s="454">
        <v>337</v>
      </c>
      <c r="N34" s="454">
        <v>25</v>
      </c>
      <c r="O34" s="454">
        <v>8525</v>
      </c>
      <c r="P34" s="524">
        <v>1.6864490603363007</v>
      </c>
      <c r="Q34" s="455">
        <v>341</v>
      </c>
    </row>
    <row r="35" spans="1:17" ht="14.4" customHeight="1" x14ac:dyDescent="0.3">
      <c r="A35" s="449" t="s">
        <v>872</v>
      </c>
      <c r="B35" s="450" t="s">
        <v>714</v>
      </c>
      <c r="C35" s="450" t="s">
        <v>715</v>
      </c>
      <c r="D35" s="450" t="s">
        <v>734</v>
      </c>
      <c r="E35" s="450" t="s">
        <v>735</v>
      </c>
      <c r="F35" s="454">
        <v>46</v>
      </c>
      <c r="G35" s="454">
        <v>16054</v>
      </c>
      <c r="H35" s="454">
        <v>1.0667109634551495</v>
      </c>
      <c r="I35" s="454">
        <v>349</v>
      </c>
      <c r="J35" s="454">
        <v>43</v>
      </c>
      <c r="K35" s="454">
        <v>15050</v>
      </c>
      <c r="L35" s="454">
        <v>1</v>
      </c>
      <c r="M35" s="454">
        <v>350</v>
      </c>
      <c r="N35" s="454">
        <v>84</v>
      </c>
      <c r="O35" s="454">
        <v>29484</v>
      </c>
      <c r="P35" s="524">
        <v>1.9590697674418605</v>
      </c>
      <c r="Q35" s="455">
        <v>351</v>
      </c>
    </row>
    <row r="36" spans="1:17" ht="14.4" customHeight="1" x14ac:dyDescent="0.3">
      <c r="A36" s="449" t="s">
        <v>872</v>
      </c>
      <c r="B36" s="450" t="s">
        <v>714</v>
      </c>
      <c r="C36" s="450" t="s">
        <v>715</v>
      </c>
      <c r="D36" s="450" t="s">
        <v>742</v>
      </c>
      <c r="E36" s="450" t="s">
        <v>743</v>
      </c>
      <c r="F36" s="454"/>
      <c r="G36" s="454"/>
      <c r="H36" s="454"/>
      <c r="I36" s="454"/>
      <c r="J36" s="454"/>
      <c r="K36" s="454"/>
      <c r="L36" s="454"/>
      <c r="M36" s="454"/>
      <c r="N36" s="454">
        <v>6</v>
      </c>
      <c r="O36" s="454">
        <v>300</v>
      </c>
      <c r="P36" s="524"/>
      <c r="Q36" s="455">
        <v>50</v>
      </c>
    </row>
    <row r="37" spans="1:17" ht="14.4" customHeight="1" x14ac:dyDescent="0.3">
      <c r="A37" s="449" t="s">
        <v>872</v>
      </c>
      <c r="B37" s="450" t="s">
        <v>714</v>
      </c>
      <c r="C37" s="450" t="s">
        <v>715</v>
      </c>
      <c r="D37" s="450" t="s">
        <v>744</v>
      </c>
      <c r="E37" s="450" t="s">
        <v>745</v>
      </c>
      <c r="F37" s="454">
        <v>9</v>
      </c>
      <c r="G37" s="454">
        <v>3519</v>
      </c>
      <c r="H37" s="454">
        <v>0.59846938775510206</v>
      </c>
      <c r="I37" s="454">
        <v>391</v>
      </c>
      <c r="J37" s="454">
        <v>15</v>
      </c>
      <c r="K37" s="454">
        <v>5880</v>
      </c>
      <c r="L37" s="454">
        <v>1</v>
      </c>
      <c r="M37" s="454">
        <v>392</v>
      </c>
      <c r="N37" s="454">
        <v>37</v>
      </c>
      <c r="O37" s="454">
        <v>14763</v>
      </c>
      <c r="P37" s="524">
        <v>2.5107142857142857</v>
      </c>
      <c r="Q37" s="455">
        <v>399</v>
      </c>
    </row>
    <row r="38" spans="1:17" ht="14.4" customHeight="1" x14ac:dyDescent="0.3">
      <c r="A38" s="449" t="s">
        <v>872</v>
      </c>
      <c r="B38" s="450" t="s">
        <v>714</v>
      </c>
      <c r="C38" s="450" t="s">
        <v>715</v>
      </c>
      <c r="D38" s="450" t="s">
        <v>746</v>
      </c>
      <c r="E38" s="450" t="s">
        <v>747</v>
      </c>
      <c r="F38" s="454">
        <v>4</v>
      </c>
      <c r="G38" s="454">
        <v>152</v>
      </c>
      <c r="H38" s="454">
        <v>1.3333333333333333</v>
      </c>
      <c r="I38" s="454">
        <v>38</v>
      </c>
      <c r="J38" s="454">
        <v>3</v>
      </c>
      <c r="K38" s="454">
        <v>114</v>
      </c>
      <c r="L38" s="454">
        <v>1</v>
      </c>
      <c r="M38" s="454">
        <v>38</v>
      </c>
      <c r="N38" s="454">
        <v>5</v>
      </c>
      <c r="O38" s="454">
        <v>190</v>
      </c>
      <c r="P38" s="524">
        <v>1.6666666666666667</v>
      </c>
      <c r="Q38" s="455">
        <v>38</v>
      </c>
    </row>
    <row r="39" spans="1:17" ht="14.4" customHeight="1" x14ac:dyDescent="0.3">
      <c r="A39" s="449" t="s">
        <v>872</v>
      </c>
      <c r="B39" s="450" t="s">
        <v>714</v>
      </c>
      <c r="C39" s="450" t="s">
        <v>715</v>
      </c>
      <c r="D39" s="450" t="s">
        <v>750</v>
      </c>
      <c r="E39" s="450" t="s">
        <v>751</v>
      </c>
      <c r="F39" s="454">
        <v>12</v>
      </c>
      <c r="G39" s="454">
        <v>8460</v>
      </c>
      <c r="H39" s="454">
        <v>0.79773691654879775</v>
      </c>
      <c r="I39" s="454">
        <v>705</v>
      </c>
      <c r="J39" s="454">
        <v>15</v>
      </c>
      <c r="K39" s="454">
        <v>10605</v>
      </c>
      <c r="L39" s="454">
        <v>1</v>
      </c>
      <c r="M39" s="454">
        <v>707</v>
      </c>
      <c r="N39" s="454">
        <v>25</v>
      </c>
      <c r="O39" s="454">
        <v>17825</v>
      </c>
      <c r="P39" s="524">
        <v>1.6808109382366807</v>
      </c>
      <c r="Q39" s="455">
        <v>713</v>
      </c>
    </row>
    <row r="40" spans="1:17" ht="14.4" customHeight="1" x14ac:dyDescent="0.3">
      <c r="A40" s="449" t="s">
        <v>872</v>
      </c>
      <c r="B40" s="450" t="s">
        <v>714</v>
      </c>
      <c r="C40" s="450" t="s">
        <v>715</v>
      </c>
      <c r="D40" s="450" t="s">
        <v>752</v>
      </c>
      <c r="E40" s="450" t="s">
        <v>753</v>
      </c>
      <c r="F40" s="454"/>
      <c r="G40" s="454"/>
      <c r="H40" s="454"/>
      <c r="I40" s="454"/>
      <c r="J40" s="454"/>
      <c r="K40" s="454"/>
      <c r="L40" s="454"/>
      <c r="M40" s="454"/>
      <c r="N40" s="454">
        <v>3</v>
      </c>
      <c r="O40" s="454">
        <v>450</v>
      </c>
      <c r="P40" s="524"/>
      <c r="Q40" s="455">
        <v>150</v>
      </c>
    </row>
    <row r="41" spans="1:17" ht="14.4" customHeight="1" x14ac:dyDescent="0.3">
      <c r="A41" s="449" t="s">
        <v>872</v>
      </c>
      <c r="B41" s="450" t="s">
        <v>714</v>
      </c>
      <c r="C41" s="450" t="s">
        <v>715</v>
      </c>
      <c r="D41" s="450" t="s">
        <v>754</v>
      </c>
      <c r="E41" s="450" t="s">
        <v>755</v>
      </c>
      <c r="F41" s="454">
        <v>3</v>
      </c>
      <c r="G41" s="454">
        <v>915</v>
      </c>
      <c r="H41" s="454">
        <v>3</v>
      </c>
      <c r="I41" s="454">
        <v>305</v>
      </c>
      <c r="J41" s="454">
        <v>1</v>
      </c>
      <c r="K41" s="454">
        <v>305</v>
      </c>
      <c r="L41" s="454">
        <v>1</v>
      </c>
      <c r="M41" s="454">
        <v>305</v>
      </c>
      <c r="N41" s="454">
        <v>5</v>
      </c>
      <c r="O41" s="454">
        <v>1540</v>
      </c>
      <c r="P41" s="524">
        <v>5.0491803278688527</v>
      </c>
      <c r="Q41" s="455">
        <v>308</v>
      </c>
    </row>
    <row r="42" spans="1:17" ht="14.4" customHeight="1" x14ac:dyDescent="0.3">
      <c r="A42" s="449" t="s">
        <v>872</v>
      </c>
      <c r="B42" s="450" t="s">
        <v>714</v>
      </c>
      <c r="C42" s="450" t="s">
        <v>715</v>
      </c>
      <c r="D42" s="450" t="s">
        <v>756</v>
      </c>
      <c r="E42" s="450" t="s">
        <v>757</v>
      </c>
      <c r="F42" s="454">
        <v>2</v>
      </c>
      <c r="G42" s="454">
        <v>7424</v>
      </c>
      <c r="H42" s="454"/>
      <c r="I42" s="454">
        <v>3712</v>
      </c>
      <c r="J42" s="454"/>
      <c r="K42" s="454"/>
      <c r="L42" s="454"/>
      <c r="M42" s="454"/>
      <c r="N42" s="454">
        <v>1</v>
      </c>
      <c r="O42" s="454">
        <v>3763</v>
      </c>
      <c r="P42" s="524"/>
      <c r="Q42" s="455">
        <v>3763</v>
      </c>
    </row>
    <row r="43" spans="1:17" ht="14.4" customHeight="1" x14ac:dyDescent="0.3">
      <c r="A43" s="449" t="s">
        <v>872</v>
      </c>
      <c r="B43" s="450" t="s">
        <v>714</v>
      </c>
      <c r="C43" s="450" t="s">
        <v>715</v>
      </c>
      <c r="D43" s="450" t="s">
        <v>758</v>
      </c>
      <c r="E43" s="450" t="s">
        <v>759</v>
      </c>
      <c r="F43" s="454">
        <v>78</v>
      </c>
      <c r="G43" s="454">
        <v>38532</v>
      </c>
      <c r="H43" s="454">
        <v>1.0811447811447812</v>
      </c>
      <c r="I43" s="454">
        <v>494</v>
      </c>
      <c r="J43" s="454">
        <v>72</v>
      </c>
      <c r="K43" s="454">
        <v>35640</v>
      </c>
      <c r="L43" s="454">
        <v>1</v>
      </c>
      <c r="M43" s="454">
        <v>495</v>
      </c>
      <c r="N43" s="454">
        <v>120</v>
      </c>
      <c r="O43" s="454">
        <v>59880</v>
      </c>
      <c r="P43" s="524">
        <v>1.6801346801346801</v>
      </c>
      <c r="Q43" s="455">
        <v>499</v>
      </c>
    </row>
    <row r="44" spans="1:17" ht="14.4" customHeight="1" x14ac:dyDescent="0.3">
      <c r="A44" s="449" t="s">
        <v>872</v>
      </c>
      <c r="B44" s="450" t="s">
        <v>714</v>
      </c>
      <c r="C44" s="450" t="s">
        <v>715</v>
      </c>
      <c r="D44" s="450" t="s">
        <v>760</v>
      </c>
      <c r="E44" s="450" t="s">
        <v>761</v>
      </c>
      <c r="F44" s="454"/>
      <c r="G44" s="454"/>
      <c r="H44" s="454"/>
      <c r="I44" s="454"/>
      <c r="J44" s="454"/>
      <c r="K44" s="454"/>
      <c r="L44" s="454"/>
      <c r="M44" s="454"/>
      <c r="N44" s="454">
        <v>1</v>
      </c>
      <c r="O44" s="454">
        <v>6669</v>
      </c>
      <c r="P44" s="524"/>
      <c r="Q44" s="455">
        <v>6669</v>
      </c>
    </row>
    <row r="45" spans="1:17" ht="14.4" customHeight="1" x14ac:dyDescent="0.3">
      <c r="A45" s="449" t="s">
        <v>872</v>
      </c>
      <c r="B45" s="450" t="s">
        <v>714</v>
      </c>
      <c r="C45" s="450" t="s">
        <v>715</v>
      </c>
      <c r="D45" s="450" t="s">
        <v>762</v>
      </c>
      <c r="E45" s="450" t="s">
        <v>763</v>
      </c>
      <c r="F45" s="454">
        <v>60</v>
      </c>
      <c r="G45" s="454">
        <v>22200</v>
      </c>
      <c r="H45" s="454">
        <v>1.3297394429469902</v>
      </c>
      <c r="I45" s="454">
        <v>370</v>
      </c>
      <c r="J45" s="454">
        <v>45</v>
      </c>
      <c r="K45" s="454">
        <v>16695</v>
      </c>
      <c r="L45" s="454">
        <v>1</v>
      </c>
      <c r="M45" s="454">
        <v>371</v>
      </c>
      <c r="N45" s="454">
        <v>78</v>
      </c>
      <c r="O45" s="454">
        <v>29328</v>
      </c>
      <c r="P45" s="524">
        <v>1.7566936208445643</v>
      </c>
      <c r="Q45" s="455">
        <v>376</v>
      </c>
    </row>
    <row r="46" spans="1:17" ht="14.4" customHeight="1" x14ac:dyDescent="0.3">
      <c r="A46" s="449" t="s">
        <v>872</v>
      </c>
      <c r="B46" s="450" t="s">
        <v>714</v>
      </c>
      <c r="C46" s="450" t="s">
        <v>715</v>
      </c>
      <c r="D46" s="450" t="s">
        <v>766</v>
      </c>
      <c r="E46" s="450" t="s">
        <v>767</v>
      </c>
      <c r="F46" s="454"/>
      <c r="G46" s="454"/>
      <c r="H46" s="454"/>
      <c r="I46" s="454"/>
      <c r="J46" s="454">
        <v>1</v>
      </c>
      <c r="K46" s="454">
        <v>12</v>
      </c>
      <c r="L46" s="454">
        <v>1</v>
      </c>
      <c r="M46" s="454">
        <v>12</v>
      </c>
      <c r="N46" s="454"/>
      <c r="O46" s="454"/>
      <c r="P46" s="524"/>
      <c r="Q46" s="455"/>
    </row>
    <row r="47" spans="1:17" ht="14.4" customHeight="1" x14ac:dyDescent="0.3">
      <c r="A47" s="449" t="s">
        <v>872</v>
      </c>
      <c r="B47" s="450" t="s">
        <v>714</v>
      </c>
      <c r="C47" s="450" t="s">
        <v>715</v>
      </c>
      <c r="D47" s="450" t="s">
        <v>768</v>
      </c>
      <c r="E47" s="450" t="s">
        <v>769</v>
      </c>
      <c r="F47" s="454"/>
      <c r="G47" s="454"/>
      <c r="H47" s="454"/>
      <c r="I47" s="454"/>
      <c r="J47" s="454"/>
      <c r="K47" s="454"/>
      <c r="L47" s="454"/>
      <c r="M47" s="454"/>
      <c r="N47" s="454">
        <v>1</v>
      </c>
      <c r="O47" s="454">
        <v>12804</v>
      </c>
      <c r="P47" s="524"/>
      <c r="Q47" s="455">
        <v>12804</v>
      </c>
    </row>
    <row r="48" spans="1:17" ht="14.4" customHeight="1" x14ac:dyDescent="0.3">
      <c r="A48" s="449" t="s">
        <v>872</v>
      </c>
      <c r="B48" s="450" t="s">
        <v>714</v>
      </c>
      <c r="C48" s="450" t="s">
        <v>715</v>
      </c>
      <c r="D48" s="450" t="s">
        <v>770</v>
      </c>
      <c r="E48" s="450" t="s">
        <v>771</v>
      </c>
      <c r="F48" s="454">
        <v>10</v>
      </c>
      <c r="G48" s="454">
        <v>1110</v>
      </c>
      <c r="H48" s="454">
        <v>0.3197004608294931</v>
      </c>
      <c r="I48" s="454">
        <v>111</v>
      </c>
      <c r="J48" s="454">
        <v>31</v>
      </c>
      <c r="K48" s="454">
        <v>3472</v>
      </c>
      <c r="L48" s="454">
        <v>1</v>
      </c>
      <c r="M48" s="454">
        <v>112</v>
      </c>
      <c r="N48" s="454">
        <v>27</v>
      </c>
      <c r="O48" s="454">
        <v>3051</v>
      </c>
      <c r="P48" s="524">
        <v>0.87874423963133641</v>
      </c>
      <c r="Q48" s="455">
        <v>113</v>
      </c>
    </row>
    <row r="49" spans="1:17" ht="14.4" customHeight="1" x14ac:dyDescent="0.3">
      <c r="A49" s="449" t="s">
        <v>872</v>
      </c>
      <c r="B49" s="450" t="s">
        <v>714</v>
      </c>
      <c r="C49" s="450" t="s">
        <v>715</v>
      </c>
      <c r="D49" s="450" t="s">
        <v>772</v>
      </c>
      <c r="E49" s="450" t="s">
        <v>773</v>
      </c>
      <c r="F49" s="454"/>
      <c r="G49" s="454"/>
      <c r="H49" s="454"/>
      <c r="I49" s="454"/>
      <c r="J49" s="454"/>
      <c r="K49" s="454"/>
      <c r="L49" s="454"/>
      <c r="M49" s="454"/>
      <c r="N49" s="454">
        <v>1</v>
      </c>
      <c r="O49" s="454">
        <v>126</v>
      </c>
      <c r="P49" s="524"/>
      <c r="Q49" s="455">
        <v>126</v>
      </c>
    </row>
    <row r="50" spans="1:17" ht="14.4" customHeight="1" x14ac:dyDescent="0.3">
      <c r="A50" s="449" t="s">
        <v>872</v>
      </c>
      <c r="B50" s="450" t="s">
        <v>714</v>
      </c>
      <c r="C50" s="450" t="s">
        <v>715</v>
      </c>
      <c r="D50" s="450" t="s">
        <v>774</v>
      </c>
      <c r="E50" s="450" t="s">
        <v>775</v>
      </c>
      <c r="F50" s="454">
        <v>7</v>
      </c>
      <c r="G50" s="454">
        <v>3465</v>
      </c>
      <c r="H50" s="454">
        <v>1.1643145161290323</v>
      </c>
      <c r="I50" s="454">
        <v>495</v>
      </c>
      <c r="J50" s="454">
        <v>6</v>
      </c>
      <c r="K50" s="454">
        <v>2976</v>
      </c>
      <c r="L50" s="454">
        <v>1</v>
      </c>
      <c r="M50" s="454">
        <v>496</v>
      </c>
      <c r="N50" s="454">
        <v>9</v>
      </c>
      <c r="O50" s="454">
        <v>4500</v>
      </c>
      <c r="P50" s="524">
        <v>1.5120967741935485</v>
      </c>
      <c r="Q50" s="455">
        <v>500</v>
      </c>
    </row>
    <row r="51" spans="1:17" ht="14.4" customHeight="1" x14ac:dyDescent="0.3">
      <c r="A51" s="449" t="s">
        <v>872</v>
      </c>
      <c r="B51" s="450" t="s">
        <v>714</v>
      </c>
      <c r="C51" s="450" t="s">
        <v>715</v>
      </c>
      <c r="D51" s="450" t="s">
        <v>777</v>
      </c>
      <c r="E51" s="450" t="s">
        <v>778</v>
      </c>
      <c r="F51" s="454">
        <v>19</v>
      </c>
      <c r="G51" s="454">
        <v>8664</v>
      </c>
      <c r="H51" s="454">
        <v>0.65231139888570999</v>
      </c>
      <c r="I51" s="454">
        <v>456</v>
      </c>
      <c r="J51" s="454">
        <v>29</v>
      </c>
      <c r="K51" s="454">
        <v>13282</v>
      </c>
      <c r="L51" s="454">
        <v>1</v>
      </c>
      <c r="M51" s="454">
        <v>458</v>
      </c>
      <c r="N51" s="454">
        <v>29</v>
      </c>
      <c r="O51" s="454">
        <v>13427</v>
      </c>
      <c r="P51" s="524">
        <v>1.0109170305676856</v>
      </c>
      <c r="Q51" s="455">
        <v>463</v>
      </c>
    </row>
    <row r="52" spans="1:17" ht="14.4" customHeight="1" x14ac:dyDescent="0.3">
      <c r="A52" s="449" t="s">
        <v>872</v>
      </c>
      <c r="B52" s="450" t="s">
        <v>714</v>
      </c>
      <c r="C52" s="450" t="s">
        <v>715</v>
      </c>
      <c r="D52" s="450" t="s">
        <v>779</v>
      </c>
      <c r="E52" s="450" t="s">
        <v>780</v>
      </c>
      <c r="F52" s="454">
        <v>140</v>
      </c>
      <c r="G52" s="454">
        <v>8120</v>
      </c>
      <c r="H52" s="454">
        <v>1.3592233009708738</v>
      </c>
      <c r="I52" s="454">
        <v>58</v>
      </c>
      <c r="J52" s="454">
        <v>103</v>
      </c>
      <c r="K52" s="454">
        <v>5974</v>
      </c>
      <c r="L52" s="454">
        <v>1</v>
      </c>
      <c r="M52" s="454">
        <v>58</v>
      </c>
      <c r="N52" s="454">
        <v>164</v>
      </c>
      <c r="O52" s="454">
        <v>9676</v>
      </c>
      <c r="P52" s="524">
        <v>1.6196853029795781</v>
      </c>
      <c r="Q52" s="455">
        <v>59</v>
      </c>
    </row>
    <row r="53" spans="1:17" ht="14.4" customHeight="1" x14ac:dyDescent="0.3">
      <c r="A53" s="449" t="s">
        <v>872</v>
      </c>
      <c r="B53" s="450" t="s">
        <v>714</v>
      </c>
      <c r="C53" s="450" t="s">
        <v>715</v>
      </c>
      <c r="D53" s="450" t="s">
        <v>787</v>
      </c>
      <c r="E53" s="450" t="s">
        <v>788</v>
      </c>
      <c r="F53" s="454">
        <v>80</v>
      </c>
      <c r="G53" s="454">
        <v>14080</v>
      </c>
      <c r="H53" s="454">
        <v>2.2222222222222223</v>
      </c>
      <c r="I53" s="454">
        <v>176</v>
      </c>
      <c r="J53" s="454">
        <v>36</v>
      </c>
      <c r="K53" s="454">
        <v>6336</v>
      </c>
      <c r="L53" s="454">
        <v>1</v>
      </c>
      <c r="M53" s="454">
        <v>176</v>
      </c>
      <c r="N53" s="454">
        <v>150</v>
      </c>
      <c r="O53" s="454">
        <v>26850</v>
      </c>
      <c r="P53" s="524">
        <v>4.2376893939393936</v>
      </c>
      <c r="Q53" s="455">
        <v>179</v>
      </c>
    </row>
    <row r="54" spans="1:17" ht="14.4" customHeight="1" x14ac:dyDescent="0.3">
      <c r="A54" s="449" t="s">
        <v>872</v>
      </c>
      <c r="B54" s="450" t="s">
        <v>714</v>
      </c>
      <c r="C54" s="450" t="s">
        <v>715</v>
      </c>
      <c r="D54" s="450" t="s">
        <v>789</v>
      </c>
      <c r="E54" s="450" t="s">
        <v>790</v>
      </c>
      <c r="F54" s="454">
        <v>35</v>
      </c>
      <c r="G54" s="454">
        <v>2975</v>
      </c>
      <c r="H54" s="454">
        <v>0.78620507399577166</v>
      </c>
      <c r="I54" s="454">
        <v>85</v>
      </c>
      <c r="J54" s="454">
        <v>44</v>
      </c>
      <c r="K54" s="454">
        <v>3784</v>
      </c>
      <c r="L54" s="454">
        <v>1</v>
      </c>
      <c r="M54" s="454">
        <v>86</v>
      </c>
      <c r="N54" s="454">
        <v>93</v>
      </c>
      <c r="O54" s="454">
        <v>8091</v>
      </c>
      <c r="P54" s="524">
        <v>2.1382135306553911</v>
      </c>
      <c r="Q54" s="455">
        <v>87</v>
      </c>
    </row>
    <row r="55" spans="1:17" ht="14.4" customHeight="1" x14ac:dyDescent="0.3">
      <c r="A55" s="449" t="s">
        <v>872</v>
      </c>
      <c r="B55" s="450" t="s">
        <v>714</v>
      </c>
      <c r="C55" s="450" t="s">
        <v>715</v>
      </c>
      <c r="D55" s="450" t="s">
        <v>793</v>
      </c>
      <c r="E55" s="450" t="s">
        <v>794</v>
      </c>
      <c r="F55" s="454">
        <v>1</v>
      </c>
      <c r="G55" s="454">
        <v>170</v>
      </c>
      <c r="H55" s="454"/>
      <c r="I55" s="454">
        <v>170</v>
      </c>
      <c r="J55" s="454"/>
      <c r="K55" s="454"/>
      <c r="L55" s="454"/>
      <c r="M55" s="454"/>
      <c r="N55" s="454">
        <v>1</v>
      </c>
      <c r="O55" s="454">
        <v>172</v>
      </c>
      <c r="P55" s="524"/>
      <c r="Q55" s="455">
        <v>172</v>
      </c>
    </row>
    <row r="56" spans="1:17" ht="14.4" customHeight="1" x14ac:dyDescent="0.3">
      <c r="A56" s="449" t="s">
        <v>872</v>
      </c>
      <c r="B56" s="450" t="s">
        <v>714</v>
      </c>
      <c r="C56" s="450" t="s">
        <v>715</v>
      </c>
      <c r="D56" s="450" t="s">
        <v>795</v>
      </c>
      <c r="E56" s="450" t="s">
        <v>796</v>
      </c>
      <c r="F56" s="454">
        <v>4</v>
      </c>
      <c r="G56" s="454">
        <v>116</v>
      </c>
      <c r="H56" s="454">
        <v>1.3333333333333333</v>
      </c>
      <c r="I56" s="454">
        <v>29</v>
      </c>
      <c r="J56" s="454">
        <v>3</v>
      </c>
      <c r="K56" s="454">
        <v>87</v>
      </c>
      <c r="L56" s="454">
        <v>1</v>
      </c>
      <c r="M56" s="454">
        <v>29</v>
      </c>
      <c r="N56" s="454">
        <v>4</v>
      </c>
      <c r="O56" s="454">
        <v>124</v>
      </c>
      <c r="P56" s="524">
        <v>1.4252873563218391</v>
      </c>
      <c r="Q56" s="455">
        <v>31</v>
      </c>
    </row>
    <row r="57" spans="1:17" ht="14.4" customHeight="1" x14ac:dyDescent="0.3">
      <c r="A57" s="449" t="s">
        <v>872</v>
      </c>
      <c r="B57" s="450" t="s">
        <v>714</v>
      </c>
      <c r="C57" s="450" t="s">
        <v>715</v>
      </c>
      <c r="D57" s="450" t="s">
        <v>798</v>
      </c>
      <c r="E57" s="450" t="s">
        <v>799</v>
      </c>
      <c r="F57" s="454"/>
      <c r="G57" s="454"/>
      <c r="H57" s="454"/>
      <c r="I57" s="454"/>
      <c r="J57" s="454"/>
      <c r="K57" s="454"/>
      <c r="L57" s="454"/>
      <c r="M57" s="454"/>
      <c r="N57" s="454">
        <v>6</v>
      </c>
      <c r="O57" s="454">
        <v>1068</v>
      </c>
      <c r="P57" s="524"/>
      <c r="Q57" s="455">
        <v>178</v>
      </c>
    </row>
    <row r="58" spans="1:17" ht="14.4" customHeight="1" x14ac:dyDescent="0.3">
      <c r="A58" s="449" t="s">
        <v>872</v>
      </c>
      <c r="B58" s="450" t="s">
        <v>714</v>
      </c>
      <c r="C58" s="450" t="s">
        <v>715</v>
      </c>
      <c r="D58" s="450" t="s">
        <v>803</v>
      </c>
      <c r="E58" s="450" t="s">
        <v>804</v>
      </c>
      <c r="F58" s="454">
        <v>9</v>
      </c>
      <c r="G58" s="454">
        <v>2376</v>
      </c>
      <c r="H58" s="454">
        <v>0.69230769230769229</v>
      </c>
      <c r="I58" s="454">
        <v>264</v>
      </c>
      <c r="J58" s="454">
        <v>13</v>
      </c>
      <c r="K58" s="454">
        <v>3432</v>
      </c>
      <c r="L58" s="454">
        <v>1</v>
      </c>
      <c r="M58" s="454">
        <v>264</v>
      </c>
      <c r="N58" s="454">
        <v>21</v>
      </c>
      <c r="O58" s="454">
        <v>5607</v>
      </c>
      <c r="P58" s="524">
        <v>1.6337412587412588</v>
      </c>
      <c r="Q58" s="455">
        <v>267</v>
      </c>
    </row>
    <row r="59" spans="1:17" ht="14.4" customHeight="1" x14ac:dyDescent="0.3">
      <c r="A59" s="449" t="s">
        <v>872</v>
      </c>
      <c r="B59" s="450" t="s">
        <v>714</v>
      </c>
      <c r="C59" s="450" t="s">
        <v>715</v>
      </c>
      <c r="D59" s="450" t="s">
        <v>805</v>
      </c>
      <c r="E59" s="450" t="s">
        <v>806</v>
      </c>
      <c r="F59" s="454"/>
      <c r="G59" s="454"/>
      <c r="H59" s="454"/>
      <c r="I59" s="454"/>
      <c r="J59" s="454"/>
      <c r="K59" s="454"/>
      <c r="L59" s="454"/>
      <c r="M59" s="454"/>
      <c r="N59" s="454">
        <v>3</v>
      </c>
      <c r="O59" s="454">
        <v>6438</v>
      </c>
      <c r="P59" s="524"/>
      <c r="Q59" s="455">
        <v>2146</v>
      </c>
    </row>
    <row r="60" spans="1:17" ht="14.4" customHeight="1" x14ac:dyDescent="0.3">
      <c r="A60" s="449" t="s">
        <v>872</v>
      </c>
      <c r="B60" s="450" t="s">
        <v>714</v>
      </c>
      <c r="C60" s="450" t="s">
        <v>715</v>
      </c>
      <c r="D60" s="450" t="s">
        <v>809</v>
      </c>
      <c r="E60" s="450" t="s">
        <v>810</v>
      </c>
      <c r="F60" s="454">
        <v>2</v>
      </c>
      <c r="G60" s="454">
        <v>848</v>
      </c>
      <c r="H60" s="454"/>
      <c r="I60" s="454">
        <v>424</v>
      </c>
      <c r="J60" s="454"/>
      <c r="K60" s="454"/>
      <c r="L60" s="454"/>
      <c r="M60" s="454"/>
      <c r="N60" s="454">
        <v>2</v>
      </c>
      <c r="O60" s="454">
        <v>870</v>
      </c>
      <c r="P60" s="524"/>
      <c r="Q60" s="455">
        <v>435</v>
      </c>
    </row>
    <row r="61" spans="1:17" ht="14.4" customHeight="1" x14ac:dyDescent="0.3">
      <c r="A61" s="449" t="s">
        <v>872</v>
      </c>
      <c r="B61" s="450" t="s">
        <v>714</v>
      </c>
      <c r="C61" s="450" t="s">
        <v>715</v>
      </c>
      <c r="D61" s="450" t="s">
        <v>816</v>
      </c>
      <c r="E61" s="450" t="s">
        <v>817</v>
      </c>
      <c r="F61" s="454"/>
      <c r="G61" s="454"/>
      <c r="H61" s="454"/>
      <c r="I61" s="454"/>
      <c r="J61" s="454"/>
      <c r="K61" s="454"/>
      <c r="L61" s="454"/>
      <c r="M61" s="454"/>
      <c r="N61" s="454">
        <v>3</v>
      </c>
      <c r="O61" s="454">
        <v>873</v>
      </c>
      <c r="P61" s="524"/>
      <c r="Q61" s="455">
        <v>291</v>
      </c>
    </row>
    <row r="62" spans="1:17" ht="14.4" customHeight="1" x14ac:dyDescent="0.3">
      <c r="A62" s="449" t="s">
        <v>872</v>
      </c>
      <c r="B62" s="450" t="s">
        <v>714</v>
      </c>
      <c r="C62" s="450" t="s">
        <v>715</v>
      </c>
      <c r="D62" s="450" t="s">
        <v>818</v>
      </c>
      <c r="E62" s="450" t="s">
        <v>819</v>
      </c>
      <c r="F62" s="454">
        <v>2</v>
      </c>
      <c r="G62" s="454">
        <v>2196</v>
      </c>
      <c r="H62" s="454"/>
      <c r="I62" s="454">
        <v>1098</v>
      </c>
      <c r="J62" s="454"/>
      <c r="K62" s="454"/>
      <c r="L62" s="454"/>
      <c r="M62" s="454"/>
      <c r="N62" s="454">
        <v>1</v>
      </c>
      <c r="O62" s="454">
        <v>1118</v>
      </c>
      <c r="P62" s="524"/>
      <c r="Q62" s="455">
        <v>1118</v>
      </c>
    </row>
    <row r="63" spans="1:17" ht="14.4" customHeight="1" x14ac:dyDescent="0.3">
      <c r="A63" s="449" t="s">
        <v>872</v>
      </c>
      <c r="B63" s="450" t="s">
        <v>714</v>
      </c>
      <c r="C63" s="450" t="s">
        <v>715</v>
      </c>
      <c r="D63" s="450" t="s">
        <v>820</v>
      </c>
      <c r="E63" s="450" t="s">
        <v>821</v>
      </c>
      <c r="F63" s="454"/>
      <c r="G63" s="454"/>
      <c r="H63" s="454"/>
      <c r="I63" s="454"/>
      <c r="J63" s="454"/>
      <c r="K63" s="454"/>
      <c r="L63" s="454"/>
      <c r="M63" s="454"/>
      <c r="N63" s="454">
        <v>2</v>
      </c>
      <c r="O63" s="454">
        <v>218</v>
      </c>
      <c r="P63" s="524"/>
      <c r="Q63" s="455">
        <v>109</v>
      </c>
    </row>
    <row r="64" spans="1:17" ht="14.4" customHeight="1" x14ac:dyDescent="0.3">
      <c r="A64" s="449" t="s">
        <v>872</v>
      </c>
      <c r="B64" s="450" t="s">
        <v>714</v>
      </c>
      <c r="C64" s="450" t="s">
        <v>715</v>
      </c>
      <c r="D64" s="450" t="s">
        <v>824</v>
      </c>
      <c r="E64" s="450" t="s">
        <v>825</v>
      </c>
      <c r="F64" s="454"/>
      <c r="G64" s="454"/>
      <c r="H64" s="454"/>
      <c r="I64" s="454"/>
      <c r="J64" s="454"/>
      <c r="K64" s="454"/>
      <c r="L64" s="454"/>
      <c r="M64" s="454"/>
      <c r="N64" s="454">
        <v>2</v>
      </c>
      <c r="O64" s="454">
        <v>0</v>
      </c>
      <c r="P64" s="524"/>
      <c r="Q64" s="455">
        <v>0</v>
      </c>
    </row>
    <row r="65" spans="1:17" ht="14.4" customHeight="1" x14ac:dyDescent="0.3">
      <c r="A65" s="449" t="s">
        <v>872</v>
      </c>
      <c r="B65" s="450" t="s">
        <v>714</v>
      </c>
      <c r="C65" s="450" t="s">
        <v>715</v>
      </c>
      <c r="D65" s="450" t="s">
        <v>828</v>
      </c>
      <c r="E65" s="450" t="s">
        <v>829</v>
      </c>
      <c r="F65" s="454"/>
      <c r="G65" s="454"/>
      <c r="H65" s="454"/>
      <c r="I65" s="454"/>
      <c r="J65" s="454">
        <v>4</v>
      </c>
      <c r="K65" s="454">
        <v>19116</v>
      </c>
      <c r="L65" s="454">
        <v>1</v>
      </c>
      <c r="M65" s="454">
        <v>4779</v>
      </c>
      <c r="N65" s="454"/>
      <c r="O65" s="454"/>
      <c r="P65" s="524"/>
      <c r="Q65" s="455"/>
    </row>
    <row r="66" spans="1:17" ht="14.4" customHeight="1" x14ac:dyDescent="0.3">
      <c r="A66" s="449" t="s">
        <v>872</v>
      </c>
      <c r="B66" s="450" t="s">
        <v>714</v>
      </c>
      <c r="C66" s="450" t="s">
        <v>715</v>
      </c>
      <c r="D66" s="450" t="s">
        <v>830</v>
      </c>
      <c r="E66" s="450" t="s">
        <v>831</v>
      </c>
      <c r="F66" s="454"/>
      <c r="G66" s="454"/>
      <c r="H66" s="454"/>
      <c r="I66" s="454"/>
      <c r="J66" s="454">
        <v>1</v>
      </c>
      <c r="K66" s="454">
        <v>609</v>
      </c>
      <c r="L66" s="454">
        <v>1</v>
      </c>
      <c r="M66" s="454">
        <v>609</v>
      </c>
      <c r="N66" s="454"/>
      <c r="O66" s="454"/>
      <c r="P66" s="524"/>
      <c r="Q66" s="455"/>
    </row>
    <row r="67" spans="1:17" ht="14.4" customHeight="1" x14ac:dyDescent="0.3">
      <c r="A67" s="449" t="s">
        <v>872</v>
      </c>
      <c r="B67" s="450" t="s">
        <v>714</v>
      </c>
      <c r="C67" s="450" t="s">
        <v>715</v>
      </c>
      <c r="D67" s="450" t="s">
        <v>832</v>
      </c>
      <c r="E67" s="450" t="s">
        <v>833</v>
      </c>
      <c r="F67" s="454"/>
      <c r="G67" s="454"/>
      <c r="H67" s="454"/>
      <c r="I67" s="454"/>
      <c r="J67" s="454"/>
      <c r="K67" s="454"/>
      <c r="L67" s="454"/>
      <c r="M67" s="454"/>
      <c r="N67" s="454">
        <v>2</v>
      </c>
      <c r="O67" s="454">
        <v>5690</v>
      </c>
      <c r="P67" s="524"/>
      <c r="Q67" s="455">
        <v>2845</v>
      </c>
    </row>
    <row r="68" spans="1:17" ht="14.4" customHeight="1" x14ac:dyDescent="0.3">
      <c r="A68" s="449" t="s">
        <v>872</v>
      </c>
      <c r="B68" s="450" t="s">
        <v>714</v>
      </c>
      <c r="C68" s="450" t="s">
        <v>715</v>
      </c>
      <c r="D68" s="450" t="s">
        <v>836</v>
      </c>
      <c r="E68" s="450" t="s">
        <v>837</v>
      </c>
      <c r="F68" s="454"/>
      <c r="G68" s="454"/>
      <c r="H68" s="454"/>
      <c r="I68" s="454"/>
      <c r="J68" s="454"/>
      <c r="K68" s="454"/>
      <c r="L68" s="454"/>
      <c r="M68" s="454"/>
      <c r="N68" s="454">
        <v>2</v>
      </c>
      <c r="O68" s="454">
        <v>32024</v>
      </c>
      <c r="P68" s="524"/>
      <c r="Q68" s="455">
        <v>16012</v>
      </c>
    </row>
    <row r="69" spans="1:17" ht="14.4" customHeight="1" x14ac:dyDescent="0.3">
      <c r="A69" s="449" t="s">
        <v>873</v>
      </c>
      <c r="B69" s="450" t="s">
        <v>714</v>
      </c>
      <c r="C69" s="450" t="s">
        <v>715</v>
      </c>
      <c r="D69" s="450" t="s">
        <v>718</v>
      </c>
      <c r="E69" s="450" t="s">
        <v>719</v>
      </c>
      <c r="F69" s="454">
        <v>26</v>
      </c>
      <c r="G69" s="454">
        <v>1508</v>
      </c>
      <c r="H69" s="454">
        <v>0.89655172413793105</v>
      </c>
      <c r="I69" s="454">
        <v>58</v>
      </c>
      <c r="J69" s="454">
        <v>29</v>
      </c>
      <c r="K69" s="454">
        <v>1682</v>
      </c>
      <c r="L69" s="454">
        <v>1</v>
      </c>
      <c r="M69" s="454">
        <v>58</v>
      </c>
      <c r="N69" s="454">
        <v>37</v>
      </c>
      <c r="O69" s="454">
        <v>2183</v>
      </c>
      <c r="P69" s="524">
        <v>1.297859690844233</v>
      </c>
      <c r="Q69" s="455">
        <v>59</v>
      </c>
    </row>
    <row r="70" spans="1:17" ht="14.4" customHeight="1" x14ac:dyDescent="0.3">
      <c r="A70" s="449" t="s">
        <v>873</v>
      </c>
      <c r="B70" s="450" t="s">
        <v>714</v>
      </c>
      <c r="C70" s="450" t="s">
        <v>715</v>
      </c>
      <c r="D70" s="450" t="s">
        <v>720</v>
      </c>
      <c r="E70" s="450" t="s">
        <v>721</v>
      </c>
      <c r="F70" s="454">
        <v>1</v>
      </c>
      <c r="G70" s="454">
        <v>131</v>
      </c>
      <c r="H70" s="454"/>
      <c r="I70" s="454">
        <v>131</v>
      </c>
      <c r="J70" s="454"/>
      <c r="K70" s="454"/>
      <c r="L70" s="454"/>
      <c r="M70" s="454"/>
      <c r="N70" s="454"/>
      <c r="O70" s="454"/>
      <c r="P70" s="524"/>
      <c r="Q70" s="455"/>
    </row>
    <row r="71" spans="1:17" ht="14.4" customHeight="1" x14ac:dyDescent="0.3">
      <c r="A71" s="449" t="s">
        <v>873</v>
      </c>
      <c r="B71" s="450" t="s">
        <v>714</v>
      </c>
      <c r="C71" s="450" t="s">
        <v>715</v>
      </c>
      <c r="D71" s="450" t="s">
        <v>722</v>
      </c>
      <c r="E71" s="450" t="s">
        <v>723</v>
      </c>
      <c r="F71" s="454"/>
      <c r="G71" s="454"/>
      <c r="H71" s="454"/>
      <c r="I71" s="454"/>
      <c r="J71" s="454">
        <v>1</v>
      </c>
      <c r="K71" s="454">
        <v>190</v>
      </c>
      <c r="L71" s="454">
        <v>1</v>
      </c>
      <c r="M71" s="454">
        <v>190</v>
      </c>
      <c r="N71" s="454"/>
      <c r="O71" s="454"/>
      <c r="P71" s="524"/>
      <c r="Q71" s="455"/>
    </row>
    <row r="72" spans="1:17" ht="14.4" customHeight="1" x14ac:dyDescent="0.3">
      <c r="A72" s="449" t="s">
        <v>873</v>
      </c>
      <c r="B72" s="450" t="s">
        <v>714</v>
      </c>
      <c r="C72" s="450" t="s">
        <v>715</v>
      </c>
      <c r="D72" s="450" t="s">
        <v>726</v>
      </c>
      <c r="E72" s="450" t="s">
        <v>727</v>
      </c>
      <c r="F72" s="454">
        <v>23</v>
      </c>
      <c r="G72" s="454">
        <v>4140</v>
      </c>
      <c r="H72" s="454">
        <v>0.48936170212765956</v>
      </c>
      <c r="I72" s="454">
        <v>180</v>
      </c>
      <c r="J72" s="454">
        <v>47</v>
      </c>
      <c r="K72" s="454">
        <v>8460</v>
      </c>
      <c r="L72" s="454">
        <v>1</v>
      </c>
      <c r="M72" s="454">
        <v>180</v>
      </c>
      <c r="N72" s="454">
        <v>49</v>
      </c>
      <c r="O72" s="454">
        <v>8967</v>
      </c>
      <c r="P72" s="524">
        <v>1.0599290780141843</v>
      </c>
      <c r="Q72" s="455">
        <v>183</v>
      </c>
    </row>
    <row r="73" spans="1:17" ht="14.4" customHeight="1" x14ac:dyDescent="0.3">
      <c r="A73" s="449" t="s">
        <v>873</v>
      </c>
      <c r="B73" s="450" t="s">
        <v>714</v>
      </c>
      <c r="C73" s="450" t="s">
        <v>715</v>
      </c>
      <c r="D73" s="450" t="s">
        <v>728</v>
      </c>
      <c r="E73" s="450" t="s">
        <v>729</v>
      </c>
      <c r="F73" s="454">
        <v>10</v>
      </c>
      <c r="G73" s="454">
        <v>5690</v>
      </c>
      <c r="H73" s="454">
        <v>0.52539242843951983</v>
      </c>
      <c r="I73" s="454">
        <v>569</v>
      </c>
      <c r="J73" s="454">
        <v>19</v>
      </c>
      <c r="K73" s="454">
        <v>10830</v>
      </c>
      <c r="L73" s="454">
        <v>1</v>
      </c>
      <c r="M73" s="454">
        <v>570</v>
      </c>
      <c r="N73" s="454">
        <v>25</v>
      </c>
      <c r="O73" s="454">
        <v>14375</v>
      </c>
      <c r="P73" s="524">
        <v>1.3273314866112651</v>
      </c>
      <c r="Q73" s="455">
        <v>575</v>
      </c>
    </row>
    <row r="74" spans="1:17" ht="14.4" customHeight="1" x14ac:dyDescent="0.3">
      <c r="A74" s="449" t="s">
        <v>873</v>
      </c>
      <c r="B74" s="450" t="s">
        <v>714</v>
      </c>
      <c r="C74" s="450" t="s">
        <v>715</v>
      </c>
      <c r="D74" s="450" t="s">
        <v>730</v>
      </c>
      <c r="E74" s="450" t="s">
        <v>731</v>
      </c>
      <c r="F74" s="454">
        <v>48</v>
      </c>
      <c r="G74" s="454">
        <v>16128</v>
      </c>
      <c r="H74" s="454">
        <v>0.75964391691394662</v>
      </c>
      <c r="I74" s="454">
        <v>336</v>
      </c>
      <c r="J74" s="454">
        <v>63</v>
      </c>
      <c r="K74" s="454">
        <v>21231</v>
      </c>
      <c r="L74" s="454">
        <v>1</v>
      </c>
      <c r="M74" s="454">
        <v>337</v>
      </c>
      <c r="N74" s="454">
        <v>92</v>
      </c>
      <c r="O74" s="454">
        <v>31372</v>
      </c>
      <c r="P74" s="524">
        <v>1.4776506052470444</v>
      </c>
      <c r="Q74" s="455">
        <v>341</v>
      </c>
    </row>
    <row r="75" spans="1:17" ht="14.4" customHeight="1" x14ac:dyDescent="0.3">
      <c r="A75" s="449" t="s">
        <v>873</v>
      </c>
      <c r="B75" s="450" t="s">
        <v>714</v>
      </c>
      <c r="C75" s="450" t="s">
        <v>715</v>
      </c>
      <c r="D75" s="450" t="s">
        <v>732</v>
      </c>
      <c r="E75" s="450" t="s">
        <v>733</v>
      </c>
      <c r="F75" s="454">
        <v>3</v>
      </c>
      <c r="G75" s="454">
        <v>1377</v>
      </c>
      <c r="H75" s="454">
        <v>1.5</v>
      </c>
      <c r="I75" s="454">
        <v>459</v>
      </c>
      <c r="J75" s="454">
        <v>2</v>
      </c>
      <c r="K75" s="454">
        <v>918</v>
      </c>
      <c r="L75" s="454">
        <v>1</v>
      </c>
      <c r="M75" s="454">
        <v>459</v>
      </c>
      <c r="N75" s="454">
        <v>3</v>
      </c>
      <c r="O75" s="454">
        <v>1386</v>
      </c>
      <c r="P75" s="524">
        <v>1.5098039215686274</v>
      </c>
      <c r="Q75" s="455">
        <v>462</v>
      </c>
    </row>
    <row r="76" spans="1:17" ht="14.4" customHeight="1" x14ac:dyDescent="0.3">
      <c r="A76" s="449" t="s">
        <v>873</v>
      </c>
      <c r="B76" s="450" t="s">
        <v>714</v>
      </c>
      <c r="C76" s="450" t="s">
        <v>715</v>
      </c>
      <c r="D76" s="450" t="s">
        <v>734</v>
      </c>
      <c r="E76" s="450" t="s">
        <v>735</v>
      </c>
      <c r="F76" s="454">
        <v>96</v>
      </c>
      <c r="G76" s="454">
        <v>33504</v>
      </c>
      <c r="H76" s="454">
        <v>0.67890577507598782</v>
      </c>
      <c r="I76" s="454">
        <v>349</v>
      </c>
      <c r="J76" s="454">
        <v>141</v>
      </c>
      <c r="K76" s="454">
        <v>49350</v>
      </c>
      <c r="L76" s="454">
        <v>1</v>
      </c>
      <c r="M76" s="454">
        <v>350</v>
      </c>
      <c r="N76" s="454">
        <v>245</v>
      </c>
      <c r="O76" s="454">
        <v>85995</v>
      </c>
      <c r="P76" s="524">
        <v>1.7425531914893617</v>
      </c>
      <c r="Q76" s="455">
        <v>351</v>
      </c>
    </row>
    <row r="77" spans="1:17" ht="14.4" customHeight="1" x14ac:dyDescent="0.3">
      <c r="A77" s="449" t="s">
        <v>873</v>
      </c>
      <c r="B77" s="450" t="s">
        <v>714</v>
      </c>
      <c r="C77" s="450" t="s">
        <v>715</v>
      </c>
      <c r="D77" s="450" t="s">
        <v>736</v>
      </c>
      <c r="E77" s="450" t="s">
        <v>737</v>
      </c>
      <c r="F77" s="454">
        <v>3</v>
      </c>
      <c r="G77" s="454">
        <v>4959</v>
      </c>
      <c r="H77" s="454">
        <v>0.27239769294149957</v>
      </c>
      <c r="I77" s="454">
        <v>1653</v>
      </c>
      <c r="J77" s="454">
        <v>11</v>
      </c>
      <c r="K77" s="454">
        <v>18205</v>
      </c>
      <c r="L77" s="454">
        <v>1</v>
      </c>
      <c r="M77" s="454">
        <v>1655</v>
      </c>
      <c r="N77" s="454">
        <v>15</v>
      </c>
      <c r="O77" s="454">
        <v>24900</v>
      </c>
      <c r="P77" s="524">
        <v>1.3677561109585279</v>
      </c>
      <c r="Q77" s="455">
        <v>1660</v>
      </c>
    </row>
    <row r="78" spans="1:17" ht="14.4" customHeight="1" x14ac:dyDescent="0.3">
      <c r="A78" s="449" t="s">
        <v>873</v>
      </c>
      <c r="B78" s="450" t="s">
        <v>714</v>
      </c>
      <c r="C78" s="450" t="s">
        <v>715</v>
      </c>
      <c r="D78" s="450" t="s">
        <v>738</v>
      </c>
      <c r="E78" s="450" t="s">
        <v>739</v>
      </c>
      <c r="F78" s="454">
        <v>5</v>
      </c>
      <c r="G78" s="454">
        <v>31155</v>
      </c>
      <c r="H78" s="454">
        <v>1.6637295738545339</v>
      </c>
      <c r="I78" s="454">
        <v>6231</v>
      </c>
      <c r="J78" s="454">
        <v>3</v>
      </c>
      <c r="K78" s="454">
        <v>18726</v>
      </c>
      <c r="L78" s="454">
        <v>1</v>
      </c>
      <c r="M78" s="454">
        <v>6242</v>
      </c>
      <c r="N78" s="454">
        <v>3</v>
      </c>
      <c r="O78" s="454">
        <v>18861</v>
      </c>
      <c r="P78" s="524">
        <v>1.0072092278115989</v>
      </c>
      <c r="Q78" s="455">
        <v>6287</v>
      </c>
    </row>
    <row r="79" spans="1:17" ht="14.4" customHeight="1" x14ac:dyDescent="0.3">
      <c r="A79" s="449" t="s">
        <v>873</v>
      </c>
      <c r="B79" s="450" t="s">
        <v>714</v>
      </c>
      <c r="C79" s="450" t="s">
        <v>715</v>
      </c>
      <c r="D79" s="450" t="s">
        <v>742</v>
      </c>
      <c r="E79" s="450" t="s">
        <v>743</v>
      </c>
      <c r="F79" s="454">
        <v>10</v>
      </c>
      <c r="G79" s="454">
        <v>490</v>
      </c>
      <c r="H79" s="454">
        <v>2.5</v>
      </c>
      <c r="I79" s="454">
        <v>49</v>
      </c>
      <c r="J79" s="454">
        <v>4</v>
      </c>
      <c r="K79" s="454">
        <v>196</v>
      </c>
      <c r="L79" s="454">
        <v>1</v>
      </c>
      <c r="M79" s="454">
        <v>49</v>
      </c>
      <c r="N79" s="454">
        <v>2</v>
      </c>
      <c r="O79" s="454">
        <v>100</v>
      </c>
      <c r="P79" s="524">
        <v>0.51020408163265307</v>
      </c>
      <c r="Q79" s="455">
        <v>50</v>
      </c>
    </row>
    <row r="80" spans="1:17" ht="14.4" customHeight="1" x14ac:dyDescent="0.3">
      <c r="A80" s="449" t="s">
        <v>873</v>
      </c>
      <c r="B80" s="450" t="s">
        <v>714</v>
      </c>
      <c r="C80" s="450" t="s">
        <v>715</v>
      </c>
      <c r="D80" s="450" t="s">
        <v>744</v>
      </c>
      <c r="E80" s="450" t="s">
        <v>745</v>
      </c>
      <c r="F80" s="454">
        <v>7</v>
      </c>
      <c r="G80" s="454">
        <v>2737</v>
      </c>
      <c r="H80" s="454">
        <v>0.49872448979591838</v>
      </c>
      <c r="I80" s="454">
        <v>391</v>
      </c>
      <c r="J80" s="454">
        <v>14</v>
      </c>
      <c r="K80" s="454">
        <v>5488</v>
      </c>
      <c r="L80" s="454">
        <v>1</v>
      </c>
      <c r="M80" s="454">
        <v>392</v>
      </c>
      <c r="N80" s="454">
        <v>15</v>
      </c>
      <c r="O80" s="454">
        <v>5985</v>
      </c>
      <c r="P80" s="524">
        <v>1.090561224489796</v>
      </c>
      <c r="Q80" s="455">
        <v>399</v>
      </c>
    </row>
    <row r="81" spans="1:17" ht="14.4" customHeight="1" x14ac:dyDescent="0.3">
      <c r="A81" s="449" t="s">
        <v>873</v>
      </c>
      <c r="B81" s="450" t="s">
        <v>714</v>
      </c>
      <c r="C81" s="450" t="s">
        <v>715</v>
      </c>
      <c r="D81" s="450" t="s">
        <v>746</v>
      </c>
      <c r="E81" s="450" t="s">
        <v>747</v>
      </c>
      <c r="F81" s="454">
        <v>2</v>
      </c>
      <c r="G81" s="454">
        <v>76</v>
      </c>
      <c r="H81" s="454">
        <v>2</v>
      </c>
      <c r="I81" s="454">
        <v>38</v>
      </c>
      <c r="J81" s="454">
        <v>1</v>
      </c>
      <c r="K81" s="454">
        <v>38</v>
      </c>
      <c r="L81" s="454">
        <v>1</v>
      </c>
      <c r="M81" s="454">
        <v>38</v>
      </c>
      <c r="N81" s="454">
        <v>1</v>
      </c>
      <c r="O81" s="454">
        <v>38</v>
      </c>
      <c r="P81" s="524">
        <v>1</v>
      </c>
      <c r="Q81" s="455">
        <v>38</v>
      </c>
    </row>
    <row r="82" spans="1:17" ht="14.4" customHeight="1" x14ac:dyDescent="0.3">
      <c r="A82" s="449" t="s">
        <v>873</v>
      </c>
      <c r="B82" s="450" t="s">
        <v>714</v>
      </c>
      <c r="C82" s="450" t="s">
        <v>715</v>
      </c>
      <c r="D82" s="450" t="s">
        <v>748</v>
      </c>
      <c r="E82" s="450" t="s">
        <v>749</v>
      </c>
      <c r="F82" s="454">
        <v>2</v>
      </c>
      <c r="G82" s="454">
        <v>530</v>
      </c>
      <c r="H82" s="454"/>
      <c r="I82" s="454">
        <v>265</v>
      </c>
      <c r="J82" s="454"/>
      <c r="K82" s="454"/>
      <c r="L82" s="454"/>
      <c r="M82" s="454"/>
      <c r="N82" s="454">
        <v>1</v>
      </c>
      <c r="O82" s="454">
        <v>268</v>
      </c>
      <c r="P82" s="524"/>
      <c r="Q82" s="455">
        <v>268</v>
      </c>
    </row>
    <row r="83" spans="1:17" ht="14.4" customHeight="1" x14ac:dyDescent="0.3">
      <c r="A83" s="449" t="s">
        <v>873</v>
      </c>
      <c r="B83" s="450" t="s">
        <v>714</v>
      </c>
      <c r="C83" s="450" t="s">
        <v>715</v>
      </c>
      <c r="D83" s="450" t="s">
        <v>750</v>
      </c>
      <c r="E83" s="450" t="s">
        <v>751</v>
      </c>
      <c r="F83" s="454">
        <v>10</v>
      </c>
      <c r="G83" s="454">
        <v>7050</v>
      </c>
      <c r="H83" s="454">
        <v>0.83097595473833097</v>
      </c>
      <c r="I83" s="454">
        <v>705</v>
      </c>
      <c r="J83" s="454">
        <v>12</v>
      </c>
      <c r="K83" s="454">
        <v>8484</v>
      </c>
      <c r="L83" s="454">
        <v>1</v>
      </c>
      <c r="M83" s="454">
        <v>707</v>
      </c>
      <c r="N83" s="454">
        <v>8</v>
      </c>
      <c r="O83" s="454">
        <v>5704</v>
      </c>
      <c r="P83" s="524">
        <v>0.67232437529467237</v>
      </c>
      <c r="Q83" s="455">
        <v>713</v>
      </c>
    </row>
    <row r="84" spans="1:17" ht="14.4" customHeight="1" x14ac:dyDescent="0.3">
      <c r="A84" s="449" t="s">
        <v>873</v>
      </c>
      <c r="B84" s="450" t="s">
        <v>714</v>
      </c>
      <c r="C84" s="450" t="s">
        <v>715</v>
      </c>
      <c r="D84" s="450" t="s">
        <v>754</v>
      </c>
      <c r="E84" s="450" t="s">
        <v>755</v>
      </c>
      <c r="F84" s="454">
        <v>7</v>
      </c>
      <c r="G84" s="454">
        <v>2135</v>
      </c>
      <c r="H84" s="454">
        <v>1.4</v>
      </c>
      <c r="I84" s="454">
        <v>305</v>
      </c>
      <c r="J84" s="454">
        <v>5</v>
      </c>
      <c r="K84" s="454">
        <v>1525</v>
      </c>
      <c r="L84" s="454">
        <v>1</v>
      </c>
      <c r="M84" s="454">
        <v>305</v>
      </c>
      <c r="N84" s="454">
        <v>7</v>
      </c>
      <c r="O84" s="454">
        <v>2156</v>
      </c>
      <c r="P84" s="524">
        <v>1.4137704918032787</v>
      </c>
      <c r="Q84" s="455">
        <v>308</v>
      </c>
    </row>
    <row r="85" spans="1:17" ht="14.4" customHeight="1" x14ac:dyDescent="0.3">
      <c r="A85" s="449" t="s">
        <v>873</v>
      </c>
      <c r="B85" s="450" t="s">
        <v>714</v>
      </c>
      <c r="C85" s="450" t="s">
        <v>715</v>
      </c>
      <c r="D85" s="450" t="s">
        <v>756</v>
      </c>
      <c r="E85" s="450" t="s">
        <v>757</v>
      </c>
      <c r="F85" s="454">
        <v>1</v>
      </c>
      <c r="G85" s="454">
        <v>3712</v>
      </c>
      <c r="H85" s="454"/>
      <c r="I85" s="454">
        <v>3712</v>
      </c>
      <c r="J85" s="454"/>
      <c r="K85" s="454"/>
      <c r="L85" s="454"/>
      <c r="M85" s="454"/>
      <c r="N85" s="454"/>
      <c r="O85" s="454"/>
      <c r="P85" s="524"/>
      <c r="Q85" s="455"/>
    </row>
    <row r="86" spans="1:17" ht="14.4" customHeight="1" x14ac:dyDescent="0.3">
      <c r="A86" s="449" t="s">
        <v>873</v>
      </c>
      <c r="B86" s="450" t="s">
        <v>714</v>
      </c>
      <c r="C86" s="450" t="s">
        <v>715</v>
      </c>
      <c r="D86" s="450" t="s">
        <v>758</v>
      </c>
      <c r="E86" s="450" t="s">
        <v>759</v>
      </c>
      <c r="F86" s="454">
        <v>45</v>
      </c>
      <c r="G86" s="454">
        <v>22230</v>
      </c>
      <c r="H86" s="454">
        <v>0.51619644723092994</v>
      </c>
      <c r="I86" s="454">
        <v>494</v>
      </c>
      <c r="J86" s="454">
        <v>87</v>
      </c>
      <c r="K86" s="454">
        <v>43065</v>
      </c>
      <c r="L86" s="454">
        <v>1</v>
      </c>
      <c r="M86" s="454">
        <v>495</v>
      </c>
      <c r="N86" s="454">
        <v>79</v>
      </c>
      <c r="O86" s="454">
        <v>39421</v>
      </c>
      <c r="P86" s="524">
        <v>0.91538372228027398</v>
      </c>
      <c r="Q86" s="455">
        <v>499</v>
      </c>
    </row>
    <row r="87" spans="1:17" ht="14.4" customHeight="1" x14ac:dyDescent="0.3">
      <c r="A87" s="449" t="s">
        <v>873</v>
      </c>
      <c r="B87" s="450" t="s">
        <v>714</v>
      </c>
      <c r="C87" s="450" t="s">
        <v>715</v>
      </c>
      <c r="D87" s="450" t="s">
        <v>762</v>
      </c>
      <c r="E87" s="450" t="s">
        <v>763</v>
      </c>
      <c r="F87" s="454">
        <v>46</v>
      </c>
      <c r="G87" s="454">
        <v>17020</v>
      </c>
      <c r="H87" s="454">
        <v>0.81921447824412785</v>
      </c>
      <c r="I87" s="454">
        <v>370</v>
      </c>
      <c r="J87" s="454">
        <v>56</v>
      </c>
      <c r="K87" s="454">
        <v>20776</v>
      </c>
      <c r="L87" s="454">
        <v>1</v>
      </c>
      <c r="M87" s="454">
        <v>371</v>
      </c>
      <c r="N87" s="454">
        <v>63</v>
      </c>
      <c r="O87" s="454">
        <v>23688</v>
      </c>
      <c r="P87" s="524">
        <v>1.1401617250673854</v>
      </c>
      <c r="Q87" s="455">
        <v>376</v>
      </c>
    </row>
    <row r="88" spans="1:17" ht="14.4" customHeight="1" x14ac:dyDescent="0.3">
      <c r="A88" s="449" t="s">
        <v>873</v>
      </c>
      <c r="B88" s="450" t="s">
        <v>714</v>
      </c>
      <c r="C88" s="450" t="s">
        <v>715</v>
      </c>
      <c r="D88" s="450" t="s">
        <v>766</v>
      </c>
      <c r="E88" s="450" t="s">
        <v>767</v>
      </c>
      <c r="F88" s="454"/>
      <c r="G88" s="454"/>
      <c r="H88" s="454"/>
      <c r="I88" s="454"/>
      <c r="J88" s="454">
        <v>0</v>
      </c>
      <c r="K88" s="454">
        <v>0</v>
      </c>
      <c r="L88" s="454"/>
      <c r="M88" s="454"/>
      <c r="N88" s="454"/>
      <c r="O88" s="454"/>
      <c r="P88" s="524"/>
      <c r="Q88" s="455"/>
    </row>
    <row r="89" spans="1:17" ht="14.4" customHeight="1" x14ac:dyDescent="0.3">
      <c r="A89" s="449" t="s">
        <v>873</v>
      </c>
      <c r="B89" s="450" t="s">
        <v>714</v>
      </c>
      <c r="C89" s="450" t="s">
        <v>715</v>
      </c>
      <c r="D89" s="450" t="s">
        <v>770</v>
      </c>
      <c r="E89" s="450" t="s">
        <v>771</v>
      </c>
      <c r="F89" s="454">
        <v>14</v>
      </c>
      <c r="G89" s="454">
        <v>1554</v>
      </c>
      <c r="H89" s="454">
        <v>0.8671875</v>
      </c>
      <c r="I89" s="454">
        <v>111</v>
      </c>
      <c r="J89" s="454">
        <v>16</v>
      </c>
      <c r="K89" s="454">
        <v>1792</v>
      </c>
      <c r="L89" s="454">
        <v>1</v>
      </c>
      <c r="M89" s="454">
        <v>112</v>
      </c>
      <c r="N89" s="454">
        <v>19</v>
      </c>
      <c r="O89" s="454">
        <v>2147</v>
      </c>
      <c r="P89" s="524">
        <v>1.1981026785714286</v>
      </c>
      <c r="Q89" s="455">
        <v>113</v>
      </c>
    </row>
    <row r="90" spans="1:17" ht="14.4" customHeight="1" x14ac:dyDescent="0.3">
      <c r="A90" s="449" t="s">
        <v>873</v>
      </c>
      <c r="B90" s="450" t="s">
        <v>714</v>
      </c>
      <c r="C90" s="450" t="s">
        <v>715</v>
      </c>
      <c r="D90" s="450" t="s">
        <v>772</v>
      </c>
      <c r="E90" s="450" t="s">
        <v>773</v>
      </c>
      <c r="F90" s="454">
        <v>1</v>
      </c>
      <c r="G90" s="454">
        <v>125</v>
      </c>
      <c r="H90" s="454"/>
      <c r="I90" s="454">
        <v>125</v>
      </c>
      <c r="J90" s="454"/>
      <c r="K90" s="454"/>
      <c r="L90" s="454"/>
      <c r="M90" s="454"/>
      <c r="N90" s="454"/>
      <c r="O90" s="454"/>
      <c r="P90" s="524"/>
      <c r="Q90" s="455"/>
    </row>
    <row r="91" spans="1:17" ht="14.4" customHeight="1" x14ac:dyDescent="0.3">
      <c r="A91" s="449" t="s">
        <v>873</v>
      </c>
      <c r="B91" s="450" t="s">
        <v>714</v>
      </c>
      <c r="C91" s="450" t="s">
        <v>715</v>
      </c>
      <c r="D91" s="450" t="s">
        <v>774</v>
      </c>
      <c r="E91" s="450" t="s">
        <v>775</v>
      </c>
      <c r="F91" s="454">
        <v>7</v>
      </c>
      <c r="G91" s="454">
        <v>3465</v>
      </c>
      <c r="H91" s="454">
        <v>3.492943548387097</v>
      </c>
      <c r="I91" s="454">
        <v>495</v>
      </c>
      <c r="J91" s="454">
        <v>2</v>
      </c>
      <c r="K91" s="454">
        <v>992</v>
      </c>
      <c r="L91" s="454">
        <v>1</v>
      </c>
      <c r="M91" s="454">
        <v>496</v>
      </c>
      <c r="N91" s="454">
        <v>1</v>
      </c>
      <c r="O91" s="454">
        <v>500</v>
      </c>
      <c r="P91" s="524">
        <v>0.50403225806451613</v>
      </c>
      <c r="Q91" s="455">
        <v>500</v>
      </c>
    </row>
    <row r="92" spans="1:17" ht="14.4" customHeight="1" x14ac:dyDescent="0.3">
      <c r="A92" s="449" t="s">
        <v>873</v>
      </c>
      <c r="B92" s="450" t="s">
        <v>714</v>
      </c>
      <c r="C92" s="450" t="s">
        <v>715</v>
      </c>
      <c r="D92" s="450" t="s">
        <v>777</v>
      </c>
      <c r="E92" s="450" t="s">
        <v>778</v>
      </c>
      <c r="F92" s="454">
        <v>52</v>
      </c>
      <c r="G92" s="454">
        <v>23712</v>
      </c>
      <c r="H92" s="454">
        <v>0.82179247244749432</v>
      </c>
      <c r="I92" s="454">
        <v>456</v>
      </c>
      <c r="J92" s="454">
        <v>63</v>
      </c>
      <c r="K92" s="454">
        <v>28854</v>
      </c>
      <c r="L92" s="454">
        <v>1</v>
      </c>
      <c r="M92" s="454">
        <v>458</v>
      </c>
      <c r="N92" s="454">
        <v>86</v>
      </c>
      <c r="O92" s="454">
        <v>39818</v>
      </c>
      <c r="P92" s="524">
        <v>1.3799819782352534</v>
      </c>
      <c r="Q92" s="455">
        <v>463</v>
      </c>
    </row>
    <row r="93" spans="1:17" ht="14.4" customHeight="1" x14ac:dyDescent="0.3">
      <c r="A93" s="449" t="s">
        <v>873</v>
      </c>
      <c r="B93" s="450" t="s">
        <v>714</v>
      </c>
      <c r="C93" s="450" t="s">
        <v>715</v>
      </c>
      <c r="D93" s="450" t="s">
        <v>779</v>
      </c>
      <c r="E93" s="450" t="s">
        <v>780</v>
      </c>
      <c r="F93" s="454">
        <v>42</v>
      </c>
      <c r="G93" s="454">
        <v>2436</v>
      </c>
      <c r="H93" s="454">
        <v>0.6</v>
      </c>
      <c r="I93" s="454">
        <v>58</v>
      </c>
      <c r="J93" s="454">
        <v>70</v>
      </c>
      <c r="K93" s="454">
        <v>4060</v>
      </c>
      <c r="L93" s="454">
        <v>1</v>
      </c>
      <c r="M93" s="454">
        <v>58</v>
      </c>
      <c r="N93" s="454">
        <v>58</v>
      </c>
      <c r="O93" s="454">
        <v>3422</v>
      </c>
      <c r="P93" s="524">
        <v>0.84285714285714286</v>
      </c>
      <c r="Q93" s="455">
        <v>59</v>
      </c>
    </row>
    <row r="94" spans="1:17" ht="14.4" customHeight="1" x14ac:dyDescent="0.3">
      <c r="A94" s="449" t="s">
        <v>873</v>
      </c>
      <c r="B94" s="450" t="s">
        <v>714</v>
      </c>
      <c r="C94" s="450" t="s">
        <v>715</v>
      </c>
      <c r="D94" s="450" t="s">
        <v>787</v>
      </c>
      <c r="E94" s="450" t="s">
        <v>788</v>
      </c>
      <c r="F94" s="454">
        <v>21</v>
      </c>
      <c r="G94" s="454">
        <v>3696</v>
      </c>
      <c r="H94" s="454">
        <v>0.56756756756756754</v>
      </c>
      <c r="I94" s="454">
        <v>176</v>
      </c>
      <c r="J94" s="454">
        <v>37</v>
      </c>
      <c r="K94" s="454">
        <v>6512</v>
      </c>
      <c r="L94" s="454">
        <v>1</v>
      </c>
      <c r="M94" s="454">
        <v>176</v>
      </c>
      <c r="N94" s="454">
        <v>21</v>
      </c>
      <c r="O94" s="454">
        <v>3759</v>
      </c>
      <c r="P94" s="524">
        <v>0.57724201474201475</v>
      </c>
      <c r="Q94" s="455">
        <v>179</v>
      </c>
    </row>
    <row r="95" spans="1:17" ht="14.4" customHeight="1" x14ac:dyDescent="0.3">
      <c r="A95" s="449" t="s">
        <v>873</v>
      </c>
      <c r="B95" s="450" t="s">
        <v>714</v>
      </c>
      <c r="C95" s="450" t="s">
        <v>715</v>
      </c>
      <c r="D95" s="450" t="s">
        <v>789</v>
      </c>
      <c r="E95" s="450" t="s">
        <v>790</v>
      </c>
      <c r="F95" s="454">
        <v>84</v>
      </c>
      <c r="G95" s="454">
        <v>7140</v>
      </c>
      <c r="H95" s="454">
        <v>2.0755813953488373</v>
      </c>
      <c r="I95" s="454">
        <v>85</v>
      </c>
      <c r="J95" s="454">
        <v>40</v>
      </c>
      <c r="K95" s="454">
        <v>3440</v>
      </c>
      <c r="L95" s="454">
        <v>1</v>
      </c>
      <c r="M95" s="454">
        <v>86</v>
      </c>
      <c r="N95" s="454">
        <v>42</v>
      </c>
      <c r="O95" s="454">
        <v>3654</v>
      </c>
      <c r="P95" s="524">
        <v>1.0622093023255814</v>
      </c>
      <c r="Q95" s="455">
        <v>87</v>
      </c>
    </row>
    <row r="96" spans="1:17" ht="14.4" customHeight="1" x14ac:dyDescent="0.3">
      <c r="A96" s="449" t="s">
        <v>873</v>
      </c>
      <c r="B96" s="450" t="s">
        <v>714</v>
      </c>
      <c r="C96" s="450" t="s">
        <v>715</v>
      </c>
      <c r="D96" s="450" t="s">
        <v>793</v>
      </c>
      <c r="E96" s="450" t="s">
        <v>794</v>
      </c>
      <c r="F96" s="454">
        <v>1</v>
      </c>
      <c r="G96" s="454">
        <v>170</v>
      </c>
      <c r="H96" s="454">
        <v>0.14285714285714285</v>
      </c>
      <c r="I96" s="454">
        <v>170</v>
      </c>
      <c r="J96" s="454">
        <v>7</v>
      </c>
      <c r="K96" s="454">
        <v>1190</v>
      </c>
      <c r="L96" s="454">
        <v>1</v>
      </c>
      <c r="M96" s="454">
        <v>170</v>
      </c>
      <c r="N96" s="454">
        <v>3</v>
      </c>
      <c r="O96" s="454">
        <v>516</v>
      </c>
      <c r="P96" s="524">
        <v>0.43361344537815127</v>
      </c>
      <c r="Q96" s="455">
        <v>172</v>
      </c>
    </row>
    <row r="97" spans="1:17" ht="14.4" customHeight="1" x14ac:dyDescent="0.3">
      <c r="A97" s="449" t="s">
        <v>873</v>
      </c>
      <c r="B97" s="450" t="s">
        <v>714</v>
      </c>
      <c r="C97" s="450" t="s">
        <v>715</v>
      </c>
      <c r="D97" s="450" t="s">
        <v>795</v>
      </c>
      <c r="E97" s="450" t="s">
        <v>796</v>
      </c>
      <c r="F97" s="454"/>
      <c r="G97" s="454"/>
      <c r="H97" s="454"/>
      <c r="I97" s="454"/>
      <c r="J97" s="454"/>
      <c r="K97" s="454"/>
      <c r="L97" s="454"/>
      <c r="M97" s="454"/>
      <c r="N97" s="454">
        <v>1</v>
      </c>
      <c r="O97" s="454">
        <v>31</v>
      </c>
      <c r="P97" s="524"/>
      <c r="Q97" s="455">
        <v>31</v>
      </c>
    </row>
    <row r="98" spans="1:17" ht="14.4" customHeight="1" x14ac:dyDescent="0.3">
      <c r="A98" s="449" t="s">
        <v>873</v>
      </c>
      <c r="B98" s="450" t="s">
        <v>714</v>
      </c>
      <c r="C98" s="450" t="s">
        <v>715</v>
      </c>
      <c r="D98" s="450" t="s">
        <v>798</v>
      </c>
      <c r="E98" s="450" t="s">
        <v>799</v>
      </c>
      <c r="F98" s="454">
        <v>10</v>
      </c>
      <c r="G98" s="454">
        <v>1760</v>
      </c>
      <c r="H98" s="454">
        <v>3.3145009416195856</v>
      </c>
      <c r="I98" s="454">
        <v>176</v>
      </c>
      <c r="J98" s="454">
        <v>3</v>
      </c>
      <c r="K98" s="454">
        <v>531</v>
      </c>
      <c r="L98" s="454">
        <v>1</v>
      </c>
      <c r="M98" s="454">
        <v>177</v>
      </c>
      <c r="N98" s="454">
        <v>2</v>
      </c>
      <c r="O98" s="454">
        <v>356</v>
      </c>
      <c r="P98" s="524">
        <v>0.6704331450094162</v>
      </c>
      <c r="Q98" s="455">
        <v>178</v>
      </c>
    </row>
    <row r="99" spans="1:17" ht="14.4" customHeight="1" x14ac:dyDescent="0.3">
      <c r="A99" s="449" t="s">
        <v>873</v>
      </c>
      <c r="B99" s="450" t="s">
        <v>714</v>
      </c>
      <c r="C99" s="450" t="s">
        <v>715</v>
      </c>
      <c r="D99" s="450" t="s">
        <v>803</v>
      </c>
      <c r="E99" s="450" t="s">
        <v>804</v>
      </c>
      <c r="F99" s="454">
        <v>22</v>
      </c>
      <c r="G99" s="454">
        <v>5808</v>
      </c>
      <c r="H99" s="454">
        <v>1.1000000000000001</v>
      </c>
      <c r="I99" s="454">
        <v>264</v>
      </c>
      <c r="J99" s="454">
        <v>20</v>
      </c>
      <c r="K99" s="454">
        <v>5280</v>
      </c>
      <c r="L99" s="454">
        <v>1</v>
      </c>
      <c r="M99" s="454">
        <v>264</v>
      </c>
      <c r="N99" s="454">
        <v>13</v>
      </c>
      <c r="O99" s="454">
        <v>3471</v>
      </c>
      <c r="P99" s="524">
        <v>0.6573863636363636</v>
      </c>
      <c r="Q99" s="455">
        <v>267</v>
      </c>
    </row>
    <row r="100" spans="1:17" ht="14.4" customHeight="1" x14ac:dyDescent="0.3">
      <c r="A100" s="449" t="s">
        <v>873</v>
      </c>
      <c r="B100" s="450" t="s">
        <v>714</v>
      </c>
      <c r="C100" s="450" t="s">
        <v>715</v>
      </c>
      <c r="D100" s="450" t="s">
        <v>805</v>
      </c>
      <c r="E100" s="450" t="s">
        <v>806</v>
      </c>
      <c r="F100" s="454"/>
      <c r="G100" s="454"/>
      <c r="H100" s="454"/>
      <c r="I100" s="454"/>
      <c r="J100" s="454">
        <v>2</v>
      </c>
      <c r="K100" s="454">
        <v>4268</v>
      </c>
      <c r="L100" s="454">
        <v>1</v>
      </c>
      <c r="M100" s="454">
        <v>2134</v>
      </c>
      <c r="N100" s="454">
        <v>4</v>
      </c>
      <c r="O100" s="454">
        <v>8584</v>
      </c>
      <c r="P100" s="524">
        <v>2.0112464854732894</v>
      </c>
      <c r="Q100" s="455">
        <v>2146</v>
      </c>
    </row>
    <row r="101" spans="1:17" ht="14.4" customHeight="1" x14ac:dyDescent="0.3">
      <c r="A101" s="449" t="s">
        <v>873</v>
      </c>
      <c r="B101" s="450" t="s">
        <v>714</v>
      </c>
      <c r="C101" s="450" t="s">
        <v>715</v>
      </c>
      <c r="D101" s="450" t="s">
        <v>809</v>
      </c>
      <c r="E101" s="450" t="s">
        <v>810</v>
      </c>
      <c r="F101" s="454">
        <v>1</v>
      </c>
      <c r="G101" s="454">
        <v>424</v>
      </c>
      <c r="H101" s="454"/>
      <c r="I101" s="454">
        <v>424</v>
      </c>
      <c r="J101" s="454"/>
      <c r="K101" s="454"/>
      <c r="L101" s="454"/>
      <c r="M101" s="454"/>
      <c r="N101" s="454"/>
      <c r="O101" s="454"/>
      <c r="P101" s="524"/>
      <c r="Q101" s="455"/>
    </row>
    <row r="102" spans="1:17" ht="14.4" customHeight="1" x14ac:dyDescent="0.3">
      <c r="A102" s="449" t="s">
        <v>873</v>
      </c>
      <c r="B102" s="450" t="s">
        <v>714</v>
      </c>
      <c r="C102" s="450" t="s">
        <v>715</v>
      </c>
      <c r="D102" s="450" t="s">
        <v>812</v>
      </c>
      <c r="E102" s="450" t="s">
        <v>813</v>
      </c>
      <c r="F102" s="454">
        <v>7</v>
      </c>
      <c r="G102" s="454">
        <v>36540</v>
      </c>
      <c r="H102" s="454">
        <v>1.7469879518072289</v>
      </c>
      <c r="I102" s="454">
        <v>5220</v>
      </c>
      <c r="J102" s="454">
        <v>4</v>
      </c>
      <c r="K102" s="454">
        <v>20916</v>
      </c>
      <c r="L102" s="454">
        <v>1</v>
      </c>
      <c r="M102" s="454">
        <v>5229</v>
      </c>
      <c r="N102" s="454">
        <v>3</v>
      </c>
      <c r="O102" s="454">
        <v>15786</v>
      </c>
      <c r="P102" s="524">
        <v>0.75473321858864029</v>
      </c>
      <c r="Q102" s="455">
        <v>5262</v>
      </c>
    </row>
    <row r="103" spans="1:17" ht="14.4" customHeight="1" x14ac:dyDescent="0.3">
      <c r="A103" s="449" t="s">
        <v>873</v>
      </c>
      <c r="B103" s="450" t="s">
        <v>714</v>
      </c>
      <c r="C103" s="450" t="s">
        <v>715</v>
      </c>
      <c r="D103" s="450" t="s">
        <v>816</v>
      </c>
      <c r="E103" s="450" t="s">
        <v>817</v>
      </c>
      <c r="F103" s="454"/>
      <c r="G103" s="454"/>
      <c r="H103" s="454"/>
      <c r="I103" s="454"/>
      <c r="J103" s="454"/>
      <c r="K103" s="454"/>
      <c r="L103" s="454"/>
      <c r="M103" s="454"/>
      <c r="N103" s="454">
        <v>1</v>
      </c>
      <c r="O103" s="454">
        <v>291</v>
      </c>
      <c r="P103" s="524"/>
      <c r="Q103" s="455">
        <v>291</v>
      </c>
    </row>
    <row r="104" spans="1:17" ht="14.4" customHeight="1" x14ac:dyDescent="0.3">
      <c r="A104" s="449" t="s">
        <v>873</v>
      </c>
      <c r="B104" s="450" t="s">
        <v>714</v>
      </c>
      <c r="C104" s="450" t="s">
        <v>715</v>
      </c>
      <c r="D104" s="450" t="s">
        <v>818</v>
      </c>
      <c r="E104" s="450" t="s">
        <v>819</v>
      </c>
      <c r="F104" s="454">
        <v>1</v>
      </c>
      <c r="G104" s="454">
        <v>1098</v>
      </c>
      <c r="H104" s="454"/>
      <c r="I104" s="454">
        <v>1098</v>
      </c>
      <c r="J104" s="454"/>
      <c r="K104" s="454"/>
      <c r="L104" s="454"/>
      <c r="M104" s="454"/>
      <c r="N104" s="454"/>
      <c r="O104" s="454"/>
      <c r="P104" s="524"/>
      <c r="Q104" s="455"/>
    </row>
    <row r="105" spans="1:17" ht="14.4" customHeight="1" x14ac:dyDescent="0.3">
      <c r="A105" s="449" t="s">
        <v>873</v>
      </c>
      <c r="B105" s="450" t="s">
        <v>714</v>
      </c>
      <c r="C105" s="450" t="s">
        <v>715</v>
      </c>
      <c r="D105" s="450" t="s">
        <v>820</v>
      </c>
      <c r="E105" s="450" t="s">
        <v>821</v>
      </c>
      <c r="F105" s="454">
        <v>5</v>
      </c>
      <c r="G105" s="454">
        <v>535</v>
      </c>
      <c r="H105" s="454"/>
      <c r="I105" s="454">
        <v>107</v>
      </c>
      <c r="J105" s="454"/>
      <c r="K105" s="454"/>
      <c r="L105" s="454"/>
      <c r="M105" s="454"/>
      <c r="N105" s="454">
        <v>2</v>
      </c>
      <c r="O105" s="454">
        <v>218</v>
      </c>
      <c r="P105" s="524"/>
      <c r="Q105" s="455">
        <v>109</v>
      </c>
    </row>
    <row r="106" spans="1:17" ht="14.4" customHeight="1" x14ac:dyDescent="0.3">
      <c r="A106" s="449" t="s">
        <v>873</v>
      </c>
      <c r="B106" s="450" t="s">
        <v>714</v>
      </c>
      <c r="C106" s="450" t="s">
        <v>715</v>
      </c>
      <c r="D106" s="450" t="s">
        <v>822</v>
      </c>
      <c r="E106" s="450" t="s">
        <v>823</v>
      </c>
      <c r="F106" s="454">
        <v>2</v>
      </c>
      <c r="G106" s="454">
        <v>628</v>
      </c>
      <c r="H106" s="454"/>
      <c r="I106" s="454">
        <v>314</v>
      </c>
      <c r="J106" s="454"/>
      <c r="K106" s="454"/>
      <c r="L106" s="454"/>
      <c r="M106" s="454"/>
      <c r="N106" s="454"/>
      <c r="O106" s="454"/>
      <c r="P106" s="524"/>
      <c r="Q106" s="455"/>
    </row>
    <row r="107" spans="1:17" ht="14.4" customHeight="1" x14ac:dyDescent="0.3">
      <c r="A107" s="449" t="s">
        <v>873</v>
      </c>
      <c r="B107" s="450" t="s">
        <v>714</v>
      </c>
      <c r="C107" s="450" t="s">
        <v>715</v>
      </c>
      <c r="D107" s="450" t="s">
        <v>828</v>
      </c>
      <c r="E107" s="450" t="s">
        <v>829</v>
      </c>
      <c r="F107" s="454"/>
      <c r="G107" s="454"/>
      <c r="H107" s="454"/>
      <c r="I107" s="454"/>
      <c r="J107" s="454">
        <v>0</v>
      </c>
      <c r="K107" s="454">
        <v>0</v>
      </c>
      <c r="L107" s="454"/>
      <c r="M107" s="454"/>
      <c r="N107" s="454"/>
      <c r="O107" s="454"/>
      <c r="P107" s="524"/>
      <c r="Q107" s="455"/>
    </row>
    <row r="108" spans="1:17" ht="14.4" customHeight="1" x14ac:dyDescent="0.3">
      <c r="A108" s="449" t="s">
        <v>873</v>
      </c>
      <c r="B108" s="450" t="s">
        <v>714</v>
      </c>
      <c r="C108" s="450" t="s">
        <v>715</v>
      </c>
      <c r="D108" s="450" t="s">
        <v>830</v>
      </c>
      <c r="E108" s="450" t="s">
        <v>831</v>
      </c>
      <c r="F108" s="454"/>
      <c r="G108" s="454"/>
      <c r="H108" s="454"/>
      <c r="I108" s="454"/>
      <c r="J108" s="454">
        <v>0</v>
      </c>
      <c r="K108" s="454">
        <v>0</v>
      </c>
      <c r="L108" s="454"/>
      <c r="M108" s="454"/>
      <c r="N108" s="454"/>
      <c r="O108" s="454"/>
      <c r="P108" s="524"/>
      <c r="Q108" s="455"/>
    </row>
    <row r="109" spans="1:17" ht="14.4" customHeight="1" x14ac:dyDescent="0.3">
      <c r="A109" s="449" t="s">
        <v>874</v>
      </c>
      <c r="B109" s="450" t="s">
        <v>714</v>
      </c>
      <c r="C109" s="450" t="s">
        <v>715</v>
      </c>
      <c r="D109" s="450" t="s">
        <v>718</v>
      </c>
      <c r="E109" s="450" t="s">
        <v>719</v>
      </c>
      <c r="F109" s="454">
        <v>898</v>
      </c>
      <c r="G109" s="454">
        <v>52084</v>
      </c>
      <c r="H109" s="454">
        <v>1.7712031558185404</v>
      </c>
      <c r="I109" s="454">
        <v>58</v>
      </c>
      <c r="J109" s="454">
        <v>507</v>
      </c>
      <c r="K109" s="454">
        <v>29406</v>
      </c>
      <c r="L109" s="454">
        <v>1</v>
      </c>
      <c r="M109" s="454">
        <v>58</v>
      </c>
      <c r="N109" s="454">
        <v>468</v>
      </c>
      <c r="O109" s="454">
        <v>27612</v>
      </c>
      <c r="P109" s="524">
        <v>0.93899204244031831</v>
      </c>
      <c r="Q109" s="455">
        <v>59</v>
      </c>
    </row>
    <row r="110" spans="1:17" ht="14.4" customHeight="1" x14ac:dyDescent="0.3">
      <c r="A110" s="449" t="s">
        <v>874</v>
      </c>
      <c r="B110" s="450" t="s">
        <v>714</v>
      </c>
      <c r="C110" s="450" t="s">
        <v>715</v>
      </c>
      <c r="D110" s="450" t="s">
        <v>720</v>
      </c>
      <c r="E110" s="450" t="s">
        <v>721</v>
      </c>
      <c r="F110" s="454">
        <v>678</v>
      </c>
      <c r="G110" s="454">
        <v>88818</v>
      </c>
      <c r="H110" s="454">
        <v>1.1030551415797318</v>
      </c>
      <c r="I110" s="454">
        <v>131</v>
      </c>
      <c r="J110" s="454">
        <v>610</v>
      </c>
      <c r="K110" s="454">
        <v>80520</v>
      </c>
      <c r="L110" s="454">
        <v>1</v>
      </c>
      <c r="M110" s="454">
        <v>132</v>
      </c>
      <c r="N110" s="454">
        <v>681</v>
      </c>
      <c r="O110" s="454">
        <v>89892</v>
      </c>
      <c r="P110" s="524">
        <v>1.1163934426229509</v>
      </c>
      <c r="Q110" s="455">
        <v>132</v>
      </c>
    </row>
    <row r="111" spans="1:17" ht="14.4" customHeight="1" x14ac:dyDescent="0.3">
      <c r="A111" s="449" t="s">
        <v>874</v>
      </c>
      <c r="B111" s="450" t="s">
        <v>714</v>
      </c>
      <c r="C111" s="450" t="s">
        <v>715</v>
      </c>
      <c r="D111" s="450" t="s">
        <v>722</v>
      </c>
      <c r="E111" s="450" t="s">
        <v>723</v>
      </c>
      <c r="F111" s="454">
        <v>19</v>
      </c>
      <c r="G111" s="454">
        <v>3591</v>
      </c>
      <c r="H111" s="454">
        <v>0.52500000000000002</v>
      </c>
      <c r="I111" s="454">
        <v>189</v>
      </c>
      <c r="J111" s="454">
        <v>36</v>
      </c>
      <c r="K111" s="454">
        <v>6840</v>
      </c>
      <c r="L111" s="454">
        <v>1</v>
      </c>
      <c r="M111" s="454">
        <v>190</v>
      </c>
      <c r="N111" s="454">
        <v>55</v>
      </c>
      <c r="O111" s="454">
        <v>10450</v>
      </c>
      <c r="P111" s="524">
        <v>1.5277777777777777</v>
      </c>
      <c r="Q111" s="455">
        <v>190</v>
      </c>
    </row>
    <row r="112" spans="1:17" ht="14.4" customHeight="1" x14ac:dyDescent="0.3">
      <c r="A112" s="449" t="s">
        <v>874</v>
      </c>
      <c r="B112" s="450" t="s">
        <v>714</v>
      </c>
      <c r="C112" s="450" t="s">
        <v>715</v>
      </c>
      <c r="D112" s="450" t="s">
        <v>724</v>
      </c>
      <c r="E112" s="450" t="s">
        <v>725</v>
      </c>
      <c r="F112" s="454">
        <v>285</v>
      </c>
      <c r="G112" s="454">
        <v>116280</v>
      </c>
      <c r="H112" s="454">
        <v>4.6721311475409832</v>
      </c>
      <c r="I112" s="454">
        <v>408</v>
      </c>
      <c r="J112" s="454">
        <v>61</v>
      </c>
      <c r="K112" s="454">
        <v>24888</v>
      </c>
      <c r="L112" s="454">
        <v>1</v>
      </c>
      <c r="M112" s="454">
        <v>408</v>
      </c>
      <c r="N112" s="454">
        <v>55</v>
      </c>
      <c r="O112" s="454">
        <v>22605</v>
      </c>
      <c r="P112" s="524">
        <v>0.9082690453230472</v>
      </c>
      <c r="Q112" s="455">
        <v>411</v>
      </c>
    </row>
    <row r="113" spans="1:17" ht="14.4" customHeight="1" x14ac:dyDescent="0.3">
      <c r="A113" s="449" t="s">
        <v>874</v>
      </c>
      <c r="B113" s="450" t="s">
        <v>714</v>
      </c>
      <c r="C113" s="450" t="s">
        <v>715</v>
      </c>
      <c r="D113" s="450" t="s">
        <v>726</v>
      </c>
      <c r="E113" s="450" t="s">
        <v>727</v>
      </c>
      <c r="F113" s="454">
        <v>210</v>
      </c>
      <c r="G113" s="454">
        <v>37800</v>
      </c>
      <c r="H113" s="454">
        <v>0.76923076923076927</v>
      </c>
      <c r="I113" s="454">
        <v>180</v>
      </c>
      <c r="J113" s="454">
        <v>273</v>
      </c>
      <c r="K113" s="454">
        <v>49140</v>
      </c>
      <c r="L113" s="454">
        <v>1</v>
      </c>
      <c r="M113" s="454">
        <v>180</v>
      </c>
      <c r="N113" s="454">
        <v>326</v>
      </c>
      <c r="O113" s="454">
        <v>59658</v>
      </c>
      <c r="P113" s="524">
        <v>1.2140415140415139</v>
      </c>
      <c r="Q113" s="455">
        <v>183</v>
      </c>
    </row>
    <row r="114" spans="1:17" ht="14.4" customHeight="1" x14ac:dyDescent="0.3">
      <c r="A114" s="449" t="s">
        <v>874</v>
      </c>
      <c r="B114" s="450" t="s">
        <v>714</v>
      </c>
      <c r="C114" s="450" t="s">
        <v>715</v>
      </c>
      <c r="D114" s="450" t="s">
        <v>730</v>
      </c>
      <c r="E114" s="450" t="s">
        <v>731</v>
      </c>
      <c r="F114" s="454">
        <v>67</v>
      </c>
      <c r="G114" s="454">
        <v>22512</v>
      </c>
      <c r="H114" s="454">
        <v>1.0437685459940653</v>
      </c>
      <c r="I114" s="454">
        <v>336</v>
      </c>
      <c r="J114" s="454">
        <v>64</v>
      </c>
      <c r="K114" s="454">
        <v>21568</v>
      </c>
      <c r="L114" s="454">
        <v>1</v>
      </c>
      <c r="M114" s="454">
        <v>337</v>
      </c>
      <c r="N114" s="454">
        <v>38</v>
      </c>
      <c r="O114" s="454">
        <v>12958</v>
      </c>
      <c r="P114" s="524">
        <v>0.60079747774480707</v>
      </c>
      <c r="Q114" s="455">
        <v>341</v>
      </c>
    </row>
    <row r="115" spans="1:17" ht="14.4" customHeight="1" x14ac:dyDescent="0.3">
      <c r="A115" s="449" t="s">
        <v>874</v>
      </c>
      <c r="B115" s="450" t="s">
        <v>714</v>
      </c>
      <c r="C115" s="450" t="s">
        <v>715</v>
      </c>
      <c r="D115" s="450" t="s">
        <v>734</v>
      </c>
      <c r="E115" s="450" t="s">
        <v>735</v>
      </c>
      <c r="F115" s="454">
        <v>843</v>
      </c>
      <c r="G115" s="454">
        <v>294207</v>
      </c>
      <c r="H115" s="454">
        <v>0.82410924369747895</v>
      </c>
      <c r="I115" s="454">
        <v>349</v>
      </c>
      <c r="J115" s="454">
        <v>1020</v>
      </c>
      <c r="K115" s="454">
        <v>357000</v>
      </c>
      <c r="L115" s="454">
        <v>1</v>
      </c>
      <c r="M115" s="454">
        <v>350</v>
      </c>
      <c r="N115" s="454">
        <v>1371</v>
      </c>
      <c r="O115" s="454">
        <v>481221</v>
      </c>
      <c r="P115" s="524">
        <v>1.3479579831932773</v>
      </c>
      <c r="Q115" s="455">
        <v>351</v>
      </c>
    </row>
    <row r="116" spans="1:17" ht="14.4" customHeight="1" x14ac:dyDescent="0.3">
      <c r="A116" s="449" t="s">
        <v>874</v>
      </c>
      <c r="B116" s="450" t="s">
        <v>714</v>
      </c>
      <c r="C116" s="450" t="s">
        <v>715</v>
      </c>
      <c r="D116" s="450" t="s">
        <v>740</v>
      </c>
      <c r="E116" s="450" t="s">
        <v>741</v>
      </c>
      <c r="F116" s="454">
        <v>89</v>
      </c>
      <c r="G116" s="454">
        <v>10413</v>
      </c>
      <c r="H116" s="454">
        <v>1.9347826086956521</v>
      </c>
      <c r="I116" s="454">
        <v>117</v>
      </c>
      <c r="J116" s="454">
        <v>46</v>
      </c>
      <c r="K116" s="454">
        <v>5382</v>
      </c>
      <c r="L116" s="454">
        <v>1</v>
      </c>
      <c r="M116" s="454">
        <v>117</v>
      </c>
      <c r="N116" s="454">
        <v>25</v>
      </c>
      <c r="O116" s="454">
        <v>2950</v>
      </c>
      <c r="P116" s="524">
        <v>0.54812337421033075</v>
      </c>
      <c r="Q116" s="455">
        <v>118</v>
      </c>
    </row>
    <row r="117" spans="1:17" ht="14.4" customHeight="1" x14ac:dyDescent="0.3">
      <c r="A117" s="449" t="s">
        <v>874</v>
      </c>
      <c r="B117" s="450" t="s">
        <v>714</v>
      </c>
      <c r="C117" s="450" t="s">
        <v>715</v>
      </c>
      <c r="D117" s="450" t="s">
        <v>742</v>
      </c>
      <c r="E117" s="450" t="s">
        <v>743</v>
      </c>
      <c r="F117" s="454"/>
      <c r="G117" s="454"/>
      <c r="H117" s="454"/>
      <c r="I117" s="454"/>
      <c r="J117" s="454">
        <v>1</v>
      </c>
      <c r="K117" s="454">
        <v>49</v>
      </c>
      <c r="L117" s="454">
        <v>1</v>
      </c>
      <c r="M117" s="454">
        <v>49</v>
      </c>
      <c r="N117" s="454"/>
      <c r="O117" s="454"/>
      <c r="P117" s="524"/>
      <c r="Q117" s="455"/>
    </row>
    <row r="118" spans="1:17" ht="14.4" customHeight="1" x14ac:dyDescent="0.3">
      <c r="A118" s="449" t="s">
        <v>874</v>
      </c>
      <c r="B118" s="450" t="s">
        <v>714</v>
      </c>
      <c r="C118" s="450" t="s">
        <v>715</v>
      </c>
      <c r="D118" s="450" t="s">
        <v>744</v>
      </c>
      <c r="E118" s="450" t="s">
        <v>745</v>
      </c>
      <c r="F118" s="454">
        <v>3</v>
      </c>
      <c r="G118" s="454">
        <v>1173</v>
      </c>
      <c r="H118" s="454">
        <v>1.4961734693877551</v>
      </c>
      <c r="I118" s="454">
        <v>391</v>
      </c>
      <c r="J118" s="454">
        <v>2</v>
      </c>
      <c r="K118" s="454">
        <v>784</v>
      </c>
      <c r="L118" s="454">
        <v>1</v>
      </c>
      <c r="M118" s="454">
        <v>392</v>
      </c>
      <c r="N118" s="454">
        <v>2</v>
      </c>
      <c r="O118" s="454">
        <v>798</v>
      </c>
      <c r="P118" s="524">
        <v>1.0178571428571428</v>
      </c>
      <c r="Q118" s="455">
        <v>399</v>
      </c>
    </row>
    <row r="119" spans="1:17" ht="14.4" customHeight="1" x14ac:dyDescent="0.3">
      <c r="A119" s="449" t="s">
        <v>874</v>
      </c>
      <c r="B119" s="450" t="s">
        <v>714</v>
      </c>
      <c r="C119" s="450" t="s">
        <v>715</v>
      </c>
      <c r="D119" s="450" t="s">
        <v>746</v>
      </c>
      <c r="E119" s="450" t="s">
        <v>747</v>
      </c>
      <c r="F119" s="454">
        <v>88</v>
      </c>
      <c r="G119" s="454">
        <v>3344</v>
      </c>
      <c r="H119" s="454">
        <v>2.2000000000000002</v>
      </c>
      <c r="I119" s="454">
        <v>38</v>
      </c>
      <c r="J119" s="454">
        <v>40</v>
      </c>
      <c r="K119" s="454">
        <v>1520</v>
      </c>
      <c r="L119" s="454">
        <v>1</v>
      </c>
      <c r="M119" s="454">
        <v>38</v>
      </c>
      <c r="N119" s="454">
        <v>21</v>
      </c>
      <c r="O119" s="454">
        <v>798</v>
      </c>
      <c r="P119" s="524">
        <v>0.52500000000000002</v>
      </c>
      <c r="Q119" s="455">
        <v>38</v>
      </c>
    </row>
    <row r="120" spans="1:17" ht="14.4" customHeight="1" x14ac:dyDescent="0.3">
      <c r="A120" s="449" t="s">
        <v>874</v>
      </c>
      <c r="B120" s="450" t="s">
        <v>714</v>
      </c>
      <c r="C120" s="450" t="s">
        <v>715</v>
      </c>
      <c r="D120" s="450" t="s">
        <v>750</v>
      </c>
      <c r="E120" s="450" t="s">
        <v>751</v>
      </c>
      <c r="F120" s="454">
        <v>3</v>
      </c>
      <c r="G120" s="454">
        <v>2115</v>
      </c>
      <c r="H120" s="454">
        <v>1.4957567185289957</v>
      </c>
      <c r="I120" s="454">
        <v>705</v>
      </c>
      <c r="J120" s="454">
        <v>2</v>
      </c>
      <c r="K120" s="454">
        <v>1414</v>
      </c>
      <c r="L120" s="454">
        <v>1</v>
      </c>
      <c r="M120" s="454">
        <v>707</v>
      </c>
      <c r="N120" s="454">
        <v>2</v>
      </c>
      <c r="O120" s="454">
        <v>1426</v>
      </c>
      <c r="P120" s="524">
        <v>1.0084865629420086</v>
      </c>
      <c r="Q120" s="455">
        <v>713</v>
      </c>
    </row>
    <row r="121" spans="1:17" ht="14.4" customHeight="1" x14ac:dyDescent="0.3">
      <c r="A121" s="449" t="s">
        <v>874</v>
      </c>
      <c r="B121" s="450" t="s">
        <v>714</v>
      </c>
      <c r="C121" s="450" t="s">
        <v>715</v>
      </c>
      <c r="D121" s="450" t="s">
        <v>754</v>
      </c>
      <c r="E121" s="450" t="s">
        <v>755</v>
      </c>
      <c r="F121" s="454">
        <v>716</v>
      </c>
      <c r="G121" s="454">
        <v>218380</v>
      </c>
      <c r="H121" s="454">
        <v>1.1973244147157192</v>
      </c>
      <c r="I121" s="454">
        <v>305</v>
      </c>
      <c r="J121" s="454">
        <v>598</v>
      </c>
      <c r="K121" s="454">
        <v>182390</v>
      </c>
      <c r="L121" s="454">
        <v>1</v>
      </c>
      <c r="M121" s="454">
        <v>305</v>
      </c>
      <c r="N121" s="454">
        <v>713</v>
      </c>
      <c r="O121" s="454">
        <v>219604</v>
      </c>
      <c r="P121" s="524">
        <v>1.2040353089533418</v>
      </c>
      <c r="Q121" s="455">
        <v>308</v>
      </c>
    </row>
    <row r="122" spans="1:17" ht="14.4" customHeight="1" x14ac:dyDescent="0.3">
      <c r="A122" s="449" t="s">
        <v>874</v>
      </c>
      <c r="B122" s="450" t="s">
        <v>714</v>
      </c>
      <c r="C122" s="450" t="s">
        <v>715</v>
      </c>
      <c r="D122" s="450" t="s">
        <v>758</v>
      </c>
      <c r="E122" s="450" t="s">
        <v>759</v>
      </c>
      <c r="F122" s="454">
        <v>544</v>
      </c>
      <c r="G122" s="454">
        <v>268736</v>
      </c>
      <c r="H122" s="454">
        <v>0.92173346366894759</v>
      </c>
      <c r="I122" s="454">
        <v>494</v>
      </c>
      <c r="J122" s="454">
        <v>589</v>
      </c>
      <c r="K122" s="454">
        <v>291555</v>
      </c>
      <c r="L122" s="454">
        <v>1</v>
      </c>
      <c r="M122" s="454">
        <v>495</v>
      </c>
      <c r="N122" s="454">
        <v>534</v>
      </c>
      <c r="O122" s="454">
        <v>266466</v>
      </c>
      <c r="P122" s="524">
        <v>0.91394762566239651</v>
      </c>
      <c r="Q122" s="455">
        <v>499</v>
      </c>
    </row>
    <row r="123" spans="1:17" ht="14.4" customHeight="1" x14ac:dyDescent="0.3">
      <c r="A123" s="449" t="s">
        <v>874</v>
      </c>
      <c r="B123" s="450" t="s">
        <v>714</v>
      </c>
      <c r="C123" s="450" t="s">
        <v>715</v>
      </c>
      <c r="D123" s="450" t="s">
        <v>762</v>
      </c>
      <c r="E123" s="450" t="s">
        <v>763</v>
      </c>
      <c r="F123" s="454">
        <v>1009</v>
      </c>
      <c r="G123" s="454">
        <v>373330</v>
      </c>
      <c r="H123" s="454">
        <v>0.98173690092696075</v>
      </c>
      <c r="I123" s="454">
        <v>370</v>
      </c>
      <c r="J123" s="454">
        <v>1025</v>
      </c>
      <c r="K123" s="454">
        <v>380275</v>
      </c>
      <c r="L123" s="454">
        <v>1</v>
      </c>
      <c r="M123" s="454">
        <v>371</v>
      </c>
      <c r="N123" s="454">
        <v>1049</v>
      </c>
      <c r="O123" s="454">
        <v>394424</v>
      </c>
      <c r="P123" s="524">
        <v>1.037207284202222</v>
      </c>
      <c r="Q123" s="455">
        <v>376</v>
      </c>
    </row>
    <row r="124" spans="1:17" ht="14.4" customHeight="1" x14ac:dyDescent="0.3">
      <c r="A124" s="449" t="s">
        <v>874</v>
      </c>
      <c r="B124" s="450" t="s">
        <v>714</v>
      </c>
      <c r="C124" s="450" t="s">
        <v>715</v>
      </c>
      <c r="D124" s="450" t="s">
        <v>764</v>
      </c>
      <c r="E124" s="450" t="s">
        <v>765</v>
      </c>
      <c r="F124" s="454"/>
      <c r="G124" s="454"/>
      <c r="H124" s="454"/>
      <c r="I124" s="454"/>
      <c r="J124" s="454"/>
      <c r="K124" s="454"/>
      <c r="L124" s="454"/>
      <c r="M124" s="454"/>
      <c r="N124" s="454">
        <v>1</v>
      </c>
      <c r="O124" s="454">
        <v>3132</v>
      </c>
      <c r="P124" s="524"/>
      <c r="Q124" s="455">
        <v>3132</v>
      </c>
    </row>
    <row r="125" spans="1:17" ht="14.4" customHeight="1" x14ac:dyDescent="0.3">
      <c r="A125" s="449" t="s">
        <v>874</v>
      </c>
      <c r="B125" s="450" t="s">
        <v>714</v>
      </c>
      <c r="C125" s="450" t="s">
        <v>715</v>
      </c>
      <c r="D125" s="450" t="s">
        <v>766</v>
      </c>
      <c r="E125" s="450" t="s">
        <v>767</v>
      </c>
      <c r="F125" s="454"/>
      <c r="G125" s="454"/>
      <c r="H125" s="454"/>
      <c r="I125" s="454"/>
      <c r="J125" s="454">
        <v>1</v>
      </c>
      <c r="K125" s="454">
        <v>12</v>
      </c>
      <c r="L125" s="454">
        <v>1</v>
      </c>
      <c r="M125" s="454">
        <v>12</v>
      </c>
      <c r="N125" s="454">
        <v>1</v>
      </c>
      <c r="O125" s="454">
        <v>12</v>
      </c>
      <c r="P125" s="524">
        <v>1</v>
      </c>
      <c r="Q125" s="455">
        <v>12</v>
      </c>
    </row>
    <row r="126" spans="1:17" ht="14.4" customHeight="1" x14ac:dyDescent="0.3">
      <c r="A126" s="449" t="s">
        <v>874</v>
      </c>
      <c r="B126" s="450" t="s">
        <v>714</v>
      </c>
      <c r="C126" s="450" t="s">
        <v>715</v>
      </c>
      <c r="D126" s="450" t="s">
        <v>768</v>
      </c>
      <c r="E126" s="450" t="s">
        <v>769</v>
      </c>
      <c r="F126" s="454"/>
      <c r="G126" s="454"/>
      <c r="H126" s="454"/>
      <c r="I126" s="454"/>
      <c r="J126" s="454">
        <v>1</v>
      </c>
      <c r="K126" s="454">
        <v>12796</v>
      </c>
      <c r="L126" s="454">
        <v>1</v>
      </c>
      <c r="M126" s="454">
        <v>12796</v>
      </c>
      <c r="N126" s="454"/>
      <c r="O126" s="454"/>
      <c r="P126" s="524"/>
      <c r="Q126" s="455"/>
    </row>
    <row r="127" spans="1:17" ht="14.4" customHeight="1" x14ac:dyDescent="0.3">
      <c r="A127" s="449" t="s">
        <v>874</v>
      </c>
      <c r="B127" s="450" t="s">
        <v>714</v>
      </c>
      <c r="C127" s="450" t="s">
        <v>715</v>
      </c>
      <c r="D127" s="450" t="s">
        <v>770</v>
      </c>
      <c r="E127" s="450" t="s">
        <v>771</v>
      </c>
      <c r="F127" s="454">
        <v>2</v>
      </c>
      <c r="G127" s="454">
        <v>222</v>
      </c>
      <c r="H127" s="454">
        <v>0.1982142857142857</v>
      </c>
      <c r="I127" s="454">
        <v>111</v>
      </c>
      <c r="J127" s="454">
        <v>10</v>
      </c>
      <c r="K127" s="454">
        <v>1120</v>
      </c>
      <c r="L127" s="454">
        <v>1</v>
      </c>
      <c r="M127" s="454">
        <v>112</v>
      </c>
      <c r="N127" s="454">
        <v>8</v>
      </c>
      <c r="O127" s="454">
        <v>904</v>
      </c>
      <c r="P127" s="524">
        <v>0.80714285714285716</v>
      </c>
      <c r="Q127" s="455">
        <v>113</v>
      </c>
    </row>
    <row r="128" spans="1:17" ht="14.4" customHeight="1" x14ac:dyDescent="0.3">
      <c r="A128" s="449" t="s">
        <v>874</v>
      </c>
      <c r="B128" s="450" t="s">
        <v>714</v>
      </c>
      <c r="C128" s="450" t="s">
        <v>715</v>
      </c>
      <c r="D128" s="450" t="s">
        <v>772</v>
      </c>
      <c r="E128" s="450" t="s">
        <v>773</v>
      </c>
      <c r="F128" s="454">
        <v>23</v>
      </c>
      <c r="G128" s="454">
        <v>2875</v>
      </c>
      <c r="H128" s="454">
        <v>1.5211640211640212</v>
      </c>
      <c r="I128" s="454">
        <v>125</v>
      </c>
      <c r="J128" s="454">
        <v>15</v>
      </c>
      <c r="K128" s="454">
        <v>1890</v>
      </c>
      <c r="L128" s="454">
        <v>1</v>
      </c>
      <c r="M128" s="454">
        <v>126</v>
      </c>
      <c r="N128" s="454">
        <v>13</v>
      </c>
      <c r="O128" s="454">
        <v>1638</v>
      </c>
      <c r="P128" s="524">
        <v>0.8666666666666667</v>
      </c>
      <c r="Q128" s="455">
        <v>126</v>
      </c>
    </row>
    <row r="129" spans="1:17" ht="14.4" customHeight="1" x14ac:dyDescent="0.3">
      <c r="A129" s="449" t="s">
        <v>874</v>
      </c>
      <c r="B129" s="450" t="s">
        <v>714</v>
      </c>
      <c r="C129" s="450" t="s">
        <v>715</v>
      </c>
      <c r="D129" s="450" t="s">
        <v>774</v>
      </c>
      <c r="E129" s="450" t="s">
        <v>775</v>
      </c>
      <c r="F129" s="454">
        <v>178</v>
      </c>
      <c r="G129" s="454">
        <v>88110</v>
      </c>
      <c r="H129" s="454">
        <v>3.1165110356536503</v>
      </c>
      <c r="I129" s="454">
        <v>495</v>
      </c>
      <c r="J129" s="454">
        <v>57</v>
      </c>
      <c r="K129" s="454">
        <v>28272</v>
      </c>
      <c r="L129" s="454">
        <v>1</v>
      </c>
      <c r="M129" s="454">
        <v>496</v>
      </c>
      <c r="N129" s="454">
        <v>33</v>
      </c>
      <c r="O129" s="454">
        <v>16500</v>
      </c>
      <c r="P129" s="524">
        <v>0.58361629881154498</v>
      </c>
      <c r="Q129" s="455">
        <v>500</v>
      </c>
    </row>
    <row r="130" spans="1:17" ht="14.4" customHeight="1" x14ac:dyDescent="0.3">
      <c r="A130" s="449" t="s">
        <v>874</v>
      </c>
      <c r="B130" s="450" t="s">
        <v>714</v>
      </c>
      <c r="C130" s="450" t="s">
        <v>715</v>
      </c>
      <c r="D130" s="450" t="s">
        <v>776</v>
      </c>
      <c r="E130" s="450"/>
      <c r="F130" s="454">
        <v>4</v>
      </c>
      <c r="G130" s="454">
        <v>5140</v>
      </c>
      <c r="H130" s="454"/>
      <c r="I130" s="454">
        <v>1285</v>
      </c>
      <c r="J130" s="454"/>
      <c r="K130" s="454"/>
      <c r="L130" s="454"/>
      <c r="M130" s="454"/>
      <c r="N130" s="454"/>
      <c r="O130" s="454"/>
      <c r="P130" s="524"/>
      <c r="Q130" s="455"/>
    </row>
    <row r="131" spans="1:17" ht="14.4" customHeight="1" x14ac:dyDescent="0.3">
      <c r="A131" s="449" t="s">
        <v>874</v>
      </c>
      <c r="B131" s="450" t="s">
        <v>714</v>
      </c>
      <c r="C131" s="450" t="s">
        <v>715</v>
      </c>
      <c r="D131" s="450" t="s">
        <v>777</v>
      </c>
      <c r="E131" s="450" t="s">
        <v>778</v>
      </c>
      <c r="F131" s="454">
        <v>12</v>
      </c>
      <c r="G131" s="454">
        <v>5472</v>
      </c>
      <c r="H131" s="454">
        <v>0.59737991266375545</v>
      </c>
      <c r="I131" s="454">
        <v>456</v>
      </c>
      <c r="J131" s="454">
        <v>20</v>
      </c>
      <c r="K131" s="454">
        <v>9160</v>
      </c>
      <c r="L131" s="454">
        <v>1</v>
      </c>
      <c r="M131" s="454">
        <v>458</v>
      </c>
      <c r="N131" s="454">
        <v>11</v>
      </c>
      <c r="O131" s="454">
        <v>5093</v>
      </c>
      <c r="P131" s="524">
        <v>0.55600436681222709</v>
      </c>
      <c r="Q131" s="455">
        <v>463</v>
      </c>
    </row>
    <row r="132" spans="1:17" ht="14.4" customHeight="1" x14ac:dyDescent="0.3">
      <c r="A132" s="449" t="s">
        <v>874</v>
      </c>
      <c r="B132" s="450" t="s">
        <v>714</v>
      </c>
      <c r="C132" s="450" t="s">
        <v>715</v>
      </c>
      <c r="D132" s="450" t="s">
        <v>779</v>
      </c>
      <c r="E132" s="450" t="s">
        <v>780</v>
      </c>
      <c r="F132" s="454">
        <v>64</v>
      </c>
      <c r="G132" s="454">
        <v>3712</v>
      </c>
      <c r="H132" s="454">
        <v>0.88888888888888884</v>
      </c>
      <c r="I132" s="454">
        <v>58</v>
      </c>
      <c r="J132" s="454">
        <v>72</v>
      </c>
      <c r="K132" s="454">
        <v>4176</v>
      </c>
      <c r="L132" s="454">
        <v>1</v>
      </c>
      <c r="M132" s="454">
        <v>58</v>
      </c>
      <c r="N132" s="454">
        <v>56</v>
      </c>
      <c r="O132" s="454">
        <v>3304</v>
      </c>
      <c r="P132" s="524">
        <v>0.79118773946360155</v>
      </c>
      <c r="Q132" s="455">
        <v>59</v>
      </c>
    </row>
    <row r="133" spans="1:17" ht="14.4" customHeight="1" x14ac:dyDescent="0.3">
      <c r="A133" s="449" t="s">
        <v>874</v>
      </c>
      <c r="B133" s="450" t="s">
        <v>714</v>
      </c>
      <c r="C133" s="450" t="s">
        <v>715</v>
      </c>
      <c r="D133" s="450" t="s">
        <v>781</v>
      </c>
      <c r="E133" s="450" t="s">
        <v>782</v>
      </c>
      <c r="F133" s="454">
        <v>59</v>
      </c>
      <c r="G133" s="454">
        <v>128207</v>
      </c>
      <c r="H133" s="454">
        <v>29.48643054277829</v>
      </c>
      <c r="I133" s="454">
        <v>2173</v>
      </c>
      <c r="J133" s="454">
        <v>2</v>
      </c>
      <c r="K133" s="454">
        <v>4348</v>
      </c>
      <c r="L133" s="454">
        <v>1</v>
      </c>
      <c r="M133" s="454">
        <v>2174</v>
      </c>
      <c r="N133" s="454">
        <v>30</v>
      </c>
      <c r="O133" s="454">
        <v>65370</v>
      </c>
      <c r="P133" s="524">
        <v>15.034498620055198</v>
      </c>
      <c r="Q133" s="455">
        <v>2179</v>
      </c>
    </row>
    <row r="134" spans="1:17" ht="14.4" customHeight="1" x14ac:dyDescent="0.3">
      <c r="A134" s="449" t="s">
        <v>874</v>
      </c>
      <c r="B134" s="450" t="s">
        <v>714</v>
      </c>
      <c r="C134" s="450" t="s">
        <v>715</v>
      </c>
      <c r="D134" s="450" t="s">
        <v>787</v>
      </c>
      <c r="E134" s="450" t="s">
        <v>788</v>
      </c>
      <c r="F134" s="454">
        <v>4549</v>
      </c>
      <c r="G134" s="454">
        <v>800624</v>
      </c>
      <c r="H134" s="454">
        <v>0.80698953343977298</v>
      </c>
      <c r="I134" s="454">
        <v>176</v>
      </c>
      <c r="J134" s="454">
        <v>5637</v>
      </c>
      <c r="K134" s="454">
        <v>992112</v>
      </c>
      <c r="L134" s="454">
        <v>1</v>
      </c>
      <c r="M134" s="454">
        <v>176</v>
      </c>
      <c r="N134" s="454">
        <v>6353</v>
      </c>
      <c r="O134" s="454">
        <v>1137187</v>
      </c>
      <c r="P134" s="524">
        <v>1.1462284500137081</v>
      </c>
      <c r="Q134" s="455">
        <v>179</v>
      </c>
    </row>
    <row r="135" spans="1:17" ht="14.4" customHeight="1" x14ac:dyDescent="0.3">
      <c r="A135" s="449" t="s">
        <v>874</v>
      </c>
      <c r="B135" s="450" t="s">
        <v>714</v>
      </c>
      <c r="C135" s="450" t="s">
        <v>715</v>
      </c>
      <c r="D135" s="450" t="s">
        <v>789</v>
      </c>
      <c r="E135" s="450" t="s">
        <v>790</v>
      </c>
      <c r="F135" s="454">
        <v>6</v>
      </c>
      <c r="G135" s="454">
        <v>510</v>
      </c>
      <c r="H135" s="454">
        <v>0.74127906976744184</v>
      </c>
      <c r="I135" s="454">
        <v>85</v>
      </c>
      <c r="J135" s="454">
        <v>8</v>
      </c>
      <c r="K135" s="454">
        <v>688</v>
      </c>
      <c r="L135" s="454">
        <v>1</v>
      </c>
      <c r="M135" s="454">
        <v>86</v>
      </c>
      <c r="N135" s="454">
        <v>4</v>
      </c>
      <c r="O135" s="454">
        <v>348</v>
      </c>
      <c r="P135" s="524">
        <v>0.5058139534883721</v>
      </c>
      <c r="Q135" s="455">
        <v>87</v>
      </c>
    </row>
    <row r="136" spans="1:17" ht="14.4" customHeight="1" x14ac:dyDescent="0.3">
      <c r="A136" s="449" t="s">
        <v>874</v>
      </c>
      <c r="B136" s="450" t="s">
        <v>714</v>
      </c>
      <c r="C136" s="450" t="s">
        <v>715</v>
      </c>
      <c r="D136" s="450" t="s">
        <v>791</v>
      </c>
      <c r="E136" s="450" t="s">
        <v>792</v>
      </c>
      <c r="F136" s="454">
        <v>39</v>
      </c>
      <c r="G136" s="454">
        <v>6942</v>
      </c>
      <c r="H136" s="454"/>
      <c r="I136" s="454">
        <v>178</v>
      </c>
      <c r="J136" s="454"/>
      <c r="K136" s="454"/>
      <c r="L136" s="454"/>
      <c r="M136" s="454"/>
      <c r="N136" s="454">
        <v>2</v>
      </c>
      <c r="O136" s="454">
        <v>360</v>
      </c>
      <c r="P136" s="524"/>
      <c r="Q136" s="455">
        <v>180</v>
      </c>
    </row>
    <row r="137" spans="1:17" ht="14.4" customHeight="1" x14ac:dyDescent="0.3">
      <c r="A137" s="449" t="s">
        <v>874</v>
      </c>
      <c r="B137" s="450" t="s">
        <v>714</v>
      </c>
      <c r="C137" s="450" t="s">
        <v>715</v>
      </c>
      <c r="D137" s="450" t="s">
        <v>793</v>
      </c>
      <c r="E137" s="450" t="s">
        <v>794</v>
      </c>
      <c r="F137" s="454">
        <v>11</v>
      </c>
      <c r="G137" s="454">
        <v>1870</v>
      </c>
      <c r="H137" s="454">
        <v>2.2000000000000002</v>
      </c>
      <c r="I137" s="454">
        <v>170</v>
      </c>
      <c r="J137" s="454">
        <v>5</v>
      </c>
      <c r="K137" s="454">
        <v>850</v>
      </c>
      <c r="L137" s="454">
        <v>1</v>
      </c>
      <c r="M137" s="454">
        <v>170</v>
      </c>
      <c r="N137" s="454">
        <v>12</v>
      </c>
      <c r="O137" s="454">
        <v>2064</v>
      </c>
      <c r="P137" s="524">
        <v>2.428235294117647</v>
      </c>
      <c r="Q137" s="455">
        <v>172</v>
      </c>
    </row>
    <row r="138" spans="1:17" ht="14.4" customHeight="1" x14ac:dyDescent="0.3">
      <c r="A138" s="449" t="s">
        <v>874</v>
      </c>
      <c r="B138" s="450" t="s">
        <v>714</v>
      </c>
      <c r="C138" s="450" t="s">
        <v>715</v>
      </c>
      <c r="D138" s="450" t="s">
        <v>797</v>
      </c>
      <c r="E138" s="450"/>
      <c r="F138" s="454">
        <v>18</v>
      </c>
      <c r="G138" s="454">
        <v>18216</v>
      </c>
      <c r="H138" s="454"/>
      <c r="I138" s="454">
        <v>1012</v>
      </c>
      <c r="J138" s="454"/>
      <c r="K138" s="454"/>
      <c r="L138" s="454"/>
      <c r="M138" s="454"/>
      <c r="N138" s="454"/>
      <c r="O138" s="454"/>
      <c r="P138" s="524"/>
      <c r="Q138" s="455"/>
    </row>
    <row r="139" spans="1:17" ht="14.4" customHeight="1" x14ac:dyDescent="0.3">
      <c r="A139" s="449" t="s">
        <v>874</v>
      </c>
      <c r="B139" s="450" t="s">
        <v>714</v>
      </c>
      <c r="C139" s="450" t="s">
        <v>715</v>
      </c>
      <c r="D139" s="450" t="s">
        <v>798</v>
      </c>
      <c r="E139" s="450" t="s">
        <v>799</v>
      </c>
      <c r="F139" s="454">
        <v>39</v>
      </c>
      <c r="G139" s="454">
        <v>6864</v>
      </c>
      <c r="H139" s="454">
        <v>38.779661016949156</v>
      </c>
      <c r="I139" s="454">
        <v>176</v>
      </c>
      <c r="J139" s="454">
        <v>1</v>
      </c>
      <c r="K139" s="454">
        <v>177</v>
      </c>
      <c r="L139" s="454">
        <v>1</v>
      </c>
      <c r="M139" s="454">
        <v>177</v>
      </c>
      <c r="N139" s="454">
        <v>2</v>
      </c>
      <c r="O139" s="454">
        <v>356</v>
      </c>
      <c r="P139" s="524">
        <v>2.0112994350282487</v>
      </c>
      <c r="Q139" s="455">
        <v>178</v>
      </c>
    </row>
    <row r="140" spans="1:17" ht="14.4" customHeight="1" x14ac:dyDescent="0.3">
      <c r="A140" s="449" t="s">
        <v>874</v>
      </c>
      <c r="B140" s="450" t="s">
        <v>714</v>
      </c>
      <c r="C140" s="450" t="s">
        <v>715</v>
      </c>
      <c r="D140" s="450" t="s">
        <v>800</v>
      </c>
      <c r="E140" s="450"/>
      <c r="F140" s="454">
        <v>17</v>
      </c>
      <c r="G140" s="454">
        <v>39049</v>
      </c>
      <c r="H140" s="454"/>
      <c r="I140" s="454">
        <v>2297</v>
      </c>
      <c r="J140" s="454"/>
      <c r="K140" s="454"/>
      <c r="L140" s="454"/>
      <c r="M140" s="454"/>
      <c r="N140" s="454"/>
      <c r="O140" s="454"/>
      <c r="P140" s="524"/>
      <c r="Q140" s="455"/>
    </row>
    <row r="141" spans="1:17" ht="14.4" customHeight="1" x14ac:dyDescent="0.3">
      <c r="A141" s="449" t="s">
        <v>874</v>
      </c>
      <c r="B141" s="450" t="s">
        <v>714</v>
      </c>
      <c r="C141" s="450" t="s">
        <v>715</v>
      </c>
      <c r="D141" s="450" t="s">
        <v>803</v>
      </c>
      <c r="E141" s="450" t="s">
        <v>804</v>
      </c>
      <c r="F141" s="454">
        <v>3</v>
      </c>
      <c r="G141" s="454">
        <v>792</v>
      </c>
      <c r="H141" s="454">
        <v>3</v>
      </c>
      <c r="I141" s="454">
        <v>264</v>
      </c>
      <c r="J141" s="454">
        <v>1</v>
      </c>
      <c r="K141" s="454">
        <v>264</v>
      </c>
      <c r="L141" s="454">
        <v>1</v>
      </c>
      <c r="M141" s="454">
        <v>264</v>
      </c>
      <c r="N141" s="454">
        <v>4</v>
      </c>
      <c r="O141" s="454">
        <v>1068</v>
      </c>
      <c r="P141" s="524">
        <v>4.0454545454545459</v>
      </c>
      <c r="Q141" s="455">
        <v>267</v>
      </c>
    </row>
    <row r="142" spans="1:17" ht="14.4" customHeight="1" x14ac:dyDescent="0.3">
      <c r="A142" s="449" t="s">
        <v>874</v>
      </c>
      <c r="B142" s="450" t="s">
        <v>714</v>
      </c>
      <c r="C142" s="450" t="s">
        <v>715</v>
      </c>
      <c r="D142" s="450" t="s">
        <v>805</v>
      </c>
      <c r="E142" s="450" t="s">
        <v>806</v>
      </c>
      <c r="F142" s="454">
        <v>210</v>
      </c>
      <c r="G142" s="454">
        <v>447510</v>
      </c>
      <c r="H142" s="454">
        <v>0.79433628695578085</v>
      </c>
      <c r="I142" s="454">
        <v>2131</v>
      </c>
      <c r="J142" s="454">
        <v>264</v>
      </c>
      <c r="K142" s="454">
        <v>563376</v>
      </c>
      <c r="L142" s="454">
        <v>1</v>
      </c>
      <c r="M142" s="454">
        <v>2134</v>
      </c>
      <c r="N142" s="454">
        <v>475</v>
      </c>
      <c r="O142" s="454">
        <v>1019350</v>
      </c>
      <c r="P142" s="524">
        <v>1.8093600011360087</v>
      </c>
      <c r="Q142" s="455">
        <v>2146</v>
      </c>
    </row>
    <row r="143" spans="1:17" ht="14.4" customHeight="1" x14ac:dyDescent="0.3">
      <c r="A143" s="449" t="s">
        <v>874</v>
      </c>
      <c r="B143" s="450" t="s">
        <v>714</v>
      </c>
      <c r="C143" s="450" t="s">
        <v>715</v>
      </c>
      <c r="D143" s="450" t="s">
        <v>807</v>
      </c>
      <c r="E143" s="450" t="s">
        <v>808</v>
      </c>
      <c r="F143" s="454">
        <v>276</v>
      </c>
      <c r="G143" s="454">
        <v>66792</v>
      </c>
      <c r="H143" s="454">
        <v>5.0900777320530404</v>
      </c>
      <c r="I143" s="454">
        <v>242</v>
      </c>
      <c r="J143" s="454">
        <v>54</v>
      </c>
      <c r="K143" s="454">
        <v>13122</v>
      </c>
      <c r="L143" s="454">
        <v>1</v>
      </c>
      <c r="M143" s="454">
        <v>243</v>
      </c>
      <c r="N143" s="454">
        <v>37</v>
      </c>
      <c r="O143" s="454">
        <v>9028</v>
      </c>
      <c r="P143" s="524">
        <v>0.68800487730528881</v>
      </c>
      <c r="Q143" s="455">
        <v>244</v>
      </c>
    </row>
    <row r="144" spans="1:17" ht="14.4" customHeight="1" x14ac:dyDescent="0.3">
      <c r="A144" s="449" t="s">
        <v>874</v>
      </c>
      <c r="B144" s="450" t="s">
        <v>714</v>
      </c>
      <c r="C144" s="450" t="s">
        <v>715</v>
      </c>
      <c r="D144" s="450" t="s">
        <v>814</v>
      </c>
      <c r="E144" s="450" t="s">
        <v>815</v>
      </c>
      <c r="F144" s="454">
        <v>29</v>
      </c>
      <c r="G144" s="454">
        <v>30653</v>
      </c>
      <c r="H144" s="454">
        <v>0.22950733752620545</v>
      </c>
      <c r="I144" s="454">
        <v>1057</v>
      </c>
      <c r="J144" s="454">
        <v>126</v>
      </c>
      <c r="K144" s="454">
        <v>133560</v>
      </c>
      <c r="L144" s="454">
        <v>1</v>
      </c>
      <c r="M144" s="454">
        <v>1060</v>
      </c>
      <c r="N144" s="454">
        <v>116</v>
      </c>
      <c r="O144" s="454">
        <v>124700</v>
      </c>
      <c r="P144" s="524">
        <v>0.9336627732854148</v>
      </c>
      <c r="Q144" s="455">
        <v>1075</v>
      </c>
    </row>
    <row r="145" spans="1:17" ht="14.4" customHeight="1" x14ac:dyDescent="0.3">
      <c r="A145" s="449" t="s">
        <v>874</v>
      </c>
      <c r="B145" s="450" t="s">
        <v>714</v>
      </c>
      <c r="C145" s="450" t="s">
        <v>715</v>
      </c>
      <c r="D145" s="450" t="s">
        <v>816</v>
      </c>
      <c r="E145" s="450" t="s">
        <v>817</v>
      </c>
      <c r="F145" s="454">
        <v>45</v>
      </c>
      <c r="G145" s="454">
        <v>13005</v>
      </c>
      <c r="H145" s="454">
        <v>0.84905660377358494</v>
      </c>
      <c r="I145" s="454">
        <v>289</v>
      </c>
      <c r="J145" s="454">
        <v>53</v>
      </c>
      <c r="K145" s="454">
        <v>15317</v>
      </c>
      <c r="L145" s="454">
        <v>1</v>
      </c>
      <c r="M145" s="454">
        <v>289</v>
      </c>
      <c r="N145" s="454">
        <v>83</v>
      </c>
      <c r="O145" s="454">
        <v>24153</v>
      </c>
      <c r="P145" s="524">
        <v>1.5768753672390154</v>
      </c>
      <c r="Q145" s="455">
        <v>291</v>
      </c>
    </row>
    <row r="146" spans="1:17" ht="14.4" customHeight="1" x14ac:dyDescent="0.3">
      <c r="A146" s="449" t="s">
        <v>874</v>
      </c>
      <c r="B146" s="450" t="s">
        <v>714</v>
      </c>
      <c r="C146" s="450" t="s">
        <v>715</v>
      </c>
      <c r="D146" s="450" t="s">
        <v>824</v>
      </c>
      <c r="E146" s="450" t="s">
        <v>825</v>
      </c>
      <c r="F146" s="454">
        <v>33</v>
      </c>
      <c r="G146" s="454">
        <v>0</v>
      </c>
      <c r="H146" s="454"/>
      <c r="I146" s="454">
        <v>0</v>
      </c>
      <c r="J146" s="454">
        <v>38</v>
      </c>
      <c r="K146" s="454">
        <v>0</v>
      </c>
      <c r="L146" s="454"/>
      <c r="M146" s="454">
        <v>0</v>
      </c>
      <c r="N146" s="454">
        <v>73</v>
      </c>
      <c r="O146" s="454">
        <v>0</v>
      </c>
      <c r="P146" s="524"/>
      <c r="Q146" s="455">
        <v>0</v>
      </c>
    </row>
    <row r="147" spans="1:17" ht="14.4" customHeight="1" x14ac:dyDescent="0.3">
      <c r="A147" s="449" t="s">
        <v>874</v>
      </c>
      <c r="B147" s="450" t="s">
        <v>714</v>
      </c>
      <c r="C147" s="450" t="s">
        <v>715</v>
      </c>
      <c r="D147" s="450" t="s">
        <v>826</v>
      </c>
      <c r="E147" s="450" t="s">
        <v>827</v>
      </c>
      <c r="F147" s="454">
        <v>5</v>
      </c>
      <c r="G147" s="454">
        <v>0</v>
      </c>
      <c r="H147" s="454"/>
      <c r="I147" s="454">
        <v>0</v>
      </c>
      <c r="J147" s="454">
        <v>14</v>
      </c>
      <c r="K147" s="454">
        <v>0</v>
      </c>
      <c r="L147" s="454"/>
      <c r="M147" s="454">
        <v>0</v>
      </c>
      <c r="N147" s="454">
        <v>8</v>
      </c>
      <c r="O147" s="454">
        <v>0</v>
      </c>
      <c r="P147" s="524"/>
      <c r="Q147" s="455">
        <v>0</v>
      </c>
    </row>
    <row r="148" spans="1:17" ht="14.4" customHeight="1" x14ac:dyDescent="0.3">
      <c r="A148" s="449" t="s">
        <v>874</v>
      </c>
      <c r="B148" s="450" t="s">
        <v>714</v>
      </c>
      <c r="C148" s="450" t="s">
        <v>715</v>
      </c>
      <c r="D148" s="450" t="s">
        <v>828</v>
      </c>
      <c r="E148" s="450" t="s">
        <v>829</v>
      </c>
      <c r="F148" s="454"/>
      <c r="G148" s="454"/>
      <c r="H148" s="454"/>
      <c r="I148" s="454"/>
      <c r="J148" s="454">
        <v>9</v>
      </c>
      <c r="K148" s="454">
        <v>43011</v>
      </c>
      <c r="L148" s="454">
        <v>1</v>
      </c>
      <c r="M148" s="454">
        <v>4779</v>
      </c>
      <c r="N148" s="454">
        <v>9</v>
      </c>
      <c r="O148" s="454">
        <v>43227</v>
      </c>
      <c r="P148" s="524">
        <v>1.0050219711236661</v>
      </c>
      <c r="Q148" s="455">
        <v>4803</v>
      </c>
    </row>
    <row r="149" spans="1:17" ht="14.4" customHeight="1" x14ac:dyDescent="0.3">
      <c r="A149" s="449" t="s">
        <v>874</v>
      </c>
      <c r="B149" s="450" t="s">
        <v>714</v>
      </c>
      <c r="C149" s="450" t="s">
        <v>715</v>
      </c>
      <c r="D149" s="450" t="s">
        <v>830</v>
      </c>
      <c r="E149" s="450" t="s">
        <v>831</v>
      </c>
      <c r="F149" s="454"/>
      <c r="G149" s="454"/>
      <c r="H149" s="454"/>
      <c r="I149" s="454"/>
      <c r="J149" s="454">
        <v>5</v>
      </c>
      <c r="K149" s="454">
        <v>3045</v>
      </c>
      <c r="L149" s="454">
        <v>1</v>
      </c>
      <c r="M149" s="454">
        <v>609</v>
      </c>
      <c r="N149" s="454">
        <v>1</v>
      </c>
      <c r="O149" s="454">
        <v>612</v>
      </c>
      <c r="P149" s="524">
        <v>0.20098522167487684</v>
      </c>
      <c r="Q149" s="455">
        <v>612</v>
      </c>
    </row>
    <row r="150" spans="1:17" ht="14.4" customHeight="1" x14ac:dyDescent="0.3">
      <c r="A150" s="449" t="s">
        <v>874</v>
      </c>
      <c r="B150" s="450" t="s">
        <v>714</v>
      </c>
      <c r="C150" s="450" t="s">
        <v>715</v>
      </c>
      <c r="D150" s="450" t="s">
        <v>832</v>
      </c>
      <c r="E150" s="450" t="s">
        <v>833</v>
      </c>
      <c r="F150" s="454"/>
      <c r="G150" s="454"/>
      <c r="H150" s="454"/>
      <c r="I150" s="454"/>
      <c r="J150" s="454">
        <v>63</v>
      </c>
      <c r="K150" s="454">
        <v>178920</v>
      </c>
      <c r="L150" s="454">
        <v>1</v>
      </c>
      <c r="M150" s="454">
        <v>2840</v>
      </c>
      <c r="N150" s="454">
        <v>54</v>
      </c>
      <c r="O150" s="454">
        <v>153630</v>
      </c>
      <c r="P150" s="524">
        <v>0.85865191146881292</v>
      </c>
      <c r="Q150" s="455">
        <v>2845</v>
      </c>
    </row>
    <row r="151" spans="1:17" ht="14.4" customHeight="1" x14ac:dyDescent="0.3">
      <c r="A151" s="449" t="s">
        <v>874</v>
      </c>
      <c r="B151" s="450" t="s">
        <v>714</v>
      </c>
      <c r="C151" s="450" t="s">
        <v>715</v>
      </c>
      <c r="D151" s="450" t="s">
        <v>836</v>
      </c>
      <c r="E151" s="450" t="s">
        <v>837</v>
      </c>
      <c r="F151" s="454"/>
      <c r="G151" s="454"/>
      <c r="H151" s="454"/>
      <c r="I151" s="454"/>
      <c r="J151" s="454">
        <v>4</v>
      </c>
      <c r="K151" s="454">
        <v>64028</v>
      </c>
      <c r="L151" s="454">
        <v>1</v>
      </c>
      <c r="M151" s="454">
        <v>16007</v>
      </c>
      <c r="N151" s="454"/>
      <c r="O151" s="454"/>
      <c r="P151" s="524"/>
      <c r="Q151" s="455"/>
    </row>
    <row r="152" spans="1:17" ht="14.4" customHeight="1" x14ac:dyDescent="0.3">
      <c r="A152" s="449" t="s">
        <v>875</v>
      </c>
      <c r="B152" s="450" t="s">
        <v>714</v>
      </c>
      <c r="C152" s="450" t="s">
        <v>715</v>
      </c>
      <c r="D152" s="450" t="s">
        <v>718</v>
      </c>
      <c r="E152" s="450" t="s">
        <v>719</v>
      </c>
      <c r="F152" s="454">
        <v>35</v>
      </c>
      <c r="G152" s="454">
        <v>2030</v>
      </c>
      <c r="H152" s="454">
        <v>1.25</v>
      </c>
      <c r="I152" s="454">
        <v>58</v>
      </c>
      <c r="J152" s="454">
        <v>28</v>
      </c>
      <c r="K152" s="454">
        <v>1624</v>
      </c>
      <c r="L152" s="454">
        <v>1</v>
      </c>
      <c r="M152" s="454">
        <v>58</v>
      </c>
      <c r="N152" s="454">
        <v>28</v>
      </c>
      <c r="O152" s="454">
        <v>1652</v>
      </c>
      <c r="P152" s="524">
        <v>1.0172413793103448</v>
      </c>
      <c r="Q152" s="455">
        <v>59</v>
      </c>
    </row>
    <row r="153" spans="1:17" ht="14.4" customHeight="1" x14ac:dyDescent="0.3">
      <c r="A153" s="449" t="s">
        <v>875</v>
      </c>
      <c r="B153" s="450" t="s">
        <v>714</v>
      </c>
      <c r="C153" s="450" t="s">
        <v>715</v>
      </c>
      <c r="D153" s="450" t="s">
        <v>720</v>
      </c>
      <c r="E153" s="450" t="s">
        <v>721</v>
      </c>
      <c r="F153" s="454">
        <v>176</v>
      </c>
      <c r="G153" s="454">
        <v>23056</v>
      </c>
      <c r="H153" s="454">
        <v>1.518840579710145</v>
      </c>
      <c r="I153" s="454">
        <v>131</v>
      </c>
      <c r="J153" s="454">
        <v>115</v>
      </c>
      <c r="K153" s="454">
        <v>15180</v>
      </c>
      <c r="L153" s="454">
        <v>1</v>
      </c>
      <c r="M153" s="454">
        <v>132</v>
      </c>
      <c r="N153" s="454">
        <v>138</v>
      </c>
      <c r="O153" s="454">
        <v>18216</v>
      </c>
      <c r="P153" s="524">
        <v>1.2</v>
      </c>
      <c r="Q153" s="455">
        <v>132</v>
      </c>
    </row>
    <row r="154" spans="1:17" ht="14.4" customHeight="1" x14ac:dyDescent="0.3">
      <c r="A154" s="449" t="s">
        <v>875</v>
      </c>
      <c r="B154" s="450" t="s">
        <v>714</v>
      </c>
      <c r="C154" s="450" t="s">
        <v>715</v>
      </c>
      <c r="D154" s="450" t="s">
        <v>722</v>
      </c>
      <c r="E154" s="450" t="s">
        <v>723</v>
      </c>
      <c r="F154" s="454">
        <v>2</v>
      </c>
      <c r="G154" s="454">
        <v>378</v>
      </c>
      <c r="H154" s="454">
        <v>1.9894736842105263</v>
      </c>
      <c r="I154" s="454">
        <v>189</v>
      </c>
      <c r="J154" s="454">
        <v>1</v>
      </c>
      <c r="K154" s="454">
        <v>190</v>
      </c>
      <c r="L154" s="454">
        <v>1</v>
      </c>
      <c r="M154" s="454">
        <v>190</v>
      </c>
      <c r="N154" s="454">
        <v>1</v>
      </c>
      <c r="O154" s="454">
        <v>190</v>
      </c>
      <c r="P154" s="524">
        <v>1</v>
      </c>
      <c r="Q154" s="455">
        <v>190</v>
      </c>
    </row>
    <row r="155" spans="1:17" ht="14.4" customHeight="1" x14ac:dyDescent="0.3">
      <c r="A155" s="449" t="s">
        <v>875</v>
      </c>
      <c r="B155" s="450" t="s">
        <v>714</v>
      </c>
      <c r="C155" s="450" t="s">
        <v>715</v>
      </c>
      <c r="D155" s="450" t="s">
        <v>876</v>
      </c>
      <c r="E155" s="450" t="s">
        <v>877</v>
      </c>
      <c r="F155" s="454">
        <v>1</v>
      </c>
      <c r="G155" s="454">
        <v>2131</v>
      </c>
      <c r="H155" s="454"/>
      <c r="I155" s="454">
        <v>2131</v>
      </c>
      <c r="J155" s="454"/>
      <c r="K155" s="454"/>
      <c r="L155" s="454"/>
      <c r="M155" s="454"/>
      <c r="N155" s="454"/>
      <c r="O155" s="454"/>
      <c r="P155" s="524"/>
      <c r="Q155" s="455"/>
    </row>
    <row r="156" spans="1:17" ht="14.4" customHeight="1" x14ac:dyDescent="0.3">
      <c r="A156" s="449" t="s">
        <v>875</v>
      </c>
      <c r="B156" s="450" t="s">
        <v>714</v>
      </c>
      <c r="C156" s="450" t="s">
        <v>715</v>
      </c>
      <c r="D156" s="450" t="s">
        <v>724</v>
      </c>
      <c r="E156" s="450" t="s">
        <v>725</v>
      </c>
      <c r="F156" s="454"/>
      <c r="G156" s="454"/>
      <c r="H156" s="454"/>
      <c r="I156" s="454"/>
      <c r="J156" s="454">
        <v>2</v>
      </c>
      <c r="K156" s="454">
        <v>816</v>
      </c>
      <c r="L156" s="454">
        <v>1</v>
      </c>
      <c r="M156" s="454">
        <v>408</v>
      </c>
      <c r="N156" s="454"/>
      <c r="O156" s="454"/>
      <c r="P156" s="524"/>
      <c r="Q156" s="455"/>
    </row>
    <row r="157" spans="1:17" ht="14.4" customHeight="1" x14ac:dyDescent="0.3">
      <c r="A157" s="449" t="s">
        <v>875</v>
      </c>
      <c r="B157" s="450" t="s">
        <v>714</v>
      </c>
      <c r="C157" s="450" t="s">
        <v>715</v>
      </c>
      <c r="D157" s="450" t="s">
        <v>726</v>
      </c>
      <c r="E157" s="450" t="s">
        <v>727</v>
      </c>
      <c r="F157" s="454">
        <v>11</v>
      </c>
      <c r="G157" s="454">
        <v>1980</v>
      </c>
      <c r="H157" s="454">
        <v>0.91666666666666663</v>
      </c>
      <c r="I157" s="454">
        <v>180</v>
      </c>
      <c r="J157" s="454">
        <v>12</v>
      </c>
      <c r="K157" s="454">
        <v>2160</v>
      </c>
      <c r="L157" s="454">
        <v>1</v>
      </c>
      <c r="M157" s="454">
        <v>180</v>
      </c>
      <c r="N157" s="454">
        <v>9</v>
      </c>
      <c r="O157" s="454">
        <v>1647</v>
      </c>
      <c r="P157" s="524">
        <v>0.76249999999999996</v>
      </c>
      <c r="Q157" s="455">
        <v>183</v>
      </c>
    </row>
    <row r="158" spans="1:17" ht="14.4" customHeight="1" x14ac:dyDescent="0.3">
      <c r="A158" s="449" t="s">
        <v>875</v>
      </c>
      <c r="B158" s="450" t="s">
        <v>714</v>
      </c>
      <c r="C158" s="450" t="s">
        <v>715</v>
      </c>
      <c r="D158" s="450" t="s">
        <v>730</v>
      </c>
      <c r="E158" s="450" t="s">
        <v>731</v>
      </c>
      <c r="F158" s="454">
        <v>7</v>
      </c>
      <c r="G158" s="454">
        <v>2352</v>
      </c>
      <c r="H158" s="454">
        <v>0.69792284866468846</v>
      </c>
      <c r="I158" s="454">
        <v>336</v>
      </c>
      <c r="J158" s="454">
        <v>10</v>
      </c>
      <c r="K158" s="454">
        <v>3370</v>
      </c>
      <c r="L158" s="454">
        <v>1</v>
      </c>
      <c r="M158" s="454">
        <v>337</v>
      </c>
      <c r="N158" s="454"/>
      <c r="O158" s="454"/>
      <c r="P158" s="524"/>
      <c r="Q158" s="455"/>
    </row>
    <row r="159" spans="1:17" ht="14.4" customHeight="1" x14ac:dyDescent="0.3">
      <c r="A159" s="449" t="s">
        <v>875</v>
      </c>
      <c r="B159" s="450" t="s">
        <v>714</v>
      </c>
      <c r="C159" s="450" t="s">
        <v>715</v>
      </c>
      <c r="D159" s="450" t="s">
        <v>734</v>
      </c>
      <c r="E159" s="450" t="s">
        <v>735</v>
      </c>
      <c r="F159" s="454">
        <v>41</v>
      </c>
      <c r="G159" s="454">
        <v>14309</v>
      </c>
      <c r="H159" s="454">
        <v>0.61019189765458426</v>
      </c>
      <c r="I159" s="454">
        <v>349</v>
      </c>
      <c r="J159" s="454">
        <v>67</v>
      </c>
      <c r="K159" s="454">
        <v>23450</v>
      </c>
      <c r="L159" s="454">
        <v>1</v>
      </c>
      <c r="M159" s="454">
        <v>350</v>
      </c>
      <c r="N159" s="454">
        <v>33</v>
      </c>
      <c r="O159" s="454">
        <v>11583</v>
      </c>
      <c r="P159" s="524">
        <v>0.49394456289978678</v>
      </c>
      <c r="Q159" s="455">
        <v>351</v>
      </c>
    </row>
    <row r="160" spans="1:17" ht="14.4" customHeight="1" x14ac:dyDescent="0.3">
      <c r="A160" s="449" t="s">
        <v>875</v>
      </c>
      <c r="B160" s="450" t="s">
        <v>714</v>
      </c>
      <c r="C160" s="450" t="s">
        <v>715</v>
      </c>
      <c r="D160" s="450" t="s">
        <v>740</v>
      </c>
      <c r="E160" s="450" t="s">
        <v>741</v>
      </c>
      <c r="F160" s="454"/>
      <c r="G160" s="454"/>
      <c r="H160" s="454"/>
      <c r="I160" s="454"/>
      <c r="J160" s="454">
        <v>2</v>
      </c>
      <c r="K160" s="454">
        <v>234</v>
      </c>
      <c r="L160" s="454">
        <v>1</v>
      </c>
      <c r="M160" s="454">
        <v>117</v>
      </c>
      <c r="N160" s="454"/>
      <c r="O160" s="454"/>
      <c r="P160" s="524"/>
      <c r="Q160" s="455"/>
    </row>
    <row r="161" spans="1:17" ht="14.4" customHeight="1" x14ac:dyDescent="0.3">
      <c r="A161" s="449" t="s">
        <v>875</v>
      </c>
      <c r="B161" s="450" t="s">
        <v>714</v>
      </c>
      <c r="C161" s="450" t="s">
        <v>715</v>
      </c>
      <c r="D161" s="450" t="s">
        <v>746</v>
      </c>
      <c r="E161" s="450" t="s">
        <v>747</v>
      </c>
      <c r="F161" s="454"/>
      <c r="G161" s="454"/>
      <c r="H161" s="454"/>
      <c r="I161" s="454"/>
      <c r="J161" s="454">
        <v>2</v>
      </c>
      <c r="K161" s="454">
        <v>76</v>
      </c>
      <c r="L161" s="454">
        <v>1</v>
      </c>
      <c r="M161" s="454">
        <v>38</v>
      </c>
      <c r="N161" s="454"/>
      <c r="O161" s="454"/>
      <c r="P161" s="524"/>
      <c r="Q161" s="455"/>
    </row>
    <row r="162" spans="1:17" ht="14.4" customHeight="1" x14ac:dyDescent="0.3">
      <c r="A162" s="449" t="s">
        <v>875</v>
      </c>
      <c r="B162" s="450" t="s">
        <v>714</v>
      </c>
      <c r="C162" s="450" t="s">
        <v>715</v>
      </c>
      <c r="D162" s="450" t="s">
        <v>754</v>
      </c>
      <c r="E162" s="450" t="s">
        <v>755</v>
      </c>
      <c r="F162" s="454">
        <v>106</v>
      </c>
      <c r="G162" s="454">
        <v>32330</v>
      </c>
      <c r="H162" s="454">
        <v>1.0816326530612246</v>
      </c>
      <c r="I162" s="454">
        <v>305</v>
      </c>
      <c r="J162" s="454">
        <v>98</v>
      </c>
      <c r="K162" s="454">
        <v>29890</v>
      </c>
      <c r="L162" s="454">
        <v>1</v>
      </c>
      <c r="M162" s="454">
        <v>305</v>
      </c>
      <c r="N162" s="454">
        <v>101</v>
      </c>
      <c r="O162" s="454">
        <v>31108</v>
      </c>
      <c r="P162" s="524">
        <v>1.0407494145199063</v>
      </c>
      <c r="Q162" s="455">
        <v>308</v>
      </c>
    </row>
    <row r="163" spans="1:17" ht="14.4" customHeight="1" x14ac:dyDescent="0.3">
      <c r="A163" s="449" t="s">
        <v>875</v>
      </c>
      <c r="B163" s="450" t="s">
        <v>714</v>
      </c>
      <c r="C163" s="450" t="s">
        <v>715</v>
      </c>
      <c r="D163" s="450" t="s">
        <v>758</v>
      </c>
      <c r="E163" s="450" t="s">
        <v>759</v>
      </c>
      <c r="F163" s="454">
        <v>20</v>
      </c>
      <c r="G163" s="454">
        <v>9880</v>
      </c>
      <c r="H163" s="454">
        <v>0.79838383838383842</v>
      </c>
      <c r="I163" s="454">
        <v>494</v>
      </c>
      <c r="J163" s="454">
        <v>25</v>
      </c>
      <c r="K163" s="454">
        <v>12375</v>
      </c>
      <c r="L163" s="454">
        <v>1</v>
      </c>
      <c r="M163" s="454">
        <v>495</v>
      </c>
      <c r="N163" s="454">
        <v>33</v>
      </c>
      <c r="O163" s="454">
        <v>16467</v>
      </c>
      <c r="P163" s="524">
        <v>1.3306666666666667</v>
      </c>
      <c r="Q163" s="455">
        <v>499</v>
      </c>
    </row>
    <row r="164" spans="1:17" ht="14.4" customHeight="1" x14ac:dyDescent="0.3">
      <c r="A164" s="449" t="s">
        <v>875</v>
      </c>
      <c r="B164" s="450" t="s">
        <v>714</v>
      </c>
      <c r="C164" s="450" t="s">
        <v>715</v>
      </c>
      <c r="D164" s="450" t="s">
        <v>762</v>
      </c>
      <c r="E164" s="450" t="s">
        <v>763</v>
      </c>
      <c r="F164" s="454">
        <v>101</v>
      </c>
      <c r="G164" s="454">
        <v>37370</v>
      </c>
      <c r="H164" s="454">
        <v>1.0830942236906935</v>
      </c>
      <c r="I164" s="454">
        <v>370</v>
      </c>
      <c r="J164" s="454">
        <v>93</v>
      </c>
      <c r="K164" s="454">
        <v>34503</v>
      </c>
      <c r="L164" s="454">
        <v>1</v>
      </c>
      <c r="M164" s="454">
        <v>371</v>
      </c>
      <c r="N164" s="454">
        <v>92</v>
      </c>
      <c r="O164" s="454">
        <v>34592</v>
      </c>
      <c r="P164" s="524">
        <v>1.0025794858418109</v>
      </c>
      <c r="Q164" s="455">
        <v>376</v>
      </c>
    </row>
    <row r="165" spans="1:17" ht="14.4" customHeight="1" x14ac:dyDescent="0.3">
      <c r="A165" s="449" t="s">
        <v>875</v>
      </c>
      <c r="B165" s="450" t="s">
        <v>714</v>
      </c>
      <c r="C165" s="450" t="s">
        <v>715</v>
      </c>
      <c r="D165" s="450" t="s">
        <v>766</v>
      </c>
      <c r="E165" s="450" t="s">
        <v>767</v>
      </c>
      <c r="F165" s="454"/>
      <c r="G165" s="454"/>
      <c r="H165" s="454"/>
      <c r="I165" s="454"/>
      <c r="J165" s="454">
        <v>1</v>
      </c>
      <c r="K165" s="454">
        <v>12</v>
      </c>
      <c r="L165" s="454">
        <v>1</v>
      </c>
      <c r="M165" s="454">
        <v>12</v>
      </c>
      <c r="N165" s="454"/>
      <c r="O165" s="454"/>
      <c r="P165" s="524"/>
      <c r="Q165" s="455"/>
    </row>
    <row r="166" spans="1:17" ht="14.4" customHeight="1" x14ac:dyDescent="0.3">
      <c r="A166" s="449" t="s">
        <v>875</v>
      </c>
      <c r="B166" s="450" t="s">
        <v>714</v>
      </c>
      <c r="C166" s="450" t="s">
        <v>715</v>
      </c>
      <c r="D166" s="450" t="s">
        <v>772</v>
      </c>
      <c r="E166" s="450" t="s">
        <v>773</v>
      </c>
      <c r="F166" s="454">
        <v>1</v>
      </c>
      <c r="G166" s="454">
        <v>125</v>
      </c>
      <c r="H166" s="454"/>
      <c r="I166" s="454">
        <v>125</v>
      </c>
      <c r="J166" s="454"/>
      <c r="K166" s="454"/>
      <c r="L166" s="454"/>
      <c r="M166" s="454"/>
      <c r="N166" s="454">
        <v>1</v>
      </c>
      <c r="O166" s="454">
        <v>126</v>
      </c>
      <c r="P166" s="524"/>
      <c r="Q166" s="455">
        <v>126</v>
      </c>
    </row>
    <row r="167" spans="1:17" ht="14.4" customHeight="1" x14ac:dyDescent="0.3">
      <c r="A167" s="449" t="s">
        <v>875</v>
      </c>
      <c r="B167" s="450" t="s">
        <v>714</v>
      </c>
      <c r="C167" s="450" t="s">
        <v>715</v>
      </c>
      <c r="D167" s="450" t="s">
        <v>774</v>
      </c>
      <c r="E167" s="450" t="s">
        <v>775</v>
      </c>
      <c r="F167" s="454"/>
      <c r="G167" s="454"/>
      <c r="H167" s="454"/>
      <c r="I167" s="454"/>
      <c r="J167" s="454">
        <v>1</v>
      </c>
      <c r="K167" s="454">
        <v>496</v>
      </c>
      <c r="L167" s="454">
        <v>1</v>
      </c>
      <c r="M167" s="454">
        <v>496</v>
      </c>
      <c r="N167" s="454"/>
      <c r="O167" s="454"/>
      <c r="P167" s="524"/>
      <c r="Q167" s="455"/>
    </row>
    <row r="168" spans="1:17" ht="14.4" customHeight="1" x14ac:dyDescent="0.3">
      <c r="A168" s="449" t="s">
        <v>875</v>
      </c>
      <c r="B168" s="450" t="s">
        <v>714</v>
      </c>
      <c r="C168" s="450" t="s">
        <v>715</v>
      </c>
      <c r="D168" s="450" t="s">
        <v>777</v>
      </c>
      <c r="E168" s="450" t="s">
        <v>778</v>
      </c>
      <c r="F168" s="454">
        <v>1</v>
      </c>
      <c r="G168" s="454">
        <v>456</v>
      </c>
      <c r="H168" s="454">
        <v>0.19912663755458515</v>
      </c>
      <c r="I168" s="454">
        <v>456</v>
      </c>
      <c r="J168" s="454">
        <v>5</v>
      </c>
      <c r="K168" s="454">
        <v>2290</v>
      </c>
      <c r="L168" s="454">
        <v>1</v>
      </c>
      <c r="M168" s="454">
        <v>458</v>
      </c>
      <c r="N168" s="454"/>
      <c r="O168" s="454"/>
      <c r="P168" s="524"/>
      <c r="Q168" s="455"/>
    </row>
    <row r="169" spans="1:17" ht="14.4" customHeight="1" x14ac:dyDescent="0.3">
      <c r="A169" s="449" t="s">
        <v>875</v>
      </c>
      <c r="B169" s="450" t="s">
        <v>714</v>
      </c>
      <c r="C169" s="450" t="s">
        <v>715</v>
      </c>
      <c r="D169" s="450" t="s">
        <v>779</v>
      </c>
      <c r="E169" s="450" t="s">
        <v>780</v>
      </c>
      <c r="F169" s="454">
        <v>2</v>
      </c>
      <c r="G169" s="454">
        <v>116</v>
      </c>
      <c r="H169" s="454">
        <v>0.4</v>
      </c>
      <c r="I169" s="454">
        <v>58</v>
      </c>
      <c r="J169" s="454">
        <v>5</v>
      </c>
      <c r="K169" s="454">
        <v>290</v>
      </c>
      <c r="L169" s="454">
        <v>1</v>
      </c>
      <c r="M169" s="454">
        <v>58</v>
      </c>
      <c r="N169" s="454"/>
      <c r="O169" s="454"/>
      <c r="P169" s="524"/>
      <c r="Q169" s="455"/>
    </row>
    <row r="170" spans="1:17" ht="14.4" customHeight="1" x14ac:dyDescent="0.3">
      <c r="A170" s="449" t="s">
        <v>875</v>
      </c>
      <c r="B170" s="450" t="s">
        <v>714</v>
      </c>
      <c r="C170" s="450" t="s">
        <v>715</v>
      </c>
      <c r="D170" s="450" t="s">
        <v>787</v>
      </c>
      <c r="E170" s="450" t="s">
        <v>788</v>
      </c>
      <c r="F170" s="454">
        <v>644</v>
      </c>
      <c r="G170" s="454">
        <v>113344</v>
      </c>
      <c r="H170" s="454">
        <v>1.1499999999999999</v>
      </c>
      <c r="I170" s="454">
        <v>176</v>
      </c>
      <c r="J170" s="454">
        <v>560</v>
      </c>
      <c r="K170" s="454">
        <v>98560</v>
      </c>
      <c r="L170" s="454">
        <v>1</v>
      </c>
      <c r="M170" s="454">
        <v>176</v>
      </c>
      <c r="N170" s="454">
        <v>521</v>
      </c>
      <c r="O170" s="454">
        <v>93259</v>
      </c>
      <c r="P170" s="524">
        <v>0.9462155032467533</v>
      </c>
      <c r="Q170" s="455">
        <v>179</v>
      </c>
    </row>
    <row r="171" spans="1:17" ht="14.4" customHeight="1" x14ac:dyDescent="0.3">
      <c r="A171" s="449" t="s">
        <v>875</v>
      </c>
      <c r="B171" s="450" t="s">
        <v>714</v>
      </c>
      <c r="C171" s="450" t="s">
        <v>715</v>
      </c>
      <c r="D171" s="450" t="s">
        <v>793</v>
      </c>
      <c r="E171" s="450" t="s">
        <v>794</v>
      </c>
      <c r="F171" s="454">
        <v>5</v>
      </c>
      <c r="G171" s="454">
        <v>850</v>
      </c>
      <c r="H171" s="454">
        <v>0.625</v>
      </c>
      <c r="I171" s="454">
        <v>170</v>
      </c>
      <c r="J171" s="454">
        <v>8</v>
      </c>
      <c r="K171" s="454">
        <v>1360</v>
      </c>
      <c r="L171" s="454">
        <v>1</v>
      </c>
      <c r="M171" s="454">
        <v>170</v>
      </c>
      <c r="N171" s="454">
        <v>3</v>
      </c>
      <c r="O171" s="454">
        <v>516</v>
      </c>
      <c r="P171" s="524">
        <v>0.37941176470588234</v>
      </c>
      <c r="Q171" s="455">
        <v>172</v>
      </c>
    </row>
    <row r="172" spans="1:17" ht="14.4" customHeight="1" x14ac:dyDescent="0.3">
      <c r="A172" s="449" t="s">
        <v>875</v>
      </c>
      <c r="B172" s="450" t="s">
        <v>714</v>
      </c>
      <c r="C172" s="450" t="s">
        <v>715</v>
      </c>
      <c r="D172" s="450" t="s">
        <v>803</v>
      </c>
      <c r="E172" s="450" t="s">
        <v>804</v>
      </c>
      <c r="F172" s="454">
        <v>1</v>
      </c>
      <c r="G172" s="454">
        <v>264</v>
      </c>
      <c r="H172" s="454"/>
      <c r="I172" s="454">
        <v>264</v>
      </c>
      <c r="J172" s="454"/>
      <c r="K172" s="454"/>
      <c r="L172" s="454"/>
      <c r="M172" s="454"/>
      <c r="N172" s="454"/>
      <c r="O172" s="454"/>
      <c r="P172" s="524"/>
      <c r="Q172" s="455"/>
    </row>
    <row r="173" spans="1:17" ht="14.4" customHeight="1" x14ac:dyDescent="0.3">
      <c r="A173" s="449" t="s">
        <v>875</v>
      </c>
      <c r="B173" s="450" t="s">
        <v>714</v>
      </c>
      <c r="C173" s="450" t="s">
        <v>715</v>
      </c>
      <c r="D173" s="450" t="s">
        <v>805</v>
      </c>
      <c r="E173" s="450" t="s">
        <v>806</v>
      </c>
      <c r="F173" s="454">
        <v>1</v>
      </c>
      <c r="G173" s="454">
        <v>2131</v>
      </c>
      <c r="H173" s="454"/>
      <c r="I173" s="454">
        <v>2131</v>
      </c>
      <c r="J173" s="454"/>
      <c r="K173" s="454"/>
      <c r="L173" s="454"/>
      <c r="M173" s="454"/>
      <c r="N173" s="454"/>
      <c r="O173" s="454"/>
      <c r="P173" s="524"/>
      <c r="Q173" s="455"/>
    </row>
    <row r="174" spans="1:17" ht="14.4" customHeight="1" x14ac:dyDescent="0.3">
      <c r="A174" s="449" t="s">
        <v>875</v>
      </c>
      <c r="B174" s="450" t="s">
        <v>714</v>
      </c>
      <c r="C174" s="450" t="s">
        <v>715</v>
      </c>
      <c r="D174" s="450" t="s">
        <v>807</v>
      </c>
      <c r="E174" s="450" t="s">
        <v>808</v>
      </c>
      <c r="F174" s="454"/>
      <c r="G174" s="454"/>
      <c r="H174" s="454"/>
      <c r="I174" s="454"/>
      <c r="J174" s="454">
        <v>2</v>
      </c>
      <c r="K174" s="454">
        <v>486</v>
      </c>
      <c r="L174" s="454">
        <v>1</v>
      </c>
      <c r="M174" s="454">
        <v>243</v>
      </c>
      <c r="N174" s="454"/>
      <c r="O174" s="454"/>
      <c r="P174" s="524"/>
      <c r="Q174" s="455"/>
    </row>
    <row r="175" spans="1:17" ht="14.4" customHeight="1" x14ac:dyDescent="0.3">
      <c r="A175" s="449" t="s">
        <v>875</v>
      </c>
      <c r="B175" s="450" t="s">
        <v>714</v>
      </c>
      <c r="C175" s="450" t="s">
        <v>715</v>
      </c>
      <c r="D175" s="450" t="s">
        <v>814</v>
      </c>
      <c r="E175" s="450" t="s">
        <v>815</v>
      </c>
      <c r="F175" s="454"/>
      <c r="G175" s="454"/>
      <c r="H175" s="454"/>
      <c r="I175" s="454"/>
      <c r="J175" s="454">
        <v>2</v>
      </c>
      <c r="K175" s="454">
        <v>2120</v>
      </c>
      <c r="L175" s="454">
        <v>1</v>
      </c>
      <c r="M175" s="454">
        <v>1060</v>
      </c>
      <c r="N175" s="454"/>
      <c r="O175" s="454"/>
      <c r="P175" s="524"/>
      <c r="Q175" s="455"/>
    </row>
    <row r="176" spans="1:17" ht="14.4" customHeight="1" x14ac:dyDescent="0.3">
      <c r="A176" s="449" t="s">
        <v>875</v>
      </c>
      <c r="B176" s="450" t="s">
        <v>714</v>
      </c>
      <c r="C176" s="450" t="s">
        <v>715</v>
      </c>
      <c r="D176" s="450" t="s">
        <v>816</v>
      </c>
      <c r="E176" s="450" t="s">
        <v>817</v>
      </c>
      <c r="F176" s="454">
        <v>1</v>
      </c>
      <c r="G176" s="454">
        <v>289</v>
      </c>
      <c r="H176" s="454">
        <v>1</v>
      </c>
      <c r="I176" s="454">
        <v>289</v>
      </c>
      <c r="J176" s="454">
        <v>1</v>
      </c>
      <c r="K176" s="454">
        <v>289</v>
      </c>
      <c r="L176" s="454">
        <v>1</v>
      </c>
      <c r="M176" s="454">
        <v>289</v>
      </c>
      <c r="N176" s="454"/>
      <c r="O176" s="454"/>
      <c r="P176" s="524"/>
      <c r="Q176" s="455"/>
    </row>
    <row r="177" spans="1:17" ht="14.4" customHeight="1" x14ac:dyDescent="0.3">
      <c r="A177" s="449" t="s">
        <v>875</v>
      </c>
      <c r="B177" s="450" t="s">
        <v>714</v>
      </c>
      <c r="C177" s="450" t="s">
        <v>715</v>
      </c>
      <c r="D177" s="450" t="s">
        <v>828</v>
      </c>
      <c r="E177" s="450" t="s">
        <v>829</v>
      </c>
      <c r="F177" s="454"/>
      <c r="G177" s="454"/>
      <c r="H177" s="454"/>
      <c r="I177" s="454"/>
      <c r="J177" s="454">
        <v>7</v>
      </c>
      <c r="K177" s="454">
        <v>33453</v>
      </c>
      <c r="L177" s="454">
        <v>1</v>
      </c>
      <c r="M177" s="454">
        <v>4779</v>
      </c>
      <c r="N177" s="454"/>
      <c r="O177" s="454"/>
      <c r="P177" s="524"/>
      <c r="Q177" s="455"/>
    </row>
    <row r="178" spans="1:17" ht="14.4" customHeight="1" x14ac:dyDescent="0.3">
      <c r="A178" s="449" t="s">
        <v>875</v>
      </c>
      <c r="B178" s="450" t="s">
        <v>714</v>
      </c>
      <c r="C178" s="450" t="s">
        <v>715</v>
      </c>
      <c r="D178" s="450" t="s">
        <v>830</v>
      </c>
      <c r="E178" s="450" t="s">
        <v>831</v>
      </c>
      <c r="F178" s="454"/>
      <c r="G178" s="454"/>
      <c r="H178" s="454"/>
      <c r="I178" s="454"/>
      <c r="J178" s="454">
        <v>2</v>
      </c>
      <c r="K178" s="454">
        <v>1218</v>
      </c>
      <c r="L178" s="454">
        <v>1</v>
      </c>
      <c r="M178" s="454">
        <v>609</v>
      </c>
      <c r="N178" s="454"/>
      <c r="O178" s="454"/>
      <c r="P178" s="524"/>
      <c r="Q178" s="455"/>
    </row>
    <row r="179" spans="1:17" ht="14.4" customHeight="1" x14ac:dyDescent="0.3">
      <c r="A179" s="449" t="s">
        <v>878</v>
      </c>
      <c r="B179" s="450" t="s">
        <v>714</v>
      </c>
      <c r="C179" s="450" t="s">
        <v>715</v>
      </c>
      <c r="D179" s="450" t="s">
        <v>718</v>
      </c>
      <c r="E179" s="450" t="s">
        <v>719</v>
      </c>
      <c r="F179" s="454">
        <v>48</v>
      </c>
      <c r="G179" s="454">
        <v>2784</v>
      </c>
      <c r="H179" s="454">
        <v>2.2857142857142856</v>
      </c>
      <c r="I179" s="454">
        <v>58</v>
      </c>
      <c r="J179" s="454">
        <v>21</v>
      </c>
      <c r="K179" s="454">
        <v>1218</v>
      </c>
      <c r="L179" s="454">
        <v>1</v>
      </c>
      <c r="M179" s="454">
        <v>58</v>
      </c>
      <c r="N179" s="454">
        <v>30</v>
      </c>
      <c r="O179" s="454">
        <v>1770</v>
      </c>
      <c r="P179" s="524">
        <v>1.4532019704433496</v>
      </c>
      <c r="Q179" s="455">
        <v>59</v>
      </c>
    </row>
    <row r="180" spans="1:17" ht="14.4" customHeight="1" x14ac:dyDescent="0.3">
      <c r="A180" s="449" t="s">
        <v>878</v>
      </c>
      <c r="B180" s="450" t="s">
        <v>714</v>
      </c>
      <c r="C180" s="450" t="s">
        <v>715</v>
      </c>
      <c r="D180" s="450" t="s">
        <v>720</v>
      </c>
      <c r="E180" s="450" t="s">
        <v>721</v>
      </c>
      <c r="F180" s="454">
        <v>7</v>
      </c>
      <c r="G180" s="454">
        <v>917</v>
      </c>
      <c r="H180" s="454">
        <v>6.9469696969696972</v>
      </c>
      <c r="I180" s="454">
        <v>131</v>
      </c>
      <c r="J180" s="454">
        <v>1</v>
      </c>
      <c r="K180" s="454">
        <v>132</v>
      </c>
      <c r="L180" s="454">
        <v>1</v>
      </c>
      <c r="M180" s="454">
        <v>132</v>
      </c>
      <c r="N180" s="454">
        <v>8</v>
      </c>
      <c r="O180" s="454">
        <v>1056</v>
      </c>
      <c r="P180" s="524">
        <v>8</v>
      </c>
      <c r="Q180" s="455">
        <v>132</v>
      </c>
    </row>
    <row r="181" spans="1:17" ht="14.4" customHeight="1" x14ac:dyDescent="0.3">
      <c r="A181" s="449" t="s">
        <v>878</v>
      </c>
      <c r="B181" s="450" t="s">
        <v>714</v>
      </c>
      <c r="C181" s="450" t="s">
        <v>715</v>
      </c>
      <c r="D181" s="450" t="s">
        <v>726</v>
      </c>
      <c r="E181" s="450" t="s">
        <v>727</v>
      </c>
      <c r="F181" s="454">
        <v>11</v>
      </c>
      <c r="G181" s="454">
        <v>1980</v>
      </c>
      <c r="H181" s="454">
        <v>3.6666666666666665</v>
      </c>
      <c r="I181" s="454">
        <v>180</v>
      </c>
      <c r="J181" s="454">
        <v>3</v>
      </c>
      <c r="K181" s="454">
        <v>540</v>
      </c>
      <c r="L181" s="454">
        <v>1</v>
      </c>
      <c r="M181" s="454">
        <v>180</v>
      </c>
      <c r="N181" s="454">
        <v>16</v>
      </c>
      <c r="O181" s="454">
        <v>2928</v>
      </c>
      <c r="P181" s="524">
        <v>5.4222222222222225</v>
      </c>
      <c r="Q181" s="455">
        <v>183</v>
      </c>
    </row>
    <row r="182" spans="1:17" ht="14.4" customHeight="1" x14ac:dyDescent="0.3">
      <c r="A182" s="449" t="s">
        <v>878</v>
      </c>
      <c r="B182" s="450" t="s">
        <v>714</v>
      </c>
      <c r="C182" s="450" t="s">
        <v>715</v>
      </c>
      <c r="D182" s="450" t="s">
        <v>730</v>
      </c>
      <c r="E182" s="450" t="s">
        <v>731</v>
      </c>
      <c r="F182" s="454">
        <v>8</v>
      </c>
      <c r="G182" s="454">
        <v>2688</v>
      </c>
      <c r="H182" s="454">
        <v>0.46919183103508466</v>
      </c>
      <c r="I182" s="454">
        <v>336</v>
      </c>
      <c r="J182" s="454">
        <v>17</v>
      </c>
      <c r="K182" s="454">
        <v>5729</v>
      </c>
      <c r="L182" s="454">
        <v>1</v>
      </c>
      <c r="M182" s="454">
        <v>337</v>
      </c>
      <c r="N182" s="454">
        <v>21</v>
      </c>
      <c r="O182" s="454">
        <v>7161</v>
      </c>
      <c r="P182" s="524">
        <v>1.2499563623669052</v>
      </c>
      <c r="Q182" s="455">
        <v>341</v>
      </c>
    </row>
    <row r="183" spans="1:17" ht="14.4" customHeight="1" x14ac:dyDescent="0.3">
      <c r="A183" s="449" t="s">
        <v>878</v>
      </c>
      <c r="B183" s="450" t="s">
        <v>714</v>
      </c>
      <c r="C183" s="450" t="s">
        <v>715</v>
      </c>
      <c r="D183" s="450" t="s">
        <v>734</v>
      </c>
      <c r="E183" s="450" t="s">
        <v>735</v>
      </c>
      <c r="F183" s="454">
        <v>290</v>
      </c>
      <c r="G183" s="454">
        <v>101210</v>
      </c>
      <c r="H183" s="454">
        <v>0.91800453514739233</v>
      </c>
      <c r="I183" s="454">
        <v>349</v>
      </c>
      <c r="J183" s="454">
        <v>315</v>
      </c>
      <c r="K183" s="454">
        <v>110250</v>
      </c>
      <c r="L183" s="454">
        <v>1</v>
      </c>
      <c r="M183" s="454">
        <v>350</v>
      </c>
      <c r="N183" s="454">
        <v>437</v>
      </c>
      <c r="O183" s="454">
        <v>153387</v>
      </c>
      <c r="P183" s="524">
        <v>1.3912653061224489</v>
      </c>
      <c r="Q183" s="455">
        <v>351</v>
      </c>
    </row>
    <row r="184" spans="1:17" ht="14.4" customHeight="1" x14ac:dyDescent="0.3">
      <c r="A184" s="449" t="s">
        <v>878</v>
      </c>
      <c r="B184" s="450" t="s">
        <v>714</v>
      </c>
      <c r="C184" s="450" t="s">
        <v>715</v>
      </c>
      <c r="D184" s="450" t="s">
        <v>744</v>
      </c>
      <c r="E184" s="450" t="s">
        <v>745</v>
      </c>
      <c r="F184" s="454"/>
      <c r="G184" s="454"/>
      <c r="H184" s="454"/>
      <c r="I184" s="454"/>
      <c r="J184" s="454">
        <v>1</v>
      </c>
      <c r="K184" s="454">
        <v>392</v>
      </c>
      <c r="L184" s="454">
        <v>1</v>
      </c>
      <c r="M184" s="454">
        <v>392</v>
      </c>
      <c r="N184" s="454"/>
      <c r="O184" s="454"/>
      <c r="P184" s="524"/>
      <c r="Q184" s="455"/>
    </row>
    <row r="185" spans="1:17" ht="14.4" customHeight="1" x14ac:dyDescent="0.3">
      <c r="A185" s="449" t="s">
        <v>878</v>
      </c>
      <c r="B185" s="450" t="s">
        <v>714</v>
      </c>
      <c r="C185" s="450" t="s">
        <v>715</v>
      </c>
      <c r="D185" s="450" t="s">
        <v>750</v>
      </c>
      <c r="E185" s="450" t="s">
        <v>751</v>
      </c>
      <c r="F185" s="454"/>
      <c r="G185" s="454"/>
      <c r="H185" s="454"/>
      <c r="I185" s="454"/>
      <c r="J185" s="454">
        <v>1</v>
      </c>
      <c r="K185" s="454">
        <v>707</v>
      </c>
      <c r="L185" s="454">
        <v>1</v>
      </c>
      <c r="M185" s="454">
        <v>707</v>
      </c>
      <c r="N185" s="454"/>
      <c r="O185" s="454"/>
      <c r="P185" s="524"/>
      <c r="Q185" s="455"/>
    </row>
    <row r="186" spans="1:17" ht="14.4" customHeight="1" x14ac:dyDescent="0.3">
      <c r="A186" s="449" t="s">
        <v>878</v>
      </c>
      <c r="B186" s="450" t="s">
        <v>714</v>
      </c>
      <c r="C186" s="450" t="s">
        <v>715</v>
      </c>
      <c r="D186" s="450" t="s">
        <v>752</v>
      </c>
      <c r="E186" s="450" t="s">
        <v>753</v>
      </c>
      <c r="F186" s="454"/>
      <c r="G186" s="454"/>
      <c r="H186" s="454"/>
      <c r="I186" s="454"/>
      <c r="J186" s="454">
        <v>1</v>
      </c>
      <c r="K186" s="454">
        <v>148</v>
      </c>
      <c r="L186" s="454">
        <v>1</v>
      </c>
      <c r="M186" s="454">
        <v>148</v>
      </c>
      <c r="N186" s="454"/>
      <c r="O186" s="454"/>
      <c r="P186" s="524"/>
      <c r="Q186" s="455"/>
    </row>
    <row r="187" spans="1:17" ht="14.4" customHeight="1" x14ac:dyDescent="0.3">
      <c r="A187" s="449" t="s">
        <v>878</v>
      </c>
      <c r="B187" s="450" t="s">
        <v>714</v>
      </c>
      <c r="C187" s="450" t="s">
        <v>715</v>
      </c>
      <c r="D187" s="450" t="s">
        <v>754</v>
      </c>
      <c r="E187" s="450" t="s">
        <v>755</v>
      </c>
      <c r="F187" s="454">
        <v>12</v>
      </c>
      <c r="G187" s="454">
        <v>3660</v>
      </c>
      <c r="H187" s="454">
        <v>1.5</v>
      </c>
      <c r="I187" s="454">
        <v>305</v>
      </c>
      <c r="J187" s="454">
        <v>8</v>
      </c>
      <c r="K187" s="454">
        <v>2440</v>
      </c>
      <c r="L187" s="454">
        <v>1</v>
      </c>
      <c r="M187" s="454">
        <v>305</v>
      </c>
      <c r="N187" s="454">
        <v>14</v>
      </c>
      <c r="O187" s="454">
        <v>4312</v>
      </c>
      <c r="P187" s="524">
        <v>1.7672131147540984</v>
      </c>
      <c r="Q187" s="455">
        <v>308</v>
      </c>
    </row>
    <row r="188" spans="1:17" ht="14.4" customHeight="1" x14ac:dyDescent="0.3">
      <c r="A188" s="449" t="s">
        <v>878</v>
      </c>
      <c r="B188" s="450" t="s">
        <v>714</v>
      </c>
      <c r="C188" s="450" t="s">
        <v>715</v>
      </c>
      <c r="D188" s="450" t="s">
        <v>758</v>
      </c>
      <c r="E188" s="450" t="s">
        <v>759</v>
      </c>
      <c r="F188" s="454">
        <v>57</v>
      </c>
      <c r="G188" s="454">
        <v>28158</v>
      </c>
      <c r="H188" s="454">
        <v>1.236627140974967</v>
      </c>
      <c r="I188" s="454">
        <v>494</v>
      </c>
      <c r="J188" s="454">
        <v>46</v>
      </c>
      <c r="K188" s="454">
        <v>22770</v>
      </c>
      <c r="L188" s="454">
        <v>1</v>
      </c>
      <c r="M188" s="454">
        <v>495</v>
      </c>
      <c r="N188" s="454">
        <v>58</v>
      </c>
      <c r="O188" s="454">
        <v>28942</v>
      </c>
      <c r="P188" s="524">
        <v>1.2710584101888449</v>
      </c>
      <c r="Q188" s="455">
        <v>499</v>
      </c>
    </row>
    <row r="189" spans="1:17" ht="14.4" customHeight="1" x14ac:dyDescent="0.3">
      <c r="A189" s="449" t="s">
        <v>878</v>
      </c>
      <c r="B189" s="450" t="s">
        <v>714</v>
      </c>
      <c r="C189" s="450" t="s">
        <v>715</v>
      </c>
      <c r="D189" s="450" t="s">
        <v>762</v>
      </c>
      <c r="E189" s="450" t="s">
        <v>763</v>
      </c>
      <c r="F189" s="454">
        <v>68</v>
      </c>
      <c r="G189" s="454">
        <v>25160</v>
      </c>
      <c r="H189" s="454">
        <v>1.3297394429469902</v>
      </c>
      <c r="I189" s="454">
        <v>370</v>
      </c>
      <c r="J189" s="454">
        <v>51</v>
      </c>
      <c r="K189" s="454">
        <v>18921</v>
      </c>
      <c r="L189" s="454">
        <v>1</v>
      </c>
      <c r="M189" s="454">
        <v>371</v>
      </c>
      <c r="N189" s="454">
        <v>63</v>
      </c>
      <c r="O189" s="454">
        <v>23688</v>
      </c>
      <c r="P189" s="524">
        <v>1.2519422863485017</v>
      </c>
      <c r="Q189" s="455">
        <v>376</v>
      </c>
    </row>
    <row r="190" spans="1:17" ht="14.4" customHeight="1" x14ac:dyDescent="0.3">
      <c r="A190" s="449" t="s">
        <v>878</v>
      </c>
      <c r="B190" s="450" t="s">
        <v>714</v>
      </c>
      <c r="C190" s="450" t="s">
        <v>715</v>
      </c>
      <c r="D190" s="450" t="s">
        <v>766</v>
      </c>
      <c r="E190" s="450" t="s">
        <v>767</v>
      </c>
      <c r="F190" s="454"/>
      <c r="G190" s="454"/>
      <c r="H190" s="454"/>
      <c r="I190" s="454"/>
      <c r="J190" s="454"/>
      <c r="K190" s="454"/>
      <c r="L190" s="454"/>
      <c r="M190" s="454"/>
      <c r="N190" s="454">
        <v>2</v>
      </c>
      <c r="O190" s="454">
        <v>24</v>
      </c>
      <c r="P190" s="524"/>
      <c r="Q190" s="455">
        <v>12</v>
      </c>
    </row>
    <row r="191" spans="1:17" ht="14.4" customHeight="1" x14ac:dyDescent="0.3">
      <c r="A191" s="449" t="s">
        <v>878</v>
      </c>
      <c r="B191" s="450" t="s">
        <v>714</v>
      </c>
      <c r="C191" s="450" t="s">
        <v>715</v>
      </c>
      <c r="D191" s="450" t="s">
        <v>770</v>
      </c>
      <c r="E191" s="450" t="s">
        <v>771</v>
      </c>
      <c r="F191" s="454"/>
      <c r="G191" s="454"/>
      <c r="H191" s="454"/>
      <c r="I191" s="454"/>
      <c r="J191" s="454">
        <v>2</v>
      </c>
      <c r="K191" s="454">
        <v>224</v>
      </c>
      <c r="L191" s="454">
        <v>1</v>
      </c>
      <c r="M191" s="454">
        <v>112</v>
      </c>
      <c r="N191" s="454">
        <v>1</v>
      </c>
      <c r="O191" s="454">
        <v>113</v>
      </c>
      <c r="P191" s="524">
        <v>0.5044642857142857</v>
      </c>
      <c r="Q191" s="455">
        <v>113</v>
      </c>
    </row>
    <row r="192" spans="1:17" ht="14.4" customHeight="1" x14ac:dyDescent="0.3">
      <c r="A192" s="449" t="s">
        <v>878</v>
      </c>
      <c r="B192" s="450" t="s">
        <v>714</v>
      </c>
      <c r="C192" s="450" t="s">
        <v>715</v>
      </c>
      <c r="D192" s="450" t="s">
        <v>772</v>
      </c>
      <c r="E192" s="450" t="s">
        <v>773</v>
      </c>
      <c r="F192" s="454"/>
      <c r="G192" s="454"/>
      <c r="H192" s="454"/>
      <c r="I192" s="454"/>
      <c r="J192" s="454">
        <v>1</v>
      </c>
      <c r="K192" s="454">
        <v>126</v>
      </c>
      <c r="L192" s="454">
        <v>1</v>
      </c>
      <c r="M192" s="454">
        <v>126</v>
      </c>
      <c r="N192" s="454"/>
      <c r="O192" s="454"/>
      <c r="P192" s="524"/>
      <c r="Q192" s="455"/>
    </row>
    <row r="193" spans="1:17" ht="14.4" customHeight="1" x14ac:dyDescent="0.3">
      <c r="A193" s="449" t="s">
        <v>878</v>
      </c>
      <c r="B193" s="450" t="s">
        <v>714</v>
      </c>
      <c r="C193" s="450" t="s">
        <v>715</v>
      </c>
      <c r="D193" s="450" t="s">
        <v>777</v>
      </c>
      <c r="E193" s="450" t="s">
        <v>778</v>
      </c>
      <c r="F193" s="454">
        <v>9</v>
      </c>
      <c r="G193" s="454">
        <v>4104</v>
      </c>
      <c r="H193" s="454">
        <v>2.2401746724890828</v>
      </c>
      <c r="I193" s="454">
        <v>456</v>
      </c>
      <c r="J193" s="454">
        <v>4</v>
      </c>
      <c r="K193" s="454">
        <v>1832</v>
      </c>
      <c r="L193" s="454">
        <v>1</v>
      </c>
      <c r="M193" s="454">
        <v>458</v>
      </c>
      <c r="N193" s="454">
        <v>16</v>
      </c>
      <c r="O193" s="454">
        <v>7408</v>
      </c>
      <c r="P193" s="524">
        <v>4.0436681222707422</v>
      </c>
      <c r="Q193" s="455">
        <v>463</v>
      </c>
    </row>
    <row r="194" spans="1:17" ht="14.4" customHeight="1" x14ac:dyDescent="0.3">
      <c r="A194" s="449" t="s">
        <v>878</v>
      </c>
      <c r="B194" s="450" t="s">
        <v>714</v>
      </c>
      <c r="C194" s="450" t="s">
        <v>715</v>
      </c>
      <c r="D194" s="450" t="s">
        <v>779</v>
      </c>
      <c r="E194" s="450" t="s">
        <v>780</v>
      </c>
      <c r="F194" s="454">
        <v>111</v>
      </c>
      <c r="G194" s="454">
        <v>6438</v>
      </c>
      <c r="H194" s="454">
        <v>1.5205479452054795</v>
      </c>
      <c r="I194" s="454">
        <v>58</v>
      </c>
      <c r="J194" s="454">
        <v>73</v>
      </c>
      <c r="K194" s="454">
        <v>4234</v>
      </c>
      <c r="L194" s="454">
        <v>1</v>
      </c>
      <c r="M194" s="454">
        <v>58</v>
      </c>
      <c r="N194" s="454">
        <v>96</v>
      </c>
      <c r="O194" s="454">
        <v>5664</v>
      </c>
      <c r="P194" s="524">
        <v>1.3377420878601796</v>
      </c>
      <c r="Q194" s="455">
        <v>59</v>
      </c>
    </row>
    <row r="195" spans="1:17" ht="14.4" customHeight="1" x14ac:dyDescent="0.3">
      <c r="A195" s="449" t="s">
        <v>878</v>
      </c>
      <c r="B195" s="450" t="s">
        <v>714</v>
      </c>
      <c r="C195" s="450" t="s">
        <v>715</v>
      </c>
      <c r="D195" s="450" t="s">
        <v>781</v>
      </c>
      <c r="E195" s="450" t="s">
        <v>782</v>
      </c>
      <c r="F195" s="454">
        <v>3</v>
      </c>
      <c r="G195" s="454">
        <v>6519</v>
      </c>
      <c r="H195" s="454"/>
      <c r="I195" s="454">
        <v>2173</v>
      </c>
      <c r="J195" s="454"/>
      <c r="K195" s="454"/>
      <c r="L195" s="454"/>
      <c r="M195" s="454"/>
      <c r="N195" s="454">
        <v>1</v>
      </c>
      <c r="O195" s="454">
        <v>2179</v>
      </c>
      <c r="P195" s="524"/>
      <c r="Q195" s="455">
        <v>2179</v>
      </c>
    </row>
    <row r="196" spans="1:17" ht="14.4" customHeight="1" x14ac:dyDescent="0.3">
      <c r="A196" s="449" t="s">
        <v>878</v>
      </c>
      <c r="B196" s="450" t="s">
        <v>714</v>
      </c>
      <c r="C196" s="450" t="s">
        <v>715</v>
      </c>
      <c r="D196" s="450" t="s">
        <v>787</v>
      </c>
      <c r="E196" s="450" t="s">
        <v>788</v>
      </c>
      <c r="F196" s="454">
        <v>167</v>
      </c>
      <c r="G196" s="454">
        <v>29392</v>
      </c>
      <c r="H196" s="454">
        <v>1.346774193548387</v>
      </c>
      <c r="I196" s="454">
        <v>176</v>
      </c>
      <c r="J196" s="454">
        <v>124</v>
      </c>
      <c r="K196" s="454">
        <v>21824</v>
      </c>
      <c r="L196" s="454">
        <v>1</v>
      </c>
      <c r="M196" s="454">
        <v>176</v>
      </c>
      <c r="N196" s="454">
        <v>162</v>
      </c>
      <c r="O196" s="454">
        <v>28998</v>
      </c>
      <c r="P196" s="524">
        <v>1.3287206744868034</v>
      </c>
      <c r="Q196" s="455">
        <v>179</v>
      </c>
    </row>
    <row r="197" spans="1:17" ht="14.4" customHeight="1" x14ac:dyDescent="0.3">
      <c r="A197" s="449" t="s">
        <v>878</v>
      </c>
      <c r="B197" s="450" t="s">
        <v>714</v>
      </c>
      <c r="C197" s="450" t="s">
        <v>715</v>
      </c>
      <c r="D197" s="450" t="s">
        <v>789</v>
      </c>
      <c r="E197" s="450" t="s">
        <v>790</v>
      </c>
      <c r="F197" s="454"/>
      <c r="G197" s="454"/>
      <c r="H197" s="454"/>
      <c r="I197" s="454"/>
      <c r="J197" s="454">
        <v>2</v>
      </c>
      <c r="K197" s="454">
        <v>172</v>
      </c>
      <c r="L197" s="454">
        <v>1</v>
      </c>
      <c r="M197" s="454">
        <v>86</v>
      </c>
      <c r="N197" s="454"/>
      <c r="O197" s="454"/>
      <c r="P197" s="524"/>
      <c r="Q197" s="455"/>
    </row>
    <row r="198" spans="1:17" ht="14.4" customHeight="1" x14ac:dyDescent="0.3">
      <c r="A198" s="449" t="s">
        <v>878</v>
      </c>
      <c r="B198" s="450" t="s">
        <v>714</v>
      </c>
      <c r="C198" s="450" t="s">
        <v>715</v>
      </c>
      <c r="D198" s="450" t="s">
        <v>793</v>
      </c>
      <c r="E198" s="450" t="s">
        <v>794</v>
      </c>
      <c r="F198" s="454">
        <v>6</v>
      </c>
      <c r="G198" s="454">
        <v>1020</v>
      </c>
      <c r="H198" s="454">
        <v>1.5</v>
      </c>
      <c r="I198" s="454">
        <v>170</v>
      </c>
      <c r="J198" s="454">
        <v>4</v>
      </c>
      <c r="K198" s="454">
        <v>680</v>
      </c>
      <c r="L198" s="454">
        <v>1</v>
      </c>
      <c r="M198" s="454">
        <v>170</v>
      </c>
      <c r="N198" s="454">
        <v>8</v>
      </c>
      <c r="O198" s="454">
        <v>1376</v>
      </c>
      <c r="P198" s="524">
        <v>2.0235294117647058</v>
      </c>
      <c r="Q198" s="455">
        <v>172</v>
      </c>
    </row>
    <row r="199" spans="1:17" ht="14.4" customHeight="1" x14ac:dyDescent="0.3">
      <c r="A199" s="449" t="s">
        <v>878</v>
      </c>
      <c r="B199" s="450" t="s">
        <v>714</v>
      </c>
      <c r="C199" s="450" t="s">
        <v>715</v>
      </c>
      <c r="D199" s="450" t="s">
        <v>805</v>
      </c>
      <c r="E199" s="450" t="s">
        <v>806</v>
      </c>
      <c r="F199" s="454">
        <v>35</v>
      </c>
      <c r="G199" s="454">
        <v>74585</v>
      </c>
      <c r="H199" s="454">
        <v>34.950796626054355</v>
      </c>
      <c r="I199" s="454">
        <v>2131</v>
      </c>
      <c r="J199" s="454">
        <v>1</v>
      </c>
      <c r="K199" s="454">
        <v>2134</v>
      </c>
      <c r="L199" s="454">
        <v>1</v>
      </c>
      <c r="M199" s="454">
        <v>2134</v>
      </c>
      <c r="N199" s="454">
        <v>5</v>
      </c>
      <c r="O199" s="454">
        <v>10730</v>
      </c>
      <c r="P199" s="524">
        <v>5.0281162136832238</v>
      </c>
      <c r="Q199" s="455">
        <v>2146</v>
      </c>
    </row>
    <row r="200" spans="1:17" ht="14.4" customHeight="1" x14ac:dyDescent="0.3">
      <c r="A200" s="449" t="s">
        <v>878</v>
      </c>
      <c r="B200" s="450" t="s">
        <v>714</v>
      </c>
      <c r="C200" s="450" t="s">
        <v>715</v>
      </c>
      <c r="D200" s="450" t="s">
        <v>816</v>
      </c>
      <c r="E200" s="450" t="s">
        <v>817</v>
      </c>
      <c r="F200" s="454">
        <v>2</v>
      </c>
      <c r="G200" s="454">
        <v>578</v>
      </c>
      <c r="H200" s="454"/>
      <c r="I200" s="454">
        <v>289</v>
      </c>
      <c r="J200" s="454"/>
      <c r="K200" s="454"/>
      <c r="L200" s="454"/>
      <c r="M200" s="454"/>
      <c r="N200" s="454">
        <v>4</v>
      </c>
      <c r="O200" s="454">
        <v>1164</v>
      </c>
      <c r="P200" s="524"/>
      <c r="Q200" s="455">
        <v>291</v>
      </c>
    </row>
    <row r="201" spans="1:17" ht="14.4" customHeight="1" x14ac:dyDescent="0.3">
      <c r="A201" s="449" t="s">
        <v>878</v>
      </c>
      <c r="B201" s="450" t="s">
        <v>714</v>
      </c>
      <c r="C201" s="450" t="s">
        <v>715</v>
      </c>
      <c r="D201" s="450" t="s">
        <v>824</v>
      </c>
      <c r="E201" s="450" t="s">
        <v>825</v>
      </c>
      <c r="F201" s="454">
        <v>1</v>
      </c>
      <c r="G201" s="454">
        <v>0</v>
      </c>
      <c r="H201" s="454"/>
      <c r="I201" s="454">
        <v>0</v>
      </c>
      <c r="J201" s="454"/>
      <c r="K201" s="454"/>
      <c r="L201" s="454"/>
      <c r="M201" s="454"/>
      <c r="N201" s="454">
        <v>1</v>
      </c>
      <c r="O201" s="454">
        <v>0</v>
      </c>
      <c r="P201" s="524"/>
      <c r="Q201" s="455">
        <v>0</v>
      </c>
    </row>
    <row r="202" spans="1:17" ht="14.4" customHeight="1" x14ac:dyDescent="0.3">
      <c r="A202" s="449" t="s">
        <v>878</v>
      </c>
      <c r="B202" s="450" t="s">
        <v>714</v>
      </c>
      <c r="C202" s="450" t="s">
        <v>715</v>
      </c>
      <c r="D202" s="450" t="s">
        <v>826</v>
      </c>
      <c r="E202" s="450" t="s">
        <v>827</v>
      </c>
      <c r="F202" s="454">
        <v>1</v>
      </c>
      <c r="G202" s="454">
        <v>0</v>
      </c>
      <c r="H202" s="454"/>
      <c r="I202" s="454">
        <v>0</v>
      </c>
      <c r="J202" s="454"/>
      <c r="K202" s="454"/>
      <c r="L202" s="454"/>
      <c r="M202" s="454"/>
      <c r="N202" s="454">
        <v>2</v>
      </c>
      <c r="O202" s="454">
        <v>0</v>
      </c>
      <c r="P202" s="524"/>
      <c r="Q202" s="455">
        <v>0</v>
      </c>
    </row>
    <row r="203" spans="1:17" ht="14.4" customHeight="1" x14ac:dyDescent="0.3">
      <c r="A203" s="449" t="s">
        <v>878</v>
      </c>
      <c r="B203" s="450" t="s">
        <v>714</v>
      </c>
      <c r="C203" s="450" t="s">
        <v>715</v>
      </c>
      <c r="D203" s="450" t="s">
        <v>828</v>
      </c>
      <c r="E203" s="450" t="s">
        <v>829</v>
      </c>
      <c r="F203" s="454"/>
      <c r="G203" s="454"/>
      <c r="H203" s="454"/>
      <c r="I203" s="454"/>
      <c r="J203" s="454"/>
      <c r="K203" s="454"/>
      <c r="L203" s="454"/>
      <c r="M203" s="454"/>
      <c r="N203" s="454">
        <v>11</v>
      </c>
      <c r="O203" s="454">
        <v>52833</v>
      </c>
      <c r="P203" s="524"/>
      <c r="Q203" s="455">
        <v>4803</v>
      </c>
    </row>
    <row r="204" spans="1:17" ht="14.4" customHeight="1" x14ac:dyDescent="0.3">
      <c r="A204" s="449" t="s">
        <v>878</v>
      </c>
      <c r="B204" s="450" t="s">
        <v>714</v>
      </c>
      <c r="C204" s="450" t="s">
        <v>715</v>
      </c>
      <c r="D204" s="450" t="s">
        <v>830</v>
      </c>
      <c r="E204" s="450" t="s">
        <v>831</v>
      </c>
      <c r="F204" s="454"/>
      <c r="G204" s="454"/>
      <c r="H204" s="454"/>
      <c r="I204" s="454"/>
      <c r="J204" s="454"/>
      <c r="K204" s="454"/>
      <c r="L204" s="454"/>
      <c r="M204" s="454"/>
      <c r="N204" s="454">
        <v>2</v>
      </c>
      <c r="O204" s="454">
        <v>1224</v>
      </c>
      <c r="P204" s="524"/>
      <c r="Q204" s="455">
        <v>612</v>
      </c>
    </row>
    <row r="205" spans="1:17" ht="14.4" customHeight="1" x14ac:dyDescent="0.3">
      <c r="A205" s="449" t="s">
        <v>878</v>
      </c>
      <c r="B205" s="450" t="s">
        <v>714</v>
      </c>
      <c r="C205" s="450" t="s">
        <v>715</v>
      </c>
      <c r="D205" s="450" t="s">
        <v>832</v>
      </c>
      <c r="E205" s="450" t="s">
        <v>833</v>
      </c>
      <c r="F205" s="454"/>
      <c r="G205" s="454"/>
      <c r="H205" s="454"/>
      <c r="I205" s="454"/>
      <c r="J205" s="454"/>
      <c r="K205" s="454"/>
      <c r="L205" s="454"/>
      <c r="M205" s="454"/>
      <c r="N205" s="454">
        <v>2</v>
      </c>
      <c r="O205" s="454">
        <v>5690</v>
      </c>
      <c r="P205" s="524"/>
      <c r="Q205" s="455">
        <v>2845</v>
      </c>
    </row>
    <row r="206" spans="1:17" ht="14.4" customHeight="1" x14ac:dyDescent="0.3">
      <c r="A206" s="449" t="s">
        <v>879</v>
      </c>
      <c r="B206" s="450" t="s">
        <v>714</v>
      </c>
      <c r="C206" s="450" t="s">
        <v>715</v>
      </c>
      <c r="D206" s="450" t="s">
        <v>716</v>
      </c>
      <c r="E206" s="450" t="s">
        <v>717</v>
      </c>
      <c r="F206" s="454"/>
      <c r="G206" s="454"/>
      <c r="H206" s="454"/>
      <c r="I206" s="454"/>
      <c r="J206" s="454"/>
      <c r="K206" s="454"/>
      <c r="L206" s="454"/>
      <c r="M206" s="454"/>
      <c r="N206" s="454">
        <v>2</v>
      </c>
      <c r="O206" s="454">
        <v>4518</v>
      </c>
      <c r="P206" s="524"/>
      <c r="Q206" s="455">
        <v>2259</v>
      </c>
    </row>
    <row r="207" spans="1:17" ht="14.4" customHeight="1" x14ac:dyDescent="0.3">
      <c r="A207" s="449" t="s">
        <v>879</v>
      </c>
      <c r="B207" s="450" t="s">
        <v>714</v>
      </c>
      <c r="C207" s="450" t="s">
        <v>715</v>
      </c>
      <c r="D207" s="450" t="s">
        <v>718</v>
      </c>
      <c r="E207" s="450" t="s">
        <v>719</v>
      </c>
      <c r="F207" s="454">
        <v>14</v>
      </c>
      <c r="G207" s="454">
        <v>812</v>
      </c>
      <c r="H207" s="454">
        <v>1.5555555555555556</v>
      </c>
      <c r="I207" s="454">
        <v>58</v>
      </c>
      <c r="J207" s="454">
        <v>9</v>
      </c>
      <c r="K207" s="454">
        <v>522</v>
      </c>
      <c r="L207" s="454">
        <v>1</v>
      </c>
      <c r="M207" s="454">
        <v>58</v>
      </c>
      <c r="N207" s="454">
        <v>4</v>
      </c>
      <c r="O207" s="454">
        <v>236</v>
      </c>
      <c r="P207" s="524">
        <v>0.45210727969348657</v>
      </c>
      <c r="Q207" s="455">
        <v>59</v>
      </c>
    </row>
    <row r="208" spans="1:17" ht="14.4" customHeight="1" x14ac:dyDescent="0.3">
      <c r="A208" s="449" t="s">
        <v>879</v>
      </c>
      <c r="B208" s="450" t="s">
        <v>714</v>
      </c>
      <c r="C208" s="450" t="s">
        <v>715</v>
      </c>
      <c r="D208" s="450" t="s">
        <v>720</v>
      </c>
      <c r="E208" s="450" t="s">
        <v>721</v>
      </c>
      <c r="F208" s="454">
        <v>15</v>
      </c>
      <c r="G208" s="454">
        <v>1965</v>
      </c>
      <c r="H208" s="454">
        <v>2.481060606060606</v>
      </c>
      <c r="I208" s="454">
        <v>131</v>
      </c>
      <c r="J208" s="454">
        <v>6</v>
      </c>
      <c r="K208" s="454">
        <v>792</v>
      </c>
      <c r="L208" s="454">
        <v>1</v>
      </c>
      <c r="M208" s="454">
        <v>132</v>
      </c>
      <c r="N208" s="454">
        <v>17</v>
      </c>
      <c r="O208" s="454">
        <v>2244</v>
      </c>
      <c r="P208" s="524">
        <v>2.8333333333333335</v>
      </c>
      <c r="Q208" s="455">
        <v>132</v>
      </c>
    </row>
    <row r="209" spans="1:17" ht="14.4" customHeight="1" x14ac:dyDescent="0.3">
      <c r="A209" s="449" t="s">
        <v>879</v>
      </c>
      <c r="B209" s="450" t="s">
        <v>714</v>
      </c>
      <c r="C209" s="450" t="s">
        <v>715</v>
      </c>
      <c r="D209" s="450" t="s">
        <v>722</v>
      </c>
      <c r="E209" s="450" t="s">
        <v>723</v>
      </c>
      <c r="F209" s="454">
        <v>2</v>
      </c>
      <c r="G209" s="454">
        <v>378</v>
      </c>
      <c r="H209" s="454"/>
      <c r="I209" s="454">
        <v>189</v>
      </c>
      <c r="J209" s="454"/>
      <c r="K209" s="454"/>
      <c r="L209" s="454"/>
      <c r="M209" s="454"/>
      <c r="N209" s="454">
        <v>2</v>
      </c>
      <c r="O209" s="454">
        <v>380</v>
      </c>
      <c r="P209" s="524"/>
      <c r="Q209" s="455">
        <v>190</v>
      </c>
    </row>
    <row r="210" spans="1:17" ht="14.4" customHeight="1" x14ac:dyDescent="0.3">
      <c r="A210" s="449" t="s">
        <v>879</v>
      </c>
      <c r="B210" s="450" t="s">
        <v>714</v>
      </c>
      <c r="C210" s="450" t="s">
        <v>715</v>
      </c>
      <c r="D210" s="450" t="s">
        <v>724</v>
      </c>
      <c r="E210" s="450" t="s">
        <v>725</v>
      </c>
      <c r="F210" s="454"/>
      <c r="G210" s="454"/>
      <c r="H210" s="454"/>
      <c r="I210" s="454"/>
      <c r="J210" s="454">
        <v>2</v>
      </c>
      <c r="K210" s="454">
        <v>816</v>
      </c>
      <c r="L210" s="454">
        <v>1</v>
      </c>
      <c r="M210" s="454">
        <v>408</v>
      </c>
      <c r="N210" s="454"/>
      <c r="O210" s="454"/>
      <c r="P210" s="524"/>
      <c r="Q210" s="455"/>
    </row>
    <row r="211" spans="1:17" ht="14.4" customHeight="1" x14ac:dyDescent="0.3">
      <c r="A211" s="449" t="s">
        <v>879</v>
      </c>
      <c r="B211" s="450" t="s">
        <v>714</v>
      </c>
      <c r="C211" s="450" t="s">
        <v>715</v>
      </c>
      <c r="D211" s="450" t="s">
        <v>726</v>
      </c>
      <c r="E211" s="450" t="s">
        <v>727</v>
      </c>
      <c r="F211" s="454">
        <v>3</v>
      </c>
      <c r="G211" s="454">
        <v>540</v>
      </c>
      <c r="H211" s="454">
        <v>1.5</v>
      </c>
      <c r="I211" s="454">
        <v>180</v>
      </c>
      <c r="J211" s="454">
        <v>2</v>
      </c>
      <c r="K211" s="454">
        <v>360</v>
      </c>
      <c r="L211" s="454">
        <v>1</v>
      </c>
      <c r="M211" s="454">
        <v>180</v>
      </c>
      <c r="N211" s="454">
        <v>2</v>
      </c>
      <c r="O211" s="454">
        <v>366</v>
      </c>
      <c r="P211" s="524">
        <v>1.0166666666666666</v>
      </c>
      <c r="Q211" s="455">
        <v>183</v>
      </c>
    </row>
    <row r="212" spans="1:17" ht="14.4" customHeight="1" x14ac:dyDescent="0.3">
      <c r="A212" s="449" t="s">
        <v>879</v>
      </c>
      <c r="B212" s="450" t="s">
        <v>714</v>
      </c>
      <c r="C212" s="450" t="s">
        <v>715</v>
      </c>
      <c r="D212" s="450" t="s">
        <v>728</v>
      </c>
      <c r="E212" s="450" t="s">
        <v>729</v>
      </c>
      <c r="F212" s="454">
        <v>1</v>
      </c>
      <c r="G212" s="454">
        <v>569</v>
      </c>
      <c r="H212" s="454">
        <v>0.49912280701754386</v>
      </c>
      <c r="I212" s="454">
        <v>569</v>
      </c>
      <c r="J212" s="454">
        <v>2</v>
      </c>
      <c r="K212" s="454">
        <v>1140</v>
      </c>
      <c r="L212" s="454">
        <v>1</v>
      </c>
      <c r="M212" s="454">
        <v>570</v>
      </c>
      <c r="N212" s="454">
        <v>1</v>
      </c>
      <c r="O212" s="454">
        <v>575</v>
      </c>
      <c r="P212" s="524">
        <v>0.50438596491228072</v>
      </c>
      <c r="Q212" s="455">
        <v>575</v>
      </c>
    </row>
    <row r="213" spans="1:17" ht="14.4" customHeight="1" x14ac:dyDescent="0.3">
      <c r="A213" s="449" t="s">
        <v>879</v>
      </c>
      <c r="B213" s="450" t="s">
        <v>714</v>
      </c>
      <c r="C213" s="450" t="s">
        <v>715</v>
      </c>
      <c r="D213" s="450" t="s">
        <v>730</v>
      </c>
      <c r="E213" s="450" t="s">
        <v>731</v>
      </c>
      <c r="F213" s="454">
        <v>9</v>
      </c>
      <c r="G213" s="454">
        <v>3024</v>
      </c>
      <c r="H213" s="454">
        <v>0.9970326409495549</v>
      </c>
      <c r="I213" s="454">
        <v>336</v>
      </c>
      <c r="J213" s="454">
        <v>9</v>
      </c>
      <c r="K213" s="454">
        <v>3033</v>
      </c>
      <c r="L213" s="454">
        <v>1</v>
      </c>
      <c r="M213" s="454">
        <v>337</v>
      </c>
      <c r="N213" s="454">
        <v>8</v>
      </c>
      <c r="O213" s="454">
        <v>2728</v>
      </c>
      <c r="P213" s="524">
        <v>0.89943949884602703</v>
      </c>
      <c r="Q213" s="455">
        <v>341</v>
      </c>
    </row>
    <row r="214" spans="1:17" ht="14.4" customHeight="1" x14ac:dyDescent="0.3">
      <c r="A214" s="449" t="s">
        <v>879</v>
      </c>
      <c r="B214" s="450" t="s">
        <v>714</v>
      </c>
      <c r="C214" s="450" t="s">
        <v>715</v>
      </c>
      <c r="D214" s="450" t="s">
        <v>732</v>
      </c>
      <c r="E214" s="450" t="s">
        <v>733</v>
      </c>
      <c r="F214" s="454"/>
      <c r="G214" s="454"/>
      <c r="H214" s="454"/>
      <c r="I214" s="454"/>
      <c r="J214" s="454"/>
      <c r="K214" s="454"/>
      <c r="L214" s="454"/>
      <c r="M214" s="454"/>
      <c r="N214" s="454">
        <v>1</v>
      </c>
      <c r="O214" s="454">
        <v>462</v>
      </c>
      <c r="P214" s="524"/>
      <c r="Q214" s="455">
        <v>462</v>
      </c>
    </row>
    <row r="215" spans="1:17" ht="14.4" customHeight="1" x14ac:dyDescent="0.3">
      <c r="A215" s="449" t="s">
        <v>879</v>
      </c>
      <c r="B215" s="450" t="s">
        <v>714</v>
      </c>
      <c r="C215" s="450" t="s">
        <v>715</v>
      </c>
      <c r="D215" s="450" t="s">
        <v>734</v>
      </c>
      <c r="E215" s="450" t="s">
        <v>735</v>
      </c>
      <c r="F215" s="454">
        <v>5</v>
      </c>
      <c r="G215" s="454">
        <v>1745</v>
      </c>
      <c r="H215" s="454">
        <v>1.2464285714285714</v>
      </c>
      <c r="I215" s="454">
        <v>349</v>
      </c>
      <c r="J215" s="454">
        <v>4</v>
      </c>
      <c r="K215" s="454">
        <v>1400</v>
      </c>
      <c r="L215" s="454">
        <v>1</v>
      </c>
      <c r="M215" s="454">
        <v>350</v>
      </c>
      <c r="N215" s="454">
        <v>15</v>
      </c>
      <c r="O215" s="454">
        <v>5265</v>
      </c>
      <c r="P215" s="524">
        <v>3.7607142857142857</v>
      </c>
      <c r="Q215" s="455">
        <v>351</v>
      </c>
    </row>
    <row r="216" spans="1:17" ht="14.4" customHeight="1" x14ac:dyDescent="0.3">
      <c r="A216" s="449" t="s">
        <v>879</v>
      </c>
      <c r="B216" s="450" t="s">
        <v>714</v>
      </c>
      <c r="C216" s="450" t="s">
        <v>715</v>
      </c>
      <c r="D216" s="450" t="s">
        <v>740</v>
      </c>
      <c r="E216" s="450" t="s">
        <v>741</v>
      </c>
      <c r="F216" s="454"/>
      <c r="G216" s="454"/>
      <c r="H216" s="454"/>
      <c r="I216" s="454"/>
      <c r="J216" s="454">
        <v>1</v>
      </c>
      <c r="K216" s="454">
        <v>117</v>
      </c>
      <c r="L216" s="454">
        <v>1</v>
      </c>
      <c r="M216" s="454">
        <v>117</v>
      </c>
      <c r="N216" s="454"/>
      <c r="O216" s="454"/>
      <c r="P216" s="524"/>
      <c r="Q216" s="455"/>
    </row>
    <row r="217" spans="1:17" ht="14.4" customHeight="1" x14ac:dyDescent="0.3">
      <c r="A217" s="449" t="s">
        <v>879</v>
      </c>
      <c r="B217" s="450" t="s">
        <v>714</v>
      </c>
      <c r="C217" s="450" t="s">
        <v>715</v>
      </c>
      <c r="D217" s="450" t="s">
        <v>746</v>
      </c>
      <c r="E217" s="450" t="s">
        <v>747</v>
      </c>
      <c r="F217" s="454"/>
      <c r="G217" s="454"/>
      <c r="H217" s="454"/>
      <c r="I217" s="454"/>
      <c r="J217" s="454">
        <v>1</v>
      </c>
      <c r="K217" s="454">
        <v>38</v>
      </c>
      <c r="L217" s="454">
        <v>1</v>
      </c>
      <c r="M217" s="454">
        <v>38</v>
      </c>
      <c r="N217" s="454"/>
      <c r="O217" s="454"/>
      <c r="P217" s="524"/>
      <c r="Q217" s="455"/>
    </row>
    <row r="218" spans="1:17" ht="14.4" customHeight="1" x14ac:dyDescent="0.3">
      <c r="A218" s="449" t="s">
        <v>879</v>
      </c>
      <c r="B218" s="450" t="s">
        <v>714</v>
      </c>
      <c r="C218" s="450" t="s">
        <v>715</v>
      </c>
      <c r="D218" s="450" t="s">
        <v>754</v>
      </c>
      <c r="E218" s="450" t="s">
        <v>755</v>
      </c>
      <c r="F218" s="454">
        <v>11</v>
      </c>
      <c r="G218" s="454">
        <v>3355</v>
      </c>
      <c r="H218" s="454">
        <v>1.5714285714285714</v>
      </c>
      <c r="I218" s="454">
        <v>305</v>
      </c>
      <c r="J218" s="454">
        <v>7</v>
      </c>
      <c r="K218" s="454">
        <v>2135</v>
      </c>
      <c r="L218" s="454">
        <v>1</v>
      </c>
      <c r="M218" s="454">
        <v>305</v>
      </c>
      <c r="N218" s="454">
        <v>17</v>
      </c>
      <c r="O218" s="454">
        <v>5236</v>
      </c>
      <c r="P218" s="524">
        <v>2.4524590163934428</v>
      </c>
      <c r="Q218" s="455">
        <v>308</v>
      </c>
    </row>
    <row r="219" spans="1:17" ht="14.4" customHeight="1" x14ac:dyDescent="0.3">
      <c r="A219" s="449" t="s">
        <v>879</v>
      </c>
      <c r="B219" s="450" t="s">
        <v>714</v>
      </c>
      <c r="C219" s="450" t="s">
        <v>715</v>
      </c>
      <c r="D219" s="450" t="s">
        <v>756</v>
      </c>
      <c r="E219" s="450" t="s">
        <v>757</v>
      </c>
      <c r="F219" s="454">
        <v>6</v>
      </c>
      <c r="G219" s="454">
        <v>22272</v>
      </c>
      <c r="H219" s="454"/>
      <c r="I219" s="454">
        <v>3712</v>
      </c>
      <c r="J219" s="454"/>
      <c r="K219" s="454"/>
      <c r="L219" s="454"/>
      <c r="M219" s="454"/>
      <c r="N219" s="454">
        <v>3</v>
      </c>
      <c r="O219" s="454">
        <v>11289</v>
      </c>
      <c r="P219" s="524"/>
      <c r="Q219" s="455">
        <v>3763</v>
      </c>
    </row>
    <row r="220" spans="1:17" ht="14.4" customHeight="1" x14ac:dyDescent="0.3">
      <c r="A220" s="449" t="s">
        <v>879</v>
      </c>
      <c r="B220" s="450" t="s">
        <v>714</v>
      </c>
      <c r="C220" s="450" t="s">
        <v>715</v>
      </c>
      <c r="D220" s="450" t="s">
        <v>758</v>
      </c>
      <c r="E220" s="450" t="s">
        <v>759</v>
      </c>
      <c r="F220" s="454">
        <v>8</v>
      </c>
      <c r="G220" s="454">
        <v>3952</v>
      </c>
      <c r="H220" s="454">
        <v>0.79838383838383842</v>
      </c>
      <c r="I220" s="454">
        <v>494</v>
      </c>
      <c r="J220" s="454">
        <v>10</v>
      </c>
      <c r="K220" s="454">
        <v>4950</v>
      </c>
      <c r="L220" s="454">
        <v>1</v>
      </c>
      <c r="M220" s="454">
        <v>495</v>
      </c>
      <c r="N220" s="454">
        <v>12</v>
      </c>
      <c r="O220" s="454">
        <v>5988</v>
      </c>
      <c r="P220" s="524">
        <v>1.2096969696969697</v>
      </c>
      <c r="Q220" s="455">
        <v>499</v>
      </c>
    </row>
    <row r="221" spans="1:17" ht="14.4" customHeight="1" x14ac:dyDescent="0.3">
      <c r="A221" s="449" t="s">
        <v>879</v>
      </c>
      <c r="B221" s="450" t="s">
        <v>714</v>
      </c>
      <c r="C221" s="450" t="s">
        <v>715</v>
      </c>
      <c r="D221" s="450" t="s">
        <v>760</v>
      </c>
      <c r="E221" s="450" t="s">
        <v>761</v>
      </c>
      <c r="F221" s="454"/>
      <c r="G221" s="454"/>
      <c r="H221" s="454"/>
      <c r="I221" s="454"/>
      <c r="J221" s="454"/>
      <c r="K221" s="454"/>
      <c r="L221" s="454"/>
      <c r="M221" s="454"/>
      <c r="N221" s="454">
        <v>1</v>
      </c>
      <c r="O221" s="454">
        <v>6669</v>
      </c>
      <c r="P221" s="524"/>
      <c r="Q221" s="455">
        <v>6669</v>
      </c>
    </row>
    <row r="222" spans="1:17" ht="14.4" customHeight="1" x14ac:dyDescent="0.3">
      <c r="A222" s="449" t="s">
        <v>879</v>
      </c>
      <c r="B222" s="450" t="s">
        <v>714</v>
      </c>
      <c r="C222" s="450" t="s">
        <v>715</v>
      </c>
      <c r="D222" s="450" t="s">
        <v>762</v>
      </c>
      <c r="E222" s="450" t="s">
        <v>763</v>
      </c>
      <c r="F222" s="454">
        <v>17</v>
      </c>
      <c r="G222" s="454">
        <v>6290</v>
      </c>
      <c r="H222" s="454">
        <v>1.304167530582625</v>
      </c>
      <c r="I222" s="454">
        <v>370</v>
      </c>
      <c r="J222" s="454">
        <v>13</v>
      </c>
      <c r="K222" s="454">
        <v>4823</v>
      </c>
      <c r="L222" s="454">
        <v>1</v>
      </c>
      <c r="M222" s="454">
        <v>371</v>
      </c>
      <c r="N222" s="454">
        <v>23</v>
      </c>
      <c r="O222" s="454">
        <v>8648</v>
      </c>
      <c r="P222" s="524">
        <v>1.7930748496786233</v>
      </c>
      <c r="Q222" s="455">
        <v>376</v>
      </c>
    </row>
    <row r="223" spans="1:17" ht="14.4" customHeight="1" x14ac:dyDescent="0.3">
      <c r="A223" s="449" t="s">
        <v>879</v>
      </c>
      <c r="B223" s="450" t="s">
        <v>714</v>
      </c>
      <c r="C223" s="450" t="s">
        <v>715</v>
      </c>
      <c r="D223" s="450" t="s">
        <v>770</v>
      </c>
      <c r="E223" s="450" t="s">
        <v>771</v>
      </c>
      <c r="F223" s="454"/>
      <c r="G223" s="454"/>
      <c r="H223" s="454"/>
      <c r="I223" s="454"/>
      <c r="J223" s="454">
        <v>4</v>
      </c>
      <c r="K223" s="454">
        <v>448</v>
      </c>
      <c r="L223" s="454">
        <v>1</v>
      </c>
      <c r="M223" s="454">
        <v>112</v>
      </c>
      <c r="N223" s="454">
        <v>2</v>
      </c>
      <c r="O223" s="454">
        <v>226</v>
      </c>
      <c r="P223" s="524">
        <v>0.5044642857142857</v>
      </c>
      <c r="Q223" s="455">
        <v>113</v>
      </c>
    </row>
    <row r="224" spans="1:17" ht="14.4" customHeight="1" x14ac:dyDescent="0.3">
      <c r="A224" s="449" t="s">
        <v>879</v>
      </c>
      <c r="B224" s="450" t="s">
        <v>714</v>
      </c>
      <c r="C224" s="450" t="s">
        <v>715</v>
      </c>
      <c r="D224" s="450" t="s">
        <v>772</v>
      </c>
      <c r="E224" s="450" t="s">
        <v>773</v>
      </c>
      <c r="F224" s="454"/>
      <c r="G224" s="454"/>
      <c r="H224" s="454"/>
      <c r="I224" s="454"/>
      <c r="J224" s="454">
        <v>1</v>
      </c>
      <c r="K224" s="454">
        <v>126</v>
      </c>
      <c r="L224" s="454">
        <v>1</v>
      </c>
      <c r="M224" s="454">
        <v>126</v>
      </c>
      <c r="N224" s="454"/>
      <c r="O224" s="454"/>
      <c r="P224" s="524"/>
      <c r="Q224" s="455"/>
    </row>
    <row r="225" spans="1:17" ht="14.4" customHeight="1" x14ac:dyDescent="0.3">
      <c r="A225" s="449" t="s">
        <v>879</v>
      </c>
      <c r="B225" s="450" t="s">
        <v>714</v>
      </c>
      <c r="C225" s="450" t="s">
        <v>715</v>
      </c>
      <c r="D225" s="450" t="s">
        <v>774</v>
      </c>
      <c r="E225" s="450" t="s">
        <v>775</v>
      </c>
      <c r="F225" s="454"/>
      <c r="G225" s="454"/>
      <c r="H225" s="454"/>
      <c r="I225" s="454"/>
      <c r="J225" s="454">
        <v>1</v>
      </c>
      <c r="K225" s="454">
        <v>496</v>
      </c>
      <c r="L225" s="454">
        <v>1</v>
      </c>
      <c r="M225" s="454">
        <v>496</v>
      </c>
      <c r="N225" s="454"/>
      <c r="O225" s="454"/>
      <c r="P225" s="524"/>
      <c r="Q225" s="455"/>
    </row>
    <row r="226" spans="1:17" ht="14.4" customHeight="1" x14ac:dyDescent="0.3">
      <c r="A226" s="449" t="s">
        <v>879</v>
      </c>
      <c r="B226" s="450" t="s">
        <v>714</v>
      </c>
      <c r="C226" s="450" t="s">
        <v>715</v>
      </c>
      <c r="D226" s="450" t="s">
        <v>777</v>
      </c>
      <c r="E226" s="450" t="s">
        <v>778</v>
      </c>
      <c r="F226" s="454">
        <v>4</v>
      </c>
      <c r="G226" s="454">
        <v>1824</v>
      </c>
      <c r="H226" s="454">
        <v>0.56893325015595753</v>
      </c>
      <c r="I226" s="454">
        <v>456</v>
      </c>
      <c r="J226" s="454">
        <v>7</v>
      </c>
      <c r="K226" s="454">
        <v>3206</v>
      </c>
      <c r="L226" s="454">
        <v>1</v>
      </c>
      <c r="M226" s="454">
        <v>458</v>
      </c>
      <c r="N226" s="454">
        <v>4</v>
      </c>
      <c r="O226" s="454">
        <v>1852</v>
      </c>
      <c r="P226" s="524">
        <v>0.57766687461010602</v>
      </c>
      <c r="Q226" s="455">
        <v>463</v>
      </c>
    </row>
    <row r="227" spans="1:17" ht="14.4" customHeight="1" x14ac:dyDescent="0.3">
      <c r="A227" s="449" t="s">
        <v>879</v>
      </c>
      <c r="B227" s="450" t="s">
        <v>714</v>
      </c>
      <c r="C227" s="450" t="s">
        <v>715</v>
      </c>
      <c r="D227" s="450" t="s">
        <v>779</v>
      </c>
      <c r="E227" s="450" t="s">
        <v>780</v>
      </c>
      <c r="F227" s="454">
        <v>3</v>
      </c>
      <c r="G227" s="454">
        <v>174</v>
      </c>
      <c r="H227" s="454">
        <v>1.5</v>
      </c>
      <c r="I227" s="454">
        <v>58</v>
      </c>
      <c r="J227" s="454">
        <v>2</v>
      </c>
      <c r="K227" s="454">
        <v>116</v>
      </c>
      <c r="L227" s="454">
        <v>1</v>
      </c>
      <c r="M227" s="454">
        <v>58</v>
      </c>
      <c r="N227" s="454"/>
      <c r="O227" s="454"/>
      <c r="P227" s="524"/>
      <c r="Q227" s="455"/>
    </row>
    <row r="228" spans="1:17" ht="14.4" customHeight="1" x14ac:dyDescent="0.3">
      <c r="A228" s="449" t="s">
        <v>879</v>
      </c>
      <c r="B228" s="450" t="s">
        <v>714</v>
      </c>
      <c r="C228" s="450" t="s">
        <v>715</v>
      </c>
      <c r="D228" s="450" t="s">
        <v>787</v>
      </c>
      <c r="E228" s="450" t="s">
        <v>788</v>
      </c>
      <c r="F228" s="454">
        <v>137</v>
      </c>
      <c r="G228" s="454">
        <v>24112</v>
      </c>
      <c r="H228" s="454">
        <v>10.538461538461538</v>
      </c>
      <c r="I228" s="454">
        <v>176</v>
      </c>
      <c r="J228" s="454">
        <v>13</v>
      </c>
      <c r="K228" s="454">
        <v>2288</v>
      </c>
      <c r="L228" s="454">
        <v>1</v>
      </c>
      <c r="M228" s="454">
        <v>176</v>
      </c>
      <c r="N228" s="454">
        <v>205</v>
      </c>
      <c r="O228" s="454">
        <v>36695</v>
      </c>
      <c r="P228" s="524">
        <v>16.038024475524477</v>
      </c>
      <c r="Q228" s="455">
        <v>179</v>
      </c>
    </row>
    <row r="229" spans="1:17" ht="14.4" customHeight="1" x14ac:dyDescent="0.3">
      <c r="A229" s="449" t="s">
        <v>879</v>
      </c>
      <c r="B229" s="450" t="s">
        <v>714</v>
      </c>
      <c r="C229" s="450" t="s">
        <v>715</v>
      </c>
      <c r="D229" s="450" t="s">
        <v>793</v>
      </c>
      <c r="E229" s="450" t="s">
        <v>794</v>
      </c>
      <c r="F229" s="454">
        <v>2</v>
      </c>
      <c r="G229" s="454">
        <v>340</v>
      </c>
      <c r="H229" s="454">
        <v>2</v>
      </c>
      <c r="I229" s="454">
        <v>170</v>
      </c>
      <c r="J229" s="454">
        <v>1</v>
      </c>
      <c r="K229" s="454">
        <v>170</v>
      </c>
      <c r="L229" s="454">
        <v>1</v>
      </c>
      <c r="M229" s="454">
        <v>170</v>
      </c>
      <c r="N229" s="454">
        <v>3</v>
      </c>
      <c r="O229" s="454">
        <v>516</v>
      </c>
      <c r="P229" s="524">
        <v>3.0352941176470587</v>
      </c>
      <c r="Q229" s="455">
        <v>172</v>
      </c>
    </row>
    <row r="230" spans="1:17" ht="14.4" customHeight="1" x14ac:dyDescent="0.3">
      <c r="A230" s="449" t="s">
        <v>879</v>
      </c>
      <c r="B230" s="450" t="s">
        <v>714</v>
      </c>
      <c r="C230" s="450" t="s">
        <v>715</v>
      </c>
      <c r="D230" s="450" t="s">
        <v>805</v>
      </c>
      <c r="E230" s="450" t="s">
        <v>806</v>
      </c>
      <c r="F230" s="454">
        <v>2</v>
      </c>
      <c r="G230" s="454">
        <v>4262</v>
      </c>
      <c r="H230" s="454"/>
      <c r="I230" s="454">
        <v>2131</v>
      </c>
      <c r="J230" s="454"/>
      <c r="K230" s="454"/>
      <c r="L230" s="454"/>
      <c r="M230" s="454"/>
      <c r="N230" s="454">
        <v>4</v>
      </c>
      <c r="O230" s="454">
        <v>8584</v>
      </c>
      <c r="P230" s="524"/>
      <c r="Q230" s="455">
        <v>2146</v>
      </c>
    </row>
    <row r="231" spans="1:17" ht="14.4" customHeight="1" x14ac:dyDescent="0.3">
      <c r="A231" s="449" t="s">
        <v>879</v>
      </c>
      <c r="B231" s="450" t="s">
        <v>714</v>
      </c>
      <c r="C231" s="450" t="s">
        <v>715</v>
      </c>
      <c r="D231" s="450" t="s">
        <v>807</v>
      </c>
      <c r="E231" s="450" t="s">
        <v>808</v>
      </c>
      <c r="F231" s="454"/>
      <c r="G231" s="454"/>
      <c r="H231" s="454"/>
      <c r="I231" s="454"/>
      <c r="J231" s="454">
        <v>1</v>
      </c>
      <c r="K231" s="454">
        <v>243</v>
      </c>
      <c r="L231" s="454">
        <v>1</v>
      </c>
      <c r="M231" s="454">
        <v>243</v>
      </c>
      <c r="N231" s="454"/>
      <c r="O231" s="454"/>
      <c r="P231" s="524"/>
      <c r="Q231" s="455"/>
    </row>
    <row r="232" spans="1:17" ht="14.4" customHeight="1" x14ac:dyDescent="0.3">
      <c r="A232" s="449" t="s">
        <v>879</v>
      </c>
      <c r="B232" s="450" t="s">
        <v>714</v>
      </c>
      <c r="C232" s="450" t="s">
        <v>715</v>
      </c>
      <c r="D232" s="450" t="s">
        <v>809</v>
      </c>
      <c r="E232" s="450" t="s">
        <v>810</v>
      </c>
      <c r="F232" s="454">
        <v>7</v>
      </c>
      <c r="G232" s="454">
        <v>2968</v>
      </c>
      <c r="H232" s="454"/>
      <c r="I232" s="454">
        <v>424</v>
      </c>
      <c r="J232" s="454"/>
      <c r="K232" s="454"/>
      <c r="L232" s="454"/>
      <c r="M232" s="454"/>
      <c r="N232" s="454">
        <v>4</v>
      </c>
      <c r="O232" s="454">
        <v>1740</v>
      </c>
      <c r="P232" s="524"/>
      <c r="Q232" s="455">
        <v>435</v>
      </c>
    </row>
    <row r="233" spans="1:17" ht="14.4" customHeight="1" x14ac:dyDescent="0.3">
      <c r="A233" s="449" t="s">
        <v>879</v>
      </c>
      <c r="B233" s="450" t="s">
        <v>714</v>
      </c>
      <c r="C233" s="450" t="s">
        <v>715</v>
      </c>
      <c r="D233" s="450" t="s">
        <v>818</v>
      </c>
      <c r="E233" s="450" t="s">
        <v>819</v>
      </c>
      <c r="F233" s="454">
        <v>7</v>
      </c>
      <c r="G233" s="454">
        <v>7686</v>
      </c>
      <c r="H233" s="454"/>
      <c r="I233" s="454">
        <v>1098</v>
      </c>
      <c r="J233" s="454"/>
      <c r="K233" s="454"/>
      <c r="L233" s="454"/>
      <c r="M233" s="454"/>
      <c r="N233" s="454">
        <v>2</v>
      </c>
      <c r="O233" s="454">
        <v>2236</v>
      </c>
      <c r="P233" s="524"/>
      <c r="Q233" s="455">
        <v>1118</v>
      </c>
    </row>
    <row r="234" spans="1:17" ht="14.4" customHeight="1" x14ac:dyDescent="0.3">
      <c r="A234" s="449" t="s">
        <v>880</v>
      </c>
      <c r="B234" s="450" t="s">
        <v>714</v>
      </c>
      <c r="C234" s="450" t="s">
        <v>715</v>
      </c>
      <c r="D234" s="450" t="s">
        <v>718</v>
      </c>
      <c r="E234" s="450" t="s">
        <v>719</v>
      </c>
      <c r="F234" s="454">
        <v>266</v>
      </c>
      <c r="G234" s="454">
        <v>15428</v>
      </c>
      <c r="H234" s="454">
        <v>2.0620155038759691</v>
      </c>
      <c r="I234" s="454">
        <v>58</v>
      </c>
      <c r="J234" s="454">
        <v>129</v>
      </c>
      <c r="K234" s="454">
        <v>7482</v>
      </c>
      <c r="L234" s="454">
        <v>1</v>
      </c>
      <c r="M234" s="454">
        <v>58</v>
      </c>
      <c r="N234" s="454">
        <v>157</v>
      </c>
      <c r="O234" s="454">
        <v>9263</v>
      </c>
      <c r="P234" s="524">
        <v>1.2380379577653033</v>
      </c>
      <c r="Q234" s="455">
        <v>59</v>
      </c>
    </row>
    <row r="235" spans="1:17" ht="14.4" customHeight="1" x14ac:dyDescent="0.3">
      <c r="A235" s="449" t="s">
        <v>880</v>
      </c>
      <c r="B235" s="450" t="s">
        <v>714</v>
      </c>
      <c r="C235" s="450" t="s">
        <v>715</v>
      </c>
      <c r="D235" s="450" t="s">
        <v>720</v>
      </c>
      <c r="E235" s="450" t="s">
        <v>721</v>
      </c>
      <c r="F235" s="454">
        <v>560</v>
      </c>
      <c r="G235" s="454">
        <v>73360</v>
      </c>
      <c r="H235" s="454">
        <v>1.3200892535809401</v>
      </c>
      <c r="I235" s="454">
        <v>131</v>
      </c>
      <c r="J235" s="454">
        <v>421</v>
      </c>
      <c r="K235" s="454">
        <v>55572</v>
      </c>
      <c r="L235" s="454">
        <v>1</v>
      </c>
      <c r="M235" s="454">
        <v>132</v>
      </c>
      <c r="N235" s="454">
        <v>462</v>
      </c>
      <c r="O235" s="454">
        <v>60984</v>
      </c>
      <c r="P235" s="524">
        <v>1.0973871733966747</v>
      </c>
      <c r="Q235" s="455">
        <v>132</v>
      </c>
    </row>
    <row r="236" spans="1:17" ht="14.4" customHeight="1" x14ac:dyDescent="0.3">
      <c r="A236" s="449" t="s">
        <v>880</v>
      </c>
      <c r="B236" s="450" t="s">
        <v>714</v>
      </c>
      <c r="C236" s="450" t="s">
        <v>715</v>
      </c>
      <c r="D236" s="450" t="s">
        <v>722</v>
      </c>
      <c r="E236" s="450" t="s">
        <v>723</v>
      </c>
      <c r="F236" s="454">
        <v>47</v>
      </c>
      <c r="G236" s="454">
        <v>8883</v>
      </c>
      <c r="H236" s="454">
        <v>0.91671826625386998</v>
      </c>
      <c r="I236" s="454">
        <v>189</v>
      </c>
      <c r="J236" s="454">
        <v>51</v>
      </c>
      <c r="K236" s="454">
        <v>9690</v>
      </c>
      <c r="L236" s="454">
        <v>1</v>
      </c>
      <c r="M236" s="454">
        <v>190</v>
      </c>
      <c r="N236" s="454">
        <v>57</v>
      </c>
      <c r="O236" s="454">
        <v>10830</v>
      </c>
      <c r="P236" s="524">
        <v>1.1176470588235294</v>
      </c>
      <c r="Q236" s="455">
        <v>190</v>
      </c>
    </row>
    <row r="237" spans="1:17" ht="14.4" customHeight="1" x14ac:dyDescent="0.3">
      <c r="A237" s="449" t="s">
        <v>880</v>
      </c>
      <c r="B237" s="450" t="s">
        <v>714</v>
      </c>
      <c r="C237" s="450" t="s">
        <v>715</v>
      </c>
      <c r="D237" s="450" t="s">
        <v>724</v>
      </c>
      <c r="E237" s="450" t="s">
        <v>725</v>
      </c>
      <c r="F237" s="454">
        <v>19</v>
      </c>
      <c r="G237" s="454">
        <v>7752</v>
      </c>
      <c r="H237" s="454">
        <v>1.7272727272727273</v>
      </c>
      <c r="I237" s="454">
        <v>408</v>
      </c>
      <c r="J237" s="454">
        <v>11</v>
      </c>
      <c r="K237" s="454">
        <v>4488</v>
      </c>
      <c r="L237" s="454">
        <v>1</v>
      </c>
      <c r="M237" s="454">
        <v>408</v>
      </c>
      <c r="N237" s="454">
        <v>37</v>
      </c>
      <c r="O237" s="454">
        <v>15207</v>
      </c>
      <c r="P237" s="524">
        <v>3.3883689839572191</v>
      </c>
      <c r="Q237" s="455">
        <v>411</v>
      </c>
    </row>
    <row r="238" spans="1:17" ht="14.4" customHeight="1" x14ac:dyDescent="0.3">
      <c r="A238" s="449" t="s">
        <v>880</v>
      </c>
      <c r="B238" s="450" t="s">
        <v>714</v>
      </c>
      <c r="C238" s="450" t="s">
        <v>715</v>
      </c>
      <c r="D238" s="450" t="s">
        <v>726</v>
      </c>
      <c r="E238" s="450" t="s">
        <v>727</v>
      </c>
      <c r="F238" s="454">
        <v>37</v>
      </c>
      <c r="G238" s="454">
        <v>6660</v>
      </c>
      <c r="H238" s="454">
        <v>1.2333333333333334</v>
      </c>
      <c r="I238" s="454">
        <v>180</v>
      </c>
      <c r="J238" s="454">
        <v>30</v>
      </c>
      <c r="K238" s="454">
        <v>5400</v>
      </c>
      <c r="L238" s="454">
        <v>1</v>
      </c>
      <c r="M238" s="454">
        <v>180</v>
      </c>
      <c r="N238" s="454">
        <v>26</v>
      </c>
      <c r="O238" s="454">
        <v>4758</v>
      </c>
      <c r="P238" s="524">
        <v>0.88111111111111107</v>
      </c>
      <c r="Q238" s="455">
        <v>183</v>
      </c>
    </row>
    <row r="239" spans="1:17" ht="14.4" customHeight="1" x14ac:dyDescent="0.3">
      <c r="A239" s="449" t="s">
        <v>880</v>
      </c>
      <c r="B239" s="450" t="s">
        <v>714</v>
      </c>
      <c r="C239" s="450" t="s">
        <v>715</v>
      </c>
      <c r="D239" s="450" t="s">
        <v>730</v>
      </c>
      <c r="E239" s="450" t="s">
        <v>731</v>
      </c>
      <c r="F239" s="454">
        <v>14</v>
      </c>
      <c r="G239" s="454">
        <v>4704</v>
      </c>
      <c r="H239" s="454">
        <v>0.58160237388724034</v>
      </c>
      <c r="I239" s="454">
        <v>336</v>
      </c>
      <c r="J239" s="454">
        <v>24</v>
      </c>
      <c r="K239" s="454">
        <v>8088</v>
      </c>
      <c r="L239" s="454">
        <v>1</v>
      </c>
      <c r="M239" s="454">
        <v>337</v>
      </c>
      <c r="N239" s="454">
        <v>13</v>
      </c>
      <c r="O239" s="454">
        <v>4433</v>
      </c>
      <c r="P239" s="524">
        <v>0.54809594460929778</v>
      </c>
      <c r="Q239" s="455">
        <v>341</v>
      </c>
    </row>
    <row r="240" spans="1:17" ht="14.4" customHeight="1" x14ac:dyDescent="0.3">
      <c r="A240" s="449" t="s">
        <v>880</v>
      </c>
      <c r="B240" s="450" t="s">
        <v>714</v>
      </c>
      <c r="C240" s="450" t="s">
        <v>715</v>
      </c>
      <c r="D240" s="450" t="s">
        <v>734</v>
      </c>
      <c r="E240" s="450" t="s">
        <v>735</v>
      </c>
      <c r="F240" s="454">
        <v>167</v>
      </c>
      <c r="G240" s="454">
        <v>58283</v>
      </c>
      <c r="H240" s="454">
        <v>1.3009598214285714</v>
      </c>
      <c r="I240" s="454">
        <v>349</v>
      </c>
      <c r="J240" s="454">
        <v>128</v>
      </c>
      <c r="K240" s="454">
        <v>44800</v>
      </c>
      <c r="L240" s="454">
        <v>1</v>
      </c>
      <c r="M240" s="454">
        <v>350</v>
      </c>
      <c r="N240" s="454">
        <v>155</v>
      </c>
      <c r="O240" s="454">
        <v>54405</v>
      </c>
      <c r="P240" s="524">
        <v>1.2143973214285715</v>
      </c>
      <c r="Q240" s="455">
        <v>351</v>
      </c>
    </row>
    <row r="241" spans="1:17" ht="14.4" customHeight="1" x14ac:dyDescent="0.3">
      <c r="A241" s="449" t="s">
        <v>880</v>
      </c>
      <c r="B241" s="450" t="s">
        <v>714</v>
      </c>
      <c r="C241" s="450" t="s">
        <v>715</v>
      </c>
      <c r="D241" s="450" t="s">
        <v>740</v>
      </c>
      <c r="E241" s="450" t="s">
        <v>741</v>
      </c>
      <c r="F241" s="454">
        <v>18</v>
      </c>
      <c r="G241" s="454">
        <v>2106</v>
      </c>
      <c r="H241" s="454">
        <v>4.5</v>
      </c>
      <c r="I241" s="454">
        <v>117</v>
      </c>
      <c r="J241" s="454">
        <v>4</v>
      </c>
      <c r="K241" s="454">
        <v>468</v>
      </c>
      <c r="L241" s="454">
        <v>1</v>
      </c>
      <c r="M241" s="454">
        <v>117</v>
      </c>
      <c r="N241" s="454">
        <v>10</v>
      </c>
      <c r="O241" s="454">
        <v>1180</v>
      </c>
      <c r="P241" s="524">
        <v>2.5213675213675213</v>
      </c>
      <c r="Q241" s="455">
        <v>118</v>
      </c>
    </row>
    <row r="242" spans="1:17" ht="14.4" customHeight="1" x14ac:dyDescent="0.3">
      <c r="A242" s="449" t="s">
        <v>880</v>
      </c>
      <c r="B242" s="450" t="s">
        <v>714</v>
      </c>
      <c r="C242" s="450" t="s">
        <v>715</v>
      </c>
      <c r="D242" s="450" t="s">
        <v>744</v>
      </c>
      <c r="E242" s="450" t="s">
        <v>745</v>
      </c>
      <c r="F242" s="454">
        <v>15</v>
      </c>
      <c r="G242" s="454">
        <v>5865</v>
      </c>
      <c r="H242" s="454">
        <v>0.99744897959183676</v>
      </c>
      <c r="I242" s="454">
        <v>391</v>
      </c>
      <c r="J242" s="454">
        <v>15</v>
      </c>
      <c r="K242" s="454">
        <v>5880</v>
      </c>
      <c r="L242" s="454">
        <v>1</v>
      </c>
      <c r="M242" s="454">
        <v>392</v>
      </c>
      <c r="N242" s="454">
        <v>12</v>
      </c>
      <c r="O242" s="454">
        <v>4788</v>
      </c>
      <c r="P242" s="524">
        <v>0.81428571428571428</v>
      </c>
      <c r="Q242" s="455">
        <v>399</v>
      </c>
    </row>
    <row r="243" spans="1:17" ht="14.4" customHeight="1" x14ac:dyDescent="0.3">
      <c r="A243" s="449" t="s">
        <v>880</v>
      </c>
      <c r="B243" s="450" t="s">
        <v>714</v>
      </c>
      <c r="C243" s="450" t="s">
        <v>715</v>
      </c>
      <c r="D243" s="450" t="s">
        <v>746</v>
      </c>
      <c r="E243" s="450" t="s">
        <v>747</v>
      </c>
      <c r="F243" s="454">
        <v>13</v>
      </c>
      <c r="G243" s="454">
        <v>494</v>
      </c>
      <c r="H243" s="454">
        <v>3.25</v>
      </c>
      <c r="I243" s="454">
        <v>38</v>
      </c>
      <c r="J243" s="454">
        <v>4</v>
      </c>
      <c r="K243" s="454">
        <v>152</v>
      </c>
      <c r="L243" s="454">
        <v>1</v>
      </c>
      <c r="M243" s="454">
        <v>38</v>
      </c>
      <c r="N243" s="454">
        <v>5</v>
      </c>
      <c r="O243" s="454">
        <v>190</v>
      </c>
      <c r="P243" s="524">
        <v>1.25</v>
      </c>
      <c r="Q243" s="455">
        <v>38</v>
      </c>
    </row>
    <row r="244" spans="1:17" ht="14.4" customHeight="1" x14ac:dyDescent="0.3">
      <c r="A244" s="449" t="s">
        <v>880</v>
      </c>
      <c r="B244" s="450" t="s">
        <v>714</v>
      </c>
      <c r="C244" s="450" t="s">
        <v>715</v>
      </c>
      <c r="D244" s="450" t="s">
        <v>750</v>
      </c>
      <c r="E244" s="450" t="s">
        <v>751</v>
      </c>
      <c r="F244" s="454">
        <v>17</v>
      </c>
      <c r="G244" s="454">
        <v>11985</v>
      </c>
      <c r="H244" s="454">
        <v>1.4126591230551626</v>
      </c>
      <c r="I244" s="454">
        <v>705</v>
      </c>
      <c r="J244" s="454">
        <v>12</v>
      </c>
      <c r="K244" s="454">
        <v>8484</v>
      </c>
      <c r="L244" s="454">
        <v>1</v>
      </c>
      <c r="M244" s="454">
        <v>707</v>
      </c>
      <c r="N244" s="454">
        <v>11</v>
      </c>
      <c r="O244" s="454">
        <v>7843</v>
      </c>
      <c r="P244" s="524">
        <v>0.9244460160301744</v>
      </c>
      <c r="Q244" s="455">
        <v>713</v>
      </c>
    </row>
    <row r="245" spans="1:17" ht="14.4" customHeight="1" x14ac:dyDescent="0.3">
      <c r="A245" s="449" t="s">
        <v>880</v>
      </c>
      <c r="B245" s="450" t="s">
        <v>714</v>
      </c>
      <c r="C245" s="450" t="s">
        <v>715</v>
      </c>
      <c r="D245" s="450" t="s">
        <v>754</v>
      </c>
      <c r="E245" s="450" t="s">
        <v>755</v>
      </c>
      <c r="F245" s="454">
        <v>717</v>
      </c>
      <c r="G245" s="454">
        <v>218685</v>
      </c>
      <c r="H245" s="454">
        <v>1.3131868131868132</v>
      </c>
      <c r="I245" s="454">
        <v>305</v>
      </c>
      <c r="J245" s="454">
        <v>546</v>
      </c>
      <c r="K245" s="454">
        <v>166530</v>
      </c>
      <c r="L245" s="454">
        <v>1</v>
      </c>
      <c r="M245" s="454">
        <v>305</v>
      </c>
      <c r="N245" s="454">
        <v>697</v>
      </c>
      <c r="O245" s="454">
        <v>214676</v>
      </c>
      <c r="P245" s="524">
        <v>1.28911307271963</v>
      </c>
      <c r="Q245" s="455">
        <v>308</v>
      </c>
    </row>
    <row r="246" spans="1:17" ht="14.4" customHeight="1" x14ac:dyDescent="0.3">
      <c r="A246" s="449" t="s">
        <v>880</v>
      </c>
      <c r="B246" s="450" t="s">
        <v>714</v>
      </c>
      <c r="C246" s="450" t="s">
        <v>715</v>
      </c>
      <c r="D246" s="450" t="s">
        <v>758</v>
      </c>
      <c r="E246" s="450" t="s">
        <v>759</v>
      </c>
      <c r="F246" s="454">
        <v>141</v>
      </c>
      <c r="G246" s="454">
        <v>69654</v>
      </c>
      <c r="H246" s="454">
        <v>0.70007538067239561</v>
      </c>
      <c r="I246" s="454">
        <v>494</v>
      </c>
      <c r="J246" s="454">
        <v>201</v>
      </c>
      <c r="K246" s="454">
        <v>99495</v>
      </c>
      <c r="L246" s="454">
        <v>1</v>
      </c>
      <c r="M246" s="454">
        <v>495</v>
      </c>
      <c r="N246" s="454">
        <v>192</v>
      </c>
      <c r="O246" s="454">
        <v>95808</v>
      </c>
      <c r="P246" s="524">
        <v>0.96294286145032415</v>
      </c>
      <c r="Q246" s="455">
        <v>499</v>
      </c>
    </row>
    <row r="247" spans="1:17" ht="14.4" customHeight="1" x14ac:dyDescent="0.3">
      <c r="A247" s="449" t="s">
        <v>880</v>
      </c>
      <c r="B247" s="450" t="s">
        <v>714</v>
      </c>
      <c r="C247" s="450" t="s">
        <v>715</v>
      </c>
      <c r="D247" s="450" t="s">
        <v>762</v>
      </c>
      <c r="E247" s="450" t="s">
        <v>763</v>
      </c>
      <c r="F247" s="454">
        <v>710</v>
      </c>
      <c r="G247" s="454">
        <v>262700</v>
      </c>
      <c r="H247" s="454">
        <v>1.0159056719788697</v>
      </c>
      <c r="I247" s="454">
        <v>370</v>
      </c>
      <c r="J247" s="454">
        <v>697</v>
      </c>
      <c r="K247" s="454">
        <v>258587</v>
      </c>
      <c r="L247" s="454">
        <v>1</v>
      </c>
      <c r="M247" s="454">
        <v>371</v>
      </c>
      <c r="N247" s="454">
        <v>786</v>
      </c>
      <c r="O247" s="454">
        <v>295536</v>
      </c>
      <c r="P247" s="524">
        <v>1.1428880802205834</v>
      </c>
      <c r="Q247" s="455">
        <v>376</v>
      </c>
    </row>
    <row r="248" spans="1:17" ht="14.4" customHeight="1" x14ac:dyDescent="0.3">
      <c r="A248" s="449" t="s">
        <v>880</v>
      </c>
      <c r="B248" s="450" t="s">
        <v>714</v>
      </c>
      <c r="C248" s="450" t="s">
        <v>715</v>
      </c>
      <c r="D248" s="450" t="s">
        <v>764</v>
      </c>
      <c r="E248" s="450" t="s">
        <v>765</v>
      </c>
      <c r="F248" s="454"/>
      <c r="G248" s="454"/>
      <c r="H248" s="454"/>
      <c r="I248" s="454"/>
      <c r="J248" s="454"/>
      <c r="K248" s="454"/>
      <c r="L248" s="454"/>
      <c r="M248" s="454"/>
      <c r="N248" s="454">
        <v>1</v>
      </c>
      <c r="O248" s="454">
        <v>3132</v>
      </c>
      <c r="P248" s="524"/>
      <c r="Q248" s="455">
        <v>3132</v>
      </c>
    </row>
    <row r="249" spans="1:17" ht="14.4" customHeight="1" x14ac:dyDescent="0.3">
      <c r="A249" s="449" t="s">
        <v>880</v>
      </c>
      <c r="B249" s="450" t="s">
        <v>714</v>
      </c>
      <c r="C249" s="450" t="s">
        <v>715</v>
      </c>
      <c r="D249" s="450" t="s">
        <v>770</v>
      </c>
      <c r="E249" s="450" t="s">
        <v>771</v>
      </c>
      <c r="F249" s="454"/>
      <c r="G249" s="454"/>
      <c r="H249" s="454"/>
      <c r="I249" s="454"/>
      <c r="J249" s="454">
        <v>2</v>
      </c>
      <c r="K249" s="454">
        <v>224</v>
      </c>
      <c r="L249" s="454">
        <v>1</v>
      </c>
      <c r="M249" s="454">
        <v>112</v>
      </c>
      <c r="N249" s="454">
        <v>1</v>
      </c>
      <c r="O249" s="454">
        <v>113</v>
      </c>
      <c r="P249" s="524">
        <v>0.5044642857142857</v>
      </c>
      <c r="Q249" s="455">
        <v>113</v>
      </c>
    </row>
    <row r="250" spans="1:17" ht="14.4" customHeight="1" x14ac:dyDescent="0.3">
      <c r="A250" s="449" t="s">
        <v>880</v>
      </c>
      <c r="B250" s="450" t="s">
        <v>714</v>
      </c>
      <c r="C250" s="450" t="s">
        <v>715</v>
      </c>
      <c r="D250" s="450" t="s">
        <v>772</v>
      </c>
      <c r="E250" s="450" t="s">
        <v>773</v>
      </c>
      <c r="F250" s="454">
        <v>33</v>
      </c>
      <c r="G250" s="454">
        <v>4125</v>
      </c>
      <c r="H250" s="454">
        <v>1.0912698412698412</v>
      </c>
      <c r="I250" s="454">
        <v>125</v>
      </c>
      <c r="J250" s="454">
        <v>30</v>
      </c>
      <c r="K250" s="454">
        <v>3780</v>
      </c>
      <c r="L250" s="454">
        <v>1</v>
      </c>
      <c r="M250" s="454">
        <v>126</v>
      </c>
      <c r="N250" s="454">
        <v>24</v>
      </c>
      <c r="O250" s="454">
        <v>3024</v>
      </c>
      <c r="P250" s="524">
        <v>0.8</v>
      </c>
      <c r="Q250" s="455">
        <v>126</v>
      </c>
    </row>
    <row r="251" spans="1:17" ht="14.4" customHeight="1" x14ac:dyDescent="0.3">
      <c r="A251" s="449" t="s">
        <v>880</v>
      </c>
      <c r="B251" s="450" t="s">
        <v>714</v>
      </c>
      <c r="C251" s="450" t="s">
        <v>715</v>
      </c>
      <c r="D251" s="450" t="s">
        <v>774</v>
      </c>
      <c r="E251" s="450" t="s">
        <v>775</v>
      </c>
      <c r="F251" s="454">
        <v>28</v>
      </c>
      <c r="G251" s="454">
        <v>13860</v>
      </c>
      <c r="H251" s="454">
        <v>2.5403225806451615</v>
      </c>
      <c r="I251" s="454">
        <v>495</v>
      </c>
      <c r="J251" s="454">
        <v>11</v>
      </c>
      <c r="K251" s="454">
        <v>5456</v>
      </c>
      <c r="L251" s="454">
        <v>1</v>
      </c>
      <c r="M251" s="454">
        <v>496</v>
      </c>
      <c r="N251" s="454">
        <v>15</v>
      </c>
      <c r="O251" s="454">
        <v>7500</v>
      </c>
      <c r="P251" s="524">
        <v>1.3746334310850439</v>
      </c>
      <c r="Q251" s="455">
        <v>500</v>
      </c>
    </row>
    <row r="252" spans="1:17" ht="14.4" customHeight="1" x14ac:dyDescent="0.3">
      <c r="A252" s="449" t="s">
        <v>880</v>
      </c>
      <c r="B252" s="450" t="s">
        <v>714</v>
      </c>
      <c r="C252" s="450" t="s">
        <v>715</v>
      </c>
      <c r="D252" s="450" t="s">
        <v>777</v>
      </c>
      <c r="E252" s="450" t="s">
        <v>778</v>
      </c>
      <c r="F252" s="454"/>
      <c r="G252" s="454"/>
      <c r="H252" s="454"/>
      <c r="I252" s="454"/>
      <c r="J252" s="454"/>
      <c r="K252" s="454"/>
      <c r="L252" s="454"/>
      <c r="M252" s="454"/>
      <c r="N252" s="454">
        <v>1</v>
      </c>
      <c r="O252" s="454">
        <v>463</v>
      </c>
      <c r="P252" s="524"/>
      <c r="Q252" s="455">
        <v>463</v>
      </c>
    </row>
    <row r="253" spans="1:17" ht="14.4" customHeight="1" x14ac:dyDescent="0.3">
      <c r="A253" s="449" t="s">
        <v>880</v>
      </c>
      <c r="B253" s="450" t="s">
        <v>714</v>
      </c>
      <c r="C253" s="450" t="s">
        <v>715</v>
      </c>
      <c r="D253" s="450" t="s">
        <v>779</v>
      </c>
      <c r="E253" s="450" t="s">
        <v>780</v>
      </c>
      <c r="F253" s="454">
        <v>340</v>
      </c>
      <c r="G253" s="454">
        <v>19720</v>
      </c>
      <c r="H253" s="454">
        <v>1.2186379928315412</v>
      </c>
      <c r="I253" s="454">
        <v>58</v>
      </c>
      <c r="J253" s="454">
        <v>279</v>
      </c>
      <c r="K253" s="454">
        <v>16182</v>
      </c>
      <c r="L253" s="454">
        <v>1</v>
      </c>
      <c r="M253" s="454">
        <v>58</v>
      </c>
      <c r="N253" s="454">
        <v>283</v>
      </c>
      <c r="O253" s="454">
        <v>16697</v>
      </c>
      <c r="P253" s="524">
        <v>1.0318254851069089</v>
      </c>
      <c r="Q253" s="455">
        <v>59</v>
      </c>
    </row>
    <row r="254" spans="1:17" ht="14.4" customHeight="1" x14ac:dyDescent="0.3">
      <c r="A254" s="449" t="s">
        <v>880</v>
      </c>
      <c r="B254" s="450" t="s">
        <v>714</v>
      </c>
      <c r="C254" s="450" t="s">
        <v>715</v>
      </c>
      <c r="D254" s="450" t="s">
        <v>787</v>
      </c>
      <c r="E254" s="450" t="s">
        <v>788</v>
      </c>
      <c r="F254" s="454">
        <v>2461</v>
      </c>
      <c r="G254" s="454">
        <v>433136</v>
      </c>
      <c r="H254" s="454">
        <v>1.1510757717492983</v>
      </c>
      <c r="I254" s="454">
        <v>176</v>
      </c>
      <c r="J254" s="454">
        <v>2138</v>
      </c>
      <c r="K254" s="454">
        <v>376288</v>
      </c>
      <c r="L254" s="454">
        <v>1</v>
      </c>
      <c r="M254" s="454">
        <v>176</v>
      </c>
      <c r="N254" s="454">
        <v>2366</v>
      </c>
      <c r="O254" s="454">
        <v>423514</v>
      </c>
      <c r="P254" s="524">
        <v>1.1255049323922102</v>
      </c>
      <c r="Q254" s="455">
        <v>179</v>
      </c>
    </row>
    <row r="255" spans="1:17" ht="14.4" customHeight="1" x14ac:dyDescent="0.3">
      <c r="A255" s="449" t="s">
        <v>880</v>
      </c>
      <c r="B255" s="450" t="s">
        <v>714</v>
      </c>
      <c r="C255" s="450" t="s">
        <v>715</v>
      </c>
      <c r="D255" s="450" t="s">
        <v>789</v>
      </c>
      <c r="E255" s="450" t="s">
        <v>790</v>
      </c>
      <c r="F255" s="454">
        <v>32</v>
      </c>
      <c r="G255" s="454">
        <v>2720</v>
      </c>
      <c r="H255" s="454">
        <v>1.317829457364341</v>
      </c>
      <c r="I255" s="454">
        <v>85</v>
      </c>
      <c r="J255" s="454">
        <v>24</v>
      </c>
      <c r="K255" s="454">
        <v>2064</v>
      </c>
      <c r="L255" s="454">
        <v>1</v>
      </c>
      <c r="M255" s="454">
        <v>86</v>
      </c>
      <c r="N255" s="454">
        <v>20</v>
      </c>
      <c r="O255" s="454">
        <v>1740</v>
      </c>
      <c r="P255" s="524">
        <v>0.84302325581395354</v>
      </c>
      <c r="Q255" s="455">
        <v>87</v>
      </c>
    </row>
    <row r="256" spans="1:17" ht="14.4" customHeight="1" x14ac:dyDescent="0.3">
      <c r="A256" s="449" t="s">
        <v>880</v>
      </c>
      <c r="B256" s="450" t="s">
        <v>714</v>
      </c>
      <c r="C256" s="450" t="s">
        <v>715</v>
      </c>
      <c r="D256" s="450" t="s">
        <v>791</v>
      </c>
      <c r="E256" s="450" t="s">
        <v>792</v>
      </c>
      <c r="F256" s="454">
        <v>1</v>
      </c>
      <c r="G256" s="454">
        <v>178</v>
      </c>
      <c r="H256" s="454"/>
      <c r="I256" s="454">
        <v>178</v>
      </c>
      <c r="J256" s="454"/>
      <c r="K256" s="454"/>
      <c r="L256" s="454"/>
      <c r="M256" s="454"/>
      <c r="N256" s="454"/>
      <c r="O256" s="454"/>
      <c r="P256" s="524"/>
      <c r="Q256" s="455"/>
    </row>
    <row r="257" spans="1:17" ht="14.4" customHeight="1" x14ac:dyDescent="0.3">
      <c r="A257" s="449" t="s">
        <v>880</v>
      </c>
      <c r="B257" s="450" t="s">
        <v>714</v>
      </c>
      <c r="C257" s="450" t="s">
        <v>715</v>
      </c>
      <c r="D257" s="450" t="s">
        <v>793</v>
      </c>
      <c r="E257" s="450" t="s">
        <v>794</v>
      </c>
      <c r="F257" s="454">
        <v>3</v>
      </c>
      <c r="G257" s="454">
        <v>510</v>
      </c>
      <c r="H257" s="454">
        <v>1.5</v>
      </c>
      <c r="I257" s="454">
        <v>170</v>
      </c>
      <c r="J257" s="454">
        <v>2</v>
      </c>
      <c r="K257" s="454">
        <v>340</v>
      </c>
      <c r="L257" s="454">
        <v>1</v>
      </c>
      <c r="M257" s="454">
        <v>170</v>
      </c>
      <c r="N257" s="454">
        <v>2</v>
      </c>
      <c r="O257" s="454">
        <v>344</v>
      </c>
      <c r="P257" s="524">
        <v>1.0117647058823529</v>
      </c>
      <c r="Q257" s="455">
        <v>172</v>
      </c>
    </row>
    <row r="258" spans="1:17" ht="14.4" customHeight="1" x14ac:dyDescent="0.3">
      <c r="A258" s="449" t="s">
        <v>880</v>
      </c>
      <c r="B258" s="450" t="s">
        <v>714</v>
      </c>
      <c r="C258" s="450" t="s">
        <v>715</v>
      </c>
      <c r="D258" s="450" t="s">
        <v>798</v>
      </c>
      <c r="E258" s="450" t="s">
        <v>799</v>
      </c>
      <c r="F258" s="454">
        <v>1</v>
      </c>
      <c r="G258" s="454">
        <v>176</v>
      </c>
      <c r="H258" s="454"/>
      <c r="I258" s="454">
        <v>176</v>
      </c>
      <c r="J258" s="454"/>
      <c r="K258" s="454"/>
      <c r="L258" s="454"/>
      <c r="M258" s="454"/>
      <c r="N258" s="454"/>
      <c r="O258" s="454"/>
      <c r="P258" s="524"/>
      <c r="Q258" s="455"/>
    </row>
    <row r="259" spans="1:17" ht="14.4" customHeight="1" x14ac:dyDescent="0.3">
      <c r="A259" s="449" t="s">
        <v>880</v>
      </c>
      <c r="B259" s="450" t="s">
        <v>714</v>
      </c>
      <c r="C259" s="450" t="s">
        <v>715</v>
      </c>
      <c r="D259" s="450" t="s">
        <v>803</v>
      </c>
      <c r="E259" s="450" t="s">
        <v>804</v>
      </c>
      <c r="F259" s="454">
        <v>12</v>
      </c>
      <c r="G259" s="454">
        <v>3168</v>
      </c>
      <c r="H259" s="454">
        <v>1.7142857142857142</v>
      </c>
      <c r="I259" s="454">
        <v>264</v>
      </c>
      <c r="J259" s="454">
        <v>7</v>
      </c>
      <c r="K259" s="454">
        <v>1848</v>
      </c>
      <c r="L259" s="454">
        <v>1</v>
      </c>
      <c r="M259" s="454">
        <v>264</v>
      </c>
      <c r="N259" s="454">
        <v>10</v>
      </c>
      <c r="O259" s="454">
        <v>2670</v>
      </c>
      <c r="P259" s="524">
        <v>1.4448051948051948</v>
      </c>
      <c r="Q259" s="455">
        <v>267</v>
      </c>
    </row>
    <row r="260" spans="1:17" ht="14.4" customHeight="1" x14ac:dyDescent="0.3">
      <c r="A260" s="449" t="s">
        <v>880</v>
      </c>
      <c r="B260" s="450" t="s">
        <v>714</v>
      </c>
      <c r="C260" s="450" t="s">
        <v>715</v>
      </c>
      <c r="D260" s="450" t="s">
        <v>805</v>
      </c>
      <c r="E260" s="450" t="s">
        <v>806</v>
      </c>
      <c r="F260" s="454">
        <v>9</v>
      </c>
      <c r="G260" s="454">
        <v>19179</v>
      </c>
      <c r="H260" s="454"/>
      <c r="I260" s="454">
        <v>2131</v>
      </c>
      <c r="J260" s="454"/>
      <c r="K260" s="454"/>
      <c r="L260" s="454"/>
      <c r="M260" s="454"/>
      <c r="N260" s="454">
        <v>1</v>
      </c>
      <c r="O260" s="454">
        <v>2146</v>
      </c>
      <c r="P260" s="524"/>
      <c r="Q260" s="455">
        <v>2146</v>
      </c>
    </row>
    <row r="261" spans="1:17" ht="14.4" customHeight="1" x14ac:dyDescent="0.3">
      <c r="A261" s="449" t="s">
        <v>880</v>
      </c>
      <c r="B261" s="450" t="s">
        <v>714</v>
      </c>
      <c r="C261" s="450" t="s">
        <v>715</v>
      </c>
      <c r="D261" s="450" t="s">
        <v>807</v>
      </c>
      <c r="E261" s="450" t="s">
        <v>808</v>
      </c>
      <c r="F261" s="454">
        <v>31</v>
      </c>
      <c r="G261" s="454">
        <v>7502</v>
      </c>
      <c r="H261" s="454">
        <v>6.1744855967078189</v>
      </c>
      <c r="I261" s="454">
        <v>242</v>
      </c>
      <c r="J261" s="454">
        <v>5</v>
      </c>
      <c r="K261" s="454">
        <v>1215</v>
      </c>
      <c r="L261" s="454">
        <v>1</v>
      </c>
      <c r="M261" s="454">
        <v>243</v>
      </c>
      <c r="N261" s="454">
        <v>12</v>
      </c>
      <c r="O261" s="454">
        <v>2928</v>
      </c>
      <c r="P261" s="524">
        <v>2.4098765432098768</v>
      </c>
      <c r="Q261" s="455">
        <v>244</v>
      </c>
    </row>
    <row r="262" spans="1:17" ht="14.4" customHeight="1" x14ac:dyDescent="0.3">
      <c r="A262" s="449" t="s">
        <v>880</v>
      </c>
      <c r="B262" s="450" t="s">
        <v>714</v>
      </c>
      <c r="C262" s="450" t="s">
        <v>715</v>
      </c>
      <c r="D262" s="450" t="s">
        <v>809</v>
      </c>
      <c r="E262" s="450" t="s">
        <v>810</v>
      </c>
      <c r="F262" s="454"/>
      <c r="G262" s="454"/>
      <c r="H262" s="454"/>
      <c r="I262" s="454"/>
      <c r="J262" s="454"/>
      <c r="K262" s="454"/>
      <c r="L262" s="454"/>
      <c r="M262" s="454"/>
      <c r="N262" s="454">
        <v>1</v>
      </c>
      <c r="O262" s="454">
        <v>435</v>
      </c>
      <c r="P262" s="524"/>
      <c r="Q262" s="455">
        <v>435</v>
      </c>
    </row>
    <row r="263" spans="1:17" ht="14.4" customHeight="1" x14ac:dyDescent="0.3">
      <c r="A263" s="449" t="s">
        <v>880</v>
      </c>
      <c r="B263" s="450" t="s">
        <v>714</v>
      </c>
      <c r="C263" s="450" t="s">
        <v>715</v>
      </c>
      <c r="D263" s="450" t="s">
        <v>881</v>
      </c>
      <c r="E263" s="450" t="s">
        <v>882</v>
      </c>
      <c r="F263" s="454"/>
      <c r="G263" s="454"/>
      <c r="H263" s="454"/>
      <c r="I263" s="454"/>
      <c r="J263" s="454"/>
      <c r="K263" s="454"/>
      <c r="L263" s="454"/>
      <c r="M263" s="454"/>
      <c r="N263" s="454">
        <v>1</v>
      </c>
      <c r="O263" s="454">
        <v>865</v>
      </c>
      <c r="P263" s="524"/>
      <c r="Q263" s="455">
        <v>865</v>
      </c>
    </row>
    <row r="264" spans="1:17" ht="14.4" customHeight="1" x14ac:dyDescent="0.3">
      <c r="A264" s="449" t="s">
        <v>880</v>
      </c>
      <c r="B264" s="450" t="s">
        <v>714</v>
      </c>
      <c r="C264" s="450" t="s">
        <v>715</v>
      </c>
      <c r="D264" s="450" t="s">
        <v>811</v>
      </c>
      <c r="E264" s="450" t="s">
        <v>719</v>
      </c>
      <c r="F264" s="454">
        <v>1</v>
      </c>
      <c r="G264" s="454">
        <v>37</v>
      </c>
      <c r="H264" s="454"/>
      <c r="I264" s="454">
        <v>37</v>
      </c>
      <c r="J264" s="454"/>
      <c r="K264" s="454"/>
      <c r="L264" s="454"/>
      <c r="M264" s="454"/>
      <c r="N264" s="454"/>
      <c r="O264" s="454"/>
      <c r="P264" s="524"/>
      <c r="Q264" s="455"/>
    </row>
    <row r="265" spans="1:17" ht="14.4" customHeight="1" x14ac:dyDescent="0.3">
      <c r="A265" s="449" t="s">
        <v>880</v>
      </c>
      <c r="B265" s="450" t="s">
        <v>714</v>
      </c>
      <c r="C265" s="450" t="s">
        <v>715</v>
      </c>
      <c r="D265" s="450" t="s">
        <v>814</v>
      </c>
      <c r="E265" s="450" t="s">
        <v>815</v>
      </c>
      <c r="F265" s="454">
        <v>15</v>
      </c>
      <c r="G265" s="454">
        <v>15855</v>
      </c>
      <c r="H265" s="454">
        <v>1.0683962264150944</v>
      </c>
      <c r="I265" s="454">
        <v>1057</v>
      </c>
      <c r="J265" s="454">
        <v>14</v>
      </c>
      <c r="K265" s="454">
        <v>14840</v>
      </c>
      <c r="L265" s="454">
        <v>1</v>
      </c>
      <c r="M265" s="454">
        <v>1060</v>
      </c>
      <c r="N265" s="454">
        <v>7</v>
      </c>
      <c r="O265" s="454">
        <v>7525</v>
      </c>
      <c r="P265" s="524">
        <v>0.50707547169811318</v>
      </c>
      <c r="Q265" s="455">
        <v>1075</v>
      </c>
    </row>
    <row r="266" spans="1:17" ht="14.4" customHeight="1" x14ac:dyDescent="0.3">
      <c r="A266" s="449" t="s">
        <v>880</v>
      </c>
      <c r="B266" s="450" t="s">
        <v>714</v>
      </c>
      <c r="C266" s="450" t="s">
        <v>715</v>
      </c>
      <c r="D266" s="450" t="s">
        <v>816</v>
      </c>
      <c r="E266" s="450" t="s">
        <v>817</v>
      </c>
      <c r="F266" s="454">
        <v>1</v>
      </c>
      <c r="G266" s="454">
        <v>289</v>
      </c>
      <c r="H266" s="454"/>
      <c r="I266" s="454">
        <v>289</v>
      </c>
      <c r="J266" s="454"/>
      <c r="K266" s="454"/>
      <c r="L266" s="454"/>
      <c r="M266" s="454"/>
      <c r="N266" s="454"/>
      <c r="O266" s="454"/>
      <c r="P266" s="524"/>
      <c r="Q266" s="455"/>
    </row>
    <row r="267" spans="1:17" ht="14.4" customHeight="1" x14ac:dyDescent="0.3">
      <c r="A267" s="449" t="s">
        <v>880</v>
      </c>
      <c r="B267" s="450" t="s">
        <v>714</v>
      </c>
      <c r="C267" s="450" t="s">
        <v>715</v>
      </c>
      <c r="D267" s="450" t="s">
        <v>818</v>
      </c>
      <c r="E267" s="450" t="s">
        <v>819</v>
      </c>
      <c r="F267" s="454"/>
      <c r="G267" s="454"/>
      <c r="H267" s="454"/>
      <c r="I267" s="454"/>
      <c r="J267" s="454"/>
      <c r="K267" s="454"/>
      <c r="L267" s="454"/>
      <c r="M267" s="454"/>
      <c r="N267" s="454">
        <v>1</v>
      </c>
      <c r="O267" s="454">
        <v>1118</v>
      </c>
      <c r="P267" s="524"/>
      <c r="Q267" s="455">
        <v>1118</v>
      </c>
    </row>
    <row r="268" spans="1:17" ht="14.4" customHeight="1" x14ac:dyDescent="0.3">
      <c r="A268" s="449" t="s">
        <v>713</v>
      </c>
      <c r="B268" s="450" t="s">
        <v>714</v>
      </c>
      <c r="C268" s="450" t="s">
        <v>715</v>
      </c>
      <c r="D268" s="450" t="s">
        <v>720</v>
      </c>
      <c r="E268" s="450" t="s">
        <v>721</v>
      </c>
      <c r="F268" s="454">
        <v>2</v>
      </c>
      <c r="G268" s="454">
        <v>262</v>
      </c>
      <c r="H268" s="454">
        <v>0.39696969696969697</v>
      </c>
      <c r="I268" s="454">
        <v>131</v>
      </c>
      <c r="J268" s="454">
        <v>5</v>
      </c>
      <c r="K268" s="454">
        <v>660</v>
      </c>
      <c r="L268" s="454">
        <v>1</v>
      </c>
      <c r="M268" s="454">
        <v>132</v>
      </c>
      <c r="N268" s="454"/>
      <c r="O268" s="454"/>
      <c r="P268" s="524"/>
      <c r="Q268" s="455"/>
    </row>
    <row r="269" spans="1:17" ht="14.4" customHeight="1" x14ac:dyDescent="0.3">
      <c r="A269" s="449" t="s">
        <v>713</v>
      </c>
      <c r="B269" s="450" t="s">
        <v>714</v>
      </c>
      <c r="C269" s="450" t="s">
        <v>715</v>
      </c>
      <c r="D269" s="450" t="s">
        <v>734</v>
      </c>
      <c r="E269" s="450" t="s">
        <v>735</v>
      </c>
      <c r="F269" s="454"/>
      <c r="G269" s="454"/>
      <c r="H269" s="454"/>
      <c r="I269" s="454"/>
      <c r="J269" s="454">
        <v>8</v>
      </c>
      <c r="K269" s="454">
        <v>2800</v>
      </c>
      <c r="L269" s="454">
        <v>1</v>
      </c>
      <c r="M269" s="454">
        <v>350</v>
      </c>
      <c r="N269" s="454"/>
      <c r="O269" s="454"/>
      <c r="P269" s="524"/>
      <c r="Q269" s="455"/>
    </row>
    <row r="270" spans="1:17" ht="14.4" customHeight="1" x14ac:dyDescent="0.3">
      <c r="A270" s="449" t="s">
        <v>713</v>
      </c>
      <c r="B270" s="450" t="s">
        <v>714</v>
      </c>
      <c r="C270" s="450" t="s">
        <v>715</v>
      </c>
      <c r="D270" s="450" t="s">
        <v>754</v>
      </c>
      <c r="E270" s="450" t="s">
        <v>755</v>
      </c>
      <c r="F270" s="454"/>
      <c r="G270" s="454"/>
      <c r="H270" s="454"/>
      <c r="I270" s="454"/>
      <c r="J270" s="454">
        <v>5</v>
      </c>
      <c r="K270" s="454">
        <v>1525</v>
      </c>
      <c r="L270" s="454">
        <v>1</v>
      </c>
      <c r="M270" s="454">
        <v>305</v>
      </c>
      <c r="N270" s="454"/>
      <c r="O270" s="454"/>
      <c r="P270" s="524"/>
      <c r="Q270" s="455"/>
    </row>
    <row r="271" spans="1:17" ht="14.4" customHeight="1" x14ac:dyDescent="0.3">
      <c r="A271" s="449" t="s">
        <v>713</v>
      </c>
      <c r="B271" s="450" t="s">
        <v>714</v>
      </c>
      <c r="C271" s="450" t="s">
        <v>715</v>
      </c>
      <c r="D271" s="450" t="s">
        <v>756</v>
      </c>
      <c r="E271" s="450" t="s">
        <v>757</v>
      </c>
      <c r="F271" s="454">
        <v>3</v>
      </c>
      <c r="G271" s="454">
        <v>11136</v>
      </c>
      <c r="H271" s="454"/>
      <c r="I271" s="454">
        <v>3712</v>
      </c>
      <c r="J271" s="454"/>
      <c r="K271" s="454"/>
      <c r="L271" s="454"/>
      <c r="M271" s="454"/>
      <c r="N271" s="454"/>
      <c r="O271" s="454"/>
      <c r="P271" s="524"/>
      <c r="Q271" s="455"/>
    </row>
    <row r="272" spans="1:17" ht="14.4" customHeight="1" x14ac:dyDescent="0.3">
      <c r="A272" s="449" t="s">
        <v>713</v>
      </c>
      <c r="B272" s="450" t="s">
        <v>714</v>
      </c>
      <c r="C272" s="450" t="s">
        <v>715</v>
      </c>
      <c r="D272" s="450" t="s">
        <v>762</v>
      </c>
      <c r="E272" s="450" t="s">
        <v>763</v>
      </c>
      <c r="F272" s="454">
        <v>2</v>
      </c>
      <c r="G272" s="454">
        <v>740</v>
      </c>
      <c r="H272" s="454">
        <v>0.39892183288409705</v>
      </c>
      <c r="I272" s="454">
        <v>370</v>
      </c>
      <c r="J272" s="454">
        <v>5</v>
      </c>
      <c r="K272" s="454">
        <v>1855</v>
      </c>
      <c r="L272" s="454">
        <v>1</v>
      </c>
      <c r="M272" s="454">
        <v>371</v>
      </c>
      <c r="N272" s="454"/>
      <c r="O272" s="454"/>
      <c r="P272" s="524"/>
      <c r="Q272" s="455"/>
    </row>
    <row r="273" spans="1:17" ht="14.4" customHeight="1" x14ac:dyDescent="0.3">
      <c r="A273" s="449" t="s">
        <v>713</v>
      </c>
      <c r="B273" s="450" t="s">
        <v>714</v>
      </c>
      <c r="C273" s="450" t="s">
        <v>715</v>
      </c>
      <c r="D273" s="450" t="s">
        <v>787</v>
      </c>
      <c r="E273" s="450" t="s">
        <v>788</v>
      </c>
      <c r="F273" s="454">
        <v>45</v>
      </c>
      <c r="G273" s="454">
        <v>7920</v>
      </c>
      <c r="H273" s="454">
        <v>2.1428571428571428</v>
      </c>
      <c r="I273" s="454">
        <v>176</v>
      </c>
      <c r="J273" s="454">
        <v>21</v>
      </c>
      <c r="K273" s="454">
        <v>3696</v>
      </c>
      <c r="L273" s="454">
        <v>1</v>
      </c>
      <c r="M273" s="454">
        <v>176</v>
      </c>
      <c r="N273" s="454"/>
      <c r="O273" s="454"/>
      <c r="P273" s="524"/>
      <c r="Q273" s="455"/>
    </row>
    <row r="274" spans="1:17" ht="14.4" customHeight="1" x14ac:dyDescent="0.3">
      <c r="A274" s="449" t="s">
        <v>713</v>
      </c>
      <c r="B274" s="450" t="s">
        <v>714</v>
      </c>
      <c r="C274" s="450" t="s">
        <v>715</v>
      </c>
      <c r="D274" s="450" t="s">
        <v>809</v>
      </c>
      <c r="E274" s="450" t="s">
        <v>810</v>
      </c>
      <c r="F274" s="454">
        <v>4</v>
      </c>
      <c r="G274" s="454">
        <v>1696</v>
      </c>
      <c r="H274" s="454"/>
      <c r="I274" s="454">
        <v>424</v>
      </c>
      <c r="J274" s="454"/>
      <c r="K274" s="454"/>
      <c r="L274" s="454"/>
      <c r="M274" s="454"/>
      <c r="N274" s="454"/>
      <c r="O274" s="454"/>
      <c r="P274" s="524"/>
      <c r="Q274" s="455"/>
    </row>
    <row r="275" spans="1:17" ht="14.4" customHeight="1" x14ac:dyDescent="0.3">
      <c r="A275" s="449" t="s">
        <v>713</v>
      </c>
      <c r="B275" s="450" t="s">
        <v>714</v>
      </c>
      <c r="C275" s="450" t="s">
        <v>715</v>
      </c>
      <c r="D275" s="450" t="s">
        <v>881</v>
      </c>
      <c r="E275" s="450" t="s">
        <v>882</v>
      </c>
      <c r="F275" s="454">
        <v>1</v>
      </c>
      <c r="G275" s="454">
        <v>848</v>
      </c>
      <c r="H275" s="454"/>
      <c r="I275" s="454">
        <v>848</v>
      </c>
      <c r="J275" s="454"/>
      <c r="K275" s="454"/>
      <c r="L275" s="454"/>
      <c r="M275" s="454"/>
      <c r="N275" s="454"/>
      <c r="O275" s="454"/>
      <c r="P275" s="524"/>
      <c r="Q275" s="455"/>
    </row>
    <row r="276" spans="1:17" ht="14.4" customHeight="1" x14ac:dyDescent="0.3">
      <c r="A276" s="449" t="s">
        <v>713</v>
      </c>
      <c r="B276" s="450" t="s">
        <v>714</v>
      </c>
      <c r="C276" s="450" t="s">
        <v>715</v>
      </c>
      <c r="D276" s="450" t="s">
        <v>818</v>
      </c>
      <c r="E276" s="450" t="s">
        <v>819</v>
      </c>
      <c r="F276" s="454">
        <v>4</v>
      </c>
      <c r="G276" s="454">
        <v>4392</v>
      </c>
      <c r="H276" s="454"/>
      <c r="I276" s="454">
        <v>1098</v>
      </c>
      <c r="J276" s="454"/>
      <c r="K276" s="454"/>
      <c r="L276" s="454"/>
      <c r="M276" s="454"/>
      <c r="N276" s="454"/>
      <c r="O276" s="454"/>
      <c r="P276" s="524"/>
      <c r="Q276" s="455"/>
    </row>
    <row r="277" spans="1:17" ht="14.4" customHeight="1" x14ac:dyDescent="0.3">
      <c r="A277" s="449" t="s">
        <v>883</v>
      </c>
      <c r="B277" s="450" t="s">
        <v>714</v>
      </c>
      <c r="C277" s="450" t="s">
        <v>715</v>
      </c>
      <c r="D277" s="450" t="s">
        <v>718</v>
      </c>
      <c r="E277" s="450" t="s">
        <v>719</v>
      </c>
      <c r="F277" s="454">
        <v>72</v>
      </c>
      <c r="G277" s="454">
        <v>4176</v>
      </c>
      <c r="H277" s="454">
        <v>1.4693877551020409</v>
      </c>
      <c r="I277" s="454">
        <v>58</v>
      </c>
      <c r="J277" s="454">
        <v>49</v>
      </c>
      <c r="K277" s="454">
        <v>2842</v>
      </c>
      <c r="L277" s="454">
        <v>1</v>
      </c>
      <c r="M277" s="454">
        <v>58</v>
      </c>
      <c r="N277" s="454">
        <v>59</v>
      </c>
      <c r="O277" s="454">
        <v>3481</v>
      </c>
      <c r="P277" s="524">
        <v>1.2248416608022519</v>
      </c>
      <c r="Q277" s="455">
        <v>59</v>
      </c>
    </row>
    <row r="278" spans="1:17" ht="14.4" customHeight="1" x14ac:dyDescent="0.3">
      <c r="A278" s="449" t="s">
        <v>883</v>
      </c>
      <c r="B278" s="450" t="s">
        <v>714</v>
      </c>
      <c r="C278" s="450" t="s">
        <v>715</v>
      </c>
      <c r="D278" s="450" t="s">
        <v>720</v>
      </c>
      <c r="E278" s="450" t="s">
        <v>721</v>
      </c>
      <c r="F278" s="454">
        <v>55</v>
      </c>
      <c r="G278" s="454">
        <v>7205</v>
      </c>
      <c r="H278" s="454">
        <v>1.029874213836478</v>
      </c>
      <c r="I278" s="454">
        <v>131</v>
      </c>
      <c r="J278" s="454">
        <v>53</v>
      </c>
      <c r="K278" s="454">
        <v>6996</v>
      </c>
      <c r="L278" s="454">
        <v>1</v>
      </c>
      <c r="M278" s="454">
        <v>132</v>
      </c>
      <c r="N278" s="454">
        <v>63</v>
      </c>
      <c r="O278" s="454">
        <v>8316</v>
      </c>
      <c r="P278" s="524">
        <v>1.1886792452830188</v>
      </c>
      <c r="Q278" s="455">
        <v>132</v>
      </c>
    </row>
    <row r="279" spans="1:17" ht="14.4" customHeight="1" x14ac:dyDescent="0.3">
      <c r="A279" s="449" t="s">
        <v>883</v>
      </c>
      <c r="B279" s="450" t="s">
        <v>714</v>
      </c>
      <c r="C279" s="450" t="s">
        <v>715</v>
      </c>
      <c r="D279" s="450" t="s">
        <v>722</v>
      </c>
      <c r="E279" s="450" t="s">
        <v>723</v>
      </c>
      <c r="F279" s="454">
        <v>1</v>
      </c>
      <c r="G279" s="454">
        <v>189</v>
      </c>
      <c r="H279" s="454">
        <v>0.99473684210526314</v>
      </c>
      <c r="I279" s="454">
        <v>189</v>
      </c>
      <c r="J279" s="454">
        <v>1</v>
      </c>
      <c r="K279" s="454">
        <v>190</v>
      </c>
      <c r="L279" s="454">
        <v>1</v>
      </c>
      <c r="M279" s="454">
        <v>190</v>
      </c>
      <c r="N279" s="454"/>
      <c r="O279" s="454"/>
      <c r="P279" s="524"/>
      <c r="Q279" s="455"/>
    </row>
    <row r="280" spans="1:17" ht="14.4" customHeight="1" x14ac:dyDescent="0.3">
      <c r="A280" s="449" t="s">
        <v>883</v>
      </c>
      <c r="B280" s="450" t="s">
        <v>714</v>
      </c>
      <c r="C280" s="450" t="s">
        <v>715</v>
      </c>
      <c r="D280" s="450" t="s">
        <v>724</v>
      </c>
      <c r="E280" s="450" t="s">
        <v>725</v>
      </c>
      <c r="F280" s="454">
        <v>1</v>
      </c>
      <c r="G280" s="454">
        <v>408</v>
      </c>
      <c r="H280" s="454"/>
      <c r="I280" s="454">
        <v>408</v>
      </c>
      <c r="J280" s="454"/>
      <c r="K280" s="454"/>
      <c r="L280" s="454"/>
      <c r="M280" s="454"/>
      <c r="N280" s="454">
        <v>1</v>
      </c>
      <c r="O280" s="454">
        <v>411</v>
      </c>
      <c r="P280" s="524"/>
      <c r="Q280" s="455">
        <v>411</v>
      </c>
    </row>
    <row r="281" spans="1:17" ht="14.4" customHeight="1" x14ac:dyDescent="0.3">
      <c r="A281" s="449" t="s">
        <v>883</v>
      </c>
      <c r="B281" s="450" t="s">
        <v>714</v>
      </c>
      <c r="C281" s="450" t="s">
        <v>715</v>
      </c>
      <c r="D281" s="450" t="s">
        <v>726</v>
      </c>
      <c r="E281" s="450" t="s">
        <v>727</v>
      </c>
      <c r="F281" s="454">
        <v>19</v>
      </c>
      <c r="G281" s="454">
        <v>3420</v>
      </c>
      <c r="H281" s="454">
        <v>0.65517241379310343</v>
      </c>
      <c r="I281" s="454">
        <v>180</v>
      </c>
      <c r="J281" s="454">
        <v>29</v>
      </c>
      <c r="K281" s="454">
        <v>5220</v>
      </c>
      <c r="L281" s="454">
        <v>1</v>
      </c>
      <c r="M281" s="454">
        <v>180</v>
      </c>
      <c r="N281" s="454">
        <v>45</v>
      </c>
      <c r="O281" s="454">
        <v>8235</v>
      </c>
      <c r="P281" s="524">
        <v>1.5775862068965518</v>
      </c>
      <c r="Q281" s="455">
        <v>183</v>
      </c>
    </row>
    <row r="282" spans="1:17" ht="14.4" customHeight="1" x14ac:dyDescent="0.3">
      <c r="A282" s="449" t="s">
        <v>883</v>
      </c>
      <c r="B282" s="450" t="s">
        <v>714</v>
      </c>
      <c r="C282" s="450" t="s">
        <v>715</v>
      </c>
      <c r="D282" s="450" t="s">
        <v>728</v>
      </c>
      <c r="E282" s="450" t="s">
        <v>729</v>
      </c>
      <c r="F282" s="454">
        <v>1</v>
      </c>
      <c r="G282" s="454">
        <v>569</v>
      </c>
      <c r="H282" s="454">
        <v>0.3327485380116959</v>
      </c>
      <c r="I282" s="454">
        <v>569</v>
      </c>
      <c r="J282" s="454">
        <v>3</v>
      </c>
      <c r="K282" s="454">
        <v>1710</v>
      </c>
      <c r="L282" s="454">
        <v>1</v>
      </c>
      <c r="M282" s="454">
        <v>570</v>
      </c>
      <c r="N282" s="454">
        <v>2</v>
      </c>
      <c r="O282" s="454">
        <v>1150</v>
      </c>
      <c r="P282" s="524">
        <v>0.67251461988304095</v>
      </c>
      <c r="Q282" s="455">
        <v>575</v>
      </c>
    </row>
    <row r="283" spans="1:17" ht="14.4" customHeight="1" x14ac:dyDescent="0.3">
      <c r="A283" s="449" t="s">
        <v>883</v>
      </c>
      <c r="B283" s="450" t="s">
        <v>714</v>
      </c>
      <c r="C283" s="450" t="s">
        <v>715</v>
      </c>
      <c r="D283" s="450" t="s">
        <v>730</v>
      </c>
      <c r="E283" s="450" t="s">
        <v>731</v>
      </c>
      <c r="F283" s="454">
        <v>36</v>
      </c>
      <c r="G283" s="454">
        <v>12096</v>
      </c>
      <c r="H283" s="454">
        <v>2.111363239657881</v>
      </c>
      <c r="I283" s="454">
        <v>336</v>
      </c>
      <c r="J283" s="454">
        <v>17</v>
      </c>
      <c r="K283" s="454">
        <v>5729</v>
      </c>
      <c r="L283" s="454">
        <v>1</v>
      </c>
      <c r="M283" s="454">
        <v>337</v>
      </c>
      <c r="N283" s="454">
        <v>14</v>
      </c>
      <c r="O283" s="454">
        <v>4774</v>
      </c>
      <c r="P283" s="524">
        <v>0.83330424157793681</v>
      </c>
      <c r="Q283" s="455">
        <v>341</v>
      </c>
    </row>
    <row r="284" spans="1:17" ht="14.4" customHeight="1" x14ac:dyDescent="0.3">
      <c r="A284" s="449" t="s">
        <v>883</v>
      </c>
      <c r="B284" s="450" t="s">
        <v>714</v>
      </c>
      <c r="C284" s="450" t="s">
        <v>715</v>
      </c>
      <c r="D284" s="450" t="s">
        <v>732</v>
      </c>
      <c r="E284" s="450" t="s">
        <v>733</v>
      </c>
      <c r="F284" s="454">
        <v>4</v>
      </c>
      <c r="G284" s="454">
        <v>1836</v>
      </c>
      <c r="H284" s="454">
        <v>4</v>
      </c>
      <c r="I284" s="454">
        <v>459</v>
      </c>
      <c r="J284" s="454">
        <v>1</v>
      </c>
      <c r="K284" s="454">
        <v>459</v>
      </c>
      <c r="L284" s="454">
        <v>1</v>
      </c>
      <c r="M284" s="454">
        <v>459</v>
      </c>
      <c r="N284" s="454"/>
      <c r="O284" s="454"/>
      <c r="P284" s="524"/>
      <c r="Q284" s="455"/>
    </row>
    <row r="285" spans="1:17" ht="14.4" customHeight="1" x14ac:dyDescent="0.3">
      <c r="A285" s="449" t="s">
        <v>883</v>
      </c>
      <c r="B285" s="450" t="s">
        <v>714</v>
      </c>
      <c r="C285" s="450" t="s">
        <v>715</v>
      </c>
      <c r="D285" s="450" t="s">
        <v>734</v>
      </c>
      <c r="E285" s="450" t="s">
        <v>735</v>
      </c>
      <c r="F285" s="454">
        <v>153</v>
      </c>
      <c r="G285" s="454">
        <v>53397</v>
      </c>
      <c r="H285" s="454">
        <v>1.4669505494505495</v>
      </c>
      <c r="I285" s="454">
        <v>349</v>
      </c>
      <c r="J285" s="454">
        <v>104</v>
      </c>
      <c r="K285" s="454">
        <v>36400</v>
      </c>
      <c r="L285" s="454">
        <v>1</v>
      </c>
      <c r="M285" s="454">
        <v>350</v>
      </c>
      <c r="N285" s="454">
        <v>137</v>
      </c>
      <c r="O285" s="454">
        <v>48087</v>
      </c>
      <c r="P285" s="524">
        <v>1.3210714285714287</v>
      </c>
      <c r="Q285" s="455">
        <v>351</v>
      </c>
    </row>
    <row r="286" spans="1:17" ht="14.4" customHeight="1" x14ac:dyDescent="0.3">
      <c r="A286" s="449" t="s">
        <v>883</v>
      </c>
      <c r="B286" s="450" t="s">
        <v>714</v>
      </c>
      <c r="C286" s="450" t="s">
        <v>715</v>
      </c>
      <c r="D286" s="450" t="s">
        <v>736</v>
      </c>
      <c r="E286" s="450" t="s">
        <v>737</v>
      </c>
      <c r="F286" s="454">
        <v>1</v>
      </c>
      <c r="G286" s="454">
        <v>1653</v>
      </c>
      <c r="H286" s="454">
        <v>0.33293051359516618</v>
      </c>
      <c r="I286" s="454">
        <v>1653</v>
      </c>
      <c r="J286" s="454">
        <v>3</v>
      </c>
      <c r="K286" s="454">
        <v>4965</v>
      </c>
      <c r="L286" s="454">
        <v>1</v>
      </c>
      <c r="M286" s="454">
        <v>1655</v>
      </c>
      <c r="N286" s="454">
        <v>1</v>
      </c>
      <c r="O286" s="454">
        <v>1660</v>
      </c>
      <c r="P286" s="524">
        <v>0.33434038267875127</v>
      </c>
      <c r="Q286" s="455">
        <v>1660</v>
      </c>
    </row>
    <row r="287" spans="1:17" ht="14.4" customHeight="1" x14ac:dyDescent="0.3">
      <c r="A287" s="449" t="s">
        <v>883</v>
      </c>
      <c r="B287" s="450" t="s">
        <v>714</v>
      </c>
      <c r="C287" s="450" t="s">
        <v>715</v>
      </c>
      <c r="D287" s="450" t="s">
        <v>738</v>
      </c>
      <c r="E287" s="450" t="s">
        <v>739</v>
      </c>
      <c r="F287" s="454">
        <v>1</v>
      </c>
      <c r="G287" s="454">
        <v>6231</v>
      </c>
      <c r="H287" s="454">
        <v>0.99823774431272028</v>
      </c>
      <c r="I287" s="454">
        <v>6231</v>
      </c>
      <c r="J287" s="454">
        <v>1</v>
      </c>
      <c r="K287" s="454">
        <v>6242</v>
      </c>
      <c r="L287" s="454">
        <v>1</v>
      </c>
      <c r="M287" s="454">
        <v>6242</v>
      </c>
      <c r="N287" s="454">
        <v>2</v>
      </c>
      <c r="O287" s="454">
        <v>12574</v>
      </c>
      <c r="P287" s="524">
        <v>2.0144184556231979</v>
      </c>
      <c r="Q287" s="455">
        <v>6287</v>
      </c>
    </row>
    <row r="288" spans="1:17" ht="14.4" customHeight="1" x14ac:dyDescent="0.3">
      <c r="A288" s="449" t="s">
        <v>883</v>
      </c>
      <c r="B288" s="450" t="s">
        <v>714</v>
      </c>
      <c r="C288" s="450" t="s">
        <v>715</v>
      </c>
      <c r="D288" s="450" t="s">
        <v>740</v>
      </c>
      <c r="E288" s="450" t="s">
        <v>741</v>
      </c>
      <c r="F288" s="454">
        <v>1</v>
      </c>
      <c r="G288" s="454">
        <v>117</v>
      </c>
      <c r="H288" s="454">
        <v>1</v>
      </c>
      <c r="I288" s="454">
        <v>117</v>
      </c>
      <c r="J288" s="454">
        <v>1</v>
      </c>
      <c r="K288" s="454">
        <v>117</v>
      </c>
      <c r="L288" s="454">
        <v>1</v>
      </c>
      <c r="M288" s="454">
        <v>117</v>
      </c>
      <c r="N288" s="454">
        <v>1</v>
      </c>
      <c r="O288" s="454">
        <v>118</v>
      </c>
      <c r="P288" s="524">
        <v>1.0085470085470085</v>
      </c>
      <c r="Q288" s="455">
        <v>118</v>
      </c>
    </row>
    <row r="289" spans="1:17" ht="14.4" customHeight="1" x14ac:dyDescent="0.3">
      <c r="A289" s="449" t="s">
        <v>883</v>
      </c>
      <c r="B289" s="450" t="s">
        <v>714</v>
      </c>
      <c r="C289" s="450" t="s">
        <v>715</v>
      </c>
      <c r="D289" s="450" t="s">
        <v>742</v>
      </c>
      <c r="E289" s="450" t="s">
        <v>743</v>
      </c>
      <c r="F289" s="454">
        <v>2</v>
      </c>
      <c r="G289" s="454">
        <v>98</v>
      </c>
      <c r="H289" s="454"/>
      <c r="I289" s="454">
        <v>49</v>
      </c>
      <c r="J289" s="454"/>
      <c r="K289" s="454"/>
      <c r="L289" s="454"/>
      <c r="M289" s="454"/>
      <c r="N289" s="454"/>
      <c r="O289" s="454"/>
      <c r="P289" s="524"/>
      <c r="Q289" s="455"/>
    </row>
    <row r="290" spans="1:17" ht="14.4" customHeight="1" x14ac:dyDescent="0.3">
      <c r="A290" s="449" t="s">
        <v>883</v>
      </c>
      <c r="B290" s="450" t="s">
        <v>714</v>
      </c>
      <c r="C290" s="450" t="s">
        <v>715</v>
      </c>
      <c r="D290" s="450" t="s">
        <v>744</v>
      </c>
      <c r="E290" s="450" t="s">
        <v>745</v>
      </c>
      <c r="F290" s="454">
        <v>4</v>
      </c>
      <c r="G290" s="454">
        <v>1564</v>
      </c>
      <c r="H290" s="454">
        <v>3.989795918367347</v>
      </c>
      <c r="I290" s="454">
        <v>391</v>
      </c>
      <c r="J290" s="454">
        <v>1</v>
      </c>
      <c r="K290" s="454">
        <v>392</v>
      </c>
      <c r="L290" s="454">
        <v>1</v>
      </c>
      <c r="M290" s="454">
        <v>392</v>
      </c>
      <c r="N290" s="454"/>
      <c r="O290" s="454"/>
      <c r="P290" s="524"/>
      <c r="Q290" s="455"/>
    </row>
    <row r="291" spans="1:17" ht="14.4" customHeight="1" x14ac:dyDescent="0.3">
      <c r="A291" s="449" t="s">
        <v>883</v>
      </c>
      <c r="B291" s="450" t="s">
        <v>714</v>
      </c>
      <c r="C291" s="450" t="s">
        <v>715</v>
      </c>
      <c r="D291" s="450" t="s">
        <v>746</v>
      </c>
      <c r="E291" s="450" t="s">
        <v>747</v>
      </c>
      <c r="F291" s="454">
        <v>2</v>
      </c>
      <c r="G291" s="454">
        <v>76</v>
      </c>
      <c r="H291" s="454">
        <v>2</v>
      </c>
      <c r="I291" s="454">
        <v>38</v>
      </c>
      <c r="J291" s="454">
        <v>1</v>
      </c>
      <c r="K291" s="454">
        <v>38</v>
      </c>
      <c r="L291" s="454">
        <v>1</v>
      </c>
      <c r="M291" s="454">
        <v>38</v>
      </c>
      <c r="N291" s="454">
        <v>1</v>
      </c>
      <c r="O291" s="454">
        <v>38</v>
      </c>
      <c r="P291" s="524">
        <v>1</v>
      </c>
      <c r="Q291" s="455">
        <v>38</v>
      </c>
    </row>
    <row r="292" spans="1:17" ht="14.4" customHeight="1" x14ac:dyDescent="0.3">
      <c r="A292" s="449" t="s">
        <v>883</v>
      </c>
      <c r="B292" s="450" t="s">
        <v>714</v>
      </c>
      <c r="C292" s="450" t="s">
        <v>715</v>
      </c>
      <c r="D292" s="450" t="s">
        <v>750</v>
      </c>
      <c r="E292" s="450" t="s">
        <v>751</v>
      </c>
      <c r="F292" s="454">
        <v>4</v>
      </c>
      <c r="G292" s="454">
        <v>2820</v>
      </c>
      <c r="H292" s="454">
        <v>3.9886845827439887</v>
      </c>
      <c r="I292" s="454">
        <v>705</v>
      </c>
      <c r="J292" s="454">
        <v>1</v>
      </c>
      <c r="K292" s="454">
        <v>707</v>
      </c>
      <c r="L292" s="454">
        <v>1</v>
      </c>
      <c r="M292" s="454">
        <v>707</v>
      </c>
      <c r="N292" s="454"/>
      <c r="O292" s="454"/>
      <c r="P292" s="524"/>
      <c r="Q292" s="455"/>
    </row>
    <row r="293" spans="1:17" ht="14.4" customHeight="1" x14ac:dyDescent="0.3">
      <c r="A293" s="449" t="s">
        <v>883</v>
      </c>
      <c r="B293" s="450" t="s">
        <v>714</v>
      </c>
      <c r="C293" s="450" t="s">
        <v>715</v>
      </c>
      <c r="D293" s="450" t="s">
        <v>754</v>
      </c>
      <c r="E293" s="450" t="s">
        <v>755</v>
      </c>
      <c r="F293" s="454">
        <v>87</v>
      </c>
      <c r="G293" s="454">
        <v>26535</v>
      </c>
      <c r="H293" s="454">
        <v>0.95604395604395609</v>
      </c>
      <c r="I293" s="454">
        <v>305</v>
      </c>
      <c r="J293" s="454">
        <v>91</v>
      </c>
      <c r="K293" s="454">
        <v>27755</v>
      </c>
      <c r="L293" s="454">
        <v>1</v>
      </c>
      <c r="M293" s="454">
        <v>305</v>
      </c>
      <c r="N293" s="454">
        <v>129</v>
      </c>
      <c r="O293" s="454">
        <v>39732</v>
      </c>
      <c r="P293" s="524">
        <v>1.4315258511979823</v>
      </c>
      <c r="Q293" s="455">
        <v>308</v>
      </c>
    </row>
    <row r="294" spans="1:17" ht="14.4" customHeight="1" x14ac:dyDescent="0.3">
      <c r="A294" s="449" t="s">
        <v>883</v>
      </c>
      <c r="B294" s="450" t="s">
        <v>714</v>
      </c>
      <c r="C294" s="450" t="s">
        <v>715</v>
      </c>
      <c r="D294" s="450" t="s">
        <v>756</v>
      </c>
      <c r="E294" s="450" t="s">
        <v>757</v>
      </c>
      <c r="F294" s="454">
        <v>1</v>
      </c>
      <c r="G294" s="454">
        <v>3712</v>
      </c>
      <c r="H294" s="454"/>
      <c r="I294" s="454">
        <v>3712</v>
      </c>
      <c r="J294" s="454"/>
      <c r="K294" s="454"/>
      <c r="L294" s="454"/>
      <c r="M294" s="454"/>
      <c r="N294" s="454"/>
      <c r="O294" s="454"/>
      <c r="P294" s="524"/>
      <c r="Q294" s="455"/>
    </row>
    <row r="295" spans="1:17" ht="14.4" customHeight="1" x14ac:dyDescent="0.3">
      <c r="A295" s="449" t="s">
        <v>883</v>
      </c>
      <c r="B295" s="450" t="s">
        <v>714</v>
      </c>
      <c r="C295" s="450" t="s">
        <v>715</v>
      </c>
      <c r="D295" s="450" t="s">
        <v>758</v>
      </c>
      <c r="E295" s="450" t="s">
        <v>759</v>
      </c>
      <c r="F295" s="454">
        <v>100</v>
      </c>
      <c r="G295" s="454">
        <v>49400</v>
      </c>
      <c r="H295" s="454">
        <v>0.94149037545263958</v>
      </c>
      <c r="I295" s="454">
        <v>494</v>
      </c>
      <c r="J295" s="454">
        <v>106</v>
      </c>
      <c r="K295" s="454">
        <v>52470</v>
      </c>
      <c r="L295" s="454">
        <v>1</v>
      </c>
      <c r="M295" s="454">
        <v>495</v>
      </c>
      <c r="N295" s="454">
        <v>142</v>
      </c>
      <c r="O295" s="454">
        <v>70858</v>
      </c>
      <c r="P295" s="524">
        <v>1.3504478749761768</v>
      </c>
      <c r="Q295" s="455">
        <v>499</v>
      </c>
    </row>
    <row r="296" spans="1:17" ht="14.4" customHeight="1" x14ac:dyDescent="0.3">
      <c r="A296" s="449" t="s">
        <v>883</v>
      </c>
      <c r="B296" s="450" t="s">
        <v>714</v>
      </c>
      <c r="C296" s="450" t="s">
        <v>715</v>
      </c>
      <c r="D296" s="450" t="s">
        <v>762</v>
      </c>
      <c r="E296" s="450" t="s">
        <v>763</v>
      </c>
      <c r="F296" s="454">
        <v>156</v>
      </c>
      <c r="G296" s="454">
        <v>57720</v>
      </c>
      <c r="H296" s="454">
        <v>0.990952323724827</v>
      </c>
      <c r="I296" s="454">
        <v>370</v>
      </c>
      <c r="J296" s="454">
        <v>157</v>
      </c>
      <c r="K296" s="454">
        <v>58247</v>
      </c>
      <c r="L296" s="454">
        <v>1</v>
      </c>
      <c r="M296" s="454">
        <v>371</v>
      </c>
      <c r="N296" s="454">
        <v>194</v>
      </c>
      <c r="O296" s="454">
        <v>72944</v>
      </c>
      <c r="P296" s="524">
        <v>1.252322008000412</v>
      </c>
      <c r="Q296" s="455">
        <v>376</v>
      </c>
    </row>
    <row r="297" spans="1:17" ht="14.4" customHeight="1" x14ac:dyDescent="0.3">
      <c r="A297" s="449" t="s">
        <v>883</v>
      </c>
      <c r="B297" s="450" t="s">
        <v>714</v>
      </c>
      <c r="C297" s="450" t="s">
        <v>715</v>
      </c>
      <c r="D297" s="450" t="s">
        <v>764</v>
      </c>
      <c r="E297" s="450" t="s">
        <v>765</v>
      </c>
      <c r="F297" s="454"/>
      <c r="G297" s="454"/>
      <c r="H297" s="454"/>
      <c r="I297" s="454"/>
      <c r="J297" s="454"/>
      <c r="K297" s="454"/>
      <c r="L297" s="454"/>
      <c r="M297" s="454"/>
      <c r="N297" s="454">
        <v>1</v>
      </c>
      <c r="O297" s="454">
        <v>3132</v>
      </c>
      <c r="P297" s="524"/>
      <c r="Q297" s="455">
        <v>3132</v>
      </c>
    </row>
    <row r="298" spans="1:17" ht="14.4" customHeight="1" x14ac:dyDescent="0.3">
      <c r="A298" s="449" t="s">
        <v>883</v>
      </c>
      <c r="B298" s="450" t="s">
        <v>714</v>
      </c>
      <c r="C298" s="450" t="s">
        <v>715</v>
      </c>
      <c r="D298" s="450" t="s">
        <v>766</v>
      </c>
      <c r="E298" s="450" t="s">
        <v>767</v>
      </c>
      <c r="F298" s="454"/>
      <c r="G298" s="454"/>
      <c r="H298" s="454"/>
      <c r="I298" s="454"/>
      <c r="J298" s="454"/>
      <c r="K298" s="454"/>
      <c r="L298" s="454"/>
      <c r="M298" s="454"/>
      <c r="N298" s="454">
        <v>1</v>
      </c>
      <c r="O298" s="454">
        <v>12</v>
      </c>
      <c r="P298" s="524"/>
      <c r="Q298" s="455">
        <v>12</v>
      </c>
    </row>
    <row r="299" spans="1:17" ht="14.4" customHeight="1" x14ac:dyDescent="0.3">
      <c r="A299" s="449" t="s">
        <v>883</v>
      </c>
      <c r="B299" s="450" t="s">
        <v>714</v>
      </c>
      <c r="C299" s="450" t="s">
        <v>715</v>
      </c>
      <c r="D299" s="450" t="s">
        <v>770</v>
      </c>
      <c r="E299" s="450" t="s">
        <v>771</v>
      </c>
      <c r="F299" s="454">
        <v>25</v>
      </c>
      <c r="G299" s="454">
        <v>2775</v>
      </c>
      <c r="H299" s="454">
        <v>1.077251552795031</v>
      </c>
      <c r="I299" s="454">
        <v>111</v>
      </c>
      <c r="J299" s="454">
        <v>23</v>
      </c>
      <c r="K299" s="454">
        <v>2576</v>
      </c>
      <c r="L299" s="454">
        <v>1</v>
      </c>
      <c r="M299" s="454">
        <v>112</v>
      </c>
      <c r="N299" s="454">
        <v>20</v>
      </c>
      <c r="O299" s="454">
        <v>2260</v>
      </c>
      <c r="P299" s="524">
        <v>0.87732919254658381</v>
      </c>
      <c r="Q299" s="455">
        <v>113</v>
      </c>
    </row>
    <row r="300" spans="1:17" ht="14.4" customHeight="1" x14ac:dyDescent="0.3">
      <c r="A300" s="449" t="s">
        <v>883</v>
      </c>
      <c r="B300" s="450" t="s">
        <v>714</v>
      </c>
      <c r="C300" s="450" t="s">
        <v>715</v>
      </c>
      <c r="D300" s="450" t="s">
        <v>772</v>
      </c>
      <c r="E300" s="450" t="s">
        <v>773</v>
      </c>
      <c r="F300" s="454">
        <v>10</v>
      </c>
      <c r="G300" s="454">
        <v>1250</v>
      </c>
      <c r="H300" s="454">
        <v>2.4801587301587302</v>
      </c>
      <c r="I300" s="454">
        <v>125</v>
      </c>
      <c r="J300" s="454">
        <v>4</v>
      </c>
      <c r="K300" s="454">
        <v>504</v>
      </c>
      <c r="L300" s="454">
        <v>1</v>
      </c>
      <c r="M300" s="454">
        <v>126</v>
      </c>
      <c r="N300" s="454">
        <v>3</v>
      </c>
      <c r="O300" s="454">
        <v>378</v>
      </c>
      <c r="P300" s="524">
        <v>0.75</v>
      </c>
      <c r="Q300" s="455">
        <v>126</v>
      </c>
    </row>
    <row r="301" spans="1:17" ht="14.4" customHeight="1" x14ac:dyDescent="0.3">
      <c r="A301" s="449" t="s">
        <v>883</v>
      </c>
      <c r="B301" s="450" t="s">
        <v>714</v>
      </c>
      <c r="C301" s="450" t="s">
        <v>715</v>
      </c>
      <c r="D301" s="450" t="s">
        <v>774</v>
      </c>
      <c r="E301" s="450" t="s">
        <v>775</v>
      </c>
      <c r="F301" s="454">
        <v>6</v>
      </c>
      <c r="G301" s="454">
        <v>2970</v>
      </c>
      <c r="H301" s="454">
        <v>5.987903225806452</v>
      </c>
      <c r="I301" s="454">
        <v>495</v>
      </c>
      <c r="J301" s="454">
        <v>1</v>
      </c>
      <c r="K301" s="454">
        <v>496</v>
      </c>
      <c r="L301" s="454">
        <v>1</v>
      </c>
      <c r="M301" s="454">
        <v>496</v>
      </c>
      <c r="N301" s="454">
        <v>1</v>
      </c>
      <c r="O301" s="454">
        <v>500</v>
      </c>
      <c r="P301" s="524">
        <v>1.0080645161290323</v>
      </c>
      <c r="Q301" s="455">
        <v>500</v>
      </c>
    </row>
    <row r="302" spans="1:17" ht="14.4" customHeight="1" x14ac:dyDescent="0.3">
      <c r="A302" s="449" t="s">
        <v>883</v>
      </c>
      <c r="B302" s="450" t="s">
        <v>714</v>
      </c>
      <c r="C302" s="450" t="s">
        <v>715</v>
      </c>
      <c r="D302" s="450" t="s">
        <v>777</v>
      </c>
      <c r="E302" s="450" t="s">
        <v>778</v>
      </c>
      <c r="F302" s="454">
        <v>48</v>
      </c>
      <c r="G302" s="454">
        <v>21888</v>
      </c>
      <c r="H302" s="454">
        <v>1.4934497816593886</v>
      </c>
      <c r="I302" s="454">
        <v>456</v>
      </c>
      <c r="J302" s="454">
        <v>32</v>
      </c>
      <c r="K302" s="454">
        <v>14656</v>
      </c>
      <c r="L302" s="454">
        <v>1</v>
      </c>
      <c r="M302" s="454">
        <v>458</v>
      </c>
      <c r="N302" s="454">
        <v>28</v>
      </c>
      <c r="O302" s="454">
        <v>12964</v>
      </c>
      <c r="P302" s="524">
        <v>0.88455240174672489</v>
      </c>
      <c r="Q302" s="455">
        <v>463</v>
      </c>
    </row>
    <row r="303" spans="1:17" ht="14.4" customHeight="1" x14ac:dyDescent="0.3">
      <c r="A303" s="449" t="s">
        <v>883</v>
      </c>
      <c r="B303" s="450" t="s">
        <v>714</v>
      </c>
      <c r="C303" s="450" t="s">
        <v>715</v>
      </c>
      <c r="D303" s="450" t="s">
        <v>779</v>
      </c>
      <c r="E303" s="450" t="s">
        <v>780</v>
      </c>
      <c r="F303" s="454">
        <v>160</v>
      </c>
      <c r="G303" s="454">
        <v>9280</v>
      </c>
      <c r="H303" s="454">
        <v>1.3008130081300813</v>
      </c>
      <c r="I303" s="454">
        <v>58</v>
      </c>
      <c r="J303" s="454">
        <v>123</v>
      </c>
      <c r="K303" s="454">
        <v>7134</v>
      </c>
      <c r="L303" s="454">
        <v>1</v>
      </c>
      <c r="M303" s="454">
        <v>58</v>
      </c>
      <c r="N303" s="454">
        <v>171</v>
      </c>
      <c r="O303" s="454">
        <v>10089</v>
      </c>
      <c r="P303" s="524">
        <v>1.4142136248948696</v>
      </c>
      <c r="Q303" s="455">
        <v>59</v>
      </c>
    </row>
    <row r="304" spans="1:17" ht="14.4" customHeight="1" x14ac:dyDescent="0.3">
      <c r="A304" s="449" t="s">
        <v>883</v>
      </c>
      <c r="B304" s="450" t="s">
        <v>714</v>
      </c>
      <c r="C304" s="450" t="s">
        <v>715</v>
      </c>
      <c r="D304" s="450" t="s">
        <v>783</v>
      </c>
      <c r="E304" s="450" t="s">
        <v>784</v>
      </c>
      <c r="F304" s="454">
        <v>4</v>
      </c>
      <c r="G304" s="454">
        <v>39048</v>
      </c>
      <c r="H304" s="454"/>
      <c r="I304" s="454">
        <v>9762</v>
      </c>
      <c r="J304" s="454"/>
      <c r="K304" s="454"/>
      <c r="L304" s="454"/>
      <c r="M304" s="454"/>
      <c r="N304" s="454"/>
      <c r="O304" s="454"/>
      <c r="P304" s="524"/>
      <c r="Q304" s="455"/>
    </row>
    <row r="305" spans="1:17" ht="14.4" customHeight="1" x14ac:dyDescent="0.3">
      <c r="A305" s="449" t="s">
        <v>883</v>
      </c>
      <c r="B305" s="450" t="s">
        <v>714</v>
      </c>
      <c r="C305" s="450" t="s">
        <v>715</v>
      </c>
      <c r="D305" s="450" t="s">
        <v>787</v>
      </c>
      <c r="E305" s="450" t="s">
        <v>788</v>
      </c>
      <c r="F305" s="454">
        <v>262</v>
      </c>
      <c r="G305" s="454">
        <v>46112</v>
      </c>
      <c r="H305" s="454">
        <v>1.3165829145728642</v>
      </c>
      <c r="I305" s="454">
        <v>176</v>
      </c>
      <c r="J305" s="454">
        <v>199</v>
      </c>
      <c r="K305" s="454">
        <v>35024</v>
      </c>
      <c r="L305" s="454">
        <v>1</v>
      </c>
      <c r="M305" s="454">
        <v>176</v>
      </c>
      <c r="N305" s="454">
        <v>292</v>
      </c>
      <c r="O305" s="454">
        <v>52268</v>
      </c>
      <c r="P305" s="524">
        <v>1.4923481041571494</v>
      </c>
      <c r="Q305" s="455">
        <v>179</v>
      </c>
    </row>
    <row r="306" spans="1:17" ht="14.4" customHeight="1" x14ac:dyDescent="0.3">
      <c r="A306" s="449" t="s">
        <v>883</v>
      </c>
      <c r="B306" s="450" t="s">
        <v>714</v>
      </c>
      <c r="C306" s="450" t="s">
        <v>715</v>
      </c>
      <c r="D306" s="450" t="s">
        <v>789</v>
      </c>
      <c r="E306" s="450" t="s">
        <v>790</v>
      </c>
      <c r="F306" s="454">
        <v>12</v>
      </c>
      <c r="G306" s="454">
        <v>1020</v>
      </c>
      <c r="H306" s="454">
        <v>5.9302325581395348</v>
      </c>
      <c r="I306" s="454">
        <v>85</v>
      </c>
      <c r="J306" s="454">
        <v>2</v>
      </c>
      <c r="K306" s="454">
        <v>172</v>
      </c>
      <c r="L306" s="454">
        <v>1</v>
      </c>
      <c r="M306" s="454">
        <v>86</v>
      </c>
      <c r="N306" s="454"/>
      <c r="O306" s="454"/>
      <c r="P306" s="524"/>
      <c r="Q306" s="455"/>
    </row>
    <row r="307" spans="1:17" ht="14.4" customHeight="1" x14ac:dyDescent="0.3">
      <c r="A307" s="449" t="s">
        <v>883</v>
      </c>
      <c r="B307" s="450" t="s">
        <v>714</v>
      </c>
      <c r="C307" s="450" t="s">
        <v>715</v>
      </c>
      <c r="D307" s="450" t="s">
        <v>793</v>
      </c>
      <c r="E307" s="450" t="s">
        <v>794</v>
      </c>
      <c r="F307" s="454">
        <v>6</v>
      </c>
      <c r="G307" s="454">
        <v>1020</v>
      </c>
      <c r="H307" s="454">
        <v>2</v>
      </c>
      <c r="I307" s="454">
        <v>170</v>
      </c>
      <c r="J307" s="454">
        <v>3</v>
      </c>
      <c r="K307" s="454">
        <v>510</v>
      </c>
      <c r="L307" s="454">
        <v>1</v>
      </c>
      <c r="M307" s="454">
        <v>170</v>
      </c>
      <c r="N307" s="454">
        <v>11</v>
      </c>
      <c r="O307" s="454">
        <v>1892</v>
      </c>
      <c r="P307" s="524">
        <v>3.7098039215686276</v>
      </c>
      <c r="Q307" s="455">
        <v>172</v>
      </c>
    </row>
    <row r="308" spans="1:17" ht="14.4" customHeight="1" x14ac:dyDescent="0.3">
      <c r="A308" s="449" t="s">
        <v>883</v>
      </c>
      <c r="B308" s="450" t="s">
        <v>714</v>
      </c>
      <c r="C308" s="450" t="s">
        <v>715</v>
      </c>
      <c r="D308" s="450" t="s">
        <v>798</v>
      </c>
      <c r="E308" s="450" t="s">
        <v>799</v>
      </c>
      <c r="F308" s="454">
        <v>1</v>
      </c>
      <c r="G308" s="454">
        <v>176</v>
      </c>
      <c r="H308" s="454"/>
      <c r="I308" s="454">
        <v>176</v>
      </c>
      <c r="J308" s="454"/>
      <c r="K308" s="454"/>
      <c r="L308" s="454"/>
      <c r="M308" s="454"/>
      <c r="N308" s="454"/>
      <c r="O308" s="454"/>
      <c r="P308" s="524"/>
      <c r="Q308" s="455"/>
    </row>
    <row r="309" spans="1:17" ht="14.4" customHeight="1" x14ac:dyDescent="0.3">
      <c r="A309" s="449" t="s">
        <v>883</v>
      </c>
      <c r="B309" s="450" t="s">
        <v>714</v>
      </c>
      <c r="C309" s="450" t="s">
        <v>715</v>
      </c>
      <c r="D309" s="450" t="s">
        <v>803</v>
      </c>
      <c r="E309" s="450" t="s">
        <v>804</v>
      </c>
      <c r="F309" s="454">
        <v>4</v>
      </c>
      <c r="G309" s="454">
        <v>1056</v>
      </c>
      <c r="H309" s="454">
        <v>4</v>
      </c>
      <c r="I309" s="454">
        <v>264</v>
      </c>
      <c r="J309" s="454">
        <v>1</v>
      </c>
      <c r="K309" s="454">
        <v>264</v>
      </c>
      <c r="L309" s="454">
        <v>1</v>
      </c>
      <c r="M309" s="454">
        <v>264</v>
      </c>
      <c r="N309" s="454"/>
      <c r="O309" s="454"/>
      <c r="P309" s="524"/>
      <c r="Q309" s="455"/>
    </row>
    <row r="310" spans="1:17" ht="14.4" customHeight="1" x14ac:dyDescent="0.3">
      <c r="A310" s="449" t="s">
        <v>883</v>
      </c>
      <c r="B310" s="450" t="s">
        <v>714</v>
      </c>
      <c r="C310" s="450" t="s">
        <v>715</v>
      </c>
      <c r="D310" s="450" t="s">
        <v>805</v>
      </c>
      <c r="E310" s="450" t="s">
        <v>806</v>
      </c>
      <c r="F310" s="454">
        <v>12</v>
      </c>
      <c r="G310" s="454">
        <v>25572</v>
      </c>
      <c r="H310" s="454">
        <v>11.983130271790065</v>
      </c>
      <c r="I310" s="454">
        <v>2131</v>
      </c>
      <c r="J310" s="454">
        <v>1</v>
      </c>
      <c r="K310" s="454">
        <v>2134</v>
      </c>
      <c r="L310" s="454">
        <v>1</v>
      </c>
      <c r="M310" s="454">
        <v>2134</v>
      </c>
      <c r="N310" s="454"/>
      <c r="O310" s="454"/>
      <c r="P310" s="524"/>
      <c r="Q310" s="455"/>
    </row>
    <row r="311" spans="1:17" ht="14.4" customHeight="1" x14ac:dyDescent="0.3">
      <c r="A311" s="449" t="s">
        <v>883</v>
      </c>
      <c r="B311" s="450" t="s">
        <v>714</v>
      </c>
      <c r="C311" s="450" t="s">
        <v>715</v>
      </c>
      <c r="D311" s="450" t="s">
        <v>807</v>
      </c>
      <c r="E311" s="450" t="s">
        <v>808</v>
      </c>
      <c r="F311" s="454">
        <v>6</v>
      </c>
      <c r="G311" s="454">
        <v>1452</v>
      </c>
      <c r="H311" s="454">
        <v>5.9753086419753085</v>
      </c>
      <c r="I311" s="454">
        <v>242</v>
      </c>
      <c r="J311" s="454">
        <v>1</v>
      </c>
      <c r="K311" s="454">
        <v>243</v>
      </c>
      <c r="L311" s="454">
        <v>1</v>
      </c>
      <c r="M311" s="454">
        <v>243</v>
      </c>
      <c r="N311" s="454">
        <v>1</v>
      </c>
      <c r="O311" s="454">
        <v>244</v>
      </c>
      <c r="P311" s="524">
        <v>1.0041152263374487</v>
      </c>
      <c r="Q311" s="455">
        <v>244</v>
      </c>
    </row>
    <row r="312" spans="1:17" ht="14.4" customHeight="1" x14ac:dyDescent="0.3">
      <c r="A312" s="449" t="s">
        <v>883</v>
      </c>
      <c r="B312" s="450" t="s">
        <v>714</v>
      </c>
      <c r="C312" s="450" t="s">
        <v>715</v>
      </c>
      <c r="D312" s="450" t="s">
        <v>809</v>
      </c>
      <c r="E312" s="450" t="s">
        <v>810</v>
      </c>
      <c r="F312" s="454">
        <v>1</v>
      </c>
      <c r="G312" s="454">
        <v>424</v>
      </c>
      <c r="H312" s="454"/>
      <c r="I312" s="454">
        <v>424</v>
      </c>
      <c r="J312" s="454"/>
      <c r="K312" s="454"/>
      <c r="L312" s="454"/>
      <c r="M312" s="454"/>
      <c r="N312" s="454"/>
      <c r="O312" s="454"/>
      <c r="P312" s="524"/>
      <c r="Q312" s="455"/>
    </row>
    <row r="313" spans="1:17" ht="14.4" customHeight="1" x14ac:dyDescent="0.3">
      <c r="A313" s="449" t="s">
        <v>883</v>
      </c>
      <c r="B313" s="450" t="s">
        <v>714</v>
      </c>
      <c r="C313" s="450" t="s">
        <v>715</v>
      </c>
      <c r="D313" s="450" t="s">
        <v>812</v>
      </c>
      <c r="E313" s="450" t="s">
        <v>813</v>
      </c>
      <c r="F313" s="454">
        <v>2</v>
      </c>
      <c r="G313" s="454">
        <v>10440</v>
      </c>
      <c r="H313" s="454">
        <v>1.9965576592082617</v>
      </c>
      <c r="I313" s="454">
        <v>5220</v>
      </c>
      <c r="J313" s="454">
        <v>1</v>
      </c>
      <c r="K313" s="454">
        <v>5229</v>
      </c>
      <c r="L313" s="454">
        <v>1</v>
      </c>
      <c r="M313" s="454">
        <v>5229</v>
      </c>
      <c r="N313" s="454">
        <v>3</v>
      </c>
      <c r="O313" s="454">
        <v>15786</v>
      </c>
      <c r="P313" s="524">
        <v>3.0189328743545611</v>
      </c>
      <c r="Q313" s="455">
        <v>5262</v>
      </c>
    </row>
    <row r="314" spans="1:17" ht="14.4" customHeight="1" x14ac:dyDescent="0.3">
      <c r="A314" s="449" t="s">
        <v>883</v>
      </c>
      <c r="B314" s="450" t="s">
        <v>714</v>
      </c>
      <c r="C314" s="450" t="s">
        <v>715</v>
      </c>
      <c r="D314" s="450" t="s">
        <v>816</v>
      </c>
      <c r="E314" s="450" t="s">
        <v>817</v>
      </c>
      <c r="F314" s="454"/>
      <c r="G314" s="454"/>
      <c r="H314" s="454"/>
      <c r="I314" s="454"/>
      <c r="J314" s="454">
        <v>2</v>
      </c>
      <c r="K314" s="454">
        <v>578</v>
      </c>
      <c r="L314" s="454">
        <v>1</v>
      </c>
      <c r="M314" s="454">
        <v>289</v>
      </c>
      <c r="N314" s="454"/>
      <c r="O314" s="454"/>
      <c r="P314" s="524"/>
      <c r="Q314" s="455"/>
    </row>
    <row r="315" spans="1:17" ht="14.4" customHeight="1" x14ac:dyDescent="0.3">
      <c r="A315" s="449" t="s">
        <v>883</v>
      </c>
      <c r="B315" s="450" t="s">
        <v>714</v>
      </c>
      <c r="C315" s="450" t="s">
        <v>715</v>
      </c>
      <c r="D315" s="450" t="s">
        <v>818</v>
      </c>
      <c r="E315" s="450" t="s">
        <v>819</v>
      </c>
      <c r="F315" s="454">
        <v>1</v>
      </c>
      <c r="G315" s="454">
        <v>1098</v>
      </c>
      <c r="H315" s="454"/>
      <c r="I315" s="454">
        <v>1098</v>
      </c>
      <c r="J315" s="454"/>
      <c r="K315" s="454"/>
      <c r="L315" s="454"/>
      <c r="M315" s="454"/>
      <c r="N315" s="454"/>
      <c r="O315" s="454"/>
      <c r="P315" s="524"/>
      <c r="Q315" s="455"/>
    </row>
    <row r="316" spans="1:17" ht="14.4" customHeight="1" x14ac:dyDescent="0.3">
      <c r="A316" s="449" t="s">
        <v>883</v>
      </c>
      <c r="B316" s="450" t="s">
        <v>714</v>
      </c>
      <c r="C316" s="450" t="s">
        <v>715</v>
      </c>
      <c r="D316" s="450" t="s">
        <v>828</v>
      </c>
      <c r="E316" s="450" t="s">
        <v>829</v>
      </c>
      <c r="F316" s="454"/>
      <c r="G316" s="454"/>
      <c r="H316" s="454"/>
      <c r="I316" s="454"/>
      <c r="J316" s="454"/>
      <c r="K316" s="454"/>
      <c r="L316" s="454"/>
      <c r="M316" s="454"/>
      <c r="N316" s="454">
        <v>4</v>
      </c>
      <c r="O316" s="454">
        <v>19212</v>
      </c>
      <c r="P316" s="524"/>
      <c r="Q316" s="455">
        <v>4803</v>
      </c>
    </row>
    <row r="317" spans="1:17" ht="14.4" customHeight="1" x14ac:dyDescent="0.3">
      <c r="A317" s="449" t="s">
        <v>883</v>
      </c>
      <c r="B317" s="450" t="s">
        <v>714</v>
      </c>
      <c r="C317" s="450" t="s">
        <v>715</v>
      </c>
      <c r="D317" s="450" t="s">
        <v>830</v>
      </c>
      <c r="E317" s="450" t="s">
        <v>831</v>
      </c>
      <c r="F317" s="454"/>
      <c r="G317" s="454"/>
      <c r="H317" s="454"/>
      <c r="I317" s="454"/>
      <c r="J317" s="454"/>
      <c r="K317" s="454"/>
      <c r="L317" s="454"/>
      <c r="M317" s="454"/>
      <c r="N317" s="454">
        <v>1</v>
      </c>
      <c r="O317" s="454">
        <v>612</v>
      </c>
      <c r="P317" s="524"/>
      <c r="Q317" s="455">
        <v>612</v>
      </c>
    </row>
    <row r="318" spans="1:17" ht="14.4" customHeight="1" x14ac:dyDescent="0.3">
      <c r="A318" s="449" t="s">
        <v>883</v>
      </c>
      <c r="B318" s="450" t="s">
        <v>714</v>
      </c>
      <c r="C318" s="450" t="s">
        <v>715</v>
      </c>
      <c r="D318" s="450" t="s">
        <v>840</v>
      </c>
      <c r="E318" s="450" t="s">
        <v>841</v>
      </c>
      <c r="F318" s="454"/>
      <c r="G318" s="454"/>
      <c r="H318" s="454"/>
      <c r="I318" s="454"/>
      <c r="J318" s="454"/>
      <c r="K318" s="454"/>
      <c r="L318" s="454"/>
      <c r="M318" s="454"/>
      <c r="N318" s="454">
        <v>1</v>
      </c>
      <c r="O318" s="454">
        <v>1142</v>
      </c>
      <c r="P318" s="524"/>
      <c r="Q318" s="455">
        <v>1142</v>
      </c>
    </row>
    <row r="319" spans="1:17" ht="14.4" customHeight="1" x14ac:dyDescent="0.3">
      <c r="A319" s="449" t="s">
        <v>884</v>
      </c>
      <c r="B319" s="450" t="s">
        <v>714</v>
      </c>
      <c r="C319" s="450" t="s">
        <v>715</v>
      </c>
      <c r="D319" s="450" t="s">
        <v>718</v>
      </c>
      <c r="E319" s="450" t="s">
        <v>719</v>
      </c>
      <c r="F319" s="454">
        <v>35</v>
      </c>
      <c r="G319" s="454">
        <v>2030</v>
      </c>
      <c r="H319" s="454">
        <v>1.4583333333333333</v>
      </c>
      <c r="I319" s="454">
        <v>58</v>
      </c>
      <c r="J319" s="454">
        <v>24</v>
      </c>
      <c r="K319" s="454">
        <v>1392</v>
      </c>
      <c r="L319" s="454">
        <v>1</v>
      </c>
      <c r="M319" s="454">
        <v>58</v>
      </c>
      <c r="N319" s="454">
        <v>29</v>
      </c>
      <c r="O319" s="454">
        <v>1711</v>
      </c>
      <c r="P319" s="524">
        <v>1.2291666666666667</v>
      </c>
      <c r="Q319" s="455">
        <v>59</v>
      </c>
    </row>
    <row r="320" spans="1:17" ht="14.4" customHeight="1" x14ac:dyDescent="0.3">
      <c r="A320" s="449" t="s">
        <v>884</v>
      </c>
      <c r="B320" s="450" t="s">
        <v>714</v>
      </c>
      <c r="C320" s="450" t="s">
        <v>715</v>
      </c>
      <c r="D320" s="450" t="s">
        <v>720</v>
      </c>
      <c r="E320" s="450" t="s">
        <v>721</v>
      </c>
      <c r="F320" s="454">
        <v>7</v>
      </c>
      <c r="G320" s="454">
        <v>917</v>
      </c>
      <c r="H320" s="454">
        <v>2.3156565656565657</v>
      </c>
      <c r="I320" s="454">
        <v>131</v>
      </c>
      <c r="J320" s="454">
        <v>3</v>
      </c>
      <c r="K320" s="454">
        <v>396</v>
      </c>
      <c r="L320" s="454">
        <v>1</v>
      </c>
      <c r="M320" s="454">
        <v>132</v>
      </c>
      <c r="N320" s="454">
        <v>8</v>
      </c>
      <c r="O320" s="454">
        <v>1056</v>
      </c>
      <c r="P320" s="524">
        <v>2.6666666666666665</v>
      </c>
      <c r="Q320" s="455">
        <v>132</v>
      </c>
    </row>
    <row r="321" spans="1:17" ht="14.4" customHeight="1" x14ac:dyDescent="0.3">
      <c r="A321" s="449" t="s">
        <v>884</v>
      </c>
      <c r="B321" s="450" t="s">
        <v>714</v>
      </c>
      <c r="C321" s="450" t="s">
        <v>715</v>
      </c>
      <c r="D321" s="450" t="s">
        <v>722</v>
      </c>
      <c r="E321" s="450" t="s">
        <v>723</v>
      </c>
      <c r="F321" s="454"/>
      <c r="G321" s="454"/>
      <c r="H321" s="454"/>
      <c r="I321" s="454"/>
      <c r="J321" s="454"/>
      <c r="K321" s="454"/>
      <c r="L321" s="454"/>
      <c r="M321" s="454"/>
      <c r="N321" s="454">
        <v>1</v>
      </c>
      <c r="O321" s="454">
        <v>190</v>
      </c>
      <c r="P321" s="524"/>
      <c r="Q321" s="455">
        <v>190</v>
      </c>
    </row>
    <row r="322" spans="1:17" ht="14.4" customHeight="1" x14ac:dyDescent="0.3">
      <c r="A322" s="449" t="s">
        <v>884</v>
      </c>
      <c r="B322" s="450" t="s">
        <v>714</v>
      </c>
      <c r="C322" s="450" t="s">
        <v>715</v>
      </c>
      <c r="D322" s="450" t="s">
        <v>724</v>
      </c>
      <c r="E322" s="450" t="s">
        <v>725</v>
      </c>
      <c r="F322" s="454">
        <v>4</v>
      </c>
      <c r="G322" s="454">
        <v>1632</v>
      </c>
      <c r="H322" s="454"/>
      <c r="I322" s="454">
        <v>408</v>
      </c>
      <c r="J322" s="454">
        <v>0</v>
      </c>
      <c r="K322" s="454">
        <v>0</v>
      </c>
      <c r="L322" s="454"/>
      <c r="M322" s="454"/>
      <c r="N322" s="454"/>
      <c r="O322" s="454"/>
      <c r="P322" s="524"/>
      <c r="Q322" s="455"/>
    </row>
    <row r="323" spans="1:17" ht="14.4" customHeight="1" x14ac:dyDescent="0.3">
      <c r="A323" s="449" t="s">
        <v>884</v>
      </c>
      <c r="B323" s="450" t="s">
        <v>714</v>
      </c>
      <c r="C323" s="450" t="s">
        <v>715</v>
      </c>
      <c r="D323" s="450" t="s">
        <v>726</v>
      </c>
      <c r="E323" s="450" t="s">
        <v>727</v>
      </c>
      <c r="F323" s="454">
        <v>4</v>
      </c>
      <c r="G323" s="454">
        <v>720</v>
      </c>
      <c r="H323" s="454">
        <v>0.5714285714285714</v>
      </c>
      <c r="I323" s="454">
        <v>180</v>
      </c>
      <c r="J323" s="454">
        <v>7</v>
      </c>
      <c r="K323" s="454">
        <v>1260</v>
      </c>
      <c r="L323" s="454">
        <v>1</v>
      </c>
      <c r="M323" s="454">
        <v>180</v>
      </c>
      <c r="N323" s="454"/>
      <c r="O323" s="454"/>
      <c r="P323" s="524"/>
      <c r="Q323" s="455"/>
    </row>
    <row r="324" spans="1:17" ht="14.4" customHeight="1" x14ac:dyDescent="0.3">
      <c r="A324" s="449" t="s">
        <v>884</v>
      </c>
      <c r="B324" s="450" t="s">
        <v>714</v>
      </c>
      <c r="C324" s="450" t="s">
        <v>715</v>
      </c>
      <c r="D324" s="450" t="s">
        <v>730</v>
      </c>
      <c r="E324" s="450" t="s">
        <v>731</v>
      </c>
      <c r="F324" s="454">
        <v>5</v>
      </c>
      <c r="G324" s="454">
        <v>1680</v>
      </c>
      <c r="H324" s="454">
        <v>0.62314540059347179</v>
      </c>
      <c r="I324" s="454">
        <v>336</v>
      </c>
      <c r="J324" s="454">
        <v>8</v>
      </c>
      <c r="K324" s="454">
        <v>2696</v>
      </c>
      <c r="L324" s="454">
        <v>1</v>
      </c>
      <c r="M324" s="454">
        <v>337</v>
      </c>
      <c r="N324" s="454">
        <v>5</v>
      </c>
      <c r="O324" s="454">
        <v>1705</v>
      </c>
      <c r="P324" s="524">
        <v>0.63241839762611274</v>
      </c>
      <c r="Q324" s="455">
        <v>341</v>
      </c>
    </row>
    <row r="325" spans="1:17" ht="14.4" customHeight="1" x14ac:dyDescent="0.3">
      <c r="A325" s="449" t="s">
        <v>884</v>
      </c>
      <c r="B325" s="450" t="s">
        <v>714</v>
      </c>
      <c r="C325" s="450" t="s">
        <v>715</v>
      </c>
      <c r="D325" s="450" t="s">
        <v>732</v>
      </c>
      <c r="E325" s="450" t="s">
        <v>733</v>
      </c>
      <c r="F325" s="454">
        <v>7</v>
      </c>
      <c r="G325" s="454">
        <v>3213</v>
      </c>
      <c r="H325" s="454">
        <v>0.875</v>
      </c>
      <c r="I325" s="454">
        <v>459</v>
      </c>
      <c r="J325" s="454">
        <v>8</v>
      </c>
      <c r="K325" s="454">
        <v>3672</v>
      </c>
      <c r="L325" s="454">
        <v>1</v>
      </c>
      <c r="M325" s="454">
        <v>459</v>
      </c>
      <c r="N325" s="454">
        <v>19</v>
      </c>
      <c r="O325" s="454">
        <v>8778</v>
      </c>
      <c r="P325" s="524">
        <v>2.3905228758169934</v>
      </c>
      <c r="Q325" s="455">
        <v>462</v>
      </c>
    </row>
    <row r="326" spans="1:17" ht="14.4" customHeight="1" x14ac:dyDescent="0.3">
      <c r="A326" s="449" t="s">
        <v>884</v>
      </c>
      <c r="B326" s="450" t="s">
        <v>714</v>
      </c>
      <c r="C326" s="450" t="s">
        <v>715</v>
      </c>
      <c r="D326" s="450" t="s">
        <v>734</v>
      </c>
      <c r="E326" s="450" t="s">
        <v>735</v>
      </c>
      <c r="F326" s="454">
        <v>81</v>
      </c>
      <c r="G326" s="454">
        <v>28269</v>
      </c>
      <c r="H326" s="454">
        <v>1.1538367346938776</v>
      </c>
      <c r="I326" s="454">
        <v>349</v>
      </c>
      <c r="J326" s="454">
        <v>70</v>
      </c>
      <c r="K326" s="454">
        <v>24500</v>
      </c>
      <c r="L326" s="454">
        <v>1</v>
      </c>
      <c r="M326" s="454">
        <v>350</v>
      </c>
      <c r="N326" s="454">
        <v>138</v>
      </c>
      <c r="O326" s="454">
        <v>48438</v>
      </c>
      <c r="P326" s="524">
        <v>1.9770612244897958</v>
      </c>
      <c r="Q326" s="455">
        <v>351</v>
      </c>
    </row>
    <row r="327" spans="1:17" ht="14.4" customHeight="1" x14ac:dyDescent="0.3">
      <c r="A327" s="449" t="s">
        <v>884</v>
      </c>
      <c r="B327" s="450" t="s">
        <v>714</v>
      </c>
      <c r="C327" s="450" t="s">
        <v>715</v>
      </c>
      <c r="D327" s="450" t="s">
        <v>736</v>
      </c>
      <c r="E327" s="450" t="s">
        <v>737</v>
      </c>
      <c r="F327" s="454">
        <v>6</v>
      </c>
      <c r="G327" s="454">
        <v>9918</v>
      </c>
      <c r="H327" s="454">
        <v>5.9927492447129911</v>
      </c>
      <c r="I327" s="454">
        <v>1653</v>
      </c>
      <c r="J327" s="454">
        <v>1</v>
      </c>
      <c r="K327" s="454">
        <v>1655</v>
      </c>
      <c r="L327" s="454">
        <v>1</v>
      </c>
      <c r="M327" s="454">
        <v>1655</v>
      </c>
      <c r="N327" s="454">
        <v>4</v>
      </c>
      <c r="O327" s="454">
        <v>6640</v>
      </c>
      <c r="P327" s="524">
        <v>4.0120845921450154</v>
      </c>
      <c r="Q327" s="455">
        <v>1660</v>
      </c>
    </row>
    <row r="328" spans="1:17" ht="14.4" customHeight="1" x14ac:dyDescent="0.3">
      <c r="A328" s="449" t="s">
        <v>884</v>
      </c>
      <c r="B328" s="450" t="s">
        <v>714</v>
      </c>
      <c r="C328" s="450" t="s">
        <v>715</v>
      </c>
      <c r="D328" s="450" t="s">
        <v>738</v>
      </c>
      <c r="E328" s="450" t="s">
        <v>739</v>
      </c>
      <c r="F328" s="454">
        <v>1</v>
      </c>
      <c r="G328" s="454">
        <v>6231</v>
      </c>
      <c r="H328" s="454"/>
      <c r="I328" s="454">
        <v>6231</v>
      </c>
      <c r="J328" s="454"/>
      <c r="K328" s="454"/>
      <c r="L328" s="454"/>
      <c r="M328" s="454"/>
      <c r="N328" s="454"/>
      <c r="O328" s="454"/>
      <c r="P328" s="524"/>
      <c r="Q328" s="455"/>
    </row>
    <row r="329" spans="1:17" ht="14.4" customHeight="1" x14ac:dyDescent="0.3">
      <c r="A329" s="449" t="s">
        <v>884</v>
      </c>
      <c r="B329" s="450" t="s">
        <v>714</v>
      </c>
      <c r="C329" s="450" t="s">
        <v>715</v>
      </c>
      <c r="D329" s="450" t="s">
        <v>740</v>
      </c>
      <c r="E329" s="450" t="s">
        <v>741</v>
      </c>
      <c r="F329" s="454"/>
      <c r="G329" s="454"/>
      <c r="H329" s="454"/>
      <c r="I329" s="454"/>
      <c r="J329" s="454">
        <v>1</v>
      </c>
      <c r="K329" s="454">
        <v>117</v>
      </c>
      <c r="L329" s="454">
        <v>1</v>
      </c>
      <c r="M329" s="454">
        <v>117</v>
      </c>
      <c r="N329" s="454"/>
      <c r="O329" s="454"/>
      <c r="P329" s="524"/>
      <c r="Q329" s="455"/>
    </row>
    <row r="330" spans="1:17" ht="14.4" customHeight="1" x14ac:dyDescent="0.3">
      <c r="A330" s="449" t="s">
        <v>884</v>
      </c>
      <c r="B330" s="450" t="s">
        <v>714</v>
      </c>
      <c r="C330" s="450" t="s">
        <v>715</v>
      </c>
      <c r="D330" s="450" t="s">
        <v>744</v>
      </c>
      <c r="E330" s="450" t="s">
        <v>745</v>
      </c>
      <c r="F330" s="454">
        <v>2</v>
      </c>
      <c r="G330" s="454">
        <v>782</v>
      </c>
      <c r="H330" s="454"/>
      <c r="I330" s="454">
        <v>391</v>
      </c>
      <c r="J330" s="454"/>
      <c r="K330" s="454"/>
      <c r="L330" s="454"/>
      <c r="M330" s="454"/>
      <c r="N330" s="454"/>
      <c r="O330" s="454"/>
      <c r="P330" s="524"/>
      <c r="Q330" s="455"/>
    </row>
    <row r="331" spans="1:17" ht="14.4" customHeight="1" x14ac:dyDescent="0.3">
      <c r="A331" s="449" t="s">
        <v>884</v>
      </c>
      <c r="B331" s="450" t="s">
        <v>714</v>
      </c>
      <c r="C331" s="450" t="s">
        <v>715</v>
      </c>
      <c r="D331" s="450" t="s">
        <v>746</v>
      </c>
      <c r="E331" s="450" t="s">
        <v>747</v>
      </c>
      <c r="F331" s="454"/>
      <c r="G331" s="454"/>
      <c r="H331" s="454"/>
      <c r="I331" s="454"/>
      <c r="J331" s="454">
        <v>1</v>
      </c>
      <c r="K331" s="454">
        <v>38</v>
      </c>
      <c r="L331" s="454">
        <v>1</v>
      </c>
      <c r="M331" s="454">
        <v>38</v>
      </c>
      <c r="N331" s="454"/>
      <c r="O331" s="454"/>
      <c r="P331" s="524"/>
      <c r="Q331" s="455"/>
    </row>
    <row r="332" spans="1:17" ht="14.4" customHeight="1" x14ac:dyDescent="0.3">
      <c r="A332" s="449" t="s">
        <v>884</v>
      </c>
      <c r="B332" s="450" t="s">
        <v>714</v>
      </c>
      <c r="C332" s="450" t="s">
        <v>715</v>
      </c>
      <c r="D332" s="450" t="s">
        <v>750</v>
      </c>
      <c r="E332" s="450" t="s">
        <v>751</v>
      </c>
      <c r="F332" s="454">
        <v>2</v>
      </c>
      <c r="G332" s="454">
        <v>1410</v>
      </c>
      <c r="H332" s="454"/>
      <c r="I332" s="454">
        <v>705</v>
      </c>
      <c r="J332" s="454"/>
      <c r="K332" s="454"/>
      <c r="L332" s="454"/>
      <c r="M332" s="454"/>
      <c r="N332" s="454"/>
      <c r="O332" s="454"/>
      <c r="P332" s="524"/>
      <c r="Q332" s="455"/>
    </row>
    <row r="333" spans="1:17" ht="14.4" customHeight="1" x14ac:dyDescent="0.3">
      <c r="A333" s="449" t="s">
        <v>884</v>
      </c>
      <c r="B333" s="450" t="s">
        <v>714</v>
      </c>
      <c r="C333" s="450" t="s">
        <v>715</v>
      </c>
      <c r="D333" s="450" t="s">
        <v>754</v>
      </c>
      <c r="E333" s="450" t="s">
        <v>755</v>
      </c>
      <c r="F333" s="454">
        <v>28</v>
      </c>
      <c r="G333" s="454">
        <v>8540</v>
      </c>
      <c r="H333" s="454">
        <v>0.82352941176470584</v>
      </c>
      <c r="I333" s="454">
        <v>305</v>
      </c>
      <c r="J333" s="454">
        <v>34</v>
      </c>
      <c r="K333" s="454">
        <v>10370</v>
      </c>
      <c r="L333" s="454">
        <v>1</v>
      </c>
      <c r="M333" s="454">
        <v>305</v>
      </c>
      <c r="N333" s="454">
        <v>30</v>
      </c>
      <c r="O333" s="454">
        <v>9240</v>
      </c>
      <c r="P333" s="524">
        <v>0.89103182256509161</v>
      </c>
      <c r="Q333" s="455">
        <v>308</v>
      </c>
    </row>
    <row r="334" spans="1:17" ht="14.4" customHeight="1" x14ac:dyDescent="0.3">
      <c r="A334" s="449" t="s">
        <v>884</v>
      </c>
      <c r="B334" s="450" t="s">
        <v>714</v>
      </c>
      <c r="C334" s="450" t="s">
        <v>715</v>
      </c>
      <c r="D334" s="450" t="s">
        <v>758</v>
      </c>
      <c r="E334" s="450" t="s">
        <v>759</v>
      </c>
      <c r="F334" s="454">
        <v>15</v>
      </c>
      <c r="G334" s="454">
        <v>7410</v>
      </c>
      <c r="H334" s="454">
        <v>4.9898989898989896</v>
      </c>
      <c r="I334" s="454">
        <v>494</v>
      </c>
      <c r="J334" s="454">
        <v>3</v>
      </c>
      <c r="K334" s="454">
        <v>1485</v>
      </c>
      <c r="L334" s="454">
        <v>1</v>
      </c>
      <c r="M334" s="454">
        <v>495</v>
      </c>
      <c r="N334" s="454">
        <v>14</v>
      </c>
      <c r="O334" s="454">
        <v>6986</v>
      </c>
      <c r="P334" s="524">
        <v>4.7043771043771043</v>
      </c>
      <c r="Q334" s="455">
        <v>499</v>
      </c>
    </row>
    <row r="335" spans="1:17" ht="14.4" customHeight="1" x14ac:dyDescent="0.3">
      <c r="A335" s="449" t="s">
        <v>884</v>
      </c>
      <c r="B335" s="450" t="s">
        <v>714</v>
      </c>
      <c r="C335" s="450" t="s">
        <v>715</v>
      </c>
      <c r="D335" s="450" t="s">
        <v>762</v>
      </c>
      <c r="E335" s="450" t="s">
        <v>763</v>
      </c>
      <c r="F335" s="454">
        <v>40</v>
      </c>
      <c r="G335" s="454">
        <v>14800</v>
      </c>
      <c r="H335" s="454">
        <v>1.1732995084826383</v>
      </c>
      <c r="I335" s="454">
        <v>370</v>
      </c>
      <c r="J335" s="454">
        <v>34</v>
      </c>
      <c r="K335" s="454">
        <v>12614</v>
      </c>
      <c r="L335" s="454">
        <v>1</v>
      </c>
      <c r="M335" s="454">
        <v>371</v>
      </c>
      <c r="N335" s="454">
        <v>36</v>
      </c>
      <c r="O335" s="454">
        <v>13536</v>
      </c>
      <c r="P335" s="524">
        <v>1.0730933882987157</v>
      </c>
      <c r="Q335" s="455">
        <v>376</v>
      </c>
    </row>
    <row r="336" spans="1:17" ht="14.4" customHeight="1" x14ac:dyDescent="0.3">
      <c r="A336" s="449" t="s">
        <v>884</v>
      </c>
      <c r="B336" s="450" t="s">
        <v>714</v>
      </c>
      <c r="C336" s="450" t="s">
        <v>715</v>
      </c>
      <c r="D336" s="450" t="s">
        <v>772</v>
      </c>
      <c r="E336" s="450" t="s">
        <v>773</v>
      </c>
      <c r="F336" s="454"/>
      <c r="G336" s="454"/>
      <c r="H336" s="454"/>
      <c r="I336" s="454"/>
      <c r="J336" s="454">
        <v>1</v>
      </c>
      <c r="K336" s="454">
        <v>126</v>
      </c>
      <c r="L336" s="454">
        <v>1</v>
      </c>
      <c r="M336" s="454">
        <v>126</v>
      </c>
      <c r="N336" s="454"/>
      <c r="O336" s="454"/>
      <c r="P336" s="524"/>
      <c r="Q336" s="455"/>
    </row>
    <row r="337" spans="1:17" ht="14.4" customHeight="1" x14ac:dyDescent="0.3">
      <c r="A337" s="449" t="s">
        <v>884</v>
      </c>
      <c r="B337" s="450" t="s">
        <v>714</v>
      </c>
      <c r="C337" s="450" t="s">
        <v>715</v>
      </c>
      <c r="D337" s="450" t="s">
        <v>774</v>
      </c>
      <c r="E337" s="450" t="s">
        <v>775</v>
      </c>
      <c r="F337" s="454">
        <v>1</v>
      </c>
      <c r="G337" s="454">
        <v>495</v>
      </c>
      <c r="H337" s="454">
        <v>0.99798387096774188</v>
      </c>
      <c r="I337" s="454">
        <v>495</v>
      </c>
      <c r="J337" s="454">
        <v>1</v>
      </c>
      <c r="K337" s="454">
        <v>496</v>
      </c>
      <c r="L337" s="454">
        <v>1</v>
      </c>
      <c r="M337" s="454">
        <v>496</v>
      </c>
      <c r="N337" s="454"/>
      <c r="O337" s="454"/>
      <c r="P337" s="524"/>
      <c r="Q337" s="455"/>
    </row>
    <row r="338" spans="1:17" ht="14.4" customHeight="1" x14ac:dyDescent="0.3">
      <c r="A338" s="449" t="s">
        <v>884</v>
      </c>
      <c r="B338" s="450" t="s">
        <v>714</v>
      </c>
      <c r="C338" s="450" t="s">
        <v>715</v>
      </c>
      <c r="D338" s="450" t="s">
        <v>777</v>
      </c>
      <c r="E338" s="450" t="s">
        <v>778</v>
      </c>
      <c r="F338" s="454">
        <v>2</v>
      </c>
      <c r="G338" s="454">
        <v>912</v>
      </c>
      <c r="H338" s="454">
        <v>0.99563318777292575</v>
      </c>
      <c r="I338" s="454">
        <v>456</v>
      </c>
      <c r="J338" s="454">
        <v>2</v>
      </c>
      <c r="K338" s="454">
        <v>916</v>
      </c>
      <c r="L338" s="454">
        <v>1</v>
      </c>
      <c r="M338" s="454">
        <v>458</v>
      </c>
      <c r="N338" s="454">
        <v>2</v>
      </c>
      <c r="O338" s="454">
        <v>926</v>
      </c>
      <c r="P338" s="524">
        <v>1.0109170305676856</v>
      </c>
      <c r="Q338" s="455">
        <v>463</v>
      </c>
    </row>
    <row r="339" spans="1:17" ht="14.4" customHeight="1" x14ac:dyDescent="0.3">
      <c r="A339" s="449" t="s">
        <v>884</v>
      </c>
      <c r="B339" s="450" t="s">
        <v>714</v>
      </c>
      <c r="C339" s="450" t="s">
        <v>715</v>
      </c>
      <c r="D339" s="450" t="s">
        <v>779</v>
      </c>
      <c r="E339" s="450" t="s">
        <v>780</v>
      </c>
      <c r="F339" s="454">
        <v>20</v>
      </c>
      <c r="G339" s="454">
        <v>1160</v>
      </c>
      <c r="H339" s="454">
        <v>0.95238095238095233</v>
      </c>
      <c r="I339" s="454">
        <v>58</v>
      </c>
      <c r="J339" s="454">
        <v>21</v>
      </c>
      <c r="K339" s="454">
        <v>1218</v>
      </c>
      <c r="L339" s="454">
        <v>1</v>
      </c>
      <c r="M339" s="454">
        <v>58</v>
      </c>
      <c r="N339" s="454">
        <v>13</v>
      </c>
      <c r="O339" s="454">
        <v>767</v>
      </c>
      <c r="P339" s="524">
        <v>0.62972085385878485</v>
      </c>
      <c r="Q339" s="455">
        <v>59</v>
      </c>
    </row>
    <row r="340" spans="1:17" ht="14.4" customHeight="1" x14ac:dyDescent="0.3">
      <c r="A340" s="449" t="s">
        <v>884</v>
      </c>
      <c r="B340" s="450" t="s">
        <v>714</v>
      </c>
      <c r="C340" s="450" t="s">
        <v>715</v>
      </c>
      <c r="D340" s="450" t="s">
        <v>781</v>
      </c>
      <c r="E340" s="450" t="s">
        <v>782</v>
      </c>
      <c r="F340" s="454">
        <v>1</v>
      </c>
      <c r="G340" s="454">
        <v>2173</v>
      </c>
      <c r="H340" s="454"/>
      <c r="I340" s="454">
        <v>2173</v>
      </c>
      <c r="J340" s="454"/>
      <c r="K340" s="454"/>
      <c r="L340" s="454"/>
      <c r="M340" s="454"/>
      <c r="N340" s="454"/>
      <c r="O340" s="454"/>
      <c r="P340" s="524"/>
      <c r="Q340" s="455"/>
    </row>
    <row r="341" spans="1:17" ht="14.4" customHeight="1" x14ac:dyDescent="0.3">
      <c r="A341" s="449" t="s">
        <v>884</v>
      </c>
      <c r="B341" s="450" t="s">
        <v>714</v>
      </c>
      <c r="C341" s="450" t="s">
        <v>715</v>
      </c>
      <c r="D341" s="450" t="s">
        <v>787</v>
      </c>
      <c r="E341" s="450" t="s">
        <v>788</v>
      </c>
      <c r="F341" s="454">
        <v>147</v>
      </c>
      <c r="G341" s="454">
        <v>25872</v>
      </c>
      <c r="H341" s="454">
        <v>4.083333333333333</v>
      </c>
      <c r="I341" s="454">
        <v>176</v>
      </c>
      <c r="J341" s="454">
        <v>36</v>
      </c>
      <c r="K341" s="454">
        <v>6336</v>
      </c>
      <c r="L341" s="454">
        <v>1</v>
      </c>
      <c r="M341" s="454">
        <v>176</v>
      </c>
      <c r="N341" s="454">
        <v>68</v>
      </c>
      <c r="O341" s="454">
        <v>12172</v>
      </c>
      <c r="P341" s="524">
        <v>1.9210858585858586</v>
      </c>
      <c r="Q341" s="455">
        <v>179</v>
      </c>
    </row>
    <row r="342" spans="1:17" ht="14.4" customHeight="1" x14ac:dyDescent="0.3">
      <c r="A342" s="449" t="s">
        <v>884</v>
      </c>
      <c r="B342" s="450" t="s">
        <v>714</v>
      </c>
      <c r="C342" s="450" t="s">
        <v>715</v>
      </c>
      <c r="D342" s="450" t="s">
        <v>789</v>
      </c>
      <c r="E342" s="450" t="s">
        <v>790</v>
      </c>
      <c r="F342" s="454">
        <v>4</v>
      </c>
      <c r="G342" s="454">
        <v>340</v>
      </c>
      <c r="H342" s="454"/>
      <c r="I342" s="454">
        <v>85</v>
      </c>
      <c r="J342" s="454"/>
      <c r="K342" s="454"/>
      <c r="L342" s="454"/>
      <c r="M342" s="454"/>
      <c r="N342" s="454"/>
      <c r="O342" s="454"/>
      <c r="P342" s="524"/>
      <c r="Q342" s="455"/>
    </row>
    <row r="343" spans="1:17" ht="14.4" customHeight="1" x14ac:dyDescent="0.3">
      <c r="A343" s="449" t="s">
        <v>884</v>
      </c>
      <c r="B343" s="450" t="s">
        <v>714</v>
      </c>
      <c r="C343" s="450" t="s">
        <v>715</v>
      </c>
      <c r="D343" s="450" t="s">
        <v>793</v>
      </c>
      <c r="E343" s="450" t="s">
        <v>794</v>
      </c>
      <c r="F343" s="454">
        <v>8</v>
      </c>
      <c r="G343" s="454">
        <v>1360</v>
      </c>
      <c r="H343" s="454">
        <v>0.8</v>
      </c>
      <c r="I343" s="454">
        <v>170</v>
      </c>
      <c r="J343" s="454">
        <v>10</v>
      </c>
      <c r="K343" s="454">
        <v>1700</v>
      </c>
      <c r="L343" s="454">
        <v>1</v>
      </c>
      <c r="M343" s="454">
        <v>170</v>
      </c>
      <c r="N343" s="454">
        <v>11</v>
      </c>
      <c r="O343" s="454">
        <v>1892</v>
      </c>
      <c r="P343" s="524">
        <v>1.1129411764705883</v>
      </c>
      <c r="Q343" s="455">
        <v>172</v>
      </c>
    </row>
    <row r="344" spans="1:17" ht="14.4" customHeight="1" x14ac:dyDescent="0.3">
      <c r="A344" s="449" t="s">
        <v>884</v>
      </c>
      <c r="B344" s="450" t="s">
        <v>714</v>
      </c>
      <c r="C344" s="450" t="s">
        <v>715</v>
      </c>
      <c r="D344" s="450" t="s">
        <v>797</v>
      </c>
      <c r="E344" s="450"/>
      <c r="F344" s="454">
        <v>1</v>
      </c>
      <c r="G344" s="454">
        <v>1012</v>
      </c>
      <c r="H344" s="454"/>
      <c r="I344" s="454">
        <v>1012</v>
      </c>
      <c r="J344" s="454"/>
      <c r="K344" s="454"/>
      <c r="L344" s="454"/>
      <c r="M344" s="454"/>
      <c r="N344" s="454"/>
      <c r="O344" s="454"/>
      <c r="P344" s="524"/>
      <c r="Q344" s="455"/>
    </row>
    <row r="345" spans="1:17" ht="14.4" customHeight="1" x14ac:dyDescent="0.3">
      <c r="A345" s="449" t="s">
        <v>884</v>
      </c>
      <c r="B345" s="450" t="s">
        <v>714</v>
      </c>
      <c r="C345" s="450" t="s">
        <v>715</v>
      </c>
      <c r="D345" s="450" t="s">
        <v>803</v>
      </c>
      <c r="E345" s="450" t="s">
        <v>804</v>
      </c>
      <c r="F345" s="454">
        <v>2</v>
      </c>
      <c r="G345" s="454">
        <v>528</v>
      </c>
      <c r="H345" s="454"/>
      <c r="I345" s="454">
        <v>264</v>
      </c>
      <c r="J345" s="454"/>
      <c r="K345" s="454"/>
      <c r="L345" s="454"/>
      <c r="M345" s="454"/>
      <c r="N345" s="454"/>
      <c r="O345" s="454"/>
      <c r="P345" s="524"/>
      <c r="Q345" s="455"/>
    </row>
    <row r="346" spans="1:17" ht="14.4" customHeight="1" x14ac:dyDescent="0.3">
      <c r="A346" s="449" t="s">
        <v>884</v>
      </c>
      <c r="B346" s="450" t="s">
        <v>714</v>
      </c>
      <c r="C346" s="450" t="s">
        <v>715</v>
      </c>
      <c r="D346" s="450" t="s">
        <v>805</v>
      </c>
      <c r="E346" s="450" t="s">
        <v>806</v>
      </c>
      <c r="F346" s="454">
        <v>6</v>
      </c>
      <c r="G346" s="454">
        <v>12786</v>
      </c>
      <c r="H346" s="454">
        <v>0.49929709465791938</v>
      </c>
      <c r="I346" s="454">
        <v>2131</v>
      </c>
      <c r="J346" s="454">
        <v>12</v>
      </c>
      <c r="K346" s="454">
        <v>25608</v>
      </c>
      <c r="L346" s="454">
        <v>1</v>
      </c>
      <c r="M346" s="454">
        <v>2134</v>
      </c>
      <c r="N346" s="454">
        <v>54</v>
      </c>
      <c r="O346" s="454">
        <v>115884</v>
      </c>
      <c r="P346" s="524">
        <v>4.5253045923149013</v>
      </c>
      <c r="Q346" s="455">
        <v>2146</v>
      </c>
    </row>
    <row r="347" spans="1:17" ht="14.4" customHeight="1" x14ac:dyDescent="0.3">
      <c r="A347" s="449" t="s">
        <v>884</v>
      </c>
      <c r="B347" s="450" t="s">
        <v>714</v>
      </c>
      <c r="C347" s="450" t="s">
        <v>715</v>
      </c>
      <c r="D347" s="450" t="s">
        <v>807</v>
      </c>
      <c r="E347" s="450" t="s">
        <v>808</v>
      </c>
      <c r="F347" s="454">
        <v>4</v>
      </c>
      <c r="G347" s="454">
        <v>968</v>
      </c>
      <c r="H347" s="454">
        <v>3.9835390946502058</v>
      </c>
      <c r="I347" s="454">
        <v>242</v>
      </c>
      <c r="J347" s="454">
        <v>1</v>
      </c>
      <c r="K347" s="454">
        <v>243</v>
      </c>
      <c r="L347" s="454">
        <v>1</v>
      </c>
      <c r="M347" s="454">
        <v>243</v>
      </c>
      <c r="N347" s="454"/>
      <c r="O347" s="454"/>
      <c r="P347" s="524"/>
      <c r="Q347" s="455"/>
    </row>
    <row r="348" spans="1:17" ht="14.4" customHeight="1" x14ac:dyDescent="0.3">
      <c r="A348" s="449" t="s">
        <v>884</v>
      </c>
      <c r="B348" s="450" t="s">
        <v>714</v>
      </c>
      <c r="C348" s="450" t="s">
        <v>715</v>
      </c>
      <c r="D348" s="450" t="s">
        <v>812</v>
      </c>
      <c r="E348" s="450" t="s">
        <v>813</v>
      </c>
      <c r="F348" s="454">
        <v>2</v>
      </c>
      <c r="G348" s="454">
        <v>10440</v>
      </c>
      <c r="H348" s="454"/>
      <c r="I348" s="454">
        <v>5220</v>
      </c>
      <c r="J348" s="454"/>
      <c r="K348" s="454"/>
      <c r="L348" s="454"/>
      <c r="M348" s="454"/>
      <c r="N348" s="454"/>
      <c r="O348" s="454"/>
      <c r="P348" s="524"/>
      <c r="Q348" s="455"/>
    </row>
    <row r="349" spans="1:17" ht="14.4" customHeight="1" x14ac:dyDescent="0.3">
      <c r="A349" s="449" t="s">
        <v>884</v>
      </c>
      <c r="B349" s="450" t="s">
        <v>714</v>
      </c>
      <c r="C349" s="450" t="s">
        <v>715</v>
      </c>
      <c r="D349" s="450" t="s">
        <v>816</v>
      </c>
      <c r="E349" s="450" t="s">
        <v>817</v>
      </c>
      <c r="F349" s="454">
        <v>1</v>
      </c>
      <c r="G349" s="454">
        <v>289</v>
      </c>
      <c r="H349" s="454"/>
      <c r="I349" s="454">
        <v>289</v>
      </c>
      <c r="J349" s="454"/>
      <c r="K349" s="454"/>
      <c r="L349" s="454"/>
      <c r="M349" s="454"/>
      <c r="N349" s="454"/>
      <c r="O349" s="454"/>
      <c r="P349" s="524"/>
      <c r="Q349" s="455"/>
    </row>
    <row r="350" spans="1:17" ht="14.4" customHeight="1" x14ac:dyDescent="0.3">
      <c r="A350" s="449" t="s">
        <v>884</v>
      </c>
      <c r="B350" s="450" t="s">
        <v>714</v>
      </c>
      <c r="C350" s="450" t="s">
        <v>715</v>
      </c>
      <c r="D350" s="450" t="s">
        <v>824</v>
      </c>
      <c r="E350" s="450" t="s">
        <v>825</v>
      </c>
      <c r="F350" s="454">
        <v>1</v>
      </c>
      <c r="G350" s="454">
        <v>0</v>
      </c>
      <c r="H350" s="454"/>
      <c r="I350" s="454">
        <v>0</v>
      </c>
      <c r="J350" s="454"/>
      <c r="K350" s="454"/>
      <c r="L350" s="454"/>
      <c r="M350" s="454"/>
      <c r="N350" s="454"/>
      <c r="O350" s="454"/>
      <c r="P350" s="524"/>
      <c r="Q350" s="455"/>
    </row>
    <row r="351" spans="1:17" ht="14.4" customHeight="1" x14ac:dyDescent="0.3">
      <c r="A351" s="449" t="s">
        <v>884</v>
      </c>
      <c r="B351" s="450" t="s">
        <v>714</v>
      </c>
      <c r="C351" s="450" t="s">
        <v>715</v>
      </c>
      <c r="D351" s="450" t="s">
        <v>828</v>
      </c>
      <c r="E351" s="450" t="s">
        <v>829</v>
      </c>
      <c r="F351" s="454"/>
      <c r="G351" s="454"/>
      <c r="H351" s="454"/>
      <c r="I351" s="454"/>
      <c r="J351" s="454">
        <v>0</v>
      </c>
      <c r="K351" s="454">
        <v>0</v>
      </c>
      <c r="L351" s="454"/>
      <c r="M351" s="454"/>
      <c r="N351" s="454"/>
      <c r="O351" s="454"/>
      <c r="P351" s="524"/>
      <c r="Q351" s="455"/>
    </row>
    <row r="352" spans="1:17" ht="14.4" customHeight="1" x14ac:dyDescent="0.3">
      <c r="A352" s="449" t="s">
        <v>884</v>
      </c>
      <c r="B352" s="450" t="s">
        <v>714</v>
      </c>
      <c r="C352" s="450" t="s">
        <v>715</v>
      </c>
      <c r="D352" s="450" t="s">
        <v>830</v>
      </c>
      <c r="E352" s="450" t="s">
        <v>831</v>
      </c>
      <c r="F352" s="454"/>
      <c r="G352" s="454"/>
      <c r="H352" s="454"/>
      <c r="I352" s="454"/>
      <c r="J352" s="454">
        <v>0</v>
      </c>
      <c r="K352" s="454">
        <v>0</v>
      </c>
      <c r="L352" s="454"/>
      <c r="M352" s="454"/>
      <c r="N352" s="454"/>
      <c r="O352" s="454"/>
      <c r="P352" s="524"/>
      <c r="Q352" s="455"/>
    </row>
    <row r="353" spans="1:17" ht="14.4" customHeight="1" x14ac:dyDescent="0.3">
      <c r="A353" s="449" t="s">
        <v>885</v>
      </c>
      <c r="B353" s="450" t="s">
        <v>714</v>
      </c>
      <c r="C353" s="450" t="s">
        <v>715</v>
      </c>
      <c r="D353" s="450" t="s">
        <v>718</v>
      </c>
      <c r="E353" s="450" t="s">
        <v>719</v>
      </c>
      <c r="F353" s="454">
        <v>877</v>
      </c>
      <c r="G353" s="454">
        <v>50866</v>
      </c>
      <c r="H353" s="454">
        <v>8.1203703703703702</v>
      </c>
      <c r="I353" s="454">
        <v>58</v>
      </c>
      <c r="J353" s="454">
        <v>108</v>
      </c>
      <c r="K353" s="454">
        <v>6264</v>
      </c>
      <c r="L353" s="454">
        <v>1</v>
      </c>
      <c r="M353" s="454">
        <v>58</v>
      </c>
      <c r="N353" s="454">
        <v>93</v>
      </c>
      <c r="O353" s="454">
        <v>5487</v>
      </c>
      <c r="P353" s="524">
        <v>0.87595785440613028</v>
      </c>
      <c r="Q353" s="455">
        <v>59</v>
      </c>
    </row>
    <row r="354" spans="1:17" ht="14.4" customHeight="1" x14ac:dyDescent="0.3">
      <c r="A354" s="449" t="s">
        <v>885</v>
      </c>
      <c r="B354" s="450" t="s">
        <v>714</v>
      </c>
      <c r="C354" s="450" t="s">
        <v>715</v>
      </c>
      <c r="D354" s="450" t="s">
        <v>720</v>
      </c>
      <c r="E354" s="450" t="s">
        <v>721</v>
      </c>
      <c r="F354" s="454">
        <v>253</v>
      </c>
      <c r="G354" s="454">
        <v>33143</v>
      </c>
      <c r="H354" s="454">
        <v>0.99636243386243384</v>
      </c>
      <c r="I354" s="454">
        <v>131</v>
      </c>
      <c r="J354" s="454">
        <v>252</v>
      </c>
      <c r="K354" s="454">
        <v>33264</v>
      </c>
      <c r="L354" s="454">
        <v>1</v>
      </c>
      <c r="M354" s="454">
        <v>132</v>
      </c>
      <c r="N354" s="454">
        <v>259</v>
      </c>
      <c r="O354" s="454">
        <v>34188</v>
      </c>
      <c r="P354" s="524">
        <v>1.0277777777777777</v>
      </c>
      <c r="Q354" s="455">
        <v>132</v>
      </c>
    </row>
    <row r="355" spans="1:17" ht="14.4" customHeight="1" x14ac:dyDescent="0.3">
      <c r="A355" s="449" t="s">
        <v>885</v>
      </c>
      <c r="B355" s="450" t="s">
        <v>714</v>
      </c>
      <c r="C355" s="450" t="s">
        <v>715</v>
      </c>
      <c r="D355" s="450" t="s">
        <v>722</v>
      </c>
      <c r="E355" s="450" t="s">
        <v>723</v>
      </c>
      <c r="F355" s="454">
        <v>81</v>
      </c>
      <c r="G355" s="454">
        <v>15309</v>
      </c>
      <c r="H355" s="454">
        <v>1.032995951417004</v>
      </c>
      <c r="I355" s="454">
        <v>189</v>
      </c>
      <c r="J355" s="454">
        <v>78</v>
      </c>
      <c r="K355" s="454">
        <v>14820</v>
      </c>
      <c r="L355" s="454">
        <v>1</v>
      </c>
      <c r="M355" s="454">
        <v>190</v>
      </c>
      <c r="N355" s="454">
        <v>101</v>
      </c>
      <c r="O355" s="454">
        <v>19190</v>
      </c>
      <c r="P355" s="524">
        <v>1.2948717948717949</v>
      </c>
      <c r="Q355" s="455">
        <v>190</v>
      </c>
    </row>
    <row r="356" spans="1:17" ht="14.4" customHeight="1" x14ac:dyDescent="0.3">
      <c r="A356" s="449" t="s">
        <v>885</v>
      </c>
      <c r="B356" s="450" t="s">
        <v>714</v>
      </c>
      <c r="C356" s="450" t="s">
        <v>715</v>
      </c>
      <c r="D356" s="450" t="s">
        <v>724</v>
      </c>
      <c r="E356" s="450" t="s">
        <v>725</v>
      </c>
      <c r="F356" s="454">
        <v>7</v>
      </c>
      <c r="G356" s="454">
        <v>2856</v>
      </c>
      <c r="H356" s="454">
        <v>0.4375</v>
      </c>
      <c r="I356" s="454">
        <v>408</v>
      </c>
      <c r="J356" s="454">
        <v>16</v>
      </c>
      <c r="K356" s="454">
        <v>6528</v>
      </c>
      <c r="L356" s="454">
        <v>1</v>
      </c>
      <c r="M356" s="454">
        <v>408</v>
      </c>
      <c r="N356" s="454">
        <v>5</v>
      </c>
      <c r="O356" s="454">
        <v>2055</v>
      </c>
      <c r="P356" s="524">
        <v>0.31479779411764708</v>
      </c>
      <c r="Q356" s="455">
        <v>411</v>
      </c>
    </row>
    <row r="357" spans="1:17" ht="14.4" customHeight="1" x14ac:dyDescent="0.3">
      <c r="A357" s="449" t="s">
        <v>885</v>
      </c>
      <c r="B357" s="450" t="s">
        <v>714</v>
      </c>
      <c r="C357" s="450" t="s">
        <v>715</v>
      </c>
      <c r="D357" s="450" t="s">
        <v>726</v>
      </c>
      <c r="E357" s="450" t="s">
        <v>727</v>
      </c>
      <c r="F357" s="454">
        <v>52</v>
      </c>
      <c r="G357" s="454">
        <v>9360</v>
      </c>
      <c r="H357" s="454">
        <v>1.5294117647058822</v>
      </c>
      <c r="I357" s="454">
        <v>180</v>
      </c>
      <c r="J357" s="454">
        <v>34</v>
      </c>
      <c r="K357" s="454">
        <v>6120</v>
      </c>
      <c r="L357" s="454">
        <v>1</v>
      </c>
      <c r="M357" s="454">
        <v>180</v>
      </c>
      <c r="N357" s="454">
        <v>29</v>
      </c>
      <c r="O357" s="454">
        <v>5307</v>
      </c>
      <c r="P357" s="524">
        <v>0.86715686274509807</v>
      </c>
      <c r="Q357" s="455">
        <v>183</v>
      </c>
    </row>
    <row r="358" spans="1:17" ht="14.4" customHeight="1" x14ac:dyDescent="0.3">
      <c r="A358" s="449" t="s">
        <v>885</v>
      </c>
      <c r="B358" s="450" t="s">
        <v>714</v>
      </c>
      <c r="C358" s="450" t="s">
        <v>715</v>
      </c>
      <c r="D358" s="450" t="s">
        <v>730</v>
      </c>
      <c r="E358" s="450" t="s">
        <v>731</v>
      </c>
      <c r="F358" s="454">
        <v>13</v>
      </c>
      <c r="G358" s="454">
        <v>4368</v>
      </c>
      <c r="H358" s="454">
        <v>0.9258160237388724</v>
      </c>
      <c r="I358" s="454">
        <v>336</v>
      </c>
      <c r="J358" s="454">
        <v>14</v>
      </c>
      <c r="K358" s="454">
        <v>4718</v>
      </c>
      <c r="L358" s="454">
        <v>1</v>
      </c>
      <c r="M358" s="454">
        <v>337</v>
      </c>
      <c r="N358" s="454">
        <v>9</v>
      </c>
      <c r="O358" s="454">
        <v>3069</v>
      </c>
      <c r="P358" s="524">
        <v>0.65048749470114453</v>
      </c>
      <c r="Q358" s="455">
        <v>341</v>
      </c>
    </row>
    <row r="359" spans="1:17" ht="14.4" customHeight="1" x14ac:dyDescent="0.3">
      <c r="A359" s="449" t="s">
        <v>885</v>
      </c>
      <c r="B359" s="450" t="s">
        <v>714</v>
      </c>
      <c r="C359" s="450" t="s">
        <v>715</v>
      </c>
      <c r="D359" s="450" t="s">
        <v>734</v>
      </c>
      <c r="E359" s="450" t="s">
        <v>735</v>
      </c>
      <c r="F359" s="454">
        <v>261</v>
      </c>
      <c r="G359" s="454">
        <v>91089</v>
      </c>
      <c r="H359" s="454">
        <v>0.99714285714285711</v>
      </c>
      <c r="I359" s="454">
        <v>349</v>
      </c>
      <c r="J359" s="454">
        <v>261</v>
      </c>
      <c r="K359" s="454">
        <v>91350</v>
      </c>
      <c r="L359" s="454">
        <v>1</v>
      </c>
      <c r="M359" s="454">
        <v>350</v>
      </c>
      <c r="N359" s="454">
        <v>425</v>
      </c>
      <c r="O359" s="454">
        <v>149175</v>
      </c>
      <c r="P359" s="524">
        <v>1.6330049261083743</v>
      </c>
      <c r="Q359" s="455">
        <v>351</v>
      </c>
    </row>
    <row r="360" spans="1:17" ht="14.4" customHeight="1" x14ac:dyDescent="0.3">
      <c r="A360" s="449" t="s">
        <v>885</v>
      </c>
      <c r="B360" s="450" t="s">
        <v>714</v>
      </c>
      <c r="C360" s="450" t="s">
        <v>715</v>
      </c>
      <c r="D360" s="450" t="s">
        <v>740</v>
      </c>
      <c r="E360" s="450" t="s">
        <v>741</v>
      </c>
      <c r="F360" s="454">
        <v>13</v>
      </c>
      <c r="G360" s="454">
        <v>1521</v>
      </c>
      <c r="H360" s="454">
        <v>1.8571428571428572</v>
      </c>
      <c r="I360" s="454">
        <v>117</v>
      </c>
      <c r="J360" s="454">
        <v>7</v>
      </c>
      <c r="K360" s="454">
        <v>819</v>
      </c>
      <c r="L360" s="454">
        <v>1</v>
      </c>
      <c r="M360" s="454">
        <v>117</v>
      </c>
      <c r="N360" s="454"/>
      <c r="O360" s="454"/>
      <c r="P360" s="524"/>
      <c r="Q360" s="455"/>
    </row>
    <row r="361" spans="1:17" ht="14.4" customHeight="1" x14ac:dyDescent="0.3">
      <c r="A361" s="449" t="s">
        <v>885</v>
      </c>
      <c r="B361" s="450" t="s">
        <v>714</v>
      </c>
      <c r="C361" s="450" t="s">
        <v>715</v>
      </c>
      <c r="D361" s="450" t="s">
        <v>744</v>
      </c>
      <c r="E361" s="450" t="s">
        <v>745</v>
      </c>
      <c r="F361" s="454">
        <v>2</v>
      </c>
      <c r="G361" s="454">
        <v>782</v>
      </c>
      <c r="H361" s="454">
        <v>0.66496598639455784</v>
      </c>
      <c r="I361" s="454">
        <v>391</v>
      </c>
      <c r="J361" s="454">
        <v>3</v>
      </c>
      <c r="K361" s="454">
        <v>1176</v>
      </c>
      <c r="L361" s="454">
        <v>1</v>
      </c>
      <c r="M361" s="454">
        <v>392</v>
      </c>
      <c r="N361" s="454"/>
      <c r="O361" s="454"/>
      <c r="P361" s="524"/>
      <c r="Q361" s="455"/>
    </row>
    <row r="362" spans="1:17" ht="14.4" customHeight="1" x14ac:dyDescent="0.3">
      <c r="A362" s="449" t="s">
        <v>885</v>
      </c>
      <c r="B362" s="450" t="s">
        <v>714</v>
      </c>
      <c r="C362" s="450" t="s">
        <v>715</v>
      </c>
      <c r="D362" s="450" t="s">
        <v>746</v>
      </c>
      <c r="E362" s="450" t="s">
        <v>747</v>
      </c>
      <c r="F362" s="454">
        <v>8</v>
      </c>
      <c r="G362" s="454">
        <v>304</v>
      </c>
      <c r="H362" s="454">
        <v>1.6</v>
      </c>
      <c r="I362" s="454">
        <v>38</v>
      </c>
      <c r="J362" s="454">
        <v>5</v>
      </c>
      <c r="K362" s="454">
        <v>190</v>
      </c>
      <c r="L362" s="454">
        <v>1</v>
      </c>
      <c r="M362" s="454">
        <v>38</v>
      </c>
      <c r="N362" s="454"/>
      <c r="O362" s="454"/>
      <c r="P362" s="524"/>
      <c r="Q362" s="455"/>
    </row>
    <row r="363" spans="1:17" ht="14.4" customHeight="1" x14ac:dyDescent="0.3">
      <c r="A363" s="449" t="s">
        <v>885</v>
      </c>
      <c r="B363" s="450" t="s">
        <v>714</v>
      </c>
      <c r="C363" s="450" t="s">
        <v>715</v>
      </c>
      <c r="D363" s="450" t="s">
        <v>750</v>
      </c>
      <c r="E363" s="450" t="s">
        <v>751</v>
      </c>
      <c r="F363" s="454">
        <v>39</v>
      </c>
      <c r="G363" s="454">
        <v>27495</v>
      </c>
      <c r="H363" s="454">
        <v>0.81020155586987275</v>
      </c>
      <c r="I363" s="454">
        <v>705</v>
      </c>
      <c r="J363" s="454">
        <v>48</v>
      </c>
      <c r="K363" s="454">
        <v>33936</v>
      </c>
      <c r="L363" s="454">
        <v>1</v>
      </c>
      <c r="M363" s="454">
        <v>707</v>
      </c>
      <c r="N363" s="454">
        <v>4</v>
      </c>
      <c r="O363" s="454">
        <v>2852</v>
      </c>
      <c r="P363" s="524">
        <v>8.4040546911834046E-2</v>
      </c>
      <c r="Q363" s="455">
        <v>713</v>
      </c>
    </row>
    <row r="364" spans="1:17" ht="14.4" customHeight="1" x14ac:dyDescent="0.3">
      <c r="A364" s="449" t="s">
        <v>885</v>
      </c>
      <c r="B364" s="450" t="s">
        <v>714</v>
      </c>
      <c r="C364" s="450" t="s">
        <v>715</v>
      </c>
      <c r="D364" s="450" t="s">
        <v>752</v>
      </c>
      <c r="E364" s="450" t="s">
        <v>753</v>
      </c>
      <c r="F364" s="454"/>
      <c r="G364" s="454"/>
      <c r="H364" s="454"/>
      <c r="I364" s="454"/>
      <c r="J364" s="454">
        <v>1</v>
      </c>
      <c r="K364" s="454">
        <v>148</v>
      </c>
      <c r="L364" s="454">
        <v>1</v>
      </c>
      <c r="M364" s="454">
        <v>148</v>
      </c>
      <c r="N364" s="454"/>
      <c r="O364" s="454"/>
      <c r="P364" s="524"/>
      <c r="Q364" s="455"/>
    </row>
    <row r="365" spans="1:17" ht="14.4" customHeight="1" x14ac:dyDescent="0.3">
      <c r="A365" s="449" t="s">
        <v>885</v>
      </c>
      <c r="B365" s="450" t="s">
        <v>714</v>
      </c>
      <c r="C365" s="450" t="s">
        <v>715</v>
      </c>
      <c r="D365" s="450" t="s">
        <v>754</v>
      </c>
      <c r="E365" s="450" t="s">
        <v>755</v>
      </c>
      <c r="F365" s="454">
        <v>233</v>
      </c>
      <c r="G365" s="454">
        <v>71065</v>
      </c>
      <c r="H365" s="454">
        <v>1.1256038647342994</v>
      </c>
      <c r="I365" s="454">
        <v>305</v>
      </c>
      <c r="J365" s="454">
        <v>207</v>
      </c>
      <c r="K365" s="454">
        <v>63135</v>
      </c>
      <c r="L365" s="454">
        <v>1</v>
      </c>
      <c r="M365" s="454">
        <v>305</v>
      </c>
      <c r="N365" s="454">
        <v>201</v>
      </c>
      <c r="O365" s="454">
        <v>61908</v>
      </c>
      <c r="P365" s="524">
        <v>0.98056545497742931</v>
      </c>
      <c r="Q365" s="455">
        <v>308</v>
      </c>
    </row>
    <row r="366" spans="1:17" ht="14.4" customHeight="1" x14ac:dyDescent="0.3">
      <c r="A366" s="449" t="s">
        <v>885</v>
      </c>
      <c r="B366" s="450" t="s">
        <v>714</v>
      </c>
      <c r="C366" s="450" t="s">
        <v>715</v>
      </c>
      <c r="D366" s="450" t="s">
        <v>758</v>
      </c>
      <c r="E366" s="450" t="s">
        <v>759</v>
      </c>
      <c r="F366" s="454">
        <v>313</v>
      </c>
      <c r="G366" s="454">
        <v>154622</v>
      </c>
      <c r="H366" s="454">
        <v>1.0108986303161061</v>
      </c>
      <c r="I366" s="454">
        <v>494</v>
      </c>
      <c r="J366" s="454">
        <v>309</v>
      </c>
      <c r="K366" s="454">
        <v>152955</v>
      </c>
      <c r="L366" s="454">
        <v>1</v>
      </c>
      <c r="M366" s="454">
        <v>495</v>
      </c>
      <c r="N366" s="454">
        <v>398</v>
      </c>
      <c r="O366" s="454">
        <v>198602</v>
      </c>
      <c r="P366" s="524">
        <v>1.298434179987578</v>
      </c>
      <c r="Q366" s="455">
        <v>499</v>
      </c>
    </row>
    <row r="367" spans="1:17" ht="14.4" customHeight="1" x14ac:dyDescent="0.3">
      <c r="A367" s="449" t="s">
        <v>885</v>
      </c>
      <c r="B367" s="450" t="s">
        <v>714</v>
      </c>
      <c r="C367" s="450" t="s">
        <v>715</v>
      </c>
      <c r="D367" s="450" t="s">
        <v>762</v>
      </c>
      <c r="E367" s="450" t="s">
        <v>763</v>
      </c>
      <c r="F367" s="454">
        <v>456</v>
      </c>
      <c r="G367" s="454">
        <v>168720</v>
      </c>
      <c r="H367" s="454">
        <v>1.0527103923330339</v>
      </c>
      <c r="I367" s="454">
        <v>370</v>
      </c>
      <c r="J367" s="454">
        <v>432</v>
      </c>
      <c r="K367" s="454">
        <v>160272</v>
      </c>
      <c r="L367" s="454">
        <v>1</v>
      </c>
      <c r="M367" s="454">
        <v>371</v>
      </c>
      <c r="N367" s="454">
        <v>477</v>
      </c>
      <c r="O367" s="454">
        <v>179352</v>
      </c>
      <c r="P367" s="524">
        <v>1.1190476190476191</v>
      </c>
      <c r="Q367" s="455">
        <v>376</v>
      </c>
    </row>
    <row r="368" spans="1:17" ht="14.4" customHeight="1" x14ac:dyDescent="0.3">
      <c r="A368" s="449" t="s">
        <v>885</v>
      </c>
      <c r="B368" s="450" t="s">
        <v>714</v>
      </c>
      <c r="C368" s="450" t="s">
        <v>715</v>
      </c>
      <c r="D368" s="450" t="s">
        <v>764</v>
      </c>
      <c r="E368" s="450" t="s">
        <v>765</v>
      </c>
      <c r="F368" s="454"/>
      <c r="G368" s="454"/>
      <c r="H368" s="454"/>
      <c r="I368" s="454"/>
      <c r="J368" s="454"/>
      <c r="K368" s="454"/>
      <c r="L368" s="454"/>
      <c r="M368" s="454"/>
      <c r="N368" s="454">
        <v>1</v>
      </c>
      <c r="O368" s="454">
        <v>3132</v>
      </c>
      <c r="P368" s="524"/>
      <c r="Q368" s="455">
        <v>3132</v>
      </c>
    </row>
    <row r="369" spans="1:17" ht="14.4" customHeight="1" x14ac:dyDescent="0.3">
      <c r="A369" s="449" t="s">
        <v>885</v>
      </c>
      <c r="B369" s="450" t="s">
        <v>714</v>
      </c>
      <c r="C369" s="450" t="s">
        <v>715</v>
      </c>
      <c r="D369" s="450" t="s">
        <v>766</v>
      </c>
      <c r="E369" s="450" t="s">
        <v>767</v>
      </c>
      <c r="F369" s="454"/>
      <c r="G369" s="454"/>
      <c r="H369" s="454"/>
      <c r="I369" s="454"/>
      <c r="J369" s="454"/>
      <c r="K369" s="454"/>
      <c r="L369" s="454"/>
      <c r="M369" s="454"/>
      <c r="N369" s="454">
        <v>1</v>
      </c>
      <c r="O369" s="454">
        <v>12</v>
      </c>
      <c r="P369" s="524"/>
      <c r="Q369" s="455">
        <v>12</v>
      </c>
    </row>
    <row r="370" spans="1:17" ht="14.4" customHeight="1" x14ac:dyDescent="0.3">
      <c r="A370" s="449" t="s">
        <v>885</v>
      </c>
      <c r="B370" s="450" t="s">
        <v>714</v>
      </c>
      <c r="C370" s="450" t="s">
        <v>715</v>
      </c>
      <c r="D370" s="450" t="s">
        <v>770</v>
      </c>
      <c r="E370" s="450" t="s">
        <v>771</v>
      </c>
      <c r="F370" s="454">
        <v>4</v>
      </c>
      <c r="G370" s="454">
        <v>444</v>
      </c>
      <c r="H370" s="454">
        <v>0.9910714285714286</v>
      </c>
      <c r="I370" s="454">
        <v>111</v>
      </c>
      <c r="J370" s="454">
        <v>4</v>
      </c>
      <c r="K370" s="454">
        <v>448</v>
      </c>
      <c r="L370" s="454">
        <v>1</v>
      </c>
      <c r="M370" s="454">
        <v>112</v>
      </c>
      <c r="N370" s="454">
        <v>1</v>
      </c>
      <c r="O370" s="454">
        <v>113</v>
      </c>
      <c r="P370" s="524">
        <v>0.25223214285714285</v>
      </c>
      <c r="Q370" s="455">
        <v>113</v>
      </c>
    </row>
    <row r="371" spans="1:17" ht="14.4" customHeight="1" x14ac:dyDescent="0.3">
      <c r="A371" s="449" t="s">
        <v>885</v>
      </c>
      <c r="B371" s="450" t="s">
        <v>714</v>
      </c>
      <c r="C371" s="450" t="s">
        <v>715</v>
      </c>
      <c r="D371" s="450" t="s">
        <v>772</v>
      </c>
      <c r="E371" s="450" t="s">
        <v>773</v>
      </c>
      <c r="F371" s="454">
        <v>4</v>
      </c>
      <c r="G371" s="454">
        <v>500</v>
      </c>
      <c r="H371" s="454">
        <v>0.79365079365079361</v>
      </c>
      <c r="I371" s="454">
        <v>125</v>
      </c>
      <c r="J371" s="454">
        <v>5</v>
      </c>
      <c r="K371" s="454">
        <v>630</v>
      </c>
      <c r="L371" s="454">
        <v>1</v>
      </c>
      <c r="M371" s="454">
        <v>126</v>
      </c>
      <c r="N371" s="454">
        <v>6</v>
      </c>
      <c r="O371" s="454">
        <v>756</v>
      </c>
      <c r="P371" s="524">
        <v>1.2</v>
      </c>
      <c r="Q371" s="455">
        <v>126</v>
      </c>
    </row>
    <row r="372" spans="1:17" ht="14.4" customHeight="1" x14ac:dyDescent="0.3">
      <c r="A372" s="449" t="s">
        <v>885</v>
      </c>
      <c r="B372" s="450" t="s">
        <v>714</v>
      </c>
      <c r="C372" s="450" t="s">
        <v>715</v>
      </c>
      <c r="D372" s="450" t="s">
        <v>774</v>
      </c>
      <c r="E372" s="450" t="s">
        <v>775</v>
      </c>
      <c r="F372" s="454">
        <v>20</v>
      </c>
      <c r="G372" s="454">
        <v>9900</v>
      </c>
      <c r="H372" s="454">
        <v>0.44354838709677419</v>
      </c>
      <c r="I372" s="454">
        <v>495</v>
      </c>
      <c r="J372" s="454">
        <v>45</v>
      </c>
      <c r="K372" s="454">
        <v>22320</v>
      </c>
      <c r="L372" s="454">
        <v>1</v>
      </c>
      <c r="M372" s="454">
        <v>496</v>
      </c>
      <c r="N372" s="454"/>
      <c r="O372" s="454"/>
      <c r="P372" s="524"/>
      <c r="Q372" s="455"/>
    </row>
    <row r="373" spans="1:17" ht="14.4" customHeight="1" x14ac:dyDescent="0.3">
      <c r="A373" s="449" t="s">
        <v>885</v>
      </c>
      <c r="B373" s="450" t="s">
        <v>714</v>
      </c>
      <c r="C373" s="450" t="s">
        <v>715</v>
      </c>
      <c r="D373" s="450" t="s">
        <v>776</v>
      </c>
      <c r="E373" s="450"/>
      <c r="F373" s="454">
        <v>2</v>
      </c>
      <c r="G373" s="454">
        <v>2570</v>
      </c>
      <c r="H373" s="454"/>
      <c r="I373" s="454">
        <v>1285</v>
      </c>
      <c r="J373" s="454"/>
      <c r="K373" s="454"/>
      <c r="L373" s="454"/>
      <c r="M373" s="454"/>
      <c r="N373" s="454"/>
      <c r="O373" s="454"/>
      <c r="P373" s="524"/>
      <c r="Q373" s="455"/>
    </row>
    <row r="374" spans="1:17" ht="14.4" customHeight="1" x14ac:dyDescent="0.3">
      <c r="A374" s="449" t="s">
        <v>885</v>
      </c>
      <c r="B374" s="450" t="s">
        <v>714</v>
      </c>
      <c r="C374" s="450" t="s">
        <v>715</v>
      </c>
      <c r="D374" s="450" t="s">
        <v>777</v>
      </c>
      <c r="E374" s="450" t="s">
        <v>778</v>
      </c>
      <c r="F374" s="454">
        <v>7</v>
      </c>
      <c r="G374" s="454">
        <v>3192</v>
      </c>
      <c r="H374" s="454">
        <v>0.99563318777292575</v>
      </c>
      <c r="I374" s="454">
        <v>456</v>
      </c>
      <c r="J374" s="454">
        <v>7</v>
      </c>
      <c r="K374" s="454">
        <v>3206</v>
      </c>
      <c r="L374" s="454">
        <v>1</v>
      </c>
      <c r="M374" s="454">
        <v>458</v>
      </c>
      <c r="N374" s="454">
        <v>2</v>
      </c>
      <c r="O374" s="454">
        <v>926</v>
      </c>
      <c r="P374" s="524">
        <v>0.28883343730505301</v>
      </c>
      <c r="Q374" s="455">
        <v>463</v>
      </c>
    </row>
    <row r="375" spans="1:17" ht="14.4" customHeight="1" x14ac:dyDescent="0.3">
      <c r="A375" s="449" t="s">
        <v>885</v>
      </c>
      <c r="B375" s="450" t="s">
        <v>714</v>
      </c>
      <c r="C375" s="450" t="s">
        <v>715</v>
      </c>
      <c r="D375" s="450" t="s">
        <v>779</v>
      </c>
      <c r="E375" s="450" t="s">
        <v>780</v>
      </c>
      <c r="F375" s="454">
        <v>647</v>
      </c>
      <c r="G375" s="454">
        <v>37526</v>
      </c>
      <c r="H375" s="454">
        <v>1.3649789029535866</v>
      </c>
      <c r="I375" s="454">
        <v>58</v>
      </c>
      <c r="J375" s="454">
        <v>474</v>
      </c>
      <c r="K375" s="454">
        <v>27492</v>
      </c>
      <c r="L375" s="454">
        <v>1</v>
      </c>
      <c r="M375" s="454">
        <v>58</v>
      </c>
      <c r="N375" s="454">
        <v>463</v>
      </c>
      <c r="O375" s="454">
        <v>27317</v>
      </c>
      <c r="P375" s="524">
        <v>0.99363451185799501</v>
      </c>
      <c r="Q375" s="455">
        <v>59</v>
      </c>
    </row>
    <row r="376" spans="1:17" ht="14.4" customHeight="1" x14ac:dyDescent="0.3">
      <c r="A376" s="449" t="s">
        <v>885</v>
      </c>
      <c r="B376" s="450" t="s">
        <v>714</v>
      </c>
      <c r="C376" s="450" t="s">
        <v>715</v>
      </c>
      <c r="D376" s="450" t="s">
        <v>787</v>
      </c>
      <c r="E376" s="450" t="s">
        <v>788</v>
      </c>
      <c r="F376" s="454">
        <v>2962</v>
      </c>
      <c r="G376" s="454">
        <v>521312</v>
      </c>
      <c r="H376" s="454">
        <v>0.90387549588037841</v>
      </c>
      <c r="I376" s="454">
        <v>176</v>
      </c>
      <c r="J376" s="454">
        <v>3277</v>
      </c>
      <c r="K376" s="454">
        <v>576752</v>
      </c>
      <c r="L376" s="454">
        <v>1</v>
      </c>
      <c r="M376" s="454">
        <v>176</v>
      </c>
      <c r="N376" s="454">
        <v>3275</v>
      </c>
      <c r="O376" s="454">
        <v>586225</v>
      </c>
      <c r="P376" s="524">
        <v>1.0164247371487225</v>
      </c>
      <c r="Q376" s="455">
        <v>179</v>
      </c>
    </row>
    <row r="377" spans="1:17" ht="14.4" customHeight="1" x14ac:dyDescent="0.3">
      <c r="A377" s="449" t="s">
        <v>885</v>
      </c>
      <c r="B377" s="450" t="s">
        <v>714</v>
      </c>
      <c r="C377" s="450" t="s">
        <v>715</v>
      </c>
      <c r="D377" s="450" t="s">
        <v>789</v>
      </c>
      <c r="E377" s="450" t="s">
        <v>790</v>
      </c>
      <c r="F377" s="454">
        <v>82</v>
      </c>
      <c r="G377" s="454">
        <v>6970</v>
      </c>
      <c r="H377" s="454">
        <v>0.71093431252549977</v>
      </c>
      <c r="I377" s="454">
        <v>85</v>
      </c>
      <c r="J377" s="454">
        <v>114</v>
      </c>
      <c r="K377" s="454">
        <v>9804</v>
      </c>
      <c r="L377" s="454">
        <v>1</v>
      </c>
      <c r="M377" s="454">
        <v>86</v>
      </c>
      <c r="N377" s="454">
        <v>10</v>
      </c>
      <c r="O377" s="454">
        <v>870</v>
      </c>
      <c r="P377" s="524">
        <v>8.8739290085679309E-2</v>
      </c>
      <c r="Q377" s="455">
        <v>87</v>
      </c>
    </row>
    <row r="378" spans="1:17" ht="14.4" customHeight="1" x14ac:dyDescent="0.3">
      <c r="A378" s="449" t="s">
        <v>885</v>
      </c>
      <c r="B378" s="450" t="s">
        <v>714</v>
      </c>
      <c r="C378" s="450" t="s">
        <v>715</v>
      </c>
      <c r="D378" s="450" t="s">
        <v>793</v>
      </c>
      <c r="E378" s="450" t="s">
        <v>794</v>
      </c>
      <c r="F378" s="454"/>
      <c r="G378" s="454"/>
      <c r="H378" s="454"/>
      <c r="I378" s="454"/>
      <c r="J378" s="454"/>
      <c r="K378" s="454"/>
      <c r="L378" s="454"/>
      <c r="M378" s="454"/>
      <c r="N378" s="454">
        <v>1</v>
      </c>
      <c r="O378" s="454">
        <v>172</v>
      </c>
      <c r="P378" s="524"/>
      <c r="Q378" s="455">
        <v>172</v>
      </c>
    </row>
    <row r="379" spans="1:17" ht="14.4" customHeight="1" x14ac:dyDescent="0.3">
      <c r="A379" s="449" t="s">
        <v>885</v>
      </c>
      <c r="B379" s="450" t="s">
        <v>714</v>
      </c>
      <c r="C379" s="450" t="s">
        <v>715</v>
      </c>
      <c r="D379" s="450" t="s">
        <v>797</v>
      </c>
      <c r="E379" s="450"/>
      <c r="F379" s="454">
        <v>4</v>
      </c>
      <c r="G379" s="454">
        <v>4048</v>
      </c>
      <c r="H379" s="454"/>
      <c r="I379" s="454">
        <v>1012</v>
      </c>
      <c r="J379" s="454"/>
      <c r="K379" s="454"/>
      <c r="L379" s="454"/>
      <c r="M379" s="454"/>
      <c r="N379" s="454"/>
      <c r="O379" s="454"/>
      <c r="P379" s="524"/>
      <c r="Q379" s="455"/>
    </row>
    <row r="380" spans="1:17" ht="14.4" customHeight="1" x14ac:dyDescent="0.3">
      <c r="A380" s="449" t="s">
        <v>885</v>
      </c>
      <c r="B380" s="450" t="s">
        <v>714</v>
      </c>
      <c r="C380" s="450" t="s">
        <v>715</v>
      </c>
      <c r="D380" s="450" t="s">
        <v>798</v>
      </c>
      <c r="E380" s="450" t="s">
        <v>799</v>
      </c>
      <c r="F380" s="454"/>
      <c r="G380" s="454"/>
      <c r="H380" s="454"/>
      <c r="I380" s="454"/>
      <c r="J380" s="454">
        <v>1</v>
      </c>
      <c r="K380" s="454">
        <v>177</v>
      </c>
      <c r="L380" s="454">
        <v>1</v>
      </c>
      <c r="M380" s="454">
        <v>177</v>
      </c>
      <c r="N380" s="454"/>
      <c r="O380" s="454"/>
      <c r="P380" s="524"/>
      <c r="Q380" s="455"/>
    </row>
    <row r="381" spans="1:17" ht="14.4" customHeight="1" x14ac:dyDescent="0.3">
      <c r="A381" s="449" t="s">
        <v>885</v>
      </c>
      <c r="B381" s="450" t="s">
        <v>714</v>
      </c>
      <c r="C381" s="450" t="s">
        <v>715</v>
      </c>
      <c r="D381" s="450" t="s">
        <v>800</v>
      </c>
      <c r="E381" s="450"/>
      <c r="F381" s="454">
        <v>7</v>
      </c>
      <c r="G381" s="454">
        <v>16079</v>
      </c>
      <c r="H381" s="454"/>
      <c r="I381" s="454">
        <v>2297</v>
      </c>
      <c r="J381" s="454"/>
      <c r="K381" s="454"/>
      <c r="L381" s="454"/>
      <c r="M381" s="454"/>
      <c r="N381" s="454"/>
      <c r="O381" s="454"/>
      <c r="P381" s="524"/>
      <c r="Q381" s="455"/>
    </row>
    <row r="382" spans="1:17" ht="14.4" customHeight="1" x14ac:dyDescent="0.3">
      <c r="A382" s="449" t="s">
        <v>885</v>
      </c>
      <c r="B382" s="450" t="s">
        <v>714</v>
      </c>
      <c r="C382" s="450" t="s">
        <v>715</v>
      </c>
      <c r="D382" s="450" t="s">
        <v>803</v>
      </c>
      <c r="E382" s="450" t="s">
        <v>804</v>
      </c>
      <c r="F382" s="454">
        <v>31</v>
      </c>
      <c r="G382" s="454">
        <v>8184</v>
      </c>
      <c r="H382" s="454">
        <v>1.3478260869565217</v>
      </c>
      <c r="I382" s="454">
        <v>264</v>
      </c>
      <c r="J382" s="454">
        <v>23</v>
      </c>
      <c r="K382" s="454">
        <v>6072</v>
      </c>
      <c r="L382" s="454">
        <v>1</v>
      </c>
      <c r="M382" s="454">
        <v>264</v>
      </c>
      <c r="N382" s="454">
        <v>3</v>
      </c>
      <c r="O382" s="454">
        <v>801</v>
      </c>
      <c r="P382" s="524">
        <v>0.13191699604743082</v>
      </c>
      <c r="Q382" s="455">
        <v>267</v>
      </c>
    </row>
    <row r="383" spans="1:17" ht="14.4" customHeight="1" x14ac:dyDescent="0.3">
      <c r="A383" s="449" t="s">
        <v>885</v>
      </c>
      <c r="B383" s="450" t="s">
        <v>714</v>
      </c>
      <c r="C383" s="450" t="s">
        <v>715</v>
      </c>
      <c r="D383" s="450" t="s">
        <v>805</v>
      </c>
      <c r="E383" s="450" t="s">
        <v>806</v>
      </c>
      <c r="F383" s="454">
        <v>9</v>
      </c>
      <c r="G383" s="454">
        <v>19179</v>
      </c>
      <c r="H383" s="454"/>
      <c r="I383" s="454">
        <v>2131</v>
      </c>
      <c r="J383" s="454"/>
      <c r="K383" s="454"/>
      <c r="L383" s="454"/>
      <c r="M383" s="454"/>
      <c r="N383" s="454">
        <v>5</v>
      </c>
      <c r="O383" s="454">
        <v>10730</v>
      </c>
      <c r="P383" s="524"/>
      <c r="Q383" s="455">
        <v>2146</v>
      </c>
    </row>
    <row r="384" spans="1:17" ht="14.4" customHeight="1" x14ac:dyDescent="0.3">
      <c r="A384" s="449" t="s">
        <v>885</v>
      </c>
      <c r="B384" s="450" t="s">
        <v>714</v>
      </c>
      <c r="C384" s="450" t="s">
        <v>715</v>
      </c>
      <c r="D384" s="450" t="s">
        <v>807</v>
      </c>
      <c r="E384" s="450" t="s">
        <v>808</v>
      </c>
      <c r="F384" s="454">
        <v>16</v>
      </c>
      <c r="G384" s="454">
        <v>3872</v>
      </c>
      <c r="H384" s="454">
        <v>2.276308054085832</v>
      </c>
      <c r="I384" s="454">
        <v>242</v>
      </c>
      <c r="J384" s="454">
        <v>7</v>
      </c>
      <c r="K384" s="454">
        <v>1701</v>
      </c>
      <c r="L384" s="454">
        <v>1</v>
      </c>
      <c r="M384" s="454">
        <v>243</v>
      </c>
      <c r="N384" s="454"/>
      <c r="O384" s="454"/>
      <c r="P384" s="524"/>
      <c r="Q384" s="455"/>
    </row>
    <row r="385" spans="1:17" ht="14.4" customHeight="1" x14ac:dyDescent="0.3">
      <c r="A385" s="449" t="s">
        <v>885</v>
      </c>
      <c r="B385" s="450" t="s">
        <v>714</v>
      </c>
      <c r="C385" s="450" t="s">
        <v>715</v>
      </c>
      <c r="D385" s="450" t="s">
        <v>814</v>
      </c>
      <c r="E385" s="450" t="s">
        <v>815</v>
      </c>
      <c r="F385" s="454">
        <v>264</v>
      </c>
      <c r="G385" s="454">
        <v>279048</v>
      </c>
      <c r="H385" s="454">
        <v>1.1347104749512036</v>
      </c>
      <c r="I385" s="454">
        <v>1057</v>
      </c>
      <c r="J385" s="454">
        <v>232</v>
      </c>
      <c r="K385" s="454">
        <v>245920</v>
      </c>
      <c r="L385" s="454">
        <v>1</v>
      </c>
      <c r="M385" s="454">
        <v>1060</v>
      </c>
      <c r="N385" s="454">
        <v>383</v>
      </c>
      <c r="O385" s="454">
        <v>411725</v>
      </c>
      <c r="P385" s="524">
        <v>1.6742233246584255</v>
      </c>
      <c r="Q385" s="455">
        <v>1075</v>
      </c>
    </row>
    <row r="386" spans="1:17" ht="14.4" customHeight="1" x14ac:dyDescent="0.3">
      <c r="A386" s="449" t="s">
        <v>885</v>
      </c>
      <c r="B386" s="450" t="s">
        <v>714</v>
      </c>
      <c r="C386" s="450" t="s">
        <v>715</v>
      </c>
      <c r="D386" s="450" t="s">
        <v>816</v>
      </c>
      <c r="E386" s="450" t="s">
        <v>817</v>
      </c>
      <c r="F386" s="454"/>
      <c r="G386" s="454"/>
      <c r="H386" s="454"/>
      <c r="I386" s="454"/>
      <c r="J386" s="454"/>
      <c r="K386" s="454"/>
      <c r="L386" s="454"/>
      <c r="M386" s="454"/>
      <c r="N386" s="454">
        <v>4</v>
      </c>
      <c r="O386" s="454">
        <v>1164</v>
      </c>
      <c r="P386" s="524"/>
      <c r="Q386" s="455">
        <v>291</v>
      </c>
    </row>
    <row r="387" spans="1:17" ht="14.4" customHeight="1" x14ac:dyDescent="0.3">
      <c r="A387" s="449" t="s">
        <v>885</v>
      </c>
      <c r="B387" s="450" t="s">
        <v>714</v>
      </c>
      <c r="C387" s="450" t="s">
        <v>715</v>
      </c>
      <c r="D387" s="450" t="s">
        <v>826</v>
      </c>
      <c r="E387" s="450" t="s">
        <v>827</v>
      </c>
      <c r="F387" s="454"/>
      <c r="G387" s="454"/>
      <c r="H387" s="454"/>
      <c r="I387" s="454"/>
      <c r="J387" s="454"/>
      <c r="K387" s="454"/>
      <c r="L387" s="454"/>
      <c r="M387" s="454"/>
      <c r="N387" s="454">
        <v>1</v>
      </c>
      <c r="O387" s="454">
        <v>0</v>
      </c>
      <c r="P387" s="524"/>
      <c r="Q387" s="455">
        <v>0</v>
      </c>
    </row>
    <row r="388" spans="1:17" ht="14.4" customHeight="1" x14ac:dyDescent="0.3">
      <c r="A388" s="449" t="s">
        <v>885</v>
      </c>
      <c r="B388" s="450" t="s">
        <v>714</v>
      </c>
      <c r="C388" s="450" t="s">
        <v>715</v>
      </c>
      <c r="D388" s="450" t="s">
        <v>828</v>
      </c>
      <c r="E388" s="450" t="s">
        <v>829</v>
      </c>
      <c r="F388" s="454"/>
      <c r="G388" s="454"/>
      <c r="H388" s="454"/>
      <c r="I388" s="454"/>
      <c r="J388" s="454"/>
      <c r="K388" s="454"/>
      <c r="L388" s="454"/>
      <c r="M388" s="454"/>
      <c r="N388" s="454">
        <v>4</v>
      </c>
      <c r="O388" s="454">
        <v>19212</v>
      </c>
      <c r="P388" s="524"/>
      <c r="Q388" s="455">
        <v>4803</v>
      </c>
    </row>
    <row r="389" spans="1:17" ht="14.4" customHeight="1" x14ac:dyDescent="0.3">
      <c r="A389" s="449" t="s">
        <v>885</v>
      </c>
      <c r="B389" s="450" t="s">
        <v>714</v>
      </c>
      <c r="C389" s="450" t="s">
        <v>715</v>
      </c>
      <c r="D389" s="450" t="s">
        <v>830</v>
      </c>
      <c r="E389" s="450" t="s">
        <v>831</v>
      </c>
      <c r="F389" s="454"/>
      <c r="G389" s="454"/>
      <c r="H389" s="454"/>
      <c r="I389" s="454"/>
      <c r="J389" s="454"/>
      <c r="K389" s="454"/>
      <c r="L389" s="454"/>
      <c r="M389" s="454"/>
      <c r="N389" s="454">
        <v>1</v>
      </c>
      <c r="O389" s="454">
        <v>612</v>
      </c>
      <c r="P389" s="524"/>
      <c r="Q389" s="455">
        <v>612</v>
      </c>
    </row>
    <row r="390" spans="1:17" ht="14.4" customHeight="1" x14ac:dyDescent="0.3">
      <c r="A390" s="449" t="s">
        <v>886</v>
      </c>
      <c r="B390" s="450" t="s">
        <v>714</v>
      </c>
      <c r="C390" s="450" t="s">
        <v>715</v>
      </c>
      <c r="D390" s="450" t="s">
        <v>718</v>
      </c>
      <c r="E390" s="450" t="s">
        <v>719</v>
      </c>
      <c r="F390" s="454">
        <v>155</v>
      </c>
      <c r="G390" s="454">
        <v>8990</v>
      </c>
      <c r="H390" s="454">
        <v>1.4622641509433962</v>
      </c>
      <c r="I390" s="454">
        <v>58</v>
      </c>
      <c r="J390" s="454">
        <v>106</v>
      </c>
      <c r="K390" s="454">
        <v>6148</v>
      </c>
      <c r="L390" s="454">
        <v>1</v>
      </c>
      <c r="M390" s="454">
        <v>58</v>
      </c>
      <c r="N390" s="454">
        <v>155</v>
      </c>
      <c r="O390" s="454">
        <v>9145</v>
      </c>
      <c r="P390" s="524">
        <v>1.4874756018217306</v>
      </c>
      <c r="Q390" s="455">
        <v>59</v>
      </c>
    </row>
    <row r="391" spans="1:17" ht="14.4" customHeight="1" x14ac:dyDescent="0.3">
      <c r="A391" s="449" t="s">
        <v>886</v>
      </c>
      <c r="B391" s="450" t="s">
        <v>714</v>
      </c>
      <c r="C391" s="450" t="s">
        <v>715</v>
      </c>
      <c r="D391" s="450" t="s">
        <v>720</v>
      </c>
      <c r="E391" s="450" t="s">
        <v>721</v>
      </c>
      <c r="F391" s="454">
        <v>64</v>
      </c>
      <c r="G391" s="454">
        <v>8384</v>
      </c>
      <c r="H391" s="454">
        <v>0.88215488215488214</v>
      </c>
      <c r="I391" s="454">
        <v>131</v>
      </c>
      <c r="J391" s="454">
        <v>72</v>
      </c>
      <c r="K391" s="454">
        <v>9504</v>
      </c>
      <c r="L391" s="454">
        <v>1</v>
      </c>
      <c r="M391" s="454">
        <v>132</v>
      </c>
      <c r="N391" s="454">
        <v>79</v>
      </c>
      <c r="O391" s="454">
        <v>10428</v>
      </c>
      <c r="P391" s="524">
        <v>1.0972222222222223</v>
      </c>
      <c r="Q391" s="455">
        <v>132</v>
      </c>
    </row>
    <row r="392" spans="1:17" ht="14.4" customHeight="1" x14ac:dyDescent="0.3">
      <c r="A392" s="449" t="s">
        <v>886</v>
      </c>
      <c r="B392" s="450" t="s">
        <v>714</v>
      </c>
      <c r="C392" s="450" t="s">
        <v>715</v>
      </c>
      <c r="D392" s="450" t="s">
        <v>722</v>
      </c>
      <c r="E392" s="450" t="s">
        <v>723</v>
      </c>
      <c r="F392" s="454">
        <v>8</v>
      </c>
      <c r="G392" s="454">
        <v>1512</v>
      </c>
      <c r="H392" s="454">
        <v>0.79578947368421049</v>
      </c>
      <c r="I392" s="454">
        <v>189</v>
      </c>
      <c r="J392" s="454">
        <v>10</v>
      </c>
      <c r="K392" s="454">
        <v>1900</v>
      </c>
      <c r="L392" s="454">
        <v>1</v>
      </c>
      <c r="M392" s="454">
        <v>190</v>
      </c>
      <c r="N392" s="454">
        <v>9</v>
      </c>
      <c r="O392" s="454">
        <v>1710</v>
      </c>
      <c r="P392" s="524">
        <v>0.9</v>
      </c>
      <c r="Q392" s="455">
        <v>190</v>
      </c>
    </row>
    <row r="393" spans="1:17" ht="14.4" customHeight="1" x14ac:dyDescent="0.3">
      <c r="A393" s="449" t="s">
        <v>886</v>
      </c>
      <c r="B393" s="450" t="s">
        <v>714</v>
      </c>
      <c r="C393" s="450" t="s">
        <v>715</v>
      </c>
      <c r="D393" s="450" t="s">
        <v>724</v>
      </c>
      <c r="E393" s="450" t="s">
        <v>725</v>
      </c>
      <c r="F393" s="454">
        <v>23</v>
      </c>
      <c r="G393" s="454">
        <v>9384</v>
      </c>
      <c r="H393" s="454">
        <v>1.6428571428571428</v>
      </c>
      <c r="I393" s="454">
        <v>408</v>
      </c>
      <c r="J393" s="454">
        <v>14</v>
      </c>
      <c r="K393" s="454">
        <v>5712</v>
      </c>
      <c r="L393" s="454">
        <v>1</v>
      </c>
      <c r="M393" s="454">
        <v>408</v>
      </c>
      <c r="N393" s="454">
        <v>23</v>
      </c>
      <c r="O393" s="454">
        <v>9453</v>
      </c>
      <c r="P393" s="524">
        <v>1.6549369747899159</v>
      </c>
      <c r="Q393" s="455">
        <v>411</v>
      </c>
    </row>
    <row r="394" spans="1:17" ht="14.4" customHeight="1" x14ac:dyDescent="0.3">
      <c r="A394" s="449" t="s">
        <v>886</v>
      </c>
      <c r="B394" s="450" t="s">
        <v>714</v>
      </c>
      <c r="C394" s="450" t="s">
        <v>715</v>
      </c>
      <c r="D394" s="450" t="s">
        <v>726</v>
      </c>
      <c r="E394" s="450" t="s">
        <v>727</v>
      </c>
      <c r="F394" s="454">
        <v>23</v>
      </c>
      <c r="G394" s="454">
        <v>4140</v>
      </c>
      <c r="H394" s="454">
        <v>2.2999999999999998</v>
      </c>
      <c r="I394" s="454">
        <v>180</v>
      </c>
      <c r="J394" s="454">
        <v>10</v>
      </c>
      <c r="K394" s="454">
        <v>1800</v>
      </c>
      <c r="L394" s="454">
        <v>1</v>
      </c>
      <c r="M394" s="454">
        <v>180</v>
      </c>
      <c r="N394" s="454">
        <v>40</v>
      </c>
      <c r="O394" s="454">
        <v>7320</v>
      </c>
      <c r="P394" s="524">
        <v>4.0666666666666664</v>
      </c>
      <c r="Q394" s="455">
        <v>183</v>
      </c>
    </row>
    <row r="395" spans="1:17" ht="14.4" customHeight="1" x14ac:dyDescent="0.3">
      <c r="A395" s="449" t="s">
        <v>886</v>
      </c>
      <c r="B395" s="450" t="s">
        <v>714</v>
      </c>
      <c r="C395" s="450" t="s">
        <v>715</v>
      </c>
      <c r="D395" s="450" t="s">
        <v>730</v>
      </c>
      <c r="E395" s="450" t="s">
        <v>731</v>
      </c>
      <c r="F395" s="454">
        <v>21</v>
      </c>
      <c r="G395" s="454">
        <v>7056</v>
      </c>
      <c r="H395" s="454">
        <v>1.9034259509036957</v>
      </c>
      <c r="I395" s="454">
        <v>336</v>
      </c>
      <c r="J395" s="454">
        <v>11</v>
      </c>
      <c r="K395" s="454">
        <v>3707</v>
      </c>
      <c r="L395" s="454">
        <v>1</v>
      </c>
      <c r="M395" s="454">
        <v>337</v>
      </c>
      <c r="N395" s="454">
        <v>21</v>
      </c>
      <c r="O395" s="454">
        <v>7161</v>
      </c>
      <c r="P395" s="524">
        <v>1.9317507418397626</v>
      </c>
      <c r="Q395" s="455">
        <v>341</v>
      </c>
    </row>
    <row r="396" spans="1:17" ht="14.4" customHeight="1" x14ac:dyDescent="0.3">
      <c r="A396" s="449" t="s">
        <v>886</v>
      </c>
      <c r="B396" s="450" t="s">
        <v>714</v>
      </c>
      <c r="C396" s="450" t="s">
        <v>715</v>
      </c>
      <c r="D396" s="450" t="s">
        <v>734</v>
      </c>
      <c r="E396" s="450" t="s">
        <v>735</v>
      </c>
      <c r="F396" s="454">
        <v>224</v>
      </c>
      <c r="G396" s="454">
        <v>78176</v>
      </c>
      <c r="H396" s="454">
        <v>1.3703067484662577</v>
      </c>
      <c r="I396" s="454">
        <v>349</v>
      </c>
      <c r="J396" s="454">
        <v>163</v>
      </c>
      <c r="K396" s="454">
        <v>57050</v>
      </c>
      <c r="L396" s="454">
        <v>1</v>
      </c>
      <c r="M396" s="454">
        <v>350</v>
      </c>
      <c r="N396" s="454">
        <v>340</v>
      </c>
      <c r="O396" s="454">
        <v>119340</v>
      </c>
      <c r="P396" s="524">
        <v>2.0918492550394392</v>
      </c>
      <c r="Q396" s="455">
        <v>351</v>
      </c>
    </row>
    <row r="397" spans="1:17" ht="14.4" customHeight="1" x14ac:dyDescent="0.3">
      <c r="A397" s="449" t="s">
        <v>886</v>
      </c>
      <c r="B397" s="450" t="s">
        <v>714</v>
      </c>
      <c r="C397" s="450" t="s">
        <v>715</v>
      </c>
      <c r="D397" s="450" t="s">
        <v>740</v>
      </c>
      <c r="E397" s="450" t="s">
        <v>741</v>
      </c>
      <c r="F397" s="454">
        <v>13</v>
      </c>
      <c r="G397" s="454">
        <v>1521</v>
      </c>
      <c r="H397" s="454">
        <v>1.0833333333333333</v>
      </c>
      <c r="I397" s="454">
        <v>117</v>
      </c>
      <c r="J397" s="454">
        <v>12</v>
      </c>
      <c r="K397" s="454">
        <v>1404</v>
      </c>
      <c r="L397" s="454">
        <v>1</v>
      </c>
      <c r="M397" s="454">
        <v>117</v>
      </c>
      <c r="N397" s="454">
        <v>12</v>
      </c>
      <c r="O397" s="454">
        <v>1416</v>
      </c>
      <c r="P397" s="524">
        <v>1.0085470085470085</v>
      </c>
      <c r="Q397" s="455">
        <v>118</v>
      </c>
    </row>
    <row r="398" spans="1:17" ht="14.4" customHeight="1" x14ac:dyDescent="0.3">
      <c r="A398" s="449" t="s">
        <v>886</v>
      </c>
      <c r="B398" s="450" t="s">
        <v>714</v>
      </c>
      <c r="C398" s="450" t="s">
        <v>715</v>
      </c>
      <c r="D398" s="450" t="s">
        <v>742</v>
      </c>
      <c r="E398" s="450" t="s">
        <v>743</v>
      </c>
      <c r="F398" s="454">
        <v>2</v>
      </c>
      <c r="G398" s="454">
        <v>98</v>
      </c>
      <c r="H398" s="454"/>
      <c r="I398" s="454">
        <v>49</v>
      </c>
      <c r="J398" s="454"/>
      <c r="K398" s="454"/>
      <c r="L398" s="454"/>
      <c r="M398" s="454"/>
      <c r="N398" s="454">
        <v>1</v>
      </c>
      <c r="O398" s="454">
        <v>50</v>
      </c>
      <c r="P398" s="524"/>
      <c r="Q398" s="455">
        <v>50</v>
      </c>
    </row>
    <row r="399" spans="1:17" ht="14.4" customHeight="1" x14ac:dyDescent="0.3">
      <c r="A399" s="449" t="s">
        <v>886</v>
      </c>
      <c r="B399" s="450" t="s">
        <v>714</v>
      </c>
      <c r="C399" s="450" t="s">
        <v>715</v>
      </c>
      <c r="D399" s="450" t="s">
        <v>746</v>
      </c>
      <c r="E399" s="450" t="s">
        <v>747</v>
      </c>
      <c r="F399" s="454">
        <v>12</v>
      </c>
      <c r="G399" s="454">
        <v>456</v>
      </c>
      <c r="H399" s="454">
        <v>1.3333333333333333</v>
      </c>
      <c r="I399" s="454">
        <v>38</v>
      </c>
      <c r="J399" s="454">
        <v>9</v>
      </c>
      <c r="K399" s="454">
        <v>342</v>
      </c>
      <c r="L399" s="454">
        <v>1</v>
      </c>
      <c r="M399" s="454">
        <v>38</v>
      </c>
      <c r="N399" s="454">
        <v>10</v>
      </c>
      <c r="O399" s="454">
        <v>380</v>
      </c>
      <c r="P399" s="524">
        <v>1.1111111111111112</v>
      </c>
      <c r="Q399" s="455">
        <v>38</v>
      </c>
    </row>
    <row r="400" spans="1:17" ht="14.4" customHeight="1" x14ac:dyDescent="0.3">
      <c r="A400" s="449" t="s">
        <v>886</v>
      </c>
      <c r="B400" s="450" t="s">
        <v>714</v>
      </c>
      <c r="C400" s="450" t="s">
        <v>715</v>
      </c>
      <c r="D400" s="450" t="s">
        <v>750</v>
      </c>
      <c r="E400" s="450" t="s">
        <v>751</v>
      </c>
      <c r="F400" s="454">
        <v>1</v>
      </c>
      <c r="G400" s="454">
        <v>705</v>
      </c>
      <c r="H400" s="454"/>
      <c r="I400" s="454">
        <v>705</v>
      </c>
      <c r="J400" s="454"/>
      <c r="K400" s="454"/>
      <c r="L400" s="454"/>
      <c r="M400" s="454"/>
      <c r="N400" s="454"/>
      <c r="O400" s="454"/>
      <c r="P400" s="524"/>
      <c r="Q400" s="455"/>
    </row>
    <row r="401" spans="1:17" ht="14.4" customHeight="1" x14ac:dyDescent="0.3">
      <c r="A401" s="449" t="s">
        <v>886</v>
      </c>
      <c r="B401" s="450" t="s">
        <v>714</v>
      </c>
      <c r="C401" s="450" t="s">
        <v>715</v>
      </c>
      <c r="D401" s="450" t="s">
        <v>754</v>
      </c>
      <c r="E401" s="450" t="s">
        <v>755</v>
      </c>
      <c r="F401" s="454">
        <v>159</v>
      </c>
      <c r="G401" s="454">
        <v>48495</v>
      </c>
      <c r="H401" s="454">
        <v>0.9464285714285714</v>
      </c>
      <c r="I401" s="454">
        <v>305</v>
      </c>
      <c r="J401" s="454">
        <v>168</v>
      </c>
      <c r="K401" s="454">
        <v>51240</v>
      </c>
      <c r="L401" s="454">
        <v>1</v>
      </c>
      <c r="M401" s="454">
        <v>305</v>
      </c>
      <c r="N401" s="454">
        <v>175</v>
      </c>
      <c r="O401" s="454">
        <v>53900</v>
      </c>
      <c r="P401" s="524">
        <v>1.0519125683060109</v>
      </c>
      <c r="Q401" s="455">
        <v>308</v>
      </c>
    </row>
    <row r="402" spans="1:17" ht="14.4" customHeight="1" x14ac:dyDescent="0.3">
      <c r="A402" s="449" t="s">
        <v>886</v>
      </c>
      <c r="B402" s="450" t="s">
        <v>714</v>
      </c>
      <c r="C402" s="450" t="s">
        <v>715</v>
      </c>
      <c r="D402" s="450" t="s">
        <v>758</v>
      </c>
      <c r="E402" s="450" t="s">
        <v>759</v>
      </c>
      <c r="F402" s="454">
        <v>67</v>
      </c>
      <c r="G402" s="454">
        <v>33098</v>
      </c>
      <c r="H402" s="454">
        <v>0.68932625221285015</v>
      </c>
      <c r="I402" s="454">
        <v>494</v>
      </c>
      <c r="J402" s="454">
        <v>97</v>
      </c>
      <c r="K402" s="454">
        <v>48015</v>
      </c>
      <c r="L402" s="454">
        <v>1</v>
      </c>
      <c r="M402" s="454">
        <v>495</v>
      </c>
      <c r="N402" s="454">
        <v>149</v>
      </c>
      <c r="O402" s="454">
        <v>74351</v>
      </c>
      <c r="P402" s="524">
        <v>1.5484952618973238</v>
      </c>
      <c r="Q402" s="455">
        <v>499</v>
      </c>
    </row>
    <row r="403" spans="1:17" ht="14.4" customHeight="1" x14ac:dyDescent="0.3">
      <c r="A403" s="449" t="s">
        <v>886</v>
      </c>
      <c r="B403" s="450" t="s">
        <v>714</v>
      </c>
      <c r="C403" s="450" t="s">
        <v>715</v>
      </c>
      <c r="D403" s="450" t="s">
        <v>760</v>
      </c>
      <c r="E403" s="450" t="s">
        <v>761</v>
      </c>
      <c r="F403" s="454"/>
      <c r="G403" s="454"/>
      <c r="H403" s="454"/>
      <c r="I403" s="454"/>
      <c r="J403" s="454"/>
      <c r="K403" s="454"/>
      <c r="L403" s="454"/>
      <c r="M403" s="454"/>
      <c r="N403" s="454">
        <v>1</v>
      </c>
      <c r="O403" s="454">
        <v>6669</v>
      </c>
      <c r="P403" s="524"/>
      <c r="Q403" s="455">
        <v>6669</v>
      </c>
    </row>
    <row r="404" spans="1:17" ht="14.4" customHeight="1" x14ac:dyDescent="0.3">
      <c r="A404" s="449" t="s">
        <v>886</v>
      </c>
      <c r="B404" s="450" t="s">
        <v>714</v>
      </c>
      <c r="C404" s="450" t="s">
        <v>715</v>
      </c>
      <c r="D404" s="450" t="s">
        <v>762</v>
      </c>
      <c r="E404" s="450" t="s">
        <v>763</v>
      </c>
      <c r="F404" s="454">
        <v>180</v>
      </c>
      <c r="G404" s="454">
        <v>66600</v>
      </c>
      <c r="H404" s="454">
        <v>0.77377079654242964</v>
      </c>
      <c r="I404" s="454">
        <v>370</v>
      </c>
      <c r="J404" s="454">
        <v>232</v>
      </c>
      <c r="K404" s="454">
        <v>86072</v>
      </c>
      <c r="L404" s="454">
        <v>1</v>
      </c>
      <c r="M404" s="454">
        <v>371</v>
      </c>
      <c r="N404" s="454">
        <v>264</v>
      </c>
      <c r="O404" s="454">
        <v>99264</v>
      </c>
      <c r="P404" s="524">
        <v>1.1532670322520679</v>
      </c>
      <c r="Q404" s="455">
        <v>376</v>
      </c>
    </row>
    <row r="405" spans="1:17" ht="14.4" customHeight="1" x14ac:dyDescent="0.3">
      <c r="A405" s="449" t="s">
        <v>886</v>
      </c>
      <c r="B405" s="450" t="s">
        <v>714</v>
      </c>
      <c r="C405" s="450" t="s">
        <v>715</v>
      </c>
      <c r="D405" s="450" t="s">
        <v>766</v>
      </c>
      <c r="E405" s="450" t="s">
        <v>767</v>
      </c>
      <c r="F405" s="454"/>
      <c r="G405" s="454"/>
      <c r="H405" s="454"/>
      <c r="I405" s="454"/>
      <c r="J405" s="454">
        <v>1</v>
      </c>
      <c r="K405" s="454">
        <v>12</v>
      </c>
      <c r="L405" s="454">
        <v>1</v>
      </c>
      <c r="M405" s="454">
        <v>12</v>
      </c>
      <c r="N405" s="454">
        <v>3</v>
      </c>
      <c r="O405" s="454">
        <v>36</v>
      </c>
      <c r="P405" s="524">
        <v>3</v>
      </c>
      <c r="Q405" s="455">
        <v>12</v>
      </c>
    </row>
    <row r="406" spans="1:17" ht="14.4" customHeight="1" x14ac:dyDescent="0.3">
      <c r="A406" s="449" t="s">
        <v>886</v>
      </c>
      <c r="B406" s="450" t="s">
        <v>714</v>
      </c>
      <c r="C406" s="450" t="s">
        <v>715</v>
      </c>
      <c r="D406" s="450" t="s">
        <v>770</v>
      </c>
      <c r="E406" s="450" t="s">
        <v>771</v>
      </c>
      <c r="F406" s="454">
        <v>7</v>
      </c>
      <c r="G406" s="454">
        <v>777</v>
      </c>
      <c r="H406" s="454">
        <v>0.69374999999999998</v>
      </c>
      <c r="I406" s="454">
        <v>111</v>
      </c>
      <c r="J406" s="454">
        <v>10</v>
      </c>
      <c r="K406" s="454">
        <v>1120</v>
      </c>
      <c r="L406" s="454">
        <v>1</v>
      </c>
      <c r="M406" s="454">
        <v>112</v>
      </c>
      <c r="N406" s="454">
        <v>13</v>
      </c>
      <c r="O406" s="454">
        <v>1469</v>
      </c>
      <c r="P406" s="524">
        <v>1.3116071428571427</v>
      </c>
      <c r="Q406" s="455">
        <v>113</v>
      </c>
    </row>
    <row r="407" spans="1:17" ht="14.4" customHeight="1" x14ac:dyDescent="0.3">
      <c r="A407" s="449" t="s">
        <v>886</v>
      </c>
      <c r="B407" s="450" t="s">
        <v>714</v>
      </c>
      <c r="C407" s="450" t="s">
        <v>715</v>
      </c>
      <c r="D407" s="450" t="s">
        <v>772</v>
      </c>
      <c r="E407" s="450" t="s">
        <v>773</v>
      </c>
      <c r="F407" s="454">
        <v>5</v>
      </c>
      <c r="G407" s="454">
        <v>625</v>
      </c>
      <c r="H407" s="454">
        <v>1.2400793650793651</v>
      </c>
      <c r="I407" s="454">
        <v>125</v>
      </c>
      <c r="J407" s="454">
        <v>4</v>
      </c>
      <c r="K407" s="454">
        <v>504</v>
      </c>
      <c r="L407" s="454">
        <v>1</v>
      </c>
      <c r="M407" s="454">
        <v>126</v>
      </c>
      <c r="N407" s="454">
        <v>3</v>
      </c>
      <c r="O407" s="454">
        <v>378</v>
      </c>
      <c r="P407" s="524">
        <v>0.75</v>
      </c>
      <c r="Q407" s="455">
        <v>126</v>
      </c>
    </row>
    <row r="408" spans="1:17" ht="14.4" customHeight="1" x14ac:dyDescent="0.3">
      <c r="A408" s="449" t="s">
        <v>886</v>
      </c>
      <c r="B408" s="450" t="s">
        <v>714</v>
      </c>
      <c r="C408" s="450" t="s">
        <v>715</v>
      </c>
      <c r="D408" s="450" t="s">
        <v>774</v>
      </c>
      <c r="E408" s="450" t="s">
        <v>775</v>
      </c>
      <c r="F408" s="454">
        <v>18</v>
      </c>
      <c r="G408" s="454">
        <v>8910</v>
      </c>
      <c r="H408" s="454">
        <v>1.2831221198156681</v>
      </c>
      <c r="I408" s="454">
        <v>495</v>
      </c>
      <c r="J408" s="454">
        <v>14</v>
      </c>
      <c r="K408" s="454">
        <v>6944</v>
      </c>
      <c r="L408" s="454">
        <v>1</v>
      </c>
      <c r="M408" s="454">
        <v>496</v>
      </c>
      <c r="N408" s="454">
        <v>15</v>
      </c>
      <c r="O408" s="454">
        <v>7500</v>
      </c>
      <c r="P408" s="524">
        <v>1.0800691244239631</v>
      </c>
      <c r="Q408" s="455">
        <v>500</v>
      </c>
    </row>
    <row r="409" spans="1:17" ht="14.4" customHeight="1" x14ac:dyDescent="0.3">
      <c r="A409" s="449" t="s">
        <v>886</v>
      </c>
      <c r="B409" s="450" t="s">
        <v>714</v>
      </c>
      <c r="C409" s="450" t="s">
        <v>715</v>
      </c>
      <c r="D409" s="450" t="s">
        <v>776</v>
      </c>
      <c r="E409" s="450"/>
      <c r="F409" s="454">
        <v>3</v>
      </c>
      <c r="G409" s="454">
        <v>3855</v>
      </c>
      <c r="H409" s="454"/>
      <c r="I409" s="454">
        <v>1285</v>
      </c>
      <c r="J409" s="454"/>
      <c r="K409" s="454"/>
      <c r="L409" s="454"/>
      <c r="M409" s="454"/>
      <c r="N409" s="454"/>
      <c r="O409" s="454"/>
      <c r="P409" s="524"/>
      <c r="Q409" s="455"/>
    </row>
    <row r="410" spans="1:17" ht="14.4" customHeight="1" x14ac:dyDescent="0.3">
      <c r="A410" s="449" t="s">
        <v>886</v>
      </c>
      <c r="B410" s="450" t="s">
        <v>714</v>
      </c>
      <c r="C410" s="450" t="s">
        <v>715</v>
      </c>
      <c r="D410" s="450" t="s">
        <v>777</v>
      </c>
      <c r="E410" s="450" t="s">
        <v>778</v>
      </c>
      <c r="F410" s="454">
        <v>14</v>
      </c>
      <c r="G410" s="454">
        <v>6384</v>
      </c>
      <c r="H410" s="454">
        <v>2.7877729257641923</v>
      </c>
      <c r="I410" s="454">
        <v>456</v>
      </c>
      <c r="J410" s="454">
        <v>5</v>
      </c>
      <c r="K410" s="454">
        <v>2290</v>
      </c>
      <c r="L410" s="454">
        <v>1</v>
      </c>
      <c r="M410" s="454">
        <v>458</v>
      </c>
      <c r="N410" s="454">
        <v>9</v>
      </c>
      <c r="O410" s="454">
        <v>4167</v>
      </c>
      <c r="P410" s="524">
        <v>1.8196506550218341</v>
      </c>
      <c r="Q410" s="455">
        <v>463</v>
      </c>
    </row>
    <row r="411" spans="1:17" ht="14.4" customHeight="1" x14ac:dyDescent="0.3">
      <c r="A411" s="449" t="s">
        <v>886</v>
      </c>
      <c r="B411" s="450" t="s">
        <v>714</v>
      </c>
      <c r="C411" s="450" t="s">
        <v>715</v>
      </c>
      <c r="D411" s="450" t="s">
        <v>779</v>
      </c>
      <c r="E411" s="450" t="s">
        <v>780</v>
      </c>
      <c r="F411" s="454">
        <v>107</v>
      </c>
      <c r="G411" s="454">
        <v>6206</v>
      </c>
      <c r="H411" s="454">
        <v>1.019047619047619</v>
      </c>
      <c r="I411" s="454">
        <v>58</v>
      </c>
      <c r="J411" s="454">
        <v>105</v>
      </c>
      <c r="K411" s="454">
        <v>6090</v>
      </c>
      <c r="L411" s="454">
        <v>1</v>
      </c>
      <c r="M411" s="454">
        <v>58</v>
      </c>
      <c r="N411" s="454">
        <v>116</v>
      </c>
      <c r="O411" s="454">
        <v>6844</v>
      </c>
      <c r="P411" s="524">
        <v>1.1238095238095238</v>
      </c>
      <c r="Q411" s="455">
        <v>59</v>
      </c>
    </row>
    <row r="412" spans="1:17" ht="14.4" customHeight="1" x14ac:dyDescent="0.3">
      <c r="A412" s="449" t="s">
        <v>886</v>
      </c>
      <c r="B412" s="450" t="s">
        <v>714</v>
      </c>
      <c r="C412" s="450" t="s">
        <v>715</v>
      </c>
      <c r="D412" s="450" t="s">
        <v>787</v>
      </c>
      <c r="E412" s="450" t="s">
        <v>788</v>
      </c>
      <c r="F412" s="454">
        <v>350</v>
      </c>
      <c r="G412" s="454">
        <v>61600</v>
      </c>
      <c r="H412" s="454">
        <v>0.64575645756457567</v>
      </c>
      <c r="I412" s="454">
        <v>176</v>
      </c>
      <c r="J412" s="454">
        <v>542</v>
      </c>
      <c r="K412" s="454">
        <v>95392</v>
      </c>
      <c r="L412" s="454">
        <v>1</v>
      </c>
      <c r="M412" s="454">
        <v>176</v>
      </c>
      <c r="N412" s="454">
        <v>701</v>
      </c>
      <c r="O412" s="454">
        <v>125479</v>
      </c>
      <c r="P412" s="524">
        <v>1.3154038074471655</v>
      </c>
      <c r="Q412" s="455">
        <v>179</v>
      </c>
    </row>
    <row r="413" spans="1:17" ht="14.4" customHeight="1" x14ac:dyDescent="0.3">
      <c r="A413" s="449" t="s">
        <v>886</v>
      </c>
      <c r="B413" s="450" t="s">
        <v>714</v>
      </c>
      <c r="C413" s="450" t="s">
        <v>715</v>
      </c>
      <c r="D413" s="450" t="s">
        <v>789</v>
      </c>
      <c r="E413" s="450" t="s">
        <v>790</v>
      </c>
      <c r="F413" s="454">
        <v>22</v>
      </c>
      <c r="G413" s="454">
        <v>1870</v>
      </c>
      <c r="H413" s="454">
        <v>5.4360465116279073</v>
      </c>
      <c r="I413" s="454">
        <v>85</v>
      </c>
      <c r="J413" s="454">
        <v>4</v>
      </c>
      <c r="K413" s="454">
        <v>344</v>
      </c>
      <c r="L413" s="454">
        <v>1</v>
      </c>
      <c r="M413" s="454">
        <v>86</v>
      </c>
      <c r="N413" s="454">
        <v>4</v>
      </c>
      <c r="O413" s="454">
        <v>348</v>
      </c>
      <c r="P413" s="524">
        <v>1.0116279069767442</v>
      </c>
      <c r="Q413" s="455">
        <v>87</v>
      </c>
    </row>
    <row r="414" spans="1:17" ht="14.4" customHeight="1" x14ac:dyDescent="0.3">
      <c r="A414" s="449" t="s">
        <v>886</v>
      </c>
      <c r="B414" s="450" t="s">
        <v>714</v>
      </c>
      <c r="C414" s="450" t="s">
        <v>715</v>
      </c>
      <c r="D414" s="450" t="s">
        <v>791</v>
      </c>
      <c r="E414" s="450" t="s">
        <v>792</v>
      </c>
      <c r="F414" s="454">
        <v>1</v>
      </c>
      <c r="G414" s="454">
        <v>178</v>
      </c>
      <c r="H414" s="454"/>
      <c r="I414" s="454">
        <v>178</v>
      </c>
      <c r="J414" s="454"/>
      <c r="K414" s="454"/>
      <c r="L414" s="454"/>
      <c r="M414" s="454"/>
      <c r="N414" s="454">
        <v>1</v>
      </c>
      <c r="O414" s="454">
        <v>180</v>
      </c>
      <c r="P414" s="524"/>
      <c r="Q414" s="455">
        <v>180</v>
      </c>
    </row>
    <row r="415" spans="1:17" ht="14.4" customHeight="1" x14ac:dyDescent="0.3">
      <c r="A415" s="449" t="s">
        <v>886</v>
      </c>
      <c r="B415" s="450" t="s">
        <v>714</v>
      </c>
      <c r="C415" s="450" t="s">
        <v>715</v>
      </c>
      <c r="D415" s="450" t="s">
        <v>793</v>
      </c>
      <c r="E415" s="450" t="s">
        <v>794</v>
      </c>
      <c r="F415" s="454">
        <v>4</v>
      </c>
      <c r="G415" s="454">
        <v>680</v>
      </c>
      <c r="H415" s="454">
        <v>0.66666666666666663</v>
      </c>
      <c r="I415" s="454">
        <v>170</v>
      </c>
      <c r="J415" s="454">
        <v>6</v>
      </c>
      <c r="K415" s="454">
        <v>1020</v>
      </c>
      <c r="L415" s="454">
        <v>1</v>
      </c>
      <c r="M415" s="454">
        <v>170</v>
      </c>
      <c r="N415" s="454">
        <v>10</v>
      </c>
      <c r="O415" s="454">
        <v>1720</v>
      </c>
      <c r="P415" s="524">
        <v>1.6862745098039216</v>
      </c>
      <c r="Q415" s="455">
        <v>172</v>
      </c>
    </row>
    <row r="416" spans="1:17" ht="14.4" customHeight="1" x14ac:dyDescent="0.3">
      <c r="A416" s="449" t="s">
        <v>886</v>
      </c>
      <c r="B416" s="450" t="s">
        <v>714</v>
      </c>
      <c r="C416" s="450" t="s">
        <v>715</v>
      </c>
      <c r="D416" s="450" t="s">
        <v>795</v>
      </c>
      <c r="E416" s="450" t="s">
        <v>796</v>
      </c>
      <c r="F416" s="454">
        <v>2</v>
      </c>
      <c r="G416" s="454">
        <v>58</v>
      </c>
      <c r="H416" s="454">
        <v>1</v>
      </c>
      <c r="I416" s="454">
        <v>29</v>
      </c>
      <c r="J416" s="454">
        <v>2</v>
      </c>
      <c r="K416" s="454">
        <v>58</v>
      </c>
      <c r="L416" s="454">
        <v>1</v>
      </c>
      <c r="M416" s="454">
        <v>29</v>
      </c>
      <c r="N416" s="454"/>
      <c r="O416" s="454"/>
      <c r="P416" s="524"/>
      <c r="Q416" s="455"/>
    </row>
    <row r="417" spans="1:17" ht="14.4" customHeight="1" x14ac:dyDescent="0.3">
      <c r="A417" s="449" t="s">
        <v>886</v>
      </c>
      <c r="B417" s="450" t="s">
        <v>714</v>
      </c>
      <c r="C417" s="450" t="s">
        <v>715</v>
      </c>
      <c r="D417" s="450" t="s">
        <v>797</v>
      </c>
      <c r="E417" s="450"/>
      <c r="F417" s="454">
        <v>10</v>
      </c>
      <c r="G417" s="454">
        <v>10120</v>
      </c>
      <c r="H417" s="454"/>
      <c r="I417" s="454">
        <v>1012</v>
      </c>
      <c r="J417" s="454"/>
      <c r="K417" s="454"/>
      <c r="L417" s="454"/>
      <c r="M417" s="454"/>
      <c r="N417" s="454"/>
      <c r="O417" s="454"/>
      <c r="P417" s="524"/>
      <c r="Q417" s="455"/>
    </row>
    <row r="418" spans="1:17" ht="14.4" customHeight="1" x14ac:dyDescent="0.3">
      <c r="A418" s="449" t="s">
        <v>886</v>
      </c>
      <c r="B418" s="450" t="s">
        <v>714</v>
      </c>
      <c r="C418" s="450" t="s">
        <v>715</v>
      </c>
      <c r="D418" s="450" t="s">
        <v>798</v>
      </c>
      <c r="E418" s="450" t="s">
        <v>799</v>
      </c>
      <c r="F418" s="454">
        <v>4</v>
      </c>
      <c r="G418" s="454">
        <v>704</v>
      </c>
      <c r="H418" s="454"/>
      <c r="I418" s="454">
        <v>176</v>
      </c>
      <c r="J418" s="454"/>
      <c r="K418" s="454"/>
      <c r="L418" s="454"/>
      <c r="M418" s="454"/>
      <c r="N418" s="454">
        <v>2</v>
      </c>
      <c r="O418" s="454">
        <v>356</v>
      </c>
      <c r="P418" s="524"/>
      <c r="Q418" s="455">
        <v>178</v>
      </c>
    </row>
    <row r="419" spans="1:17" ht="14.4" customHeight="1" x14ac:dyDescent="0.3">
      <c r="A419" s="449" t="s">
        <v>886</v>
      </c>
      <c r="B419" s="450" t="s">
        <v>714</v>
      </c>
      <c r="C419" s="450" t="s">
        <v>715</v>
      </c>
      <c r="D419" s="450" t="s">
        <v>800</v>
      </c>
      <c r="E419" s="450"/>
      <c r="F419" s="454">
        <v>13</v>
      </c>
      <c r="G419" s="454">
        <v>29861</v>
      </c>
      <c r="H419" s="454"/>
      <c r="I419" s="454">
        <v>2297</v>
      </c>
      <c r="J419" s="454"/>
      <c r="K419" s="454"/>
      <c r="L419" s="454"/>
      <c r="M419" s="454"/>
      <c r="N419" s="454"/>
      <c r="O419" s="454"/>
      <c r="P419" s="524"/>
      <c r="Q419" s="455"/>
    </row>
    <row r="420" spans="1:17" ht="14.4" customHeight="1" x14ac:dyDescent="0.3">
      <c r="A420" s="449" t="s">
        <v>886</v>
      </c>
      <c r="B420" s="450" t="s">
        <v>714</v>
      </c>
      <c r="C420" s="450" t="s">
        <v>715</v>
      </c>
      <c r="D420" s="450" t="s">
        <v>803</v>
      </c>
      <c r="E420" s="450" t="s">
        <v>804</v>
      </c>
      <c r="F420" s="454">
        <v>5</v>
      </c>
      <c r="G420" s="454">
        <v>1320</v>
      </c>
      <c r="H420" s="454">
        <v>2.5</v>
      </c>
      <c r="I420" s="454">
        <v>264</v>
      </c>
      <c r="J420" s="454">
        <v>2</v>
      </c>
      <c r="K420" s="454">
        <v>528</v>
      </c>
      <c r="L420" s="454">
        <v>1</v>
      </c>
      <c r="M420" s="454">
        <v>264</v>
      </c>
      <c r="N420" s="454">
        <v>3</v>
      </c>
      <c r="O420" s="454">
        <v>801</v>
      </c>
      <c r="P420" s="524">
        <v>1.5170454545454546</v>
      </c>
      <c r="Q420" s="455">
        <v>267</v>
      </c>
    </row>
    <row r="421" spans="1:17" ht="14.4" customHeight="1" x14ac:dyDescent="0.3">
      <c r="A421" s="449" t="s">
        <v>886</v>
      </c>
      <c r="B421" s="450" t="s">
        <v>714</v>
      </c>
      <c r="C421" s="450" t="s">
        <v>715</v>
      </c>
      <c r="D421" s="450" t="s">
        <v>805</v>
      </c>
      <c r="E421" s="450" t="s">
        <v>806</v>
      </c>
      <c r="F421" s="454">
        <v>4</v>
      </c>
      <c r="G421" s="454">
        <v>8524</v>
      </c>
      <c r="H421" s="454"/>
      <c r="I421" s="454">
        <v>2131</v>
      </c>
      <c r="J421" s="454"/>
      <c r="K421" s="454"/>
      <c r="L421" s="454"/>
      <c r="M421" s="454"/>
      <c r="N421" s="454">
        <v>1</v>
      </c>
      <c r="O421" s="454">
        <v>2146</v>
      </c>
      <c r="P421" s="524"/>
      <c r="Q421" s="455">
        <v>2146</v>
      </c>
    </row>
    <row r="422" spans="1:17" ht="14.4" customHeight="1" x14ac:dyDescent="0.3">
      <c r="A422" s="449" t="s">
        <v>886</v>
      </c>
      <c r="B422" s="450" t="s">
        <v>714</v>
      </c>
      <c r="C422" s="450" t="s">
        <v>715</v>
      </c>
      <c r="D422" s="450" t="s">
        <v>807</v>
      </c>
      <c r="E422" s="450" t="s">
        <v>808</v>
      </c>
      <c r="F422" s="454">
        <v>22</v>
      </c>
      <c r="G422" s="454">
        <v>5324</v>
      </c>
      <c r="H422" s="454">
        <v>1.3693415637860082</v>
      </c>
      <c r="I422" s="454">
        <v>242</v>
      </c>
      <c r="J422" s="454">
        <v>16</v>
      </c>
      <c r="K422" s="454">
        <v>3888</v>
      </c>
      <c r="L422" s="454">
        <v>1</v>
      </c>
      <c r="M422" s="454">
        <v>243</v>
      </c>
      <c r="N422" s="454">
        <v>18</v>
      </c>
      <c r="O422" s="454">
        <v>4392</v>
      </c>
      <c r="P422" s="524">
        <v>1.1296296296296295</v>
      </c>
      <c r="Q422" s="455">
        <v>244</v>
      </c>
    </row>
    <row r="423" spans="1:17" ht="14.4" customHeight="1" x14ac:dyDescent="0.3">
      <c r="A423" s="449" t="s">
        <v>886</v>
      </c>
      <c r="B423" s="450" t="s">
        <v>714</v>
      </c>
      <c r="C423" s="450" t="s">
        <v>715</v>
      </c>
      <c r="D423" s="450" t="s">
        <v>809</v>
      </c>
      <c r="E423" s="450" t="s">
        <v>810</v>
      </c>
      <c r="F423" s="454"/>
      <c r="G423" s="454"/>
      <c r="H423" s="454"/>
      <c r="I423" s="454"/>
      <c r="J423" s="454"/>
      <c r="K423" s="454"/>
      <c r="L423" s="454"/>
      <c r="M423" s="454"/>
      <c r="N423" s="454">
        <v>1</v>
      </c>
      <c r="O423" s="454">
        <v>435</v>
      </c>
      <c r="P423" s="524"/>
      <c r="Q423" s="455">
        <v>435</v>
      </c>
    </row>
    <row r="424" spans="1:17" ht="14.4" customHeight="1" x14ac:dyDescent="0.3">
      <c r="A424" s="449" t="s">
        <v>886</v>
      </c>
      <c r="B424" s="450" t="s">
        <v>714</v>
      </c>
      <c r="C424" s="450" t="s">
        <v>715</v>
      </c>
      <c r="D424" s="450" t="s">
        <v>811</v>
      </c>
      <c r="E424" s="450" t="s">
        <v>719</v>
      </c>
      <c r="F424" s="454">
        <v>1</v>
      </c>
      <c r="G424" s="454">
        <v>37</v>
      </c>
      <c r="H424" s="454"/>
      <c r="I424" s="454">
        <v>37</v>
      </c>
      <c r="J424" s="454"/>
      <c r="K424" s="454"/>
      <c r="L424" s="454"/>
      <c r="M424" s="454"/>
      <c r="N424" s="454"/>
      <c r="O424" s="454"/>
      <c r="P424" s="524"/>
      <c r="Q424" s="455"/>
    </row>
    <row r="425" spans="1:17" ht="14.4" customHeight="1" x14ac:dyDescent="0.3">
      <c r="A425" s="449" t="s">
        <v>886</v>
      </c>
      <c r="B425" s="450" t="s">
        <v>714</v>
      </c>
      <c r="C425" s="450" t="s">
        <v>715</v>
      </c>
      <c r="D425" s="450" t="s">
        <v>816</v>
      </c>
      <c r="E425" s="450" t="s">
        <v>817</v>
      </c>
      <c r="F425" s="454"/>
      <c r="G425" s="454"/>
      <c r="H425" s="454"/>
      <c r="I425" s="454"/>
      <c r="J425" s="454"/>
      <c r="K425" s="454"/>
      <c r="L425" s="454"/>
      <c r="M425" s="454"/>
      <c r="N425" s="454">
        <v>1</v>
      </c>
      <c r="O425" s="454">
        <v>291</v>
      </c>
      <c r="P425" s="524"/>
      <c r="Q425" s="455">
        <v>291</v>
      </c>
    </row>
    <row r="426" spans="1:17" ht="14.4" customHeight="1" x14ac:dyDescent="0.3">
      <c r="A426" s="449" t="s">
        <v>886</v>
      </c>
      <c r="B426" s="450" t="s">
        <v>714</v>
      </c>
      <c r="C426" s="450" t="s">
        <v>715</v>
      </c>
      <c r="D426" s="450" t="s">
        <v>818</v>
      </c>
      <c r="E426" s="450" t="s">
        <v>819</v>
      </c>
      <c r="F426" s="454"/>
      <c r="G426" s="454"/>
      <c r="H426" s="454"/>
      <c r="I426" s="454"/>
      <c r="J426" s="454"/>
      <c r="K426" s="454"/>
      <c r="L426" s="454"/>
      <c r="M426" s="454"/>
      <c r="N426" s="454">
        <v>1</v>
      </c>
      <c r="O426" s="454">
        <v>1118</v>
      </c>
      <c r="P426" s="524"/>
      <c r="Q426" s="455">
        <v>1118</v>
      </c>
    </row>
    <row r="427" spans="1:17" ht="14.4" customHeight="1" x14ac:dyDescent="0.3">
      <c r="A427" s="449" t="s">
        <v>886</v>
      </c>
      <c r="B427" s="450" t="s">
        <v>714</v>
      </c>
      <c r="C427" s="450" t="s">
        <v>715</v>
      </c>
      <c r="D427" s="450" t="s">
        <v>828</v>
      </c>
      <c r="E427" s="450" t="s">
        <v>829</v>
      </c>
      <c r="F427" s="454"/>
      <c r="G427" s="454"/>
      <c r="H427" s="454"/>
      <c r="I427" s="454"/>
      <c r="J427" s="454">
        <v>4</v>
      </c>
      <c r="K427" s="454">
        <v>19116</v>
      </c>
      <c r="L427" s="454">
        <v>1</v>
      </c>
      <c r="M427" s="454">
        <v>4779</v>
      </c>
      <c r="N427" s="454">
        <v>21</v>
      </c>
      <c r="O427" s="454">
        <v>100863</v>
      </c>
      <c r="P427" s="524">
        <v>5.2763653483992465</v>
      </c>
      <c r="Q427" s="455">
        <v>4803</v>
      </c>
    </row>
    <row r="428" spans="1:17" ht="14.4" customHeight="1" x14ac:dyDescent="0.3">
      <c r="A428" s="449" t="s">
        <v>886</v>
      </c>
      <c r="B428" s="450" t="s">
        <v>714</v>
      </c>
      <c r="C428" s="450" t="s">
        <v>715</v>
      </c>
      <c r="D428" s="450" t="s">
        <v>830</v>
      </c>
      <c r="E428" s="450" t="s">
        <v>831</v>
      </c>
      <c r="F428" s="454"/>
      <c r="G428" s="454"/>
      <c r="H428" s="454"/>
      <c r="I428" s="454"/>
      <c r="J428" s="454">
        <v>1</v>
      </c>
      <c r="K428" s="454">
        <v>609</v>
      </c>
      <c r="L428" s="454">
        <v>1</v>
      </c>
      <c r="M428" s="454">
        <v>609</v>
      </c>
      <c r="N428" s="454">
        <v>4</v>
      </c>
      <c r="O428" s="454">
        <v>2448</v>
      </c>
      <c r="P428" s="524">
        <v>4.0197044334975374</v>
      </c>
      <c r="Q428" s="455">
        <v>612</v>
      </c>
    </row>
    <row r="429" spans="1:17" ht="14.4" customHeight="1" x14ac:dyDescent="0.3">
      <c r="A429" s="449" t="s">
        <v>887</v>
      </c>
      <c r="B429" s="450" t="s">
        <v>714</v>
      </c>
      <c r="C429" s="450" t="s">
        <v>715</v>
      </c>
      <c r="D429" s="450" t="s">
        <v>718</v>
      </c>
      <c r="E429" s="450" t="s">
        <v>719</v>
      </c>
      <c r="F429" s="454">
        <v>10</v>
      </c>
      <c r="G429" s="454">
        <v>580</v>
      </c>
      <c r="H429" s="454">
        <v>1</v>
      </c>
      <c r="I429" s="454">
        <v>58</v>
      </c>
      <c r="J429" s="454">
        <v>10</v>
      </c>
      <c r="K429" s="454">
        <v>580</v>
      </c>
      <c r="L429" s="454">
        <v>1</v>
      </c>
      <c r="M429" s="454">
        <v>58</v>
      </c>
      <c r="N429" s="454">
        <v>5</v>
      </c>
      <c r="O429" s="454">
        <v>295</v>
      </c>
      <c r="P429" s="524">
        <v>0.50862068965517238</v>
      </c>
      <c r="Q429" s="455">
        <v>59</v>
      </c>
    </row>
    <row r="430" spans="1:17" ht="14.4" customHeight="1" x14ac:dyDescent="0.3">
      <c r="A430" s="449" t="s">
        <v>887</v>
      </c>
      <c r="B430" s="450" t="s">
        <v>714</v>
      </c>
      <c r="C430" s="450" t="s">
        <v>715</v>
      </c>
      <c r="D430" s="450" t="s">
        <v>720</v>
      </c>
      <c r="E430" s="450" t="s">
        <v>721</v>
      </c>
      <c r="F430" s="454"/>
      <c r="G430" s="454"/>
      <c r="H430" s="454"/>
      <c r="I430" s="454"/>
      <c r="J430" s="454">
        <v>1</v>
      </c>
      <c r="K430" s="454">
        <v>132</v>
      </c>
      <c r="L430" s="454">
        <v>1</v>
      </c>
      <c r="M430" s="454">
        <v>132</v>
      </c>
      <c r="N430" s="454">
        <v>3</v>
      </c>
      <c r="O430" s="454">
        <v>396</v>
      </c>
      <c r="P430" s="524">
        <v>3</v>
      </c>
      <c r="Q430" s="455">
        <v>132</v>
      </c>
    </row>
    <row r="431" spans="1:17" ht="14.4" customHeight="1" x14ac:dyDescent="0.3">
      <c r="A431" s="449" t="s">
        <v>887</v>
      </c>
      <c r="B431" s="450" t="s">
        <v>714</v>
      </c>
      <c r="C431" s="450" t="s">
        <v>715</v>
      </c>
      <c r="D431" s="450" t="s">
        <v>722</v>
      </c>
      <c r="E431" s="450" t="s">
        <v>723</v>
      </c>
      <c r="F431" s="454">
        <v>2</v>
      </c>
      <c r="G431" s="454">
        <v>378</v>
      </c>
      <c r="H431" s="454">
        <v>1.9894736842105263</v>
      </c>
      <c r="I431" s="454">
        <v>189</v>
      </c>
      <c r="J431" s="454">
        <v>1</v>
      </c>
      <c r="K431" s="454">
        <v>190</v>
      </c>
      <c r="L431" s="454">
        <v>1</v>
      </c>
      <c r="M431" s="454">
        <v>190</v>
      </c>
      <c r="N431" s="454">
        <v>3</v>
      </c>
      <c r="O431" s="454">
        <v>570</v>
      </c>
      <c r="P431" s="524">
        <v>3</v>
      </c>
      <c r="Q431" s="455">
        <v>190</v>
      </c>
    </row>
    <row r="432" spans="1:17" ht="14.4" customHeight="1" x14ac:dyDescent="0.3">
      <c r="A432" s="449" t="s">
        <v>887</v>
      </c>
      <c r="B432" s="450" t="s">
        <v>714</v>
      </c>
      <c r="C432" s="450" t="s">
        <v>715</v>
      </c>
      <c r="D432" s="450" t="s">
        <v>726</v>
      </c>
      <c r="E432" s="450" t="s">
        <v>727</v>
      </c>
      <c r="F432" s="454"/>
      <c r="G432" s="454"/>
      <c r="H432" s="454"/>
      <c r="I432" s="454"/>
      <c r="J432" s="454">
        <v>2</v>
      </c>
      <c r="K432" s="454">
        <v>360</v>
      </c>
      <c r="L432" s="454">
        <v>1</v>
      </c>
      <c r="M432" s="454">
        <v>180</v>
      </c>
      <c r="N432" s="454">
        <v>3</v>
      </c>
      <c r="O432" s="454">
        <v>549</v>
      </c>
      <c r="P432" s="524">
        <v>1.5249999999999999</v>
      </c>
      <c r="Q432" s="455">
        <v>183</v>
      </c>
    </row>
    <row r="433" spans="1:17" ht="14.4" customHeight="1" x14ac:dyDescent="0.3">
      <c r="A433" s="449" t="s">
        <v>887</v>
      </c>
      <c r="B433" s="450" t="s">
        <v>714</v>
      </c>
      <c r="C433" s="450" t="s">
        <v>715</v>
      </c>
      <c r="D433" s="450" t="s">
        <v>734</v>
      </c>
      <c r="E433" s="450" t="s">
        <v>735</v>
      </c>
      <c r="F433" s="454"/>
      <c r="G433" s="454"/>
      <c r="H433" s="454"/>
      <c r="I433" s="454"/>
      <c r="J433" s="454">
        <v>5</v>
      </c>
      <c r="K433" s="454">
        <v>1750</v>
      </c>
      <c r="L433" s="454">
        <v>1</v>
      </c>
      <c r="M433" s="454">
        <v>350</v>
      </c>
      <c r="N433" s="454">
        <v>5</v>
      </c>
      <c r="O433" s="454">
        <v>1755</v>
      </c>
      <c r="P433" s="524">
        <v>1.0028571428571429</v>
      </c>
      <c r="Q433" s="455">
        <v>351</v>
      </c>
    </row>
    <row r="434" spans="1:17" ht="14.4" customHeight="1" x14ac:dyDescent="0.3">
      <c r="A434" s="449" t="s">
        <v>887</v>
      </c>
      <c r="B434" s="450" t="s">
        <v>714</v>
      </c>
      <c r="C434" s="450" t="s">
        <v>715</v>
      </c>
      <c r="D434" s="450" t="s">
        <v>754</v>
      </c>
      <c r="E434" s="450" t="s">
        <v>755</v>
      </c>
      <c r="F434" s="454">
        <v>2</v>
      </c>
      <c r="G434" s="454">
        <v>610</v>
      </c>
      <c r="H434" s="454">
        <v>0.2857142857142857</v>
      </c>
      <c r="I434" s="454">
        <v>305</v>
      </c>
      <c r="J434" s="454">
        <v>7</v>
      </c>
      <c r="K434" s="454">
        <v>2135</v>
      </c>
      <c r="L434" s="454">
        <v>1</v>
      </c>
      <c r="M434" s="454">
        <v>305</v>
      </c>
      <c r="N434" s="454">
        <v>2</v>
      </c>
      <c r="O434" s="454">
        <v>616</v>
      </c>
      <c r="P434" s="524">
        <v>0.28852459016393445</v>
      </c>
      <c r="Q434" s="455">
        <v>308</v>
      </c>
    </row>
    <row r="435" spans="1:17" ht="14.4" customHeight="1" x14ac:dyDescent="0.3">
      <c r="A435" s="449" t="s">
        <v>887</v>
      </c>
      <c r="B435" s="450" t="s">
        <v>714</v>
      </c>
      <c r="C435" s="450" t="s">
        <v>715</v>
      </c>
      <c r="D435" s="450" t="s">
        <v>758</v>
      </c>
      <c r="E435" s="450" t="s">
        <v>759</v>
      </c>
      <c r="F435" s="454">
        <v>6</v>
      </c>
      <c r="G435" s="454">
        <v>2964</v>
      </c>
      <c r="H435" s="454">
        <v>1.1975757575757575</v>
      </c>
      <c r="I435" s="454">
        <v>494</v>
      </c>
      <c r="J435" s="454">
        <v>5</v>
      </c>
      <c r="K435" s="454">
        <v>2475</v>
      </c>
      <c r="L435" s="454">
        <v>1</v>
      </c>
      <c r="M435" s="454">
        <v>495</v>
      </c>
      <c r="N435" s="454">
        <v>10</v>
      </c>
      <c r="O435" s="454">
        <v>4990</v>
      </c>
      <c r="P435" s="524">
        <v>2.0161616161616163</v>
      </c>
      <c r="Q435" s="455">
        <v>499</v>
      </c>
    </row>
    <row r="436" spans="1:17" ht="14.4" customHeight="1" x14ac:dyDescent="0.3">
      <c r="A436" s="449" t="s">
        <v>887</v>
      </c>
      <c r="B436" s="450" t="s">
        <v>714</v>
      </c>
      <c r="C436" s="450" t="s">
        <v>715</v>
      </c>
      <c r="D436" s="450" t="s">
        <v>762</v>
      </c>
      <c r="E436" s="450" t="s">
        <v>763</v>
      </c>
      <c r="F436" s="454">
        <v>8</v>
      </c>
      <c r="G436" s="454">
        <v>2960</v>
      </c>
      <c r="H436" s="454">
        <v>0.6648697214734951</v>
      </c>
      <c r="I436" s="454">
        <v>370</v>
      </c>
      <c r="J436" s="454">
        <v>12</v>
      </c>
      <c r="K436" s="454">
        <v>4452</v>
      </c>
      <c r="L436" s="454">
        <v>1</v>
      </c>
      <c r="M436" s="454">
        <v>371</v>
      </c>
      <c r="N436" s="454">
        <v>11</v>
      </c>
      <c r="O436" s="454">
        <v>4136</v>
      </c>
      <c r="P436" s="524">
        <v>0.92902066486972146</v>
      </c>
      <c r="Q436" s="455">
        <v>376</v>
      </c>
    </row>
    <row r="437" spans="1:17" ht="14.4" customHeight="1" x14ac:dyDescent="0.3">
      <c r="A437" s="449" t="s">
        <v>887</v>
      </c>
      <c r="B437" s="450" t="s">
        <v>714</v>
      </c>
      <c r="C437" s="450" t="s">
        <v>715</v>
      </c>
      <c r="D437" s="450" t="s">
        <v>787</v>
      </c>
      <c r="E437" s="450" t="s">
        <v>788</v>
      </c>
      <c r="F437" s="454">
        <v>11</v>
      </c>
      <c r="G437" s="454">
        <v>1936</v>
      </c>
      <c r="H437" s="454">
        <v>1.5714285714285714</v>
      </c>
      <c r="I437" s="454">
        <v>176</v>
      </c>
      <c r="J437" s="454">
        <v>7</v>
      </c>
      <c r="K437" s="454">
        <v>1232</v>
      </c>
      <c r="L437" s="454">
        <v>1</v>
      </c>
      <c r="M437" s="454">
        <v>176</v>
      </c>
      <c r="N437" s="454">
        <v>21</v>
      </c>
      <c r="O437" s="454">
        <v>3759</v>
      </c>
      <c r="P437" s="524">
        <v>3.0511363636363638</v>
      </c>
      <c r="Q437" s="455">
        <v>179</v>
      </c>
    </row>
    <row r="438" spans="1:17" ht="14.4" customHeight="1" x14ac:dyDescent="0.3">
      <c r="A438" s="449" t="s">
        <v>887</v>
      </c>
      <c r="B438" s="450" t="s">
        <v>714</v>
      </c>
      <c r="C438" s="450" t="s">
        <v>715</v>
      </c>
      <c r="D438" s="450" t="s">
        <v>793</v>
      </c>
      <c r="E438" s="450" t="s">
        <v>794</v>
      </c>
      <c r="F438" s="454"/>
      <c r="G438" s="454"/>
      <c r="H438" s="454"/>
      <c r="I438" s="454"/>
      <c r="J438" s="454">
        <v>1</v>
      </c>
      <c r="K438" s="454">
        <v>170</v>
      </c>
      <c r="L438" s="454">
        <v>1</v>
      </c>
      <c r="M438" s="454">
        <v>170</v>
      </c>
      <c r="N438" s="454"/>
      <c r="O438" s="454"/>
      <c r="P438" s="524"/>
      <c r="Q438" s="455"/>
    </row>
    <row r="439" spans="1:17" ht="14.4" customHeight="1" x14ac:dyDescent="0.3">
      <c r="A439" s="449" t="s">
        <v>887</v>
      </c>
      <c r="B439" s="450" t="s">
        <v>714</v>
      </c>
      <c r="C439" s="450" t="s">
        <v>715</v>
      </c>
      <c r="D439" s="450" t="s">
        <v>803</v>
      </c>
      <c r="E439" s="450" t="s">
        <v>804</v>
      </c>
      <c r="F439" s="454"/>
      <c r="G439" s="454"/>
      <c r="H439" s="454"/>
      <c r="I439" s="454"/>
      <c r="J439" s="454">
        <v>1</v>
      </c>
      <c r="K439" s="454">
        <v>264</v>
      </c>
      <c r="L439" s="454">
        <v>1</v>
      </c>
      <c r="M439" s="454">
        <v>264</v>
      </c>
      <c r="N439" s="454"/>
      <c r="O439" s="454"/>
      <c r="P439" s="524"/>
      <c r="Q439" s="455"/>
    </row>
    <row r="440" spans="1:17" ht="14.4" customHeight="1" x14ac:dyDescent="0.3">
      <c r="A440" s="449" t="s">
        <v>888</v>
      </c>
      <c r="B440" s="450" t="s">
        <v>714</v>
      </c>
      <c r="C440" s="450" t="s">
        <v>715</v>
      </c>
      <c r="D440" s="450" t="s">
        <v>718</v>
      </c>
      <c r="E440" s="450" t="s">
        <v>719</v>
      </c>
      <c r="F440" s="454">
        <v>17</v>
      </c>
      <c r="G440" s="454">
        <v>986</v>
      </c>
      <c r="H440" s="454">
        <v>1.3076923076923077</v>
      </c>
      <c r="I440" s="454">
        <v>58</v>
      </c>
      <c r="J440" s="454">
        <v>13</v>
      </c>
      <c r="K440" s="454">
        <v>754</v>
      </c>
      <c r="L440" s="454">
        <v>1</v>
      </c>
      <c r="M440" s="454">
        <v>58</v>
      </c>
      <c r="N440" s="454">
        <v>12</v>
      </c>
      <c r="O440" s="454">
        <v>708</v>
      </c>
      <c r="P440" s="524">
        <v>0.93899204244031831</v>
      </c>
      <c r="Q440" s="455">
        <v>59</v>
      </c>
    </row>
    <row r="441" spans="1:17" ht="14.4" customHeight="1" x14ac:dyDescent="0.3">
      <c r="A441" s="449" t="s">
        <v>888</v>
      </c>
      <c r="B441" s="450" t="s">
        <v>714</v>
      </c>
      <c r="C441" s="450" t="s">
        <v>715</v>
      </c>
      <c r="D441" s="450" t="s">
        <v>720</v>
      </c>
      <c r="E441" s="450" t="s">
        <v>721</v>
      </c>
      <c r="F441" s="454"/>
      <c r="G441" s="454"/>
      <c r="H441" s="454"/>
      <c r="I441" s="454"/>
      <c r="J441" s="454"/>
      <c r="K441" s="454"/>
      <c r="L441" s="454"/>
      <c r="M441" s="454"/>
      <c r="N441" s="454">
        <v>2</v>
      </c>
      <c r="O441" s="454">
        <v>264</v>
      </c>
      <c r="P441" s="524"/>
      <c r="Q441" s="455">
        <v>132</v>
      </c>
    </row>
    <row r="442" spans="1:17" ht="14.4" customHeight="1" x14ac:dyDescent="0.3">
      <c r="A442" s="449" t="s">
        <v>888</v>
      </c>
      <c r="B442" s="450" t="s">
        <v>714</v>
      </c>
      <c r="C442" s="450" t="s">
        <v>715</v>
      </c>
      <c r="D442" s="450" t="s">
        <v>722</v>
      </c>
      <c r="E442" s="450" t="s">
        <v>723</v>
      </c>
      <c r="F442" s="454"/>
      <c r="G442" s="454"/>
      <c r="H442" s="454"/>
      <c r="I442" s="454"/>
      <c r="J442" s="454"/>
      <c r="K442" s="454"/>
      <c r="L442" s="454"/>
      <c r="M442" s="454"/>
      <c r="N442" s="454">
        <v>1</v>
      </c>
      <c r="O442" s="454">
        <v>190</v>
      </c>
      <c r="P442" s="524"/>
      <c r="Q442" s="455">
        <v>190</v>
      </c>
    </row>
    <row r="443" spans="1:17" ht="14.4" customHeight="1" x14ac:dyDescent="0.3">
      <c r="A443" s="449" t="s">
        <v>888</v>
      </c>
      <c r="B443" s="450" t="s">
        <v>714</v>
      </c>
      <c r="C443" s="450" t="s">
        <v>715</v>
      </c>
      <c r="D443" s="450" t="s">
        <v>726</v>
      </c>
      <c r="E443" s="450" t="s">
        <v>727</v>
      </c>
      <c r="F443" s="454">
        <v>110</v>
      </c>
      <c r="G443" s="454">
        <v>19800</v>
      </c>
      <c r="H443" s="454">
        <v>1.0185185185185186</v>
      </c>
      <c r="I443" s="454">
        <v>180</v>
      </c>
      <c r="J443" s="454">
        <v>108</v>
      </c>
      <c r="K443" s="454">
        <v>19440</v>
      </c>
      <c r="L443" s="454">
        <v>1</v>
      </c>
      <c r="M443" s="454">
        <v>180</v>
      </c>
      <c r="N443" s="454">
        <v>122</v>
      </c>
      <c r="O443" s="454">
        <v>22326</v>
      </c>
      <c r="P443" s="524">
        <v>1.1484567901234568</v>
      </c>
      <c r="Q443" s="455">
        <v>183</v>
      </c>
    </row>
    <row r="444" spans="1:17" ht="14.4" customHeight="1" x14ac:dyDescent="0.3">
      <c r="A444" s="449" t="s">
        <v>888</v>
      </c>
      <c r="B444" s="450" t="s">
        <v>714</v>
      </c>
      <c r="C444" s="450" t="s">
        <v>715</v>
      </c>
      <c r="D444" s="450" t="s">
        <v>730</v>
      </c>
      <c r="E444" s="450" t="s">
        <v>731</v>
      </c>
      <c r="F444" s="454">
        <v>97</v>
      </c>
      <c r="G444" s="454">
        <v>32592</v>
      </c>
      <c r="H444" s="454">
        <v>0.7675568743818002</v>
      </c>
      <c r="I444" s="454">
        <v>336</v>
      </c>
      <c r="J444" s="454">
        <v>126</v>
      </c>
      <c r="K444" s="454">
        <v>42462</v>
      </c>
      <c r="L444" s="454">
        <v>1</v>
      </c>
      <c r="M444" s="454">
        <v>337</v>
      </c>
      <c r="N444" s="454">
        <v>183</v>
      </c>
      <c r="O444" s="454">
        <v>62403</v>
      </c>
      <c r="P444" s="524">
        <v>1.4696198954359192</v>
      </c>
      <c r="Q444" s="455">
        <v>341</v>
      </c>
    </row>
    <row r="445" spans="1:17" ht="14.4" customHeight="1" x14ac:dyDescent="0.3">
      <c r="A445" s="449" t="s">
        <v>888</v>
      </c>
      <c r="B445" s="450" t="s">
        <v>714</v>
      </c>
      <c r="C445" s="450" t="s">
        <v>715</v>
      </c>
      <c r="D445" s="450" t="s">
        <v>732</v>
      </c>
      <c r="E445" s="450" t="s">
        <v>733</v>
      </c>
      <c r="F445" s="454"/>
      <c r="G445" s="454"/>
      <c r="H445" s="454"/>
      <c r="I445" s="454"/>
      <c r="J445" s="454">
        <v>1</v>
      </c>
      <c r="K445" s="454">
        <v>459</v>
      </c>
      <c r="L445" s="454">
        <v>1</v>
      </c>
      <c r="M445" s="454">
        <v>459</v>
      </c>
      <c r="N445" s="454"/>
      <c r="O445" s="454"/>
      <c r="P445" s="524"/>
      <c r="Q445" s="455"/>
    </row>
    <row r="446" spans="1:17" ht="14.4" customHeight="1" x14ac:dyDescent="0.3">
      <c r="A446" s="449" t="s">
        <v>888</v>
      </c>
      <c r="B446" s="450" t="s">
        <v>714</v>
      </c>
      <c r="C446" s="450" t="s">
        <v>715</v>
      </c>
      <c r="D446" s="450" t="s">
        <v>734</v>
      </c>
      <c r="E446" s="450" t="s">
        <v>735</v>
      </c>
      <c r="F446" s="454">
        <v>322</v>
      </c>
      <c r="G446" s="454">
        <v>112378</v>
      </c>
      <c r="H446" s="454">
        <v>1.0995890410958904</v>
      </c>
      <c r="I446" s="454">
        <v>349</v>
      </c>
      <c r="J446" s="454">
        <v>292</v>
      </c>
      <c r="K446" s="454">
        <v>102200</v>
      </c>
      <c r="L446" s="454">
        <v>1</v>
      </c>
      <c r="M446" s="454">
        <v>350</v>
      </c>
      <c r="N446" s="454">
        <v>403</v>
      </c>
      <c r="O446" s="454">
        <v>141453</v>
      </c>
      <c r="P446" s="524">
        <v>1.3840802348336594</v>
      </c>
      <c r="Q446" s="455">
        <v>351</v>
      </c>
    </row>
    <row r="447" spans="1:17" ht="14.4" customHeight="1" x14ac:dyDescent="0.3">
      <c r="A447" s="449" t="s">
        <v>888</v>
      </c>
      <c r="B447" s="450" t="s">
        <v>714</v>
      </c>
      <c r="C447" s="450" t="s">
        <v>715</v>
      </c>
      <c r="D447" s="450" t="s">
        <v>738</v>
      </c>
      <c r="E447" s="450" t="s">
        <v>739</v>
      </c>
      <c r="F447" s="454">
        <v>1</v>
      </c>
      <c r="G447" s="454">
        <v>6231</v>
      </c>
      <c r="H447" s="454"/>
      <c r="I447" s="454">
        <v>6231</v>
      </c>
      <c r="J447" s="454"/>
      <c r="K447" s="454"/>
      <c r="L447" s="454"/>
      <c r="M447" s="454"/>
      <c r="N447" s="454">
        <v>1</v>
      </c>
      <c r="O447" s="454">
        <v>6287</v>
      </c>
      <c r="P447" s="524"/>
      <c r="Q447" s="455">
        <v>6287</v>
      </c>
    </row>
    <row r="448" spans="1:17" ht="14.4" customHeight="1" x14ac:dyDescent="0.3">
      <c r="A448" s="449" t="s">
        <v>888</v>
      </c>
      <c r="B448" s="450" t="s">
        <v>714</v>
      </c>
      <c r="C448" s="450" t="s">
        <v>715</v>
      </c>
      <c r="D448" s="450" t="s">
        <v>740</v>
      </c>
      <c r="E448" s="450" t="s">
        <v>741</v>
      </c>
      <c r="F448" s="454">
        <v>2</v>
      </c>
      <c r="G448" s="454">
        <v>234</v>
      </c>
      <c r="H448" s="454"/>
      <c r="I448" s="454">
        <v>117</v>
      </c>
      <c r="J448" s="454"/>
      <c r="K448" s="454"/>
      <c r="L448" s="454"/>
      <c r="M448" s="454"/>
      <c r="N448" s="454"/>
      <c r="O448" s="454"/>
      <c r="P448" s="524"/>
      <c r="Q448" s="455"/>
    </row>
    <row r="449" spans="1:17" ht="14.4" customHeight="1" x14ac:dyDescent="0.3">
      <c r="A449" s="449" t="s">
        <v>888</v>
      </c>
      <c r="B449" s="450" t="s">
        <v>714</v>
      </c>
      <c r="C449" s="450" t="s">
        <v>715</v>
      </c>
      <c r="D449" s="450" t="s">
        <v>742</v>
      </c>
      <c r="E449" s="450" t="s">
        <v>743</v>
      </c>
      <c r="F449" s="454"/>
      <c r="G449" s="454"/>
      <c r="H449" s="454"/>
      <c r="I449" s="454"/>
      <c r="J449" s="454">
        <v>9</v>
      </c>
      <c r="K449" s="454">
        <v>441</v>
      </c>
      <c r="L449" s="454">
        <v>1</v>
      </c>
      <c r="M449" s="454">
        <v>49</v>
      </c>
      <c r="N449" s="454">
        <v>1</v>
      </c>
      <c r="O449" s="454">
        <v>50</v>
      </c>
      <c r="P449" s="524">
        <v>0.11337868480725624</v>
      </c>
      <c r="Q449" s="455">
        <v>50</v>
      </c>
    </row>
    <row r="450" spans="1:17" ht="14.4" customHeight="1" x14ac:dyDescent="0.3">
      <c r="A450" s="449" t="s">
        <v>888</v>
      </c>
      <c r="B450" s="450" t="s">
        <v>714</v>
      </c>
      <c r="C450" s="450" t="s">
        <v>715</v>
      </c>
      <c r="D450" s="450" t="s">
        <v>744</v>
      </c>
      <c r="E450" s="450" t="s">
        <v>745</v>
      </c>
      <c r="F450" s="454">
        <v>35</v>
      </c>
      <c r="G450" s="454">
        <v>13685</v>
      </c>
      <c r="H450" s="454">
        <v>1.1261520737327189</v>
      </c>
      <c r="I450" s="454">
        <v>391</v>
      </c>
      <c r="J450" s="454">
        <v>31</v>
      </c>
      <c r="K450" s="454">
        <v>12152</v>
      </c>
      <c r="L450" s="454">
        <v>1</v>
      </c>
      <c r="M450" s="454">
        <v>392</v>
      </c>
      <c r="N450" s="454">
        <v>59</v>
      </c>
      <c r="O450" s="454">
        <v>23541</v>
      </c>
      <c r="P450" s="524">
        <v>1.9372119815668203</v>
      </c>
      <c r="Q450" s="455">
        <v>399</v>
      </c>
    </row>
    <row r="451" spans="1:17" ht="14.4" customHeight="1" x14ac:dyDescent="0.3">
      <c r="A451" s="449" t="s">
        <v>888</v>
      </c>
      <c r="B451" s="450" t="s">
        <v>714</v>
      </c>
      <c r="C451" s="450" t="s">
        <v>715</v>
      </c>
      <c r="D451" s="450" t="s">
        <v>746</v>
      </c>
      <c r="E451" s="450" t="s">
        <v>747</v>
      </c>
      <c r="F451" s="454"/>
      <c r="G451" s="454"/>
      <c r="H451" s="454"/>
      <c r="I451" s="454"/>
      <c r="J451" s="454">
        <v>6</v>
      </c>
      <c r="K451" s="454">
        <v>228</v>
      </c>
      <c r="L451" s="454">
        <v>1</v>
      </c>
      <c r="M451" s="454">
        <v>38</v>
      </c>
      <c r="N451" s="454"/>
      <c r="O451" s="454"/>
      <c r="P451" s="524"/>
      <c r="Q451" s="455"/>
    </row>
    <row r="452" spans="1:17" ht="14.4" customHeight="1" x14ac:dyDescent="0.3">
      <c r="A452" s="449" t="s">
        <v>888</v>
      </c>
      <c r="B452" s="450" t="s">
        <v>714</v>
      </c>
      <c r="C452" s="450" t="s">
        <v>715</v>
      </c>
      <c r="D452" s="450" t="s">
        <v>748</v>
      </c>
      <c r="E452" s="450" t="s">
        <v>749</v>
      </c>
      <c r="F452" s="454"/>
      <c r="G452" s="454"/>
      <c r="H452" s="454"/>
      <c r="I452" s="454"/>
      <c r="J452" s="454">
        <v>1</v>
      </c>
      <c r="K452" s="454">
        <v>265</v>
      </c>
      <c r="L452" s="454">
        <v>1</v>
      </c>
      <c r="M452" s="454">
        <v>265</v>
      </c>
      <c r="N452" s="454"/>
      <c r="O452" s="454"/>
      <c r="P452" s="524"/>
      <c r="Q452" s="455"/>
    </row>
    <row r="453" spans="1:17" ht="14.4" customHeight="1" x14ac:dyDescent="0.3">
      <c r="A453" s="449" t="s">
        <v>888</v>
      </c>
      <c r="B453" s="450" t="s">
        <v>714</v>
      </c>
      <c r="C453" s="450" t="s">
        <v>715</v>
      </c>
      <c r="D453" s="450" t="s">
        <v>750</v>
      </c>
      <c r="E453" s="450" t="s">
        <v>751</v>
      </c>
      <c r="F453" s="454">
        <v>7</v>
      </c>
      <c r="G453" s="454">
        <v>4935</v>
      </c>
      <c r="H453" s="454">
        <v>1.1633663366336633</v>
      </c>
      <c r="I453" s="454">
        <v>705</v>
      </c>
      <c r="J453" s="454">
        <v>6</v>
      </c>
      <c r="K453" s="454">
        <v>4242</v>
      </c>
      <c r="L453" s="454">
        <v>1</v>
      </c>
      <c r="M453" s="454">
        <v>707</v>
      </c>
      <c r="N453" s="454">
        <v>40</v>
      </c>
      <c r="O453" s="454">
        <v>28520</v>
      </c>
      <c r="P453" s="524">
        <v>6.7232437529467228</v>
      </c>
      <c r="Q453" s="455">
        <v>713</v>
      </c>
    </row>
    <row r="454" spans="1:17" ht="14.4" customHeight="1" x14ac:dyDescent="0.3">
      <c r="A454" s="449" t="s">
        <v>888</v>
      </c>
      <c r="B454" s="450" t="s">
        <v>714</v>
      </c>
      <c r="C454" s="450" t="s">
        <v>715</v>
      </c>
      <c r="D454" s="450" t="s">
        <v>752</v>
      </c>
      <c r="E454" s="450" t="s">
        <v>753</v>
      </c>
      <c r="F454" s="454"/>
      <c r="G454" s="454"/>
      <c r="H454" s="454"/>
      <c r="I454" s="454"/>
      <c r="J454" s="454">
        <v>1</v>
      </c>
      <c r="K454" s="454">
        <v>148</v>
      </c>
      <c r="L454" s="454">
        <v>1</v>
      </c>
      <c r="M454" s="454">
        <v>148</v>
      </c>
      <c r="N454" s="454">
        <v>1</v>
      </c>
      <c r="O454" s="454">
        <v>150</v>
      </c>
      <c r="P454" s="524">
        <v>1.0135135135135136</v>
      </c>
      <c r="Q454" s="455">
        <v>150</v>
      </c>
    </row>
    <row r="455" spans="1:17" ht="14.4" customHeight="1" x14ac:dyDescent="0.3">
      <c r="A455" s="449" t="s">
        <v>888</v>
      </c>
      <c r="B455" s="450" t="s">
        <v>714</v>
      </c>
      <c r="C455" s="450" t="s">
        <v>715</v>
      </c>
      <c r="D455" s="450" t="s">
        <v>754</v>
      </c>
      <c r="E455" s="450" t="s">
        <v>755</v>
      </c>
      <c r="F455" s="454">
        <v>3</v>
      </c>
      <c r="G455" s="454">
        <v>915</v>
      </c>
      <c r="H455" s="454">
        <v>0.6</v>
      </c>
      <c r="I455" s="454">
        <v>305</v>
      </c>
      <c r="J455" s="454">
        <v>5</v>
      </c>
      <c r="K455" s="454">
        <v>1525</v>
      </c>
      <c r="L455" s="454">
        <v>1</v>
      </c>
      <c r="M455" s="454">
        <v>305</v>
      </c>
      <c r="N455" s="454">
        <v>8</v>
      </c>
      <c r="O455" s="454">
        <v>2464</v>
      </c>
      <c r="P455" s="524">
        <v>1.6157377049180328</v>
      </c>
      <c r="Q455" s="455">
        <v>308</v>
      </c>
    </row>
    <row r="456" spans="1:17" ht="14.4" customHeight="1" x14ac:dyDescent="0.3">
      <c r="A456" s="449" t="s">
        <v>888</v>
      </c>
      <c r="B456" s="450" t="s">
        <v>714</v>
      </c>
      <c r="C456" s="450" t="s">
        <v>715</v>
      </c>
      <c r="D456" s="450" t="s">
        <v>758</v>
      </c>
      <c r="E456" s="450" t="s">
        <v>759</v>
      </c>
      <c r="F456" s="454">
        <v>98</v>
      </c>
      <c r="G456" s="454">
        <v>48412</v>
      </c>
      <c r="H456" s="454">
        <v>0.96833683368336831</v>
      </c>
      <c r="I456" s="454">
        <v>494</v>
      </c>
      <c r="J456" s="454">
        <v>101</v>
      </c>
      <c r="K456" s="454">
        <v>49995</v>
      </c>
      <c r="L456" s="454">
        <v>1</v>
      </c>
      <c r="M456" s="454">
        <v>495</v>
      </c>
      <c r="N456" s="454">
        <v>115</v>
      </c>
      <c r="O456" s="454">
        <v>57385</v>
      </c>
      <c r="P456" s="524">
        <v>1.1478147814781479</v>
      </c>
      <c r="Q456" s="455">
        <v>499</v>
      </c>
    </row>
    <row r="457" spans="1:17" ht="14.4" customHeight="1" x14ac:dyDescent="0.3">
      <c r="A457" s="449" t="s">
        <v>888</v>
      </c>
      <c r="B457" s="450" t="s">
        <v>714</v>
      </c>
      <c r="C457" s="450" t="s">
        <v>715</v>
      </c>
      <c r="D457" s="450" t="s">
        <v>762</v>
      </c>
      <c r="E457" s="450" t="s">
        <v>763</v>
      </c>
      <c r="F457" s="454">
        <v>98</v>
      </c>
      <c r="G457" s="454">
        <v>36260</v>
      </c>
      <c r="H457" s="454">
        <v>0.96768167382776016</v>
      </c>
      <c r="I457" s="454">
        <v>370</v>
      </c>
      <c r="J457" s="454">
        <v>101</v>
      </c>
      <c r="K457" s="454">
        <v>37471</v>
      </c>
      <c r="L457" s="454">
        <v>1</v>
      </c>
      <c r="M457" s="454">
        <v>371</v>
      </c>
      <c r="N457" s="454">
        <v>114</v>
      </c>
      <c r="O457" s="454">
        <v>42864</v>
      </c>
      <c r="P457" s="524">
        <v>1.1439246350511061</v>
      </c>
      <c r="Q457" s="455">
        <v>376</v>
      </c>
    </row>
    <row r="458" spans="1:17" ht="14.4" customHeight="1" x14ac:dyDescent="0.3">
      <c r="A458" s="449" t="s">
        <v>888</v>
      </c>
      <c r="B458" s="450" t="s">
        <v>714</v>
      </c>
      <c r="C458" s="450" t="s">
        <v>715</v>
      </c>
      <c r="D458" s="450" t="s">
        <v>764</v>
      </c>
      <c r="E458" s="450" t="s">
        <v>765</v>
      </c>
      <c r="F458" s="454">
        <v>1</v>
      </c>
      <c r="G458" s="454">
        <v>3108</v>
      </c>
      <c r="H458" s="454"/>
      <c r="I458" s="454">
        <v>3108</v>
      </c>
      <c r="J458" s="454"/>
      <c r="K458" s="454"/>
      <c r="L458" s="454"/>
      <c r="M458" s="454"/>
      <c r="N458" s="454"/>
      <c r="O458" s="454"/>
      <c r="P458" s="524"/>
      <c r="Q458" s="455"/>
    </row>
    <row r="459" spans="1:17" ht="14.4" customHeight="1" x14ac:dyDescent="0.3">
      <c r="A459" s="449" t="s">
        <v>888</v>
      </c>
      <c r="B459" s="450" t="s">
        <v>714</v>
      </c>
      <c r="C459" s="450" t="s">
        <v>715</v>
      </c>
      <c r="D459" s="450" t="s">
        <v>766</v>
      </c>
      <c r="E459" s="450" t="s">
        <v>767</v>
      </c>
      <c r="F459" s="454"/>
      <c r="G459" s="454"/>
      <c r="H459" s="454"/>
      <c r="I459" s="454"/>
      <c r="J459" s="454">
        <v>3</v>
      </c>
      <c r="K459" s="454">
        <v>36</v>
      </c>
      <c r="L459" s="454">
        <v>1</v>
      </c>
      <c r="M459" s="454">
        <v>12</v>
      </c>
      <c r="N459" s="454"/>
      <c r="O459" s="454"/>
      <c r="P459" s="524"/>
      <c r="Q459" s="455"/>
    </row>
    <row r="460" spans="1:17" ht="14.4" customHeight="1" x14ac:dyDescent="0.3">
      <c r="A460" s="449" t="s">
        <v>888</v>
      </c>
      <c r="B460" s="450" t="s">
        <v>714</v>
      </c>
      <c r="C460" s="450" t="s">
        <v>715</v>
      </c>
      <c r="D460" s="450" t="s">
        <v>768</v>
      </c>
      <c r="E460" s="450" t="s">
        <v>769</v>
      </c>
      <c r="F460" s="454">
        <v>1</v>
      </c>
      <c r="G460" s="454">
        <v>12794</v>
      </c>
      <c r="H460" s="454"/>
      <c r="I460" s="454">
        <v>12794</v>
      </c>
      <c r="J460" s="454"/>
      <c r="K460" s="454"/>
      <c r="L460" s="454"/>
      <c r="M460" s="454"/>
      <c r="N460" s="454"/>
      <c r="O460" s="454"/>
      <c r="P460" s="524"/>
      <c r="Q460" s="455"/>
    </row>
    <row r="461" spans="1:17" ht="14.4" customHeight="1" x14ac:dyDescent="0.3">
      <c r="A461" s="449" t="s">
        <v>888</v>
      </c>
      <c r="B461" s="450" t="s">
        <v>714</v>
      </c>
      <c r="C461" s="450" t="s">
        <v>715</v>
      </c>
      <c r="D461" s="450" t="s">
        <v>770</v>
      </c>
      <c r="E461" s="450" t="s">
        <v>771</v>
      </c>
      <c r="F461" s="454">
        <v>6</v>
      </c>
      <c r="G461" s="454">
        <v>666</v>
      </c>
      <c r="H461" s="454">
        <v>0.54058441558441561</v>
      </c>
      <c r="I461" s="454">
        <v>111</v>
      </c>
      <c r="J461" s="454">
        <v>11</v>
      </c>
      <c r="K461" s="454">
        <v>1232</v>
      </c>
      <c r="L461" s="454">
        <v>1</v>
      </c>
      <c r="M461" s="454">
        <v>112</v>
      </c>
      <c r="N461" s="454">
        <v>27</v>
      </c>
      <c r="O461" s="454">
        <v>3051</v>
      </c>
      <c r="P461" s="524">
        <v>2.4764610389610389</v>
      </c>
      <c r="Q461" s="455">
        <v>113</v>
      </c>
    </row>
    <row r="462" spans="1:17" ht="14.4" customHeight="1" x14ac:dyDescent="0.3">
      <c r="A462" s="449" t="s">
        <v>888</v>
      </c>
      <c r="B462" s="450" t="s">
        <v>714</v>
      </c>
      <c r="C462" s="450" t="s">
        <v>715</v>
      </c>
      <c r="D462" s="450" t="s">
        <v>772</v>
      </c>
      <c r="E462" s="450" t="s">
        <v>773</v>
      </c>
      <c r="F462" s="454"/>
      <c r="G462" s="454"/>
      <c r="H462" s="454"/>
      <c r="I462" s="454"/>
      <c r="J462" s="454">
        <v>2</v>
      </c>
      <c r="K462" s="454">
        <v>252</v>
      </c>
      <c r="L462" s="454">
        <v>1</v>
      </c>
      <c r="M462" s="454">
        <v>126</v>
      </c>
      <c r="N462" s="454"/>
      <c r="O462" s="454"/>
      <c r="P462" s="524"/>
      <c r="Q462" s="455"/>
    </row>
    <row r="463" spans="1:17" ht="14.4" customHeight="1" x14ac:dyDescent="0.3">
      <c r="A463" s="449" t="s">
        <v>888</v>
      </c>
      <c r="B463" s="450" t="s">
        <v>714</v>
      </c>
      <c r="C463" s="450" t="s">
        <v>715</v>
      </c>
      <c r="D463" s="450" t="s">
        <v>774</v>
      </c>
      <c r="E463" s="450" t="s">
        <v>775</v>
      </c>
      <c r="F463" s="454">
        <v>28</v>
      </c>
      <c r="G463" s="454">
        <v>13860</v>
      </c>
      <c r="H463" s="454">
        <v>1.1177419354838709</v>
      </c>
      <c r="I463" s="454">
        <v>495</v>
      </c>
      <c r="J463" s="454">
        <v>25</v>
      </c>
      <c r="K463" s="454">
        <v>12400</v>
      </c>
      <c r="L463" s="454">
        <v>1</v>
      </c>
      <c r="M463" s="454">
        <v>496</v>
      </c>
      <c r="N463" s="454">
        <v>15</v>
      </c>
      <c r="O463" s="454">
        <v>7500</v>
      </c>
      <c r="P463" s="524">
        <v>0.60483870967741937</v>
      </c>
      <c r="Q463" s="455">
        <v>500</v>
      </c>
    </row>
    <row r="464" spans="1:17" ht="14.4" customHeight="1" x14ac:dyDescent="0.3">
      <c r="A464" s="449" t="s">
        <v>888</v>
      </c>
      <c r="B464" s="450" t="s">
        <v>714</v>
      </c>
      <c r="C464" s="450" t="s">
        <v>715</v>
      </c>
      <c r="D464" s="450" t="s">
        <v>777</v>
      </c>
      <c r="E464" s="450" t="s">
        <v>778</v>
      </c>
      <c r="F464" s="454">
        <v>40</v>
      </c>
      <c r="G464" s="454">
        <v>18240</v>
      </c>
      <c r="H464" s="454">
        <v>0.75142127379088741</v>
      </c>
      <c r="I464" s="454">
        <v>456</v>
      </c>
      <c r="J464" s="454">
        <v>53</v>
      </c>
      <c r="K464" s="454">
        <v>24274</v>
      </c>
      <c r="L464" s="454">
        <v>1</v>
      </c>
      <c r="M464" s="454">
        <v>458</v>
      </c>
      <c r="N464" s="454">
        <v>56</v>
      </c>
      <c r="O464" s="454">
        <v>25928</v>
      </c>
      <c r="P464" s="524">
        <v>1.0681387492790639</v>
      </c>
      <c r="Q464" s="455">
        <v>463</v>
      </c>
    </row>
    <row r="465" spans="1:17" ht="14.4" customHeight="1" x14ac:dyDescent="0.3">
      <c r="A465" s="449" t="s">
        <v>888</v>
      </c>
      <c r="B465" s="450" t="s">
        <v>714</v>
      </c>
      <c r="C465" s="450" t="s">
        <v>715</v>
      </c>
      <c r="D465" s="450" t="s">
        <v>779</v>
      </c>
      <c r="E465" s="450" t="s">
        <v>780</v>
      </c>
      <c r="F465" s="454">
        <v>135</v>
      </c>
      <c r="G465" s="454">
        <v>7830</v>
      </c>
      <c r="H465" s="454">
        <v>1.2162162162162162</v>
      </c>
      <c r="I465" s="454">
        <v>58</v>
      </c>
      <c r="J465" s="454">
        <v>111</v>
      </c>
      <c r="K465" s="454">
        <v>6438</v>
      </c>
      <c r="L465" s="454">
        <v>1</v>
      </c>
      <c r="M465" s="454">
        <v>58</v>
      </c>
      <c r="N465" s="454">
        <v>174</v>
      </c>
      <c r="O465" s="454">
        <v>10266</v>
      </c>
      <c r="P465" s="524">
        <v>1.5945945945945945</v>
      </c>
      <c r="Q465" s="455">
        <v>59</v>
      </c>
    </row>
    <row r="466" spans="1:17" ht="14.4" customHeight="1" x14ac:dyDescent="0.3">
      <c r="A466" s="449" t="s">
        <v>888</v>
      </c>
      <c r="B466" s="450" t="s">
        <v>714</v>
      </c>
      <c r="C466" s="450" t="s">
        <v>715</v>
      </c>
      <c r="D466" s="450" t="s">
        <v>781</v>
      </c>
      <c r="E466" s="450" t="s">
        <v>782</v>
      </c>
      <c r="F466" s="454">
        <v>21</v>
      </c>
      <c r="G466" s="454">
        <v>45633</v>
      </c>
      <c r="H466" s="454"/>
      <c r="I466" s="454">
        <v>2173</v>
      </c>
      <c r="J466" s="454"/>
      <c r="K466" s="454"/>
      <c r="L466" s="454"/>
      <c r="M466" s="454"/>
      <c r="N466" s="454">
        <v>7</v>
      </c>
      <c r="O466" s="454">
        <v>15253</v>
      </c>
      <c r="P466" s="524"/>
      <c r="Q466" s="455">
        <v>2179</v>
      </c>
    </row>
    <row r="467" spans="1:17" ht="14.4" customHeight="1" x14ac:dyDescent="0.3">
      <c r="A467" s="449" t="s">
        <v>888</v>
      </c>
      <c r="B467" s="450" t="s">
        <v>714</v>
      </c>
      <c r="C467" s="450" t="s">
        <v>715</v>
      </c>
      <c r="D467" s="450" t="s">
        <v>785</v>
      </c>
      <c r="E467" s="450" t="s">
        <v>786</v>
      </c>
      <c r="F467" s="454">
        <v>1</v>
      </c>
      <c r="G467" s="454">
        <v>253</v>
      </c>
      <c r="H467" s="454"/>
      <c r="I467" s="454">
        <v>253</v>
      </c>
      <c r="J467" s="454"/>
      <c r="K467" s="454"/>
      <c r="L467" s="454"/>
      <c r="M467" s="454"/>
      <c r="N467" s="454"/>
      <c r="O467" s="454"/>
      <c r="P467" s="524"/>
      <c r="Q467" s="455"/>
    </row>
    <row r="468" spans="1:17" ht="14.4" customHeight="1" x14ac:dyDescent="0.3">
      <c r="A468" s="449" t="s">
        <v>888</v>
      </c>
      <c r="B468" s="450" t="s">
        <v>714</v>
      </c>
      <c r="C468" s="450" t="s">
        <v>715</v>
      </c>
      <c r="D468" s="450" t="s">
        <v>787</v>
      </c>
      <c r="E468" s="450" t="s">
        <v>788</v>
      </c>
      <c r="F468" s="454">
        <v>10</v>
      </c>
      <c r="G468" s="454">
        <v>1760</v>
      </c>
      <c r="H468" s="454">
        <v>0.7142857142857143</v>
      </c>
      <c r="I468" s="454">
        <v>176</v>
      </c>
      <c r="J468" s="454">
        <v>14</v>
      </c>
      <c r="K468" s="454">
        <v>2464</v>
      </c>
      <c r="L468" s="454">
        <v>1</v>
      </c>
      <c r="M468" s="454">
        <v>176</v>
      </c>
      <c r="N468" s="454">
        <v>93</v>
      </c>
      <c r="O468" s="454">
        <v>16647</v>
      </c>
      <c r="P468" s="524">
        <v>6.756087662337662</v>
      </c>
      <c r="Q468" s="455">
        <v>179</v>
      </c>
    </row>
    <row r="469" spans="1:17" ht="14.4" customHeight="1" x14ac:dyDescent="0.3">
      <c r="A469" s="449" t="s">
        <v>888</v>
      </c>
      <c r="B469" s="450" t="s">
        <v>714</v>
      </c>
      <c r="C469" s="450" t="s">
        <v>715</v>
      </c>
      <c r="D469" s="450" t="s">
        <v>789</v>
      </c>
      <c r="E469" s="450" t="s">
        <v>790</v>
      </c>
      <c r="F469" s="454">
        <v>15</v>
      </c>
      <c r="G469" s="454">
        <v>1275</v>
      </c>
      <c r="H469" s="454">
        <v>0.22808586762075134</v>
      </c>
      <c r="I469" s="454">
        <v>85</v>
      </c>
      <c r="J469" s="454">
        <v>65</v>
      </c>
      <c r="K469" s="454">
        <v>5590</v>
      </c>
      <c r="L469" s="454">
        <v>1</v>
      </c>
      <c r="M469" s="454">
        <v>86</v>
      </c>
      <c r="N469" s="454">
        <v>80</v>
      </c>
      <c r="O469" s="454">
        <v>6960</v>
      </c>
      <c r="P469" s="524">
        <v>1.2450805008944543</v>
      </c>
      <c r="Q469" s="455">
        <v>87</v>
      </c>
    </row>
    <row r="470" spans="1:17" ht="14.4" customHeight="1" x14ac:dyDescent="0.3">
      <c r="A470" s="449" t="s">
        <v>888</v>
      </c>
      <c r="B470" s="450" t="s">
        <v>714</v>
      </c>
      <c r="C470" s="450" t="s">
        <v>715</v>
      </c>
      <c r="D470" s="450" t="s">
        <v>793</v>
      </c>
      <c r="E470" s="450" t="s">
        <v>794</v>
      </c>
      <c r="F470" s="454">
        <v>1</v>
      </c>
      <c r="G470" s="454">
        <v>170</v>
      </c>
      <c r="H470" s="454">
        <v>0.5</v>
      </c>
      <c r="I470" s="454">
        <v>170</v>
      </c>
      <c r="J470" s="454">
        <v>2</v>
      </c>
      <c r="K470" s="454">
        <v>340</v>
      </c>
      <c r="L470" s="454">
        <v>1</v>
      </c>
      <c r="M470" s="454">
        <v>170</v>
      </c>
      <c r="N470" s="454">
        <v>1</v>
      </c>
      <c r="O470" s="454">
        <v>172</v>
      </c>
      <c r="P470" s="524">
        <v>0.50588235294117645</v>
      </c>
      <c r="Q470" s="455">
        <v>172</v>
      </c>
    </row>
    <row r="471" spans="1:17" ht="14.4" customHeight="1" x14ac:dyDescent="0.3">
      <c r="A471" s="449" t="s">
        <v>888</v>
      </c>
      <c r="B471" s="450" t="s">
        <v>714</v>
      </c>
      <c r="C471" s="450" t="s">
        <v>715</v>
      </c>
      <c r="D471" s="450" t="s">
        <v>795</v>
      </c>
      <c r="E471" s="450" t="s">
        <v>796</v>
      </c>
      <c r="F471" s="454"/>
      <c r="G471" s="454"/>
      <c r="H471" s="454"/>
      <c r="I471" s="454"/>
      <c r="J471" s="454">
        <v>5</v>
      </c>
      <c r="K471" s="454">
        <v>145</v>
      </c>
      <c r="L471" s="454">
        <v>1</v>
      </c>
      <c r="M471" s="454">
        <v>29</v>
      </c>
      <c r="N471" s="454"/>
      <c r="O471" s="454"/>
      <c r="P471" s="524"/>
      <c r="Q471" s="455"/>
    </row>
    <row r="472" spans="1:17" ht="14.4" customHeight="1" x14ac:dyDescent="0.3">
      <c r="A472" s="449" t="s">
        <v>888</v>
      </c>
      <c r="B472" s="450" t="s">
        <v>714</v>
      </c>
      <c r="C472" s="450" t="s">
        <v>715</v>
      </c>
      <c r="D472" s="450" t="s">
        <v>797</v>
      </c>
      <c r="E472" s="450"/>
      <c r="F472" s="454">
        <v>7</v>
      </c>
      <c r="G472" s="454">
        <v>7084</v>
      </c>
      <c r="H472" s="454"/>
      <c r="I472" s="454">
        <v>1012</v>
      </c>
      <c r="J472" s="454"/>
      <c r="K472" s="454"/>
      <c r="L472" s="454"/>
      <c r="M472" s="454"/>
      <c r="N472" s="454"/>
      <c r="O472" s="454"/>
      <c r="P472" s="524"/>
      <c r="Q472" s="455"/>
    </row>
    <row r="473" spans="1:17" ht="14.4" customHeight="1" x14ac:dyDescent="0.3">
      <c r="A473" s="449" t="s">
        <v>888</v>
      </c>
      <c r="B473" s="450" t="s">
        <v>714</v>
      </c>
      <c r="C473" s="450" t="s">
        <v>715</v>
      </c>
      <c r="D473" s="450" t="s">
        <v>798</v>
      </c>
      <c r="E473" s="450" t="s">
        <v>799</v>
      </c>
      <c r="F473" s="454"/>
      <c r="G473" s="454"/>
      <c r="H473" s="454"/>
      <c r="I473" s="454"/>
      <c r="J473" s="454">
        <v>1</v>
      </c>
      <c r="K473" s="454">
        <v>177</v>
      </c>
      <c r="L473" s="454">
        <v>1</v>
      </c>
      <c r="M473" s="454">
        <v>177</v>
      </c>
      <c r="N473" s="454">
        <v>1</v>
      </c>
      <c r="O473" s="454">
        <v>178</v>
      </c>
      <c r="P473" s="524">
        <v>1.0056497175141244</v>
      </c>
      <c r="Q473" s="455">
        <v>178</v>
      </c>
    </row>
    <row r="474" spans="1:17" ht="14.4" customHeight="1" x14ac:dyDescent="0.3">
      <c r="A474" s="449" t="s">
        <v>888</v>
      </c>
      <c r="B474" s="450" t="s">
        <v>714</v>
      </c>
      <c r="C474" s="450" t="s">
        <v>715</v>
      </c>
      <c r="D474" s="450" t="s">
        <v>803</v>
      </c>
      <c r="E474" s="450" t="s">
        <v>804</v>
      </c>
      <c r="F474" s="454">
        <v>13</v>
      </c>
      <c r="G474" s="454">
        <v>3432</v>
      </c>
      <c r="H474" s="454">
        <v>0.8125</v>
      </c>
      <c r="I474" s="454">
        <v>264</v>
      </c>
      <c r="J474" s="454">
        <v>16</v>
      </c>
      <c r="K474" s="454">
        <v>4224</v>
      </c>
      <c r="L474" s="454">
        <v>1</v>
      </c>
      <c r="M474" s="454">
        <v>264</v>
      </c>
      <c r="N474" s="454">
        <v>22</v>
      </c>
      <c r="O474" s="454">
        <v>5874</v>
      </c>
      <c r="P474" s="524">
        <v>1.390625</v>
      </c>
      <c r="Q474" s="455">
        <v>267</v>
      </c>
    </row>
    <row r="475" spans="1:17" ht="14.4" customHeight="1" x14ac:dyDescent="0.3">
      <c r="A475" s="449" t="s">
        <v>888</v>
      </c>
      <c r="B475" s="450" t="s">
        <v>714</v>
      </c>
      <c r="C475" s="450" t="s">
        <v>715</v>
      </c>
      <c r="D475" s="450" t="s">
        <v>805</v>
      </c>
      <c r="E475" s="450" t="s">
        <v>806</v>
      </c>
      <c r="F475" s="454">
        <v>28</v>
      </c>
      <c r="G475" s="454">
        <v>59668</v>
      </c>
      <c r="H475" s="454">
        <v>0.79887535145267108</v>
      </c>
      <c r="I475" s="454">
        <v>2131</v>
      </c>
      <c r="J475" s="454">
        <v>35</v>
      </c>
      <c r="K475" s="454">
        <v>74690</v>
      </c>
      <c r="L475" s="454">
        <v>1</v>
      </c>
      <c r="M475" s="454">
        <v>2134</v>
      </c>
      <c r="N475" s="454">
        <v>35</v>
      </c>
      <c r="O475" s="454">
        <v>75110</v>
      </c>
      <c r="P475" s="524">
        <v>1.0056232427366447</v>
      </c>
      <c r="Q475" s="455">
        <v>2146</v>
      </c>
    </row>
    <row r="476" spans="1:17" ht="14.4" customHeight="1" x14ac:dyDescent="0.3">
      <c r="A476" s="449" t="s">
        <v>888</v>
      </c>
      <c r="B476" s="450" t="s">
        <v>714</v>
      </c>
      <c r="C476" s="450" t="s">
        <v>715</v>
      </c>
      <c r="D476" s="450" t="s">
        <v>809</v>
      </c>
      <c r="E476" s="450" t="s">
        <v>810</v>
      </c>
      <c r="F476" s="454"/>
      <c r="G476" s="454"/>
      <c r="H476" s="454"/>
      <c r="I476" s="454"/>
      <c r="J476" s="454"/>
      <c r="K476" s="454"/>
      <c r="L476" s="454"/>
      <c r="M476" s="454"/>
      <c r="N476" s="454">
        <v>1</v>
      </c>
      <c r="O476" s="454">
        <v>435</v>
      </c>
      <c r="P476" s="524"/>
      <c r="Q476" s="455">
        <v>435</v>
      </c>
    </row>
    <row r="477" spans="1:17" ht="14.4" customHeight="1" x14ac:dyDescent="0.3">
      <c r="A477" s="449" t="s">
        <v>888</v>
      </c>
      <c r="B477" s="450" t="s">
        <v>714</v>
      </c>
      <c r="C477" s="450" t="s">
        <v>715</v>
      </c>
      <c r="D477" s="450" t="s">
        <v>881</v>
      </c>
      <c r="E477" s="450" t="s">
        <v>882</v>
      </c>
      <c r="F477" s="454"/>
      <c r="G477" s="454"/>
      <c r="H477" s="454"/>
      <c r="I477" s="454"/>
      <c r="J477" s="454"/>
      <c r="K477" s="454"/>
      <c r="L477" s="454"/>
      <c r="M477" s="454"/>
      <c r="N477" s="454">
        <v>1</v>
      </c>
      <c r="O477" s="454">
        <v>865</v>
      </c>
      <c r="P477" s="524"/>
      <c r="Q477" s="455">
        <v>865</v>
      </c>
    </row>
    <row r="478" spans="1:17" ht="14.4" customHeight="1" x14ac:dyDescent="0.3">
      <c r="A478" s="449" t="s">
        <v>888</v>
      </c>
      <c r="B478" s="450" t="s">
        <v>714</v>
      </c>
      <c r="C478" s="450" t="s">
        <v>715</v>
      </c>
      <c r="D478" s="450" t="s">
        <v>812</v>
      </c>
      <c r="E478" s="450" t="s">
        <v>813</v>
      </c>
      <c r="F478" s="454">
        <v>1</v>
      </c>
      <c r="G478" s="454">
        <v>5220</v>
      </c>
      <c r="H478" s="454"/>
      <c r="I478" s="454">
        <v>5220</v>
      </c>
      <c r="J478" s="454"/>
      <c r="K478" s="454"/>
      <c r="L478" s="454"/>
      <c r="M478" s="454"/>
      <c r="N478" s="454">
        <v>3</v>
      </c>
      <c r="O478" s="454">
        <v>15786</v>
      </c>
      <c r="P478" s="524"/>
      <c r="Q478" s="455">
        <v>5262</v>
      </c>
    </row>
    <row r="479" spans="1:17" ht="14.4" customHeight="1" x14ac:dyDescent="0.3">
      <c r="A479" s="449" t="s">
        <v>888</v>
      </c>
      <c r="B479" s="450" t="s">
        <v>714</v>
      </c>
      <c r="C479" s="450" t="s">
        <v>715</v>
      </c>
      <c r="D479" s="450" t="s">
        <v>816</v>
      </c>
      <c r="E479" s="450" t="s">
        <v>817</v>
      </c>
      <c r="F479" s="454">
        <v>9</v>
      </c>
      <c r="G479" s="454">
        <v>2601</v>
      </c>
      <c r="H479" s="454">
        <v>0.69230769230769229</v>
      </c>
      <c r="I479" s="454">
        <v>289</v>
      </c>
      <c r="J479" s="454">
        <v>13</v>
      </c>
      <c r="K479" s="454">
        <v>3757</v>
      </c>
      <c r="L479" s="454">
        <v>1</v>
      </c>
      <c r="M479" s="454">
        <v>289</v>
      </c>
      <c r="N479" s="454">
        <v>22</v>
      </c>
      <c r="O479" s="454">
        <v>6402</v>
      </c>
      <c r="P479" s="524">
        <v>1.7040191642267766</v>
      </c>
      <c r="Q479" s="455">
        <v>291</v>
      </c>
    </row>
    <row r="480" spans="1:17" ht="14.4" customHeight="1" x14ac:dyDescent="0.3">
      <c r="A480" s="449" t="s">
        <v>888</v>
      </c>
      <c r="B480" s="450" t="s">
        <v>714</v>
      </c>
      <c r="C480" s="450" t="s">
        <v>715</v>
      </c>
      <c r="D480" s="450" t="s">
        <v>818</v>
      </c>
      <c r="E480" s="450" t="s">
        <v>819</v>
      </c>
      <c r="F480" s="454"/>
      <c r="G480" s="454"/>
      <c r="H480" s="454"/>
      <c r="I480" s="454"/>
      <c r="J480" s="454"/>
      <c r="K480" s="454"/>
      <c r="L480" s="454"/>
      <c r="M480" s="454"/>
      <c r="N480" s="454">
        <v>1</v>
      </c>
      <c r="O480" s="454">
        <v>1118</v>
      </c>
      <c r="P480" s="524"/>
      <c r="Q480" s="455">
        <v>1118</v>
      </c>
    </row>
    <row r="481" spans="1:17" ht="14.4" customHeight="1" x14ac:dyDescent="0.3">
      <c r="A481" s="449" t="s">
        <v>888</v>
      </c>
      <c r="B481" s="450" t="s">
        <v>714</v>
      </c>
      <c r="C481" s="450" t="s">
        <v>715</v>
      </c>
      <c r="D481" s="450" t="s">
        <v>820</v>
      </c>
      <c r="E481" s="450" t="s">
        <v>821</v>
      </c>
      <c r="F481" s="454"/>
      <c r="G481" s="454"/>
      <c r="H481" s="454"/>
      <c r="I481" s="454"/>
      <c r="J481" s="454">
        <v>1</v>
      </c>
      <c r="K481" s="454">
        <v>108</v>
      </c>
      <c r="L481" s="454">
        <v>1</v>
      </c>
      <c r="M481" s="454">
        <v>108</v>
      </c>
      <c r="N481" s="454"/>
      <c r="O481" s="454"/>
      <c r="P481" s="524"/>
      <c r="Q481" s="455"/>
    </row>
    <row r="482" spans="1:17" ht="14.4" customHeight="1" x14ac:dyDescent="0.3">
      <c r="A482" s="449" t="s">
        <v>888</v>
      </c>
      <c r="B482" s="450" t="s">
        <v>714</v>
      </c>
      <c r="C482" s="450" t="s">
        <v>715</v>
      </c>
      <c r="D482" s="450" t="s">
        <v>824</v>
      </c>
      <c r="E482" s="450" t="s">
        <v>825</v>
      </c>
      <c r="F482" s="454"/>
      <c r="G482" s="454"/>
      <c r="H482" s="454"/>
      <c r="I482" s="454"/>
      <c r="J482" s="454">
        <v>1</v>
      </c>
      <c r="K482" s="454">
        <v>0</v>
      </c>
      <c r="L482" s="454"/>
      <c r="M482" s="454">
        <v>0</v>
      </c>
      <c r="N482" s="454">
        <v>1</v>
      </c>
      <c r="O482" s="454">
        <v>0</v>
      </c>
      <c r="P482" s="524"/>
      <c r="Q482" s="455">
        <v>0</v>
      </c>
    </row>
    <row r="483" spans="1:17" ht="14.4" customHeight="1" x14ac:dyDescent="0.3">
      <c r="A483" s="449" t="s">
        <v>888</v>
      </c>
      <c r="B483" s="450" t="s">
        <v>714</v>
      </c>
      <c r="C483" s="450" t="s">
        <v>715</v>
      </c>
      <c r="D483" s="450" t="s">
        <v>826</v>
      </c>
      <c r="E483" s="450" t="s">
        <v>827</v>
      </c>
      <c r="F483" s="454">
        <v>7</v>
      </c>
      <c r="G483" s="454">
        <v>0</v>
      </c>
      <c r="H483" s="454"/>
      <c r="I483" s="454">
        <v>0</v>
      </c>
      <c r="J483" s="454">
        <v>11</v>
      </c>
      <c r="K483" s="454">
        <v>0</v>
      </c>
      <c r="L483" s="454"/>
      <c r="M483" s="454">
        <v>0</v>
      </c>
      <c r="N483" s="454">
        <v>9</v>
      </c>
      <c r="O483" s="454">
        <v>0</v>
      </c>
      <c r="P483" s="524"/>
      <c r="Q483" s="455">
        <v>0</v>
      </c>
    </row>
    <row r="484" spans="1:17" ht="14.4" customHeight="1" x14ac:dyDescent="0.3">
      <c r="A484" s="449" t="s">
        <v>888</v>
      </c>
      <c r="B484" s="450" t="s">
        <v>714</v>
      </c>
      <c r="C484" s="450" t="s">
        <v>715</v>
      </c>
      <c r="D484" s="450" t="s">
        <v>828</v>
      </c>
      <c r="E484" s="450" t="s">
        <v>829</v>
      </c>
      <c r="F484" s="454"/>
      <c r="G484" s="454"/>
      <c r="H484" s="454"/>
      <c r="I484" s="454"/>
      <c r="J484" s="454">
        <v>8</v>
      </c>
      <c r="K484" s="454">
        <v>38232</v>
      </c>
      <c r="L484" s="454">
        <v>1</v>
      </c>
      <c r="M484" s="454">
        <v>4779</v>
      </c>
      <c r="N484" s="454"/>
      <c r="O484" s="454"/>
      <c r="P484" s="524"/>
      <c r="Q484" s="455"/>
    </row>
    <row r="485" spans="1:17" ht="14.4" customHeight="1" x14ac:dyDescent="0.3">
      <c r="A485" s="449" t="s">
        <v>888</v>
      </c>
      <c r="B485" s="450" t="s">
        <v>714</v>
      </c>
      <c r="C485" s="450" t="s">
        <v>715</v>
      </c>
      <c r="D485" s="450" t="s">
        <v>830</v>
      </c>
      <c r="E485" s="450" t="s">
        <v>831</v>
      </c>
      <c r="F485" s="454"/>
      <c r="G485" s="454"/>
      <c r="H485" s="454"/>
      <c r="I485" s="454"/>
      <c r="J485" s="454">
        <v>4</v>
      </c>
      <c r="K485" s="454">
        <v>2436</v>
      </c>
      <c r="L485" s="454">
        <v>1</v>
      </c>
      <c r="M485" s="454">
        <v>609</v>
      </c>
      <c r="N485" s="454"/>
      <c r="O485" s="454"/>
      <c r="P485" s="524"/>
      <c r="Q485" s="455"/>
    </row>
    <row r="486" spans="1:17" ht="14.4" customHeight="1" x14ac:dyDescent="0.3">
      <c r="A486" s="449" t="s">
        <v>888</v>
      </c>
      <c r="B486" s="450" t="s">
        <v>714</v>
      </c>
      <c r="C486" s="450" t="s">
        <v>715</v>
      </c>
      <c r="D486" s="450" t="s">
        <v>832</v>
      </c>
      <c r="E486" s="450" t="s">
        <v>833</v>
      </c>
      <c r="F486" s="454"/>
      <c r="G486" s="454"/>
      <c r="H486" s="454"/>
      <c r="I486" s="454"/>
      <c r="J486" s="454">
        <v>18</v>
      </c>
      <c r="K486" s="454">
        <v>51120</v>
      </c>
      <c r="L486" s="454">
        <v>1</v>
      </c>
      <c r="M486" s="454">
        <v>2840</v>
      </c>
      <c r="N486" s="454">
        <v>4</v>
      </c>
      <c r="O486" s="454">
        <v>11380</v>
      </c>
      <c r="P486" s="524">
        <v>0.22261345852895148</v>
      </c>
      <c r="Q486" s="455">
        <v>2845</v>
      </c>
    </row>
    <row r="487" spans="1:17" ht="14.4" customHeight="1" x14ac:dyDescent="0.3">
      <c r="A487" s="449" t="s">
        <v>889</v>
      </c>
      <c r="B487" s="450" t="s">
        <v>714</v>
      </c>
      <c r="C487" s="450" t="s">
        <v>715</v>
      </c>
      <c r="D487" s="450" t="s">
        <v>718</v>
      </c>
      <c r="E487" s="450" t="s">
        <v>719</v>
      </c>
      <c r="F487" s="454">
        <v>1</v>
      </c>
      <c r="G487" s="454">
        <v>58</v>
      </c>
      <c r="H487" s="454">
        <v>1</v>
      </c>
      <c r="I487" s="454">
        <v>58</v>
      </c>
      <c r="J487" s="454">
        <v>1</v>
      </c>
      <c r="K487" s="454">
        <v>58</v>
      </c>
      <c r="L487" s="454">
        <v>1</v>
      </c>
      <c r="M487" s="454">
        <v>58</v>
      </c>
      <c r="N487" s="454"/>
      <c r="O487" s="454"/>
      <c r="P487" s="524"/>
      <c r="Q487" s="455"/>
    </row>
    <row r="488" spans="1:17" ht="14.4" customHeight="1" x14ac:dyDescent="0.3">
      <c r="A488" s="449" t="s">
        <v>889</v>
      </c>
      <c r="B488" s="450" t="s">
        <v>714</v>
      </c>
      <c r="C488" s="450" t="s">
        <v>715</v>
      </c>
      <c r="D488" s="450" t="s">
        <v>726</v>
      </c>
      <c r="E488" s="450" t="s">
        <v>727</v>
      </c>
      <c r="F488" s="454">
        <v>2</v>
      </c>
      <c r="G488" s="454">
        <v>360</v>
      </c>
      <c r="H488" s="454">
        <v>0.5</v>
      </c>
      <c r="I488" s="454">
        <v>180</v>
      </c>
      <c r="J488" s="454">
        <v>4</v>
      </c>
      <c r="K488" s="454">
        <v>720</v>
      </c>
      <c r="L488" s="454">
        <v>1</v>
      </c>
      <c r="M488" s="454">
        <v>180</v>
      </c>
      <c r="N488" s="454"/>
      <c r="O488" s="454"/>
      <c r="P488" s="524"/>
      <c r="Q488" s="455"/>
    </row>
    <row r="489" spans="1:17" ht="14.4" customHeight="1" x14ac:dyDescent="0.3">
      <c r="A489" s="449" t="s">
        <v>889</v>
      </c>
      <c r="B489" s="450" t="s">
        <v>714</v>
      </c>
      <c r="C489" s="450" t="s">
        <v>715</v>
      </c>
      <c r="D489" s="450" t="s">
        <v>730</v>
      </c>
      <c r="E489" s="450" t="s">
        <v>731</v>
      </c>
      <c r="F489" s="454">
        <v>3</v>
      </c>
      <c r="G489" s="454">
        <v>1008</v>
      </c>
      <c r="H489" s="454"/>
      <c r="I489" s="454">
        <v>336</v>
      </c>
      <c r="J489" s="454">
        <v>0</v>
      </c>
      <c r="K489" s="454">
        <v>0</v>
      </c>
      <c r="L489" s="454"/>
      <c r="M489" s="454"/>
      <c r="N489" s="454">
        <v>1</v>
      </c>
      <c r="O489" s="454">
        <v>341</v>
      </c>
      <c r="P489" s="524"/>
      <c r="Q489" s="455">
        <v>341</v>
      </c>
    </row>
    <row r="490" spans="1:17" ht="14.4" customHeight="1" x14ac:dyDescent="0.3">
      <c r="A490" s="449" t="s">
        <v>889</v>
      </c>
      <c r="B490" s="450" t="s">
        <v>714</v>
      </c>
      <c r="C490" s="450" t="s">
        <v>715</v>
      </c>
      <c r="D490" s="450" t="s">
        <v>732</v>
      </c>
      <c r="E490" s="450" t="s">
        <v>733</v>
      </c>
      <c r="F490" s="454">
        <v>1</v>
      </c>
      <c r="G490" s="454">
        <v>459</v>
      </c>
      <c r="H490" s="454"/>
      <c r="I490" s="454">
        <v>459</v>
      </c>
      <c r="J490" s="454"/>
      <c r="K490" s="454"/>
      <c r="L490" s="454"/>
      <c r="M490" s="454"/>
      <c r="N490" s="454"/>
      <c r="O490" s="454"/>
      <c r="P490" s="524"/>
      <c r="Q490" s="455"/>
    </row>
    <row r="491" spans="1:17" ht="14.4" customHeight="1" x14ac:dyDescent="0.3">
      <c r="A491" s="449" t="s">
        <v>889</v>
      </c>
      <c r="B491" s="450" t="s">
        <v>714</v>
      </c>
      <c r="C491" s="450" t="s">
        <v>715</v>
      </c>
      <c r="D491" s="450" t="s">
        <v>734</v>
      </c>
      <c r="E491" s="450" t="s">
        <v>735</v>
      </c>
      <c r="F491" s="454">
        <v>3</v>
      </c>
      <c r="G491" s="454">
        <v>1047</v>
      </c>
      <c r="H491" s="454">
        <v>0.42734693877551022</v>
      </c>
      <c r="I491" s="454">
        <v>349</v>
      </c>
      <c r="J491" s="454">
        <v>7</v>
      </c>
      <c r="K491" s="454">
        <v>2450</v>
      </c>
      <c r="L491" s="454">
        <v>1</v>
      </c>
      <c r="M491" s="454">
        <v>350</v>
      </c>
      <c r="N491" s="454"/>
      <c r="O491" s="454"/>
      <c r="P491" s="524"/>
      <c r="Q491" s="455"/>
    </row>
    <row r="492" spans="1:17" ht="14.4" customHeight="1" x14ac:dyDescent="0.3">
      <c r="A492" s="449" t="s">
        <v>889</v>
      </c>
      <c r="B492" s="450" t="s">
        <v>714</v>
      </c>
      <c r="C492" s="450" t="s">
        <v>715</v>
      </c>
      <c r="D492" s="450" t="s">
        <v>742</v>
      </c>
      <c r="E492" s="450" t="s">
        <v>743</v>
      </c>
      <c r="F492" s="454">
        <v>1</v>
      </c>
      <c r="G492" s="454">
        <v>49</v>
      </c>
      <c r="H492" s="454"/>
      <c r="I492" s="454">
        <v>49</v>
      </c>
      <c r="J492" s="454"/>
      <c r="K492" s="454"/>
      <c r="L492" s="454"/>
      <c r="M492" s="454"/>
      <c r="N492" s="454"/>
      <c r="O492" s="454"/>
      <c r="P492" s="524"/>
      <c r="Q492" s="455"/>
    </row>
    <row r="493" spans="1:17" ht="14.4" customHeight="1" x14ac:dyDescent="0.3">
      <c r="A493" s="449" t="s">
        <v>889</v>
      </c>
      <c r="B493" s="450" t="s">
        <v>714</v>
      </c>
      <c r="C493" s="450" t="s">
        <v>715</v>
      </c>
      <c r="D493" s="450" t="s">
        <v>754</v>
      </c>
      <c r="E493" s="450" t="s">
        <v>755</v>
      </c>
      <c r="F493" s="454"/>
      <c r="G493" s="454"/>
      <c r="H493" s="454"/>
      <c r="I493" s="454"/>
      <c r="J493" s="454">
        <v>1</v>
      </c>
      <c r="K493" s="454">
        <v>305</v>
      </c>
      <c r="L493" s="454">
        <v>1</v>
      </c>
      <c r="M493" s="454">
        <v>305</v>
      </c>
      <c r="N493" s="454"/>
      <c r="O493" s="454"/>
      <c r="P493" s="524"/>
      <c r="Q493" s="455"/>
    </row>
    <row r="494" spans="1:17" ht="14.4" customHeight="1" x14ac:dyDescent="0.3">
      <c r="A494" s="449" t="s">
        <v>889</v>
      </c>
      <c r="B494" s="450" t="s">
        <v>714</v>
      </c>
      <c r="C494" s="450" t="s">
        <v>715</v>
      </c>
      <c r="D494" s="450" t="s">
        <v>758</v>
      </c>
      <c r="E494" s="450" t="s">
        <v>759</v>
      </c>
      <c r="F494" s="454">
        <v>4</v>
      </c>
      <c r="G494" s="454">
        <v>1976</v>
      </c>
      <c r="H494" s="454">
        <v>3.9919191919191919</v>
      </c>
      <c r="I494" s="454">
        <v>494</v>
      </c>
      <c r="J494" s="454">
        <v>1</v>
      </c>
      <c r="K494" s="454">
        <v>495</v>
      </c>
      <c r="L494" s="454">
        <v>1</v>
      </c>
      <c r="M494" s="454">
        <v>495</v>
      </c>
      <c r="N494" s="454">
        <v>3</v>
      </c>
      <c r="O494" s="454">
        <v>1497</v>
      </c>
      <c r="P494" s="524">
        <v>3.0242424242424244</v>
      </c>
      <c r="Q494" s="455">
        <v>499</v>
      </c>
    </row>
    <row r="495" spans="1:17" ht="14.4" customHeight="1" x14ac:dyDescent="0.3">
      <c r="A495" s="449" t="s">
        <v>889</v>
      </c>
      <c r="B495" s="450" t="s">
        <v>714</v>
      </c>
      <c r="C495" s="450" t="s">
        <v>715</v>
      </c>
      <c r="D495" s="450" t="s">
        <v>762</v>
      </c>
      <c r="E495" s="450" t="s">
        <v>763</v>
      </c>
      <c r="F495" s="454">
        <v>3</v>
      </c>
      <c r="G495" s="454">
        <v>1110</v>
      </c>
      <c r="H495" s="454">
        <v>1.4959568733153639</v>
      </c>
      <c r="I495" s="454">
        <v>370</v>
      </c>
      <c r="J495" s="454">
        <v>2</v>
      </c>
      <c r="K495" s="454">
        <v>742</v>
      </c>
      <c r="L495" s="454">
        <v>1</v>
      </c>
      <c r="M495" s="454">
        <v>371</v>
      </c>
      <c r="N495" s="454">
        <v>2</v>
      </c>
      <c r="O495" s="454">
        <v>752</v>
      </c>
      <c r="P495" s="524">
        <v>1.013477088948787</v>
      </c>
      <c r="Q495" s="455">
        <v>376</v>
      </c>
    </row>
    <row r="496" spans="1:17" ht="14.4" customHeight="1" x14ac:dyDescent="0.3">
      <c r="A496" s="449" t="s">
        <v>889</v>
      </c>
      <c r="B496" s="450" t="s">
        <v>714</v>
      </c>
      <c r="C496" s="450" t="s">
        <v>715</v>
      </c>
      <c r="D496" s="450" t="s">
        <v>770</v>
      </c>
      <c r="E496" s="450" t="s">
        <v>771</v>
      </c>
      <c r="F496" s="454">
        <v>2</v>
      </c>
      <c r="G496" s="454">
        <v>222</v>
      </c>
      <c r="H496" s="454"/>
      <c r="I496" s="454">
        <v>111</v>
      </c>
      <c r="J496" s="454"/>
      <c r="K496" s="454"/>
      <c r="L496" s="454"/>
      <c r="M496" s="454"/>
      <c r="N496" s="454">
        <v>2</v>
      </c>
      <c r="O496" s="454">
        <v>226</v>
      </c>
      <c r="P496" s="524"/>
      <c r="Q496" s="455">
        <v>113</v>
      </c>
    </row>
    <row r="497" spans="1:17" ht="14.4" customHeight="1" x14ac:dyDescent="0.3">
      <c r="A497" s="449" t="s">
        <v>889</v>
      </c>
      <c r="B497" s="450" t="s">
        <v>714</v>
      </c>
      <c r="C497" s="450" t="s">
        <v>715</v>
      </c>
      <c r="D497" s="450" t="s">
        <v>777</v>
      </c>
      <c r="E497" s="450" t="s">
        <v>778</v>
      </c>
      <c r="F497" s="454">
        <v>3</v>
      </c>
      <c r="G497" s="454">
        <v>1368</v>
      </c>
      <c r="H497" s="454"/>
      <c r="I497" s="454">
        <v>456</v>
      </c>
      <c r="J497" s="454"/>
      <c r="K497" s="454"/>
      <c r="L497" s="454"/>
      <c r="M497" s="454"/>
      <c r="N497" s="454">
        <v>1</v>
      </c>
      <c r="O497" s="454">
        <v>463</v>
      </c>
      <c r="P497" s="524"/>
      <c r="Q497" s="455">
        <v>463</v>
      </c>
    </row>
    <row r="498" spans="1:17" ht="14.4" customHeight="1" x14ac:dyDescent="0.3">
      <c r="A498" s="449" t="s">
        <v>889</v>
      </c>
      <c r="B498" s="450" t="s">
        <v>714</v>
      </c>
      <c r="C498" s="450" t="s">
        <v>715</v>
      </c>
      <c r="D498" s="450" t="s">
        <v>779</v>
      </c>
      <c r="E498" s="450" t="s">
        <v>780</v>
      </c>
      <c r="F498" s="454">
        <v>5</v>
      </c>
      <c r="G498" s="454">
        <v>290</v>
      </c>
      <c r="H498" s="454">
        <v>5</v>
      </c>
      <c r="I498" s="454">
        <v>58</v>
      </c>
      <c r="J498" s="454">
        <v>1</v>
      </c>
      <c r="K498" s="454">
        <v>58</v>
      </c>
      <c r="L498" s="454">
        <v>1</v>
      </c>
      <c r="M498" s="454">
        <v>58</v>
      </c>
      <c r="N498" s="454">
        <v>6</v>
      </c>
      <c r="O498" s="454">
        <v>354</v>
      </c>
      <c r="P498" s="524">
        <v>6.1034482758620694</v>
      </c>
      <c r="Q498" s="455">
        <v>59</v>
      </c>
    </row>
    <row r="499" spans="1:17" ht="14.4" customHeight="1" x14ac:dyDescent="0.3">
      <c r="A499" s="449" t="s">
        <v>889</v>
      </c>
      <c r="B499" s="450" t="s">
        <v>714</v>
      </c>
      <c r="C499" s="450" t="s">
        <v>715</v>
      </c>
      <c r="D499" s="450" t="s">
        <v>787</v>
      </c>
      <c r="E499" s="450" t="s">
        <v>788</v>
      </c>
      <c r="F499" s="454"/>
      <c r="G499" s="454"/>
      <c r="H499" s="454"/>
      <c r="I499" s="454"/>
      <c r="J499" s="454"/>
      <c r="K499" s="454"/>
      <c r="L499" s="454"/>
      <c r="M499" s="454"/>
      <c r="N499" s="454">
        <v>3</v>
      </c>
      <c r="O499" s="454">
        <v>537</v>
      </c>
      <c r="P499" s="524"/>
      <c r="Q499" s="455">
        <v>179</v>
      </c>
    </row>
    <row r="500" spans="1:17" ht="14.4" customHeight="1" x14ac:dyDescent="0.3">
      <c r="A500" s="449" t="s">
        <v>889</v>
      </c>
      <c r="B500" s="450" t="s">
        <v>714</v>
      </c>
      <c r="C500" s="450" t="s">
        <v>715</v>
      </c>
      <c r="D500" s="450" t="s">
        <v>793</v>
      </c>
      <c r="E500" s="450" t="s">
        <v>794</v>
      </c>
      <c r="F500" s="454">
        <v>1</v>
      </c>
      <c r="G500" s="454">
        <v>170</v>
      </c>
      <c r="H500" s="454"/>
      <c r="I500" s="454">
        <v>170</v>
      </c>
      <c r="J500" s="454"/>
      <c r="K500" s="454"/>
      <c r="L500" s="454"/>
      <c r="M500" s="454"/>
      <c r="N500" s="454"/>
      <c r="O500" s="454"/>
      <c r="P500" s="524"/>
      <c r="Q500" s="455"/>
    </row>
    <row r="501" spans="1:17" ht="14.4" customHeight="1" x14ac:dyDescent="0.3">
      <c r="A501" s="449" t="s">
        <v>889</v>
      </c>
      <c r="B501" s="450" t="s">
        <v>714</v>
      </c>
      <c r="C501" s="450" t="s">
        <v>715</v>
      </c>
      <c r="D501" s="450" t="s">
        <v>798</v>
      </c>
      <c r="E501" s="450" t="s">
        <v>799</v>
      </c>
      <c r="F501" s="454">
        <v>1</v>
      </c>
      <c r="G501" s="454">
        <v>176</v>
      </c>
      <c r="H501" s="454"/>
      <c r="I501" s="454">
        <v>176</v>
      </c>
      <c r="J501" s="454"/>
      <c r="K501" s="454"/>
      <c r="L501" s="454"/>
      <c r="M501" s="454"/>
      <c r="N501" s="454"/>
      <c r="O501" s="454"/>
      <c r="P501" s="524"/>
      <c r="Q501" s="455"/>
    </row>
    <row r="502" spans="1:17" ht="14.4" customHeight="1" x14ac:dyDescent="0.3">
      <c r="A502" s="449" t="s">
        <v>889</v>
      </c>
      <c r="B502" s="450" t="s">
        <v>714</v>
      </c>
      <c r="C502" s="450" t="s">
        <v>715</v>
      </c>
      <c r="D502" s="450" t="s">
        <v>803</v>
      </c>
      <c r="E502" s="450" t="s">
        <v>804</v>
      </c>
      <c r="F502" s="454">
        <v>1</v>
      </c>
      <c r="G502" s="454">
        <v>264</v>
      </c>
      <c r="H502" s="454"/>
      <c r="I502" s="454">
        <v>264</v>
      </c>
      <c r="J502" s="454"/>
      <c r="K502" s="454"/>
      <c r="L502" s="454"/>
      <c r="M502" s="454"/>
      <c r="N502" s="454"/>
      <c r="O502" s="454"/>
      <c r="P502" s="524"/>
      <c r="Q502" s="455"/>
    </row>
    <row r="503" spans="1:17" ht="14.4" customHeight="1" x14ac:dyDescent="0.3">
      <c r="A503" s="449" t="s">
        <v>889</v>
      </c>
      <c r="B503" s="450" t="s">
        <v>714</v>
      </c>
      <c r="C503" s="450" t="s">
        <v>715</v>
      </c>
      <c r="D503" s="450" t="s">
        <v>805</v>
      </c>
      <c r="E503" s="450" t="s">
        <v>806</v>
      </c>
      <c r="F503" s="454"/>
      <c r="G503" s="454"/>
      <c r="H503" s="454"/>
      <c r="I503" s="454"/>
      <c r="J503" s="454">
        <v>3</v>
      </c>
      <c r="K503" s="454">
        <v>6402</v>
      </c>
      <c r="L503" s="454">
        <v>1</v>
      </c>
      <c r="M503" s="454">
        <v>2134</v>
      </c>
      <c r="N503" s="454"/>
      <c r="O503" s="454"/>
      <c r="P503" s="524"/>
      <c r="Q503" s="455"/>
    </row>
    <row r="504" spans="1:17" ht="14.4" customHeight="1" x14ac:dyDescent="0.3">
      <c r="A504" s="449" t="s">
        <v>889</v>
      </c>
      <c r="B504" s="450" t="s">
        <v>714</v>
      </c>
      <c r="C504" s="450" t="s">
        <v>715</v>
      </c>
      <c r="D504" s="450" t="s">
        <v>816</v>
      </c>
      <c r="E504" s="450" t="s">
        <v>817</v>
      </c>
      <c r="F504" s="454"/>
      <c r="G504" s="454"/>
      <c r="H504" s="454"/>
      <c r="I504" s="454"/>
      <c r="J504" s="454">
        <v>1</v>
      </c>
      <c r="K504" s="454">
        <v>289</v>
      </c>
      <c r="L504" s="454">
        <v>1</v>
      </c>
      <c r="M504" s="454">
        <v>289</v>
      </c>
      <c r="N504" s="454"/>
      <c r="O504" s="454"/>
      <c r="P504" s="524"/>
      <c r="Q504" s="455"/>
    </row>
    <row r="505" spans="1:17" ht="14.4" customHeight="1" x14ac:dyDescent="0.3">
      <c r="A505" s="449" t="s">
        <v>889</v>
      </c>
      <c r="B505" s="450" t="s">
        <v>714</v>
      </c>
      <c r="C505" s="450" t="s">
        <v>715</v>
      </c>
      <c r="D505" s="450" t="s">
        <v>826</v>
      </c>
      <c r="E505" s="450" t="s">
        <v>827</v>
      </c>
      <c r="F505" s="454"/>
      <c r="G505" s="454"/>
      <c r="H505" s="454"/>
      <c r="I505" s="454"/>
      <c r="J505" s="454">
        <v>1</v>
      </c>
      <c r="K505" s="454">
        <v>0</v>
      </c>
      <c r="L505" s="454"/>
      <c r="M505" s="454">
        <v>0</v>
      </c>
      <c r="N505" s="454"/>
      <c r="O505" s="454"/>
      <c r="P505" s="524"/>
      <c r="Q505" s="455"/>
    </row>
    <row r="506" spans="1:17" ht="14.4" customHeight="1" x14ac:dyDescent="0.3">
      <c r="A506" s="449" t="s">
        <v>889</v>
      </c>
      <c r="B506" s="450" t="s">
        <v>714</v>
      </c>
      <c r="C506" s="450" t="s">
        <v>715</v>
      </c>
      <c r="D506" s="450" t="s">
        <v>832</v>
      </c>
      <c r="E506" s="450" t="s">
        <v>833</v>
      </c>
      <c r="F506" s="454"/>
      <c r="G506" s="454"/>
      <c r="H506" s="454"/>
      <c r="I506" s="454"/>
      <c r="J506" s="454">
        <v>1</v>
      </c>
      <c r="K506" s="454">
        <v>2840</v>
      </c>
      <c r="L506" s="454">
        <v>1</v>
      </c>
      <c r="M506" s="454">
        <v>2840</v>
      </c>
      <c r="N506" s="454"/>
      <c r="O506" s="454"/>
      <c r="P506" s="524"/>
      <c r="Q506" s="455"/>
    </row>
    <row r="507" spans="1:17" ht="14.4" customHeight="1" x14ac:dyDescent="0.3">
      <c r="A507" s="449" t="s">
        <v>890</v>
      </c>
      <c r="B507" s="450" t="s">
        <v>714</v>
      </c>
      <c r="C507" s="450" t="s">
        <v>715</v>
      </c>
      <c r="D507" s="450" t="s">
        <v>720</v>
      </c>
      <c r="E507" s="450" t="s">
        <v>721</v>
      </c>
      <c r="F507" s="454">
        <v>6</v>
      </c>
      <c r="G507" s="454">
        <v>786</v>
      </c>
      <c r="H507" s="454"/>
      <c r="I507" s="454">
        <v>131</v>
      </c>
      <c r="J507" s="454"/>
      <c r="K507" s="454"/>
      <c r="L507" s="454"/>
      <c r="M507" s="454"/>
      <c r="N507" s="454"/>
      <c r="O507" s="454"/>
      <c r="P507" s="524"/>
      <c r="Q507" s="455"/>
    </row>
    <row r="508" spans="1:17" ht="14.4" customHeight="1" x14ac:dyDescent="0.3">
      <c r="A508" s="449" t="s">
        <v>890</v>
      </c>
      <c r="B508" s="450" t="s">
        <v>714</v>
      </c>
      <c r="C508" s="450" t="s">
        <v>715</v>
      </c>
      <c r="D508" s="450" t="s">
        <v>726</v>
      </c>
      <c r="E508" s="450" t="s">
        <v>727</v>
      </c>
      <c r="F508" s="454">
        <v>1</v>
      </c>
      <c r="G508" s="454">
        <v>180</v>
      </c>
      <c r="H508" s="454">
        <v>0.5</v>
      </c>
      <c r="I508" s="454">
        <v>180</v>
      </c>
      <c r="J508" s="454">
        <v>2</v>
      </c>
      <c r="K508" s="454">
        <v>360</v>
      </c>
      <c r="L508" s="454">
        <v>1</v>
      </c>
      <c r="M508" s="454">
        <v>180</v>
      </c>
      <c r="N508" s="454"/>
      <c r="O508" s="454"/>
      <c r="P508" s="524"/>
      <c r="Q508" s="455"/>
    </row>
    <row r="509" spans="1:17" ht="14.4" customHeight="1" x14ac:dyDescent="0.3">
      <c r="A509" s="449" t="s">
        <v>890</v>
      </c>
      <c r="B509" s="450" t="s">
        <v>714</v>
      </c>
      <c r="C509" s="450" t="s">
        <v>715</v>
      </c>
      <c r="D509" s="450" t="s">
        <v>734</v>
      </c>
      <c r="E509" s="450" t="s">
        <v>735</v>
      </c>
      <c r="F509" s="454">
        <v>15</v>
      </c>
      <c r="G509" s="454">
        <v>5235</v>
      </c>
      <c r="H509" s="454"/>
      <c r="I509" s="454">
        <v>349</v>
      </c>
      <c r="J509" s="454"/>
      <c r="K509" s="454"/>
      <c r="L509" s="454"/>
      <c r="M509" s="454"/>
      <c r="N509" s="454"/>
      <c r="O509" s="454"/>
      <c r="P509" s="524"/>
      <c r="Q509" s="455"/>
    </row>
    <row r="510" spans="1:17" ht="14.4" customHeight="1" x14ac:dyDescent="0.3">
      <c r="A510" s="449" t="s">
        <v>890</v>
      </c>
      <c r="B510" s="450" t="s">
        <v>714</v>
      </c>
      <c r="C510" s="450" t="s">
        <v>715</v>
      </c>
      <c r="D510" s="450" t="s">
        <v>754</v>
      </c>
      <c r="E510" s="450" t="s">
        <v>755</v>
      </c>
      <c r="F510" s="454">
        <v>2</v>
      </c>
      <c r="G510" s="454">
        <v>610</v>
      </c>
      <c r="H510" s="454"/>
      <c r="I510" s="454">
        <v>305</v>
      </c>
      <c r="J510" s="454"/>
      <c r="K510" s="454"/>
      <c r="L510" s="454"/>
      <c r="M510" s="454"/>
      <c r="N510" s="454"/>
      <c r="O510" s="454"/>
      <c r="P510" s="524"/>
      <c r="Q510" s="455"/>
    </row>
    <row r="511" spans="1:17" ht="14.4" customHeight="1" x14ac:dyDescent="0.3">
      <c r="A511" s="449" t="s">
        <v>890</v>
      </c>
      <c r="B511" s="450" t="s">
        <v>714</v>
      </c>
      <c r="C511" s="450" t="s">
        <v>715</v>
      </c>
      <c r="D511" s="450" t="s">
        <v>758</v>
      </c>
      <c r="E511" s="450" t="s">
        <v>759</v>
      </c>
      <c r="F511" s="454">
        <v>1</v>
      </c>
      <c r="G511" s="454">
        <v>494</v>
      </c>
      <c r="H511" s="454"/>
      <c r="I511" s="454">
        <v>494</v>
      </c>
      <c r="J511" s="454"/>
      <c r="K511" s="454"/>
      <c r="L511" s="454"/>
      <c r="M511" s="454"/>
      <c r="N511" s="454"/>
      <c r="O511" s="454"/>
      <c r="P511" s="524"/>
      <c r="Q511" s="455"/>
    </row>
    <row r="512" spans="1:17" ht="14.4" customHeight="1" x14ac:dyDescent="0.3">
      <c r="A512" s="449" t="s">
        <v>890</v>
      </c>
      <c r="B512" s="450" t="s">
        <v>714</v>
      </c>
      <c r="C512" s="450" t="s">
        <v>715</v>
      </c>
      <c r="D512" s="450" t="s">
        <v>760</v>
      </c>
      <c r="E512" s="450" t="s">
        <v>761</v>
      </c>
      <c r="F512" s="454"/>
      <c r="G512" s="454"/>
      <c r="H512" s="454"/>
      <c r="I512" s="454"/>
      <c r="J512" s="454">
        <v>1</v>
      </c>
      <c r="K512" s="454">
        <v>6598</v>
      </c>
      <c r="L512" s="454">
        <v>1</v>
      </c>
      <c r="M512" s="454">
        <v>6598</v>
      </c>
      <c r="N512" s="454"/>
      <c r="O512" s="454"/>
      <c r="P512" s="524"/>
      <c r="Q512" s="455"/>
    </row>
    <row r="513" spans="1:17" ht="14.4" customHeight="1" x14ac:dyDescent="0.3">
      <c r="A513" s="449" t="s">
        <v>890</v>
      </c>
      <c r="B513" s="450" t="s">
        <v>714</v>
      </c>
      <c r="C513" s="450" t="s">
        <v>715</v>
      </c>
      <c r="D513" s="450" t="s">
        <v>762</v>
      </c>
      <c r="E513" s="450" t="s">
        <v>763</v>
      </c>
      <c r="F513" s="454">
        <v>3</v>
      </c>
      <c r="G513" s="454">
        <v>1110</v>
      </c>
      <c r="H513" s="454"/>
      <c r="I513" s="454">
        <v>370</v>
      </c>
      <c r="J513" s="454"/>
      <c r="K513" s="454"/>
      <c r="L513" s="454"/>
      <c r="M513" s="454"/>
      <c r="N513" s="454"/>
      <c r="O513" s="454"/>
      <c r="P513" s="524"/>
      <c r="Q513" s="455"/>
    </row>
    <row r="514" spans="1:17" ht="14.4" customHeight="1" x14ac:dyDescent="0.3">
      <c r="A514" s="449" t="s">
        <v>890</v>
      </c>
      <c r="B514" s="450" t="s">
        <v>714</v>
      </c>
      <c r="C514" s="450" t="s">
        <v>715</v>
      </c>
      <c r="D514" s="450" t="s">
        <v>777</v>
      </c>
      <c r="E514" s="450" t="s">
        <v>778</v>
      </c>
      <c r="F514" s="454"/>
      <c r="G514" s="454"/>
      <c r="H514" s="454"/>
      <c r="I514" s="454"/>
      <c r="J514" s="454">
        <v>9</v>
      </c>
      <c r="K514" s="454">
        <v>4122</v>
      </c>
      <c r="L514" s="454">
        <v>1</v>
      </c>
      <c r="M514" s="454">
        <v>458</v>
      </c>
      <c r="N514" s="454"/>
      <c r="O514" s="454"/>
      <c r="P514" s="524"/>
      <c r="Q514" s="455"/>
    </row>
    <row r="515" spans="1:17" ht="14.4" customHeight="1" x14ac:dyDescent="0.3">
      <c r="A515" s="449" t="s">
        <v>890</v>
      </c>
      <c r="B515" s="450" t="s">
        <v>714</v>
      </c>
      <c r="C515" s="450" t="s">
        <v>715</v>
      </c>
      <c r="D515" s="450" t="s">
        <v>787</v>
      </c>
      <c r="E515" s="450" t="s">
        <v>788</v>
      </c>
      <c r="F515" s="454">
        <v>14</v>
      </c>
      <c r="G515" s="454">
        <v>2464</v>
      </c>
      <c r="H515" s="454">
        <v>0.58333333333333337</v>
      </c>
      <c r="I515" s="454">
        <v>176</v>
      </c>
      <c r="J515" s="454">
        <v>24</v>
      </c>
      <c r="K515" s="454">
        <v>4224</v>
      </c>
      <c r="L515" s="454">
        <v>1</v>
      </c>
      <c r="M515" s="454">
        <v>176</v>
      </c>
      <c r="N515" s="454"/>
      <c r="O515" s="454"/>
      <c r="P515" s="524"/>
      <c r="Q515" s="455"/>
    </row>
    <row r="516" spans="1:17" ht="14.4" customHeight="1" x14ac:dyDescent="0.3">
      <c r="A516" s="449" t="s">
        <v>890</v>
      </c>
      <c r="B516" s="450" t="s">
        <v>714</v>
      </c>
      <c r="C516" s="450" t="s">
        <v>715</v>
      </c>
      <c r="D516" s="450" t="s">
        <v>793</v>
      </c>
      <c r="E516" s="450" t="s">
        <v>794</v>
      </c>
      <c r="F516" s="454"/>
      <c r="G516" s="454"/>
      <c r="H516" s="454"/>
      <c r="I516" s="454"/>
      <c r="J516" s="454">
        <v>1</v>
      </c>
      <c r="K516" s="454">
        <v>170</v>
      </c>
      <c r="L516" s="454">
        <v>1</v>
      </c>
      <c r="M516" s="454">
        <v>170</v>
      </c>
      <c r="N516" s="454"/>
      <c r="O516" s="454"/>
      <c r="P516" s="524"/>
      <c r="Q516" s="455"/>
    </row>
    <row r="517" spans="1:17" ht="14.4" customHeight="1" x14ac:dyDescent="0.3">
      <c r="A517" s="449" t="s">
        <v>890</v>
      </c>
      <c r="B517" s="450" t="s">
        <v>714</v>
      </c>
      <c r="C517" s="450" t="s">
        <v>715</v>
      </c>
      <c r="D517" s="450" t="s">
        <v>809</v>
      </c>
      <c r="E517" s="450" t="s">
        <v>810</v>
      </c>
      <c r="F517" s="454"/>
      <c r="G517" s="454"/>
      <c r="H517" s="454"/>
      <c r="I517" s="454"/>
      <c r="J517" s="454">
        <v>1</v>
      </c>
      <c r="K517" s="454">
        <v>426</v>
      </c>
      <c r="L517" s="454">
        <v>1</v>
      </c>
      <c r="M517" s="454">
        <v>426</v>
      </c>
      <c r="N517" s="454"/>
      <c r="O517" s="454"/>
      <c r="P517" s="524"/>
      <c r="Q517" s="455"/>
    </row>
    <row r="518" spans="1:17" ht="14.4" customHeight="1" x14ac:dyDescent="0.3">
      <c r="A518" s="449" t="s">
        <v>890</v>
      </c>
      <c r="B518" s="450" t="s">
        <v>714</v>
      </c>
      <c r="C518" s="450" t="s">
        <v>715</v>
      </c>
      <c r="D518" s="450" t="s">
        <v>818</v>
      </c>
      <c r="E518" s="450" t="s">
        <v>819</v>
      </c>
      <c r="F518" s="454"/>
      <c r="G518" s="454"/>
      <c r="H518" s="454"/>
      <c r="I518" s="454"/>
      <c r="J518" s="454">
        <v>1</v>
      </c>
      <c r="K518" s="454">
        <v>1102</v>
      </c>
      <c r="L518" s="454">
        <v>1</v>
      </c>
      <c r="M518" s="454">
        <v>1102</v>
      </c>
      <c r="N518" s="454"/>
      <c r="O518" s="454"/>
      <c r="P518" s="524"/>
      <c r="Q518" s="455"/>
    </row>
    <row r="519" spans="1:17" ht="14.4" customHeight="1" x14ac:dyDescent="0.3">
      <c r="A519" s="449" t="s">
        <v>891</v>
      </c>
      <c r="B519" s="450" t="s">
        <v>714</v>
      </c>
      <c r="C519" s="450" t="s">
        <v>715</v>
      </c>
      <c r="D519" s="450" t="s">
        <v>718</v>
      </c>
      <c r="E519" s="450" t="s">
        <v>719</v>
      </c>
      <c r="F519" s="454">
        <v>42</v>
      </c>
      <c r="G519" s="454">
        <v>2436</v>
      </c>
      <c r="H519" s="454">
        <v>1.68</v>
      </c>
      <c r="I519" s="454">
        <v>58</v>
      </c>
      <c r="J519" s="454">
        <v>25</v>
      </c>
      <c r="K519" s="454">
        <v>1450</v>
      </c>
      <c r="L519" s="454">
        <v>1</v>
      </c>
      <c r="M519" s="454">
        <v>58</v>
      </c>
      <c r="N519" s="454">
        <v>34</v>
      </c>
      <c r="O519" s="454">
        <v>2006</v>
      </c>
      <c r="P519" s="524">
        <v>1.383448275862069</v>
      </c>
      <c r="Q519" s="455">
        <v>59</v>
      </c>
    </row>
    <row r="520" spans="1:17" ht="14.4" customHeight="1" x14ac:dyDescent="0.3">
      <c r="A520" s="449" t="s">
        <v>891</v>
      </c>
      <c r="B520" s="450" t="s">
        <v>714</v>
      </c>
      <c r="C520" s="450" t="s">
        <v>715</v>
      </c>
      <c r="D520" s="450" t="s">
        <v>724</v>
      </c>
      <c r="E520" s="450" t="s">
        <v>725</v>
      </c>
      <c r="F520" s="454"/>
      <c r="G520" s="454"/>
      <c r="H520" s="454"/>
      <c r="I520" s="454"/>
      <c r="J520" s="454"/>
      <c r="K520" s="454"/>
      <c r="L520" s="454"/>
      <c r="M520" s="454"/>
      <c r="N520" s="454">
        <v>8</v>
      </c>
      <c r="O520" s="454">
        <v>3288</v>
      </c>
      <c r="P520" s="524"/>
      <c r="Q520" s="455">
        <v>411</v>
      </c>
    </row>
    <row r="521" spans="1:17" ht="14.4" customHeight="1" x14ac:dyDescent="0.3">
      <c r="A521" s="449" t="s">
        <v>891</v>
      </c>
      <c r="B521" s="450" t="s">
        <v>714</v>
      </c>
      <c r="C521" s="450" t="s">
        <v>715</v>
      </c>
      <c r="D521" s="450" t="s">
        <v>726</v>
      </c>
      <c r="E521" s="450" t="s">
        <v>727</v>
      </c>
      <c r="F521" s="454">
        <v>7</v>
      </c>
      <c r="G521" s="454">
        <v>1260</v>
      </c>
      <c r="H521" s="454">
        <v>0.63636363636363635</v>
      </c>
      <c r="I521" s="454">
        <v>180</v>
      </c>
      <c r="J521" s="454">
        <v>11</v>
      </c>
      <c r="K521" s="454">
        <v>1980</v>
      </c>
      <c r="L521" s="454">
        <v>1</v>
      </c>
      <c r="M521" s="454">
        <v>180</v>
      </c>
      <c r="N521" s="454">
        <v>29</v>
      </c>
      <c r="O521" s="454">
        <v>5307</v>
      </c>
      <c r="P521" s="524">
        <v>2.6803030303030302</v>
      </c>
      <c r="Q521" s="455">
        <v>183</v>
      </c>
    </row>
    <row r="522" spans="1:17" ht="14.4" customHeight="1" x14ac:dyDescent="0.3">
      <c r="A522" s="449" t="s">
        <v>891</v>
      </c>
      <c r="B522" s="450" t="s">
        <v>714</v>
      </c>
      <c r="C522" s="450" t="s">
        <v>715</v>
      </c>
      <c r="D522" s="450" t="s">
        <v>728</v>
      </c>
      <c r="E522" s="450" t="s">
        <v>729</v>
      </c>
      <c r="F522" s="454"/>
      <c r="G522" s="454"/>
      <c r="H522" s="454"/>
      <c r="I522" s="454"/>
      <c r="J522" s="454"/>
      <c r="K522" s="454"/>
      <c r="L522" s="454"/>
      <c r="M522" s="454"/>
      <c r="N522" s="454">
        <v>3</v>
      </c>
      <c r="O522" s="454">
        <v>1725</v>
      </c>
      <c r="P522" s="524"/>
      <c r="Q522" s="455">
        <v>575</v>
      </c>
    </row>
    <row r="523" spans="1:17" ht="14.4" customHeight="1" x14ac:dyDescent="0.3">
      <c r="A523" s="449" t="s">
        <v>891</v>
      </c>
      <c r="B523" s="450" t="s">
        <v>714</v>
      </c>
      <c r="C523" s="450" t="s">
        <v>715</v>
      </c>
      <c r="D523" s="450" t="s">
        <v>730</v>
      </c>
      <c r="E523" s="450" t="s">
        <v>731</v>
      </c>
      <c r="F523" s="454">
        <v>23</v>
      </c>
      <c r="G523" s="454">
        <v>7728</v>
      </c>
      <c r="H523" s="454">
        <v>0.76439169139465879</v>
      </c>
      <c r="I523" s="454">
        <v>336</v>
      </c>
      <c r="J523" s="454">
        <v>30</v>
      </c>
      <c r="K523" s="454">
        <v>10110</v>
      </c>
      <c r="L523" s="454">
        <v>1</v>
      </c>
      <c r="M523" s="454">
        <v>337</v>
      </c>
      <c r="N523" s="454">
        <v>45</v>
      </c>
      <c r="O523" s="454">
        <v>15345</v>
      </c>
      <c r="P523" s="524">
        <v>1.5178041543026706</v>
      </c>
      <c r="Q523" s="455">
        <v>341</v>
      </c>
    </row>
    <row r="524" spans="1:17" ht="14.4" customHeight="1" x14ac:dyDescent="0.3">
      <c r="A524" s="449" t="s">
        <v>891</v>
      </c>
      <c r="B524" s="450" t="s">
        <v>714</v>
      </c>
      <c r="C524" s="450" t="s">
        <v>715</v>
      </c>
      <c r="D524" s="450" t="s">
        <v>734</v>
      </c>
      <c r="E524" s="450" t="s">
        <v>735</v>
      </c>
      <c r="F524" s="454">
        <v>44</v>
      </c>
      <c r="G524" s="454">
        <v>15356</v>
      </c>
      <c r="H524" s="454">
        <v>2.309172932330827</v>
      </c>
      <c r="I524" s="454">
        <v>349</v>
      </c>
      <c r="J524" s="454">
        <v>19</v>
      </c>
      <c r="K524" s="454">
        <v>6650</v>
      </c>
      <c r="L524" s="454">
        <v>1</v>
      </c>
      <c r="M524" s="454">
        <v>350</v>
      </c>
      <c r="N524" s="454">
        <v>52</v>
      </c>
      <c r="O524" s="454">
        <v>18252</v>
      </c>
      <c r="P524" s="524">
        <v>2.7446616541353381</v>
      </c>
      <c r="Q524" s="455">
        <v>351</v>
      </c>
    </row>
    <row r="525" spans="1:17" ht="14.4" customHeight="1" x14ac:dyDescent="0.3">
      <c r="A525" s="449" t="s">
        <v>891</v>
      </c>
      <c r="B525" s="450" t="s">
        <v>714</v>
      </c>
      <c r="C525" s="450" t="s">
        <v>715</v>
      </c>
      <c r="D525" s="450" t="s">
        <v>746</v>
      </c>
      <c r="E525" s="450" t="s">
        <v>747</v>
      </c>
      <c r="F525" s="454"/>
      <c r="G525" s="454"/>
      <c r="H525" s="454"/>
      <c r="I525" s="454"/>
      <c r="J525" s="454"/>
      <c r="K525" s="454"/>
      <c r="L525" s="454"/>
      <c r="M525" s="454"/>
      <c r="N525" s="454">
        <v>1</v>
      </c>
      <c r="O525" s="454">
        <v>38</v>
      </c>
      <c r="P525" s="524"/>
      <c r="Q525" s="455">
        <v>38</v>
      </c>
    </row>
    <row r="526" spans="1:17" ht="14.4" customHeight="1" x14ac:dyDescent="0.3">
      <c r="A526" s="449" t="s">
        <v>891</v>
      </c>
      <c r="B526" s="450" t="s">
        <v>714</v>
      </c>
      <c r="C526" s="450" t="s">
        <v>715</v>
      </c>
      <c r="D526" s="450" t="s">
        <v>752</v>
      </c>
      <c r="E526" s="450" t="s">
        <v>753</v>
      </c>
      <c r="F526" s="454"/>
      <c r="G526" s="454"/>
      <c r="H526" s="454"/>
      <c r="I526" s="454"/>
      <c r="J526" s="454"/>
      <c r="K526" s="454"/>
      <c r="L526" s="454"/>
      <c r="M526" s="454"/>
      <c r="N526" s="454">
        <v>1</v>
      </c>
      <c r="O526" s="454">
        <v>150</v>
      </c>
      <c r="P526" s="524"/>
      <c r="Q526" s="455">
        <v>150</v>
      </c>
    </row>
    <row r="527" spans="1:17" ht="14.4" customHeight="1" x14ac:dyDescent="0.3">
      <c r="A527" s="449" t="s">
        <v>891</v>
      </c>
      <c r="B527" s="450" t="s">
        <v>714</v>
      </c>
      <c r="C527" s="450" t="s">
        <v>715</v>
      </c>
      <c r="D527" s="450" t="s">
        <v>754</v>
      </c>
      <c r="E527" s="450" t="s">
        <v>755</v>
      </c>
      <c r="F527" s="454">
        <v>19</v>
      </c>
      <c r="G527" s="454">
        <v>5795</v>
      </c>
      <c r="H527" s="454">
        <v>1.5833333333333333</v>
      </c>
      <c r="I527" s="454">
        <v>305</v>
      </c>
      <c r="J527" s="454">
        <v>12</v>
      </c>
      <c r="K527" s="454">
        <v>3660</v>
      </c>
      <c r="L527" s="454">
        <v>1</v>
      </c>
      <c r="M527" s="454">
        <v>305</v>
      </c>
      <c r="N527" s="454">
        <v>22</v>
      </c>
      <c r="O527" s="454">
        <v>6776</v>
      </c>
      <c r="P527" s="524">
        <v>1.8513661202185792</v>
      </c>
      <c r="Q527" s="455">
        <v>308</v>
      </c>
    </row>
    <row r="528" spans="1:17" ht="14.4" customHeight="1" x14ac:dyDescent="0.3">
      <c r="A528" s="449" t="s">
        <v>891</v>
      </c>
      <c r="B528" s="450" t="s">
        <v>714</v>
      </c>
      <c r="C528" s="450" t="s">
        <v>715</v>
      </c>
      <c r="D528" s="450" t="s">
        <v>758</v>
      </c>
      <c r="E528" s="450" t="s">
        <v>759</v>
      </c>
      <c r="F528" s="454">
        <v>9</v>
      </c>
      <c r="G528" s="454">
        <v>4446</v>
      </c>
      <c r="H528" s="454">
        <v>0.5613636363636364</v>
      </c>
      <c r="I528" s="454">
        <v>494</v>
      </c>
      <c r="J528" s="454">
        <v>16</v>
      </c>
      <c r="K528" s="454">
        <v>7920</v>
      </c>
      <c r="L528" s="454">
        <v>1</v>
      </c>
      <c r="M528" s="454">
        <v>495</v>
      </c>
      <c r="N528" s="454">
        <v>20</v>
      </c>
      <c r="O528" s="454">
        <v>9980</v>
      </c>
      <c r="P528" s="524">
        <v>1.2601010101010102</v>
      </c>
      <c r="Q528" s="455">
        <v>499</v>
      </c>
    </row>
    <row r="529" spans="1:17" ht="14.4" customHeight="1" x14ac:dyDescent="0.3">
      <c r="A529" s="449" t="s">
        <v>891</v>
      </c>
      <c r="B529" s="450" t="s">
        <v>714</v>
      </c>
      <c r="C529" s="450" t="s">
        <v>715</v>
      </c>
      <c r="D529" s="450" t="s">
        <v>762</v>
      </c>
      <c r="E529" s="450" t="s">
        <v>763</v>
      </c>
      <c r="F529" s="454">
        <v>23</v>
      </c>
      <c r="G529" s="454">
        <v>8510</v>
      </c>
      <c r="H529" s="454">
        <v>0.99730458221024254</v>
      </c>
      <c r="I529" s="454">
        <v>370</v>
      </c>
      <c r="J529" s="454">
        <v>23</v>
      </c>
      <c r="K529" s="454">
        <v>8533</v>
      </c>
      <c r="L529" s="454">
        <v>1</v>
      </c>
      <c r="M529" s="454">
        <v>371</v>
      </c>
      <c r="N529" s="454">
        <v>31</v>
      </c>
      <c r="O529" s="454">
        <v>11656</v>
      </c>
      <c r="P529" s="524">
        <v>1.3659908590179304</v>
      </c>
      <c r="Q529" s="455">
        <v>376</v>
      </c>
    </row>
    <row r="530" spans="1:17" ht="14.4" customHeight="1" x14ac:dyDescent="0.3">
      <c r="A530" s="449" t="s">
        <v>891</v>
      </c>
      <c r="B530" s="450" t="s">
        <v>714</v>
      </c>
      <c r="C530" s="450" t="s">
        <v>715</v>
      </c>
      <c r="D530" s="450" t="s">
        <v>766</v>
      </c>
      <c r="E530" s="450" t="s">
        <v>767</v>
      </c>
      <c r="F530" s="454"/>
      <c r="G530" s="454"/>
      <c r="H530" s="454"/>
      <c r="I530" s="454"/>
      <c r="J530" s="454">
        <v>2</v>
      </c>
      <c r="K530" s="454">
        <v>24</v>
      </c>
      <c r="L530" s="454">
        <v>1</v>
      </c>
      <c r="M530" s="454">
        <v>12</v>
      </c>
      <c r="N530" s="454">
        <v>1</v>
      </c>
      <c r="O530" s="454">
        <v>12</v>
      </c>
      <c r="P530" s="524">
        <v>0.5</v>
      </c>
      <c r="Q530" s="455">
        <v>12</v>
      </c>
    </row>
    <row r="531" spans="1:17" ht="14.4" customHeight="1" x14ac:dyDescent="0.3">
      <c r="A531" s="449" t="s">
        <v>891</v>
      </c>
      <c r="B531" s="450" t="s">
        <v>714</v>
      </c>
      <c r="C531" s="450" t="s">
        <v>715</v>
      </c>
      <c r="D531" s="450" t="s">
        <v>770</v>
      </c>
      <c r="E531" s="450" t="s">
        <v>771</v>
      </c>
      <c r="F531" s="454">
        <v>13</v>
      </c>
      <c r="G531" s="454">
        <v>1443</v>
      </c>
      <c r="H531" s="454">
        <v>0.51535714285714285</v>
      </c>
      <c r="I531" s="454">
        <v>111</v>
      </c>
      <c r="J531" s="454">
        <v>25</v>
      </c>
      <c r="K531" s="454">
        <v>2800</v>
      </c>
      <c r="L531" s="454">
        <v>1</v>
      </c>
      <c r="M531" s="454">
        <v>112</v>
      </c>
      <c r="N531" s="454">
        <v>22</v>
      </c>
      <c r="O531" s="454">
        <v>2486</v>
      </c>
      <c r="P531" s="524">
        <v>0.8878571428571429</v>
      </c>
      <c r="Q531" s="455">
        <v>113</v>
      </c>
    </row>
    <row r="532" spans="1:17" ht="14.4" customHeight="1" x14ac:dyDescent="0.3">
      <c r="A532" s="449" t="s">
        <v>891</v>
      </c>
      <c r="B532" s="450" t="s">
        <v>714</v>
      </c>
      <c r="C532" s="450" t="s">
        <v>715</v>
      </c>
      <c r="D532" s="450" t="s">
        <v>776</v>
      </c>
      <c r="E532" s="450"/>
      <c r="F532" s="454">
        <v>2</v>
      </c>
      <c r="G532" s="454">
        <v>2570</v>
      </c>
      <c r="H532" s="454"/>
      <c r="I532" s="454">
        <v>1285</v>
      </c>
      <c r="J532" s="454"/>
      <c r="K532" s="454"/>
      <c r="L532" s="454"/>
      <c r="M532" s="454"/>
      <c r="N532" s="454"/>
      <c r="O532" s="454"/>
      <c r="P532" s="524"/>
      <c r="Q532" s="455"/>
    </row>
    <row r="533" spans="1:17" ht="14.4" customHeight="1" x14ac:dyDescent="0.3">
      <c r="A533" s="449" t="s">
        <v>891</v>
      </c>
      <c r="B533" s="450" t="s">
        <v>714</v>
      </c>
      <c r="C533" s="450" t="s">
        <v>715</v>
      </c>
      <c r="D533" s="450" t="s">
        <v>777</v>
      </c>
      <c r="E533" s="450" t="s">
        <v>778</v>
      </c>
      <c r="F533" s="454">
        <v>19</v>
      </c>
      <c r="G533" s="454">
        <v>8664</v>
      </c>
      <c r="H533" s="454">
        <v>0.85986502580389046</v>
      </c>
      <c r="I533" s="454">
        <v>456</v>
      </c>
      <c r="J533" s="454">
        <v>22</v>
      </c>
      <c r="K533" s="454">
        <v>10076</v>
      </c>
      <c r="L533" s="454">
        <v>1</v>
      </c>
      <c r="M533" s="454">
        <v>458</v>
      </c>
      <c r="N533" s="454">
        <v>22</v>
      </c>
      <c r="O533" s="454">
        <v>10186</v>
      </c>
      <c r="P533" s="524">
        <v>1.0109170305676856</v>
      </c>
      <c r="Q533" s="455">
        <v>463</v>
      </c>
    </row>
    <row r="534" spans="1:17" ht="14.4" customHeight="1" x14ac:dyDescent="0.3">
      <c r="A534" s="449" t="s">
        <v>891</v>
      </c>
      <c r="B534" s="450" t="s">
        <v>714</v>
      </c>
      <c r="C534" s="450" t="s">
        <v>715</v>
      </c>
      <c r="D534" s="450" t="s">
        <v>779</v>
      </c>
      <c r="E534" s="450" t="s">
        <v>780</v>
      </c>
      <c r="F534" s="454"/>
      <c r="G534" s="454"/>
      <c r="H534" s="454"/>
      <c r="I534" s="454"/>
      <c r="J534" s="454">
        <v>2</v>
      </c>
      <c r="K534" s="454">
        <v>116</v>
      </c>
      <c r="L534" s="454">
        <v>1</v>
      </c>
      <c r="M534" s="454">
        <v>58</v>
      </c>
      <c r="N534" s="454">
        <v>1</v>
      </c>
      <c r="O534" s="454">
        <v>59</v>
      </c>
      <c r="P534" s="524">
        <v>0.50862068965517238</v>
      </c>
      <c r="Q534" s="455">
        <v>59</v>
      </c>
    </row>
    <row r="535" spans="1:17" ht="14.4" customHeight="1" x14ac:dyDescent="0.3">
      <c r="A535" s="449" t="s">
        <v>891</v>
      </c>
      <c r="B535" s="450" t="s">
        <v>714</v>
      </c>
      <c r="C535" s="450" t="s">
        <v>715</v>
      </c>
      <c r="D535" s="450" t="s">
        <v>787</v>
      </c>
      <c r="E535" s="450" t="s">
        <v>788</v>
      </c>
      <c r="F535" s="454">
        <v>1</v>
      </c>
      <c r="G535" s="454">
        <v>176</v>
      </c>
      <c r="H535" s="454">
        <v>0.125</v>
      </c>
      <c r="I535" s="454">
        <v>176</v>
      </c>
      <c r="J535" s="454">
        <v>8</v>
      </c>
      <c r="K535" s="454">
        <v>1408</v>
      </c>
      <c r="L535" s="454">
        <v>1</v>
      </c>
      <c r="M535" s="454">
        <v>176</v>
      </c>
      <c r="N535" s="454">
        <v>4</v>
      </c>
      <c r="O535" s="454">
        <v>716</v>
      </c>
      <c r="P535" s="524">
        <v>0.50852272727272729</v>
      </c>
      <c r="Q535" s="455">
        <v>179</v>
      </c>
    </row>
    <row r="536" spans="1:17" ht="14.4" customHeight="1" x14ac:dyDescent="0.3">
      <c r="A536" s="449" t="s">
        <v>891</v>
      </c>
      <c r="B536" s="450" t="s">
        <v>714</v>
      </c>
      <c r="C536" s="450" t="s">
        <v>715</v>
      </c>
      <c r="D536" s="450" t="s">
        <v>795</v>
      </c>
      <c r="E536" s="450" t="s">
        <v>796</v>
      </c>
      <c r="F536" s="454"/>
      <c r="G536" s="454"/>
      <c r="H536" s="454"/>
      <c r="I536" s="454"/>
      <c r="J536" s="454"/>
      <c r="K536" s="454"/>
      <c r="L536" s="454"/>
      <c r="M536" s="454"/>
      <c r="N536" s="454">
        <v>1</v>
      </c>
      <c r="O536" s="454">
        <v>31</v>
      </c>
      <c r="P536" s="524"/>
      <c r="Q536" s="455">
        <v>31</v>
      </c>
    </row>
    <row r="537" spans="1:17" ht="14.4" customHeight="1" x14ac:dyDescent="0.3">
      <c r="A537" s="449" t="s">
        <v>891</v>
      </c>
      <c r="B537" s="450" t="s">
        <v>714</v>
      </c>
      <c r="C537" s="450" t="s">
        <v>715</v>
      </c>
      <c r="D537" s="450" t="s">
        <v>797</v>
      </c>
      <c r="E537" s="450"/>
      <c r="F537" s="454">
        <v>6</v>
      </c>
      <c r="G537" s="454">
        <v>6072</v>
      </c>
      <c r="H537" s="454"/>
      <c r="I537" s="454">
        <v>1012</v>
      </c>
      <c r="J537" s="454"/>
      <c r="K537" s="454"/>
      <c r="L537" s="454"/>
      <c r="M537" s="454"/>
      <c r="N537" s="454"/>
      <c r="O537" s="454"/>
      <c r="P537" s="524"/>
      <c r="Q537" s="455"/>
    </row>
    <row r="538" spans="1:17" ht="14.4" customHeight="1" x14ac:dyDescent="0.3">
      <c r="A538" s="449" t="s">
        <v>891</v>
      </c>
      <c r="B538" s="450" t="s">
        <v>714</v>
      </c>
      <c r="C538" s="450" t="s">
        <v>715</v>
      </c>
      <c r="D538" s="450" t="s">
        <v>800</v>
      </c>
      <c r="E538" s="450"/>
      <c r="F538" s="454">
        <v>7</v>
      </c>
      <c r="G538" s="454">
        <v>16079</v>
      </c>
      <c r="H538" s="454"/>
      <c r="I538" s="454">
        <v>2297</v>
      </c>
      <c r="J538" s="454"/>
      <c r="K538" s="454"/>
      <c r="L538" s="454"/>
      <c r="M538" s="454"/>
      <c r="N538" s="454"/>
      <c r="O538" s="454"/>
      <c r="P538" s="524"/>
      <c r="Q538" s="455"/>
    </row>
    <row r="539" spans="1:17" ht="14.4" customHeight="1" x14ac:dyDescent="0.3">
      <c r="A539" s="449" t="s">
        <v>891</v>
      </c>
      <c r="B539" s="450" t="s">
        <v>714</v>
      </c>
      <c r="C539" s="450" t="s">
        <v>715</v>
      </c>
      <c r="D539" s="450" t="s">
        <v>805</v>
      </c>
      <c r="E539" s="450" t="s">
        <v>806</v>
      </c>
      <c r="F539" s="454"/>
      <c r="G539" s="454"/>
      <c r="H539" s="454"/>
      <c r="I539" s="454"/>
      <c r="J539" s="454"/>
      <c r="K539" s="454"/>
      <c r="L539" s="454"/>
      <c r="M539" s="454"/>
      <c r="N539" s="454">
        <v>6</v>
      </c>
      <c r="O539" s="454">
        <v>12876</v>
      </c>
      <c r="P539" s="524"/>
      <c r="Q539" s="455">
        <v>2146</v>
      </c>
    </row>
    <row r="540" spans="1:17" ht="14.4" customHeight="1" x14ac:dyDescent="0.3">
      <c r="A540" s="449" t="s">
        <v>891</v>
      </c>
      <c r="B540" s="450" t="s">
        <v>714</v>
      </c>
      <c r="C540" s="450" t="s">
        <v>715</v>
      </c>
      <c r="D540" s="450" t="s">
        <v>816</v>
      </c>
      <c r="E540" s="450" t="s">
        <v>817</v>
      </c>
      <c r="F540" s="454"/>
      <c r="G540" s="454"/>
      <c r="H540" s="454"/>
      <c r="I540" s="454"/>
      <c r="J540" s="454">
        <v>1</v>
      </c>
      <c r="K540" s="454">
        <v>289</v>
      </c>
      <c r="L540" s="454">
        <v>1</v>
      </c>
      <c r="M540" s="454">
        <v>289</v>
      </c>
      <c r="N540" s="454">
        <v>1</v>
      </c>
      <c r="O540" s="454">
        <v>291</v>
      </c>
      <c r="P540" s="524">
        <v>1.0069204152249136</v>
      </c>
      <c r="Q540" s="455">
        <v>291</v>
      </c>
    </row>
    <row r="541" spans="1:17" ht="14.4" customHeight="1" x14ac:dyDescent="0.3">
      <c r="A541" s="449" t="s">
        <v>891</v>
      </c>
      <c r="B541" s="450" t="s">
        <v>714</v>
      </c>
      <c r="C541" s="450" t="s">
        <v>715</v>
      </c>
      <c r="D541" s="450" t="s">
        <v>824</v>
      </c>
      <c r="E541" s="450" t="s">
        <v>825</v>
      </c>
      <c r="F541" s="454"/>
      <c r="G541" s="454"/>
      <c r="H541" s="454"/>
      <c r="I541" s="454"/>
      <c r="J541" s="454"/>
      <c r="K541" s="454"/>
      <c r="L541" s="454"/>
      <c r="M541" s="454"/>
      <c r="N541" s="454">
        <v>1</v>
      </c>
      <c r="O541" s="454">
        <v>0</v>
      </c>
      <c r="P541" s="524"/>
      <c r="Q541" s="455">
        <v>0</v>
      </c>
    </row>
    <row r="542" spans="1:17" ht="14.4" customHeight="1" x14ac:dyDescent="0.3">
      <c r="A542" s="449" t="s">
        <v>891</v>
      </c>
      <c r="B542" s="450" t="s">
        <v>714</v>
      </c>
      <c r="C542" s="450" t="s">
        <v>715</v>
      </c>
      <c r="D542" s="450" t="s">
        <v>828</v>
      </c>
      <c r="E542" s="450" t="s">
        <v>829</v>
      </c>
      <c r="F542" s="454"/>
      <c r="G542" s="454"/>
      <c r="H542" s="454"/>
      <c r="I542" s="454"/>
      <c r="J542" s="454">
        <v>8</v>
      </c>
      <c r="K542" s="454">
        <v>38232</v>
      </c>
      <c r="L542" s="454">
        <v>1</v>
      </c>
      <c r="M542" s="454">
        <v>4779</v>
      </c>
      <c r="N542" s="454">
        <v>16</v>
      </c>
      <c r="O542" s="454">
        <v>76848</v>
      </c>
      <c r="P542" s="524">
        <v>2.0100439422473322</v>
      </c>
      <c r="Q542" s="455">
        <v>4803</v>
      </c>
    </row>
    <row r="543" spans="1:17" ht="14.4" customHeight="1" x14ac:dyDescent="0.3">
      <c r="A543" s="449" t="s">
        <v>891</v>
      </c>
      <c r="B543" s="450" t="s">
        <v>714</v>
      </c>
      <c r="C543" s="450" t="s">
        <v>715</v>
      </c>
      <c r="D543" s="450" t="s">
        <v>830</v>
      </c>
      <c r="E543" s="450" t="s">
        <v>831</v>
      </c>
      <c r="F543" s="454"/>
      <c r="G543" s="454"/>
      <c r="H543" s="454"/>
      <c r="I543" s="454"/>
      <c r="J543" s="454">
        <v>3</v>
      </c>
      <c r="K543" s="454">
        <v>1827</v>
      </c>
      <c r="L543" s="454">
        <v>1</v>
      </c>
      <c r="M543" s="454">
        <v>609</v>
      </c>
      <c r="N543" s="454">
        <v>2</v>
      </c>
      <c r="O543" s="454">
        <v>1224</v>
      </c>
      <c r="P543" s="524">
        <v>0.66995073891625612</v>
      </c>
      <c r="Q543" s="455">
        <v>612</v>
      </c>
    </row>
    <row r="544" spans="1:17" ht="14.4" customHeight="1" x14ac:dyDescent="0.3">
      <c r="A544" s="449" t="s">
        <v>891</v>
      </c>
      <c r="B544" s="450" t="s">
        <v>714</v>
      </c>
      <c r="C544" s="450" t="s">
        <v>715</v>
      </c>
      <c r="D544" s="450" t="s">
        <v>832</v>
      </c>
      <c r="E544" s="450" t="s">
        <v>833</v>
      </c>
      <c r="F544" s="454"/>
      <c r="G544" s="454"/>
      <c r="H544" s="454"/>
      <c r="I544" s="454"/>
      <c r="J544" s="454"/>
      <c r="K544" s="454"/>
      <c r="L544" s="454"/>
      <c r="M544" s="454"/>
      <c r="N544" s="454">
        <v>1</v>
      </c>
      <c r="O544" s="454">
        <v>2845</v>
      </c>
      <c r="P544" s="524"/>
      <c r="Q544" s="455">
        <v>2845</v>
      </c>
    </row>
    <row r="545" spans="1:17" ht="14.4" customHeight="1" x14ac:dyDescent="0.3">
      <c r="A545" s="449" t="s">
        <v>892</v>
      </c>
      <c r="B545" s="450" t="s">
        <v>714</v>
      </c>
      <c r="C545" s="450" t="s">
        <v>715</v>
      </c>
      <c r="D545" s="450" t="s">
        <v>718</v>
      </c>
      <c r="E545" s="450" t="s">
        <v>719</v>
      </c>
      <c r="F545" s="454">
        <v>6</v>
      </c>
      <c r="G545" s="454">
        <v>348</v>
      </c>
      <c r="H545" s="454">
        <v>1.5</v>
      </c>
      <c r="I545" s="454">
        <v>58</v>
      </c>
      <c r="J545" s="454">
        <v>4</v>
      </c>
      <c r="K545" s="454">
        <v>232</v>
      </c>
      <c r="L545" s="454">
        <v>1</v>
      </c>
      <c r="M545" s="454">
        <v>58</v>
      </c>
      <c r="N545" s="454">
        <v>4</v>
      </c>
      <c r="O545" s="454">
        <v>236</v>
      </c>
      <c r="P545" s="524">
        <v>1.0172413793103448</v>
      </c>
      <c r="Q545" s="455">
        <v>59</v>
      </c>
    </row>
    <row r="546" spans="1:17" ht="14.4" customHeight="1" x14ac:dyDescent="0.3">
      <c r="A546" s="449" t="s">
        <v>892</v>
      </c>
      <c r="B546" s="450" t="s">
        <v>714</v>
      </c>
      <c r="C546" s="450" t="s">
        <v>715</v>
      </c>
      <c r="D546" s="450" t="s">
        <v>726</v>
      </c>
      <c r="E546" s="450" t="s">
        <v>727</v>
      </c>
      <c r="F546" s="454">
        <v>8</v>
      </c>
      <c r="G546" s="454">
        <v>1440</v>
      </c>
      <c r="H546" s="454">
        <v>2.6666666666666665</v>
      </c>
      <c r="I546" s="454">
        <v>180</v>
      </c>
      <c r="J546" s="454">
        <v>3</v>
      </c>
      <c r="K546" s="454">
        <v>540</v>
      </c>
      <c r="L546" s="454">
        <v>1</v>
      </c>
      <c r="M546" s="454">
        <v>180</v>
      </c>
      <c r="N546" s="454">
        <v>3</v>
      </c>
      <c r="O546" s="454">
        <v>549</v>
      </c>
      <c r="P546" s="524">
        <v>1.0166666666666666</v>
      </c>
      <c r="Q546" s="455">
        <v>183</v>
      </c>
    </row>
    <row r="547" spans="1:17" ht="14.4" customHeight="1" x14ac:dyDescent="0.3">
      <c r="A547" s="449" t="s">
        <v>892</v>
      </c>
      <c r="B547" s="450" t="s">
        <v>714</v>
      </c>
      <c r="C547" s="450" t="s">
        <v>715</v>
      </c>
      <c r="D547" s="450" t="s">
        <v>730</v>
      </c>
      <c r="E547" s="450" t="s">
        <v>731</v>
      </c>
      <c r="F547" s="454">
        <v>7</v>
      </c>
      <c r="G547" s="454">
        <v>2352</v>
      </c>
      <c r="H547" s="454">
        <v>3.4896142433234423</v>
      </c>
      <c r="I547" s="454">
        <v>336</v>
      </c>
      <c r="J547" s="454">
        <v>2</v>
      </c>
      <c r="K547" s="454">
        <v>674</v>
      </c>
      <c r="L547" s="454">
        <v>1</v>
      </c>
      <c r="M547" s="454">
        <v>337</v>
      </c>
      <c r="N547" s="454">
        <v>3</v>
      </c>
      <c r="O547" s="454">
        <v>1023</v>
      </c>
      <c r="P547" s="524">
        <v>1.5178041543026706</v>
      </c>
      <c r="Q547" s="455">
        <v>341</v>
      </c>
    </row>
    <row r="548" spans="1:17" ht="14.4" customHeight="1" x14ac:dyDescent="0.3">
      <c r="A548" s="449" t="s">
        <v>892</v>
      </c>
      <c r="B548" s="450" t="s">
        <v>714</v>
      </c>
      <c r="C548" s="450" t="s">
        <v>715</v>
      </c>
      <c r="D548" s="450" t="s">
        <v>732</v>
      </c>
      <c r="E548" s="450" t="s">
        <v>733</v>
      </c>
      <c r="F548" s="454"/>
      <c r="G548" s="454"/>
      <c r="H548" s="454"/>
      <c r="I548" s="454"/>
      <c r="J548" s="454">
        <v>1</v>
      </c>
      <c r="K548" s="454">
        <v>459</v>
      </c>
      <c r="L548" s="454">
        <v>1</v>
      </c>
      <c r="M548" s="454">
        <v>459</v>
      </c>
      <c r="N548" s="454">
        <v>1</v>
      </c>
      <c r="O548" s="454">
        <v>462</v>
      </c>
      <c r="P548" s="524">
        <v>1.0065359477124183</v>
      </c>
      <c r="Q548" s="455">
        <v>462</v>
      </c>
    </row>
    <row r="549" spans="1:17" ht="14.4" customHeight="1" x14ac:dyDescent="0.3">
      <c r="A549" s="449" t="s">
        <v>892</v>
      </c>
      <c r="B549" s="450" t="s">
        <v>714</v>
      </c>
      <c r="C549" s="450" t="s">
        <v>715</v>
      </c>
      <c r="D549" s="450" t="s">
        <v>734</v>
      </c>
      <c r="E549" s="450" t="s">
        <v>735</v>
      </c>
      <c r="F549" s="454">
        <v>48</v>
      </c>
      <c r="G549" s="454">
        <v>16752</v>
      </c>
      <c r="H549" s="454">
        <v>11.965714285714286</v>
      </c>
      <c r="I549" s="454">
        <v>349</v>
      </c>
      <c r="J549" s="454">
        <v>4</v>
      </c>
      <c r="K549" s="454">
        <v>1400</v>
      </c>
      <c r="L549" s="454">
        <v>1</v>
      </c>
      <c r="M549" s="454">
        <v>350</v>
      </c>
      <c r="N549" s="454">
        <v>39</v>
      </c>
      <c r="O549" s="454">
        <v>13689</v>
      </c>
      <c r="P549" s="524">
        <v>9.7778571428571421</v>
      </c>
      <c r="Q549" s="455">
        <v>351</v>
      </c>
    </row>
    <row r="550" spans="1:17" ht="14.4" customHeight="1" x14ac:dyDescent="0.3">
      <c r="A550" s="449" t="s">
        <v>892</v>
      </c>
      <c r="B550" s="450" t="s">
        <v>714</v>
      </c>
      <c r="C550" s="450" t="s">
        <v>715</v>
      </c>
      <c r="D550" s="450" t="s">
        <v>740</v>
      </c>
      <c r="E550" s="450" t="s">
        <v>741</v>
      </c>
      <c r="F550" s="454">
        <v>2</v>
      </c>
      <c r="G550" s="454">
        <v>234</v>
      </c>
      <c r="H550" s="454"/>
      <c r="I550" s="454">
        <v>117</v>
      </c>
      <c r="J550" s="454"/>
      <c r="K550" s="454"/>
      <c r="L550" s="454"/>
      <c r="M550" s="454"/>
      <c r="N550" s="454"/>
      <c r="O550" s="454"/>
      <c r="P550" s="524"/>
      <c r="Q550" s="455"/>
    </row>
    <row r="551" spans="1:17" ht="14.4" customHeight="1" x14ac:dyDescent="0.3">
      <c r="A551" s="449" t="s">
        <v>892</v>
      </c>
      <c r="B551" s="450" t="s">
        <v>714</v>
      </c>
      <c r="C551" s="450" t="s">
        <v>715</v>
      </c>
      <c r="D551" s="450" t="s">
        <v>742</v>
      </c>
      <c r="E551" s="450" t="s">
        <v>743</v>
      </c>
      <c r="F551" s="454"/>
      <c r="G551" s="454"/>
      <c r="H551" s="454"/>
      <c r="I551" s="454"/>
      <c r="J551" s="454"/>
      <c r="K551" s="454"/>
      <c r="L551" s="454"/>
      <c r="M551" s="454"/>
      <c r="N551" s="454">
        <v>2</v>
      </c>
      <c r="O551" s="454">
        <v>100</v>
      </c>
      <c r="P551" s="524"/>
      <c r="Q551" s="455">
        <v>50</v>
      </c>
    </row>
    <row r="552" spans="1:17" ht="14.4" customHeight="1" x14ac:dyDescent="0.3">
      <c r="A552" s="449" t="s">
        <v>892</v>
      </c>
      <c r="B552" s="450" t="s">
        <v>714</v>
      </c>
      <c r="C552" s="450" t="s">
        <v>715</v>
      </c>
      <c r="D552" s="450" t="s">
        <v>744</v>
      </c>
      <c r="E552" s="450" t="s">
        <v>745</v>
      </c>
      <c r="F552" s="454">
        <v>5</v>
      </c>
      <c r="G552" s="454">
        <v>1955</v>
      </c>
      <c r="H552" s="454"/>
      <c r="I552" s="454">
        <v>391</v>
      </c>
      <c r="J552" s="454"/>
      <c r="K552" s="454"/>
      <c r="L552" s="454"/>
      <c r="M552" s="454"/>
      <c r="N552" s="454">
        <v>3</v>
      </c>
      <c r="O552" s="454">
        <v>1197</v>
      </c>
      <c r="P552" s="524"/>
      <c r="Q552" s="455">
        <v>399</v>
      </c>
    </row>
    <row r="553" spans="1:17" ht="14.4" customHeight="1" x14ac:dyDescent="0.3">
      <c r="A553" s="449" t="s">
        <v>892</v>
      </c>
      <c r="B553" s="450" t="s">
        <v>714</v>
      </c>
      <c r="C553" s="450" t="s">
        <v>715</v>
      </c>
      <c r="D553" s="450" t="s">
        <v>746</v>
      </c>
      <c r="E553" s="450" t="s">
        <v>747</v>
      </c>
      <c r="F553" s="454">
        <v>5</v>
      </c>
      <c r="G553" s="454">
        <v>190</v>
      </c>
      <c r="H553" s="454"/>
      <c r="I553" s="454">
        <v>38</v>
      </c>
      <c r="J553" s="454"/>
      <c r="K553" s="454"/>
      <c r="L553" s="454"/>
      <c r="M553" s="454"/>
      <c r="N553" s="454"/>
      <c r="O553" s="454"/>
      <c r="P553" s="524"/>
      <c r="Q553" s="455"/>
    </row>
    <row r="554" spans="1:17" ht="14.4" customHeight="1" x14ac:dyDescent="0.3">
      <c r="A554" s="449" t="s">
        <v>892</v>
      </c>
      <c r="B554" s="450" t="s">
        <v>714</v>
      </c>
      <c r="C554" s="450" t="s">
        <v>715</v>
      </c>
      <c r="D554" s="450" t="s">
        <v>750</v>
      </c>
      <c r="E554" s="450" t="s">
        <v>751</v>
      </c>
      <c r="F554" s="454">
        <v>4</v>
      </c>
      <c r="G554" s="454">
        <v>2820</v>
      </c>
      <c r="H554" s="454"/>
      <c r="I554" s="454">
        <v>705</v>
      </c>
      <c r="J554" s="454"/>
      <c r="K554" s="454"/>
      <c r="L554" s="454"/>
      <c r="M554" s="454"/>
      <c r="N554" s="454">
        <v>4</v>
      </c>
      <c r="O554" s="454">
        <v>2852</v>
      </c>
      <c r="P554" s="524"/>
      <c r="Q554" s="455">
        <v>713</v>
      </c>
    </row>
    <row r="555" spans="1:17" ht="14.4" customHeight="1" x14ac:dyDescent="0.3">
      <c r="A555" s="449" t="s">
        <v>892</v>
      </c>
      <c r="B555" s="450" t="s">
        <v>714</v>
      </c>
      <c r="C555" s="450" t="s">
        <v>715</v>
      </c>
      <c r="D555" s="450" t="s">
        <v>754</v>
      </c>
      <c r="E555" s="450" t="s">
        <v>755</v>
      </c>
      <c r="F555" s="454">
        <v>2</v>
      </c>
      <c r="G555" s="454">
        <v>610</v>
      </c>
      <c r="H555" s="454"/>
      <c r="I555" s="454">
        <v>305</v>
      </c>
      <c r="J555" s="454"/>
      <c r="K555" s="454"/>
      <c r="L555" s="454"/>
      <c r="M555" s="454"/>
      <c r="N555" s="454"/>
      <c r="O555" s="454"/>
      <c r="P555" s="524"/>
      <c r="Q555" s="455"/>
    </row>
    <row r="556" spans="1:17" ht="14.4" customHeight="1" x14ac:dyDescent="0.3">
      <c r="A556" s="449" t="s">
        <v>892</v>
      </c>
      <c r="B556" s="450" t="s">
        <v>714</v>
      </c>
      <c r="C556" s="450" t="s">
        <v>715</v>
      </c>
      <c r="D556" s="450" t="s">
        <v>756</v>
      </c>
      <c r="E556" s="450" t="s">
        <v>757</v>
      </c>
      <c r="F556" s="454"/>
      <c r="G556" s="454"/>
      <c r="H556" s="454"/>
      <c r="I556" s="454"/>
      <c r="J556" s="454"/>
      <c r="K556" s="454"/>
      <c r="L556" s="454"/>
      <c r="M556" s="454"/>
      <c r="N556" s="454">
        <v>2</v>
      </c>
      <c r="O556" s="454">
        <v>7526</v>
      </c>
      <c r="P556" s="524"/>
      <c r="Q556" s="455">
        <v>3763</v>
      </c>
    </row>
    <row r="557" spans="1:17" ht="14.4" customHeight="1" x14ac:dyDescent="0.3">
      <c r="A557" s="449" t="s">
        <v>892</v>
      </c>
      <c r="B557" s="450" t="s">
        <v>714</v>
      </c>
      <c r="C557" s="450" t="s">
        <v>715</v>
      </c>
      <c r="D557" s="450" t="s">
        <v>758</v>
      </c>
      <c r="E557" s="450" t="s">
        <v>759</v>
      </c>
      <c r="F557" s="454">
        <v>6</v>
      </c>
      <c r="G557" s="454">
        <v>2964</v>
      </c>
      <c r="H557" s="454">
        <v>1.4969696969696971</v>
      </c>
      <c r="I557" s="454">
        <v>494</v>
      </c>
      <c r="J557" s="454">
        <v>4</v>
      </c>
      <c r="K557" s="454">
        <v>1980</v>
      </c>
      <c r="L557" s="454">
        <v>1</v>
      </c>
      <c r="M557" s="454">
        <v>495</v>
      </c>
      <c r="N557" s="454">
        <v>7</v>
      </c>
      <c r="O557" s="454">
        <v>3493</v>
      </c>
      <c r="P557" s="524">
        <v>1.7641414141414142</v>
      </c>
      <c r="Q557" s="455">
        <v>499</v>
      </c>
    </row>
    <row r="558" spans="1:17" ht="14.4" customHeight="1" x14ac:dyDescent="0.3">
      <c r="A558" s="449" t="s">
        <v>892</v>
      </c>
      <c r="B558" s="450" t="s">
        <v>714</v>
      </c>
      <c r="C558" s="450" t="s">
        <v>715</v>
      </c>
      <c r="D558" s="450" t="s">
        <v>762</v>
      </c>
      <c r="E558" s="450" t="s">
        <v>763</v>
      </c>
      <c r="F558" s="454">
        <v>6</v>
      </c>
      <c r="G558" s="454">
        <v>2220</v>
      </c>
      <c r="H558" s="454">
        <v>1.4959568733153639</v>
      </c>
      <c r="I558" s="454">
        <v>370</v>
      </c>
      <c r="J558" s="454">
        <v>4</v>
      </c>
      <c r="K558" s="454">
        <v>1484</v>
      </c>
      <c r="L558" s="454">
        <v>1</v>
      </c>
      <c r="M558" s="454">
        <v>371</v>
      </c>
      <c r="N558" s="454">
        <v>7</v>
      </c>
      <c r="O558" s="454">
        <v>2632</v>
      </c>
      <c r="P558" s="524">
        <v>1.7735849056603774</v>
      </c>
      <c r="Q558" s="455">
        <v>376</v>
      </c>
    </row>
    <row r="559" spans="1:17" ht="14.4" customHeight="1" x14ac:dyDescent="0.3">
      <c r="A559" s="449" t="s">
        <v>892</v>
      </c>
      <c r="B559" s="450" t="s">
        <v>714</v>
      </c>
      <c r="C559" s="450" t="s">
        <v>715</v>
      </c>
      <c r="D559" s="450" t="s">
        <v>774</v>
      </c>
      <c r="E559" s="450" t="s">
        <v>775</v>
      </c>
      <c r="F559" s="454">
        <v>4</v>
      </c>
      <c r="G559" s="454">
        <v>1980</v>
      </c>
      <c r="H559" s="454"/>
      <c r="I559" s="454">
        <v>495</v>
      </c>
      <c r="J559" s="454"/>
      <c r="K559" s="454"/>
      <c r="L559" s="454"/>
      <c r="M559" s="454"/>
      <c r="N559" s="454">
        <v>1</v>
      </c>
      <c r="O559" s="454">
        <v>500</v>
      </c>
      <c r="P559" s="524"/>
      <c r="Q559" s="455">
        <v>500</v>
      </c>
    </row>
    <row r="560" spans="1:17" ht="14.4" customHeight="1" x14ac:dyDescent="0.3">
      <c r="A560" s="449" t="s">
        <v>892</v>
      </c>
      <c r="B560" s="450" t="s">
        <v>714</v>
      </c>
      <c r="C560" s="450" t="s">
        <v>715</v>
      </c>
      <c r="D560" s="450" t="s">
        <v>777</v>
      </c>
      <c r="E560" s="450" t="s">
        <v>778</v>
      </c>
      <c r="F560" s="454">
        <v>4</v>
      </c>
      <c r="G560" s="454">
        <v>1824</v>
      </c>
      <c r="H560" s="454">
        <v>1.9912663755458515</v>
      </c>
      <c r="I560" s="454">
        <v>456</v>
      </c>
      <c r="J560" s="454">
        <v>2</v>
      </c>
      <c r="K560" s="454">
        <v>916</v>
      </c>
      <c r="L560" s="454">
        <v>1</v>
      </c>
      <c r="M560" s="454">
        <v>458</v>
      </c>
      <c r="N560" s="454">
        <v>2</v>
      </c>
      <c r="O560" s="454">
        <v>926</v>
      </c>
      <c r="P560" s="524">
        <v>1.0109170305676856</v>
      </c>
      <c r="Q560" s="455">
        <v>463</v>
      </c>
    </row>
    <row r="561" spans="1:17" ht="14.4" customHeight="1" x14ac:dyDescent="0.3">
      <c r="A561" s="449" t="s">
        <v>892</v>
      </c>
      <c r="B561" s="450" t="s">
        <v>714</v>
      </c>
      <c r="C561" s="450" t="s">
        <v>715</v>
      </c>
      <c r="D561" s="450" t="s">
        <v>779</v>
      </c>
      <c r="E561" s="450" t="s">
        <v>780</v>
      </c>
      <c r="F561" s="454">
        <v>8</v>
      </c>
      <c r="G561" s="454">
        <v>464</v>
      </c>
      <c r="H561" s="454"/>
      <c r="I561" s="454">
        <v>58</v>
      </c>
      <c r="J561" s="454"/>
      <c r="K561" s="454"/>
      <c r="L561" s="454"/>
      <c r="M561" s="454"/>
      <c r="N561" s="454">
        <v>8</v>
      </c>
      <c r="O561" s="454">
        <v>472</v>
      </c>
      <c r="P561" s="524"/>
      <c r="Q561" s="455">
        <v>59</v>
      </c>
    </row>
    <row r="562" spans="1:17" ht="14.4" customHeight="1" x14ac:dyDescent="0.3">
      <c r="A562" s="449" t="s">
        <v>892</v>
      </c>
      <c r="B562" s="450" t="s">
        <v>714</v>
      </c>
      <c r="C562" s="450" t="s">
        <v>715</v>
      </c>
      <c r="D562" s="450" t="s">
        <v>787</v>
      </c>
      <c r="E562" s="450" t="s">
        <v>788</v>
      </c>
      <c r="F562" s="454">
        <v>2</v>
      </c>
      <c r="G562" s="454">
        <v>352</v>
      </c>
      <c r="H562" s="454"/>
      <c r="I562" s="454">
        <v>176</v>
      </c>
      <c r="J562" s="454"/>
      <c r="K562" s="454"/>
      <c r="L562" s="454"/>
      <c r="M562" s="454"/>
      <c r="N562" s="454">
        <v>51</v>
      </c>
      <c r="O562" s="454">
        <v>9129</v>
      </c>
      <c r="P562" s="524"/>
      <c r="Q562" s="455">
        <v>179</v>
      </c>
    </row>
    <row r="563" spans="1:17" ht="14.4" customHeight="1" x14ac:dyDescent="0.3">
      <c r="A563" s="449" t="s">
        <v>892</v>
      </c>
      <c r="B563" s="450" t="s">
        <v>714</v>
      </c>
      <c r="C563" s="450" t="s">
        <v>715</v>
      </c>
      <c r="D563" s="450" t="s">
        <v>789</v>
      </c>
      <c r="E563" s="450" t="s">
        <v>790</v>
      </c>
      <c r="F563" s="454">
        <v>19</v>
      </c>
      <c r="G563" s="454">
        <v>1615</v>
      </c>
      <c r="H563" s="454"/>
      <c r="I563" s="454">
        <v>85</v>
      </c>
      <c r="J563" s="454"/>
      <c r="K563" s="454"/>
      <c r="L563" s="454"/>
      <c r="M563" s="454"/>
      <c r="N563" s="454">
        <v>15</v>
      </c>
      <c r="O563" s="454">
        <v>1305</v>
      </c>
      <c r="P563" s="524"/>
      <c r="Q563" s="455">
        <v>87</v>
      </c>
    </row>
    <row r="564" spans="1:17" ht="14.4" customHeight="1" x14ac:dyDescent="0.3">
      <c r="A564" s="449" t="s">
        <v>892</v>
      </c>
      <c r="B564" s="450" t="s">
        <v>714</v>
      </c>
      <c r="C564" s="450" t="s">
        <v>715</v>
      </c>
      <c r="D564" s="450" t="s">
        <v>793</v>
      </c>
      <c r="E564" s="450" t="s">
        <v>794</v>
      </c>
      <c r="F564" s="454"/>
      <c r="G564" s="454"/>
      <c r="H564" s="454"/>
      <c r="I564" s="454"/>
      <c r="J564" s="454">
        <v>1</v>
      </c>
      <c r="K564" s="454">
        <v>170</v>
      </c>
      <c r="L564" s="454">
        <v>1</v>
      </c>
      <c r="M564" s="454">
        <v>170</v>
      </c>
      <c r="N564" s="454">
        <v>3</v>
      </c>
      <c r="O564" s="454">
        <v>516</v>
      </c>
      <c r="P564" s="524">
        <v>3.0352941176470587</v>
      </c>
      <c r="Q564" s="455">
        <v>172</v>
      </c>
    </row>
    <row r="565" spans="1:17" ht="14.4" customHeight="1" x14ac:dyDescent="0.3">
      <c r="A565" s="449" t="s">
        <v>892</v>
      </c>
      <c r="B565" s="450" t="s">
        <v>714</v>
      </c>
      <c r="C565" s="450" t="s">
        <v>715</v>
      </c>
      <c r="D565" s="450" t="s">
        <v>795</v>
      </c>
      <c r="E565" s="450" t="s">
        <v>796</v>
      </c>
      <c r="F565" s="454">
        <v>3</v>
      </c>
      <c r="G565" s="454">
        <v>87</v>
      </c>
      <c r="H565" s="454"/>
      <c r="I565" s="454">
        <v>29</v>
      </c>
      <c r="J565" s="454"/>
      <c r="K565" s="454"/>
      <c r="L565" s="454"/>
      <c r="M565" s="454"/>
      <c r="N565" s="454"/>
      <c r="O565" s="454"/>
      <c r="P565" s="524"/>
      <c r="Q565" s="455"/>
    </row>
    <row r="566" spans="1:17" ht="14.4" customHeight="1" x14ac:dyDescent="0.3">
      <c r="A566" s="449" t="s">
        <v>892</v>
      </c>
      <c r="B566" s="450" t="s">
        <v>714</v>
      </c>
      <c r="C566" s="450" t="s">
        <v>715</v>
      </c>
      <c r="D566" s="450" t="s">
        <v>798</v>
      </c>
      <c r="E566" s="450" t="s">
        <v>799</v>
      </c>
      <c r="F566" s="454"/>
      <c r="G566" s="454"/>
      <c r="H566" s="454"/>
      <c r="I566" s="454"/>
      <c r="J566" s="454"/>
      <c r="K566" s="454"/>
      <c r="L566" s="454"/>
      <c r="M566" s="454"/>
      <c r="N566" s="454">
        <v>1</v>
      </c>
      <c r="O566" s="454">
        <v>178</v>
      </c>
      <c r="P566" s="524"/>
      <c r="Q566" s="455">
        <v>178</v>
      </c>
    </row>
    <row r="567" spans="1:17" ht="14.4" customHeight="1" x14ac:dyDescent="0.3">
      <c r="A567" s="449" t="s">
        <v>892</v>
      </c>
      <c r="B567" s="450" t="s">
        <v>714</v>
      </c>
      <c r="C567" s="450" t="s">
        <v>715</v>
      </c>
      <c r="D567" s="450" t="s">
        <v>803</v>
      </c>
      <c r="E567" s="450" t="s">
        <v>804</v>
      </c>
      <c r="F567" s="454">
        <v>8</v>
      </c>
      <c r="G567" s="454">
        <v>2112</v>
      </c>
      <c r="H567" s="454"/>
      <c r="I567" s="454">
        <v>264</v>
      </c>
      <c r="J567" s="454"/>
      <c r="K567" s="454"/>
      <c r="L567" s="454"/>
      <c r="M567" s="454"/>
      <c r="N567" s="454">
        <v>4</v>
      </c>
      <c r="O567" s="454">
        <v>1068</v>
      </c>
      <c r="P567" s="524"/>
      <c r="Q567" s="455">
        <v>267</v>
      </c>
    </row>
    <row r="568" spans="1:17" ht="14.4" customHeight="1" x14ac:dyDescent="0.3">
      <c r="A568" s="449" t="s">
        <v>892</v>
      </c>
      <c r="B568" s="450" t="s">
        <v>714</v>
      </c>
      <c r="C568" s="450" t="s">
        <v>715</v>
      </c>
      <c r="D568" s="450" t="s">
        <v>805</v>
      </c>
      <c r="E568" s="450" t="s">
        <v>806</v>
      </c>
      <c r="F568" s="454"/>
      <c r="G568" s="454"/>
      <c r="H568" s="454"/>
      <c r="I568" s="454"/>
      <c r="J568" s="454">
        <v>1</v>
      </c>
      <c r="K568" s="454">
        <v>2134</v>
      </c>
      <c r="L568" s="454">
        <v>1</v>
      </c>
      <c r="M568" s="454">
        <v>2134</v>
      </c>
      <c r="N568" s="454">
        <v>1</v>
      </c>
      <c r="O568" s="454">
        <v>2146</v>
      </c>
      <c r="P568" s="524">
        <v>1.0056232427366447</v>
      </c>
      <c r="Q568" s="455">
        <v>2146</v>
      </c>
    </row>
    <row r="569" spans="1:17" ht="14.4" customHeight="1" x14ac:dyDescent="0.3">
      <c r="A569" s="449" t="s">
        <v>892</v>
      </c>
      <c r="B569" s="450" t="s">
        <v>714</v>
      </c>
      <c r="C569" s="450" t="s">
        <v>715</v>
      </c>
      <c r="D569" s="450" t="s">
        <v>809</v>
      </c>
      <c r="E569" s="450" t="s">
        <v>810</v>
      </c>
      <c r="F569" s="454"/>
      <c r="G569" s="454"/>
      <c r="H569" s="454"/>
      <c r="I569" s="454"/>
      <c r="J569" s="454"/>
      <c r="K569" s="454"/>
      <c r="L569" s="454"/>
      <c r="M569" s="454"/>
      <c r="N569" s="454">
        <v>2</v>
      </c>
      <c r="O569" s="454">
        <v>870</v>
      </c>
      <c r="P569" s="524"/>
      <c r="Q569" s="455">
        <v>435</v>
      </c>
    </row>
    <row r="570" spans="1:17" ht="14.4" customHeight="1" x14ac:dyDescent="0.3">
      <c r="A570" s="449" t="s">
        <v>892</v>
      </c>
      <c r="B570" s="450" t="s">
        <v>714</v>
      </c>
      <c r="C570" s="450" t="s">
        <v>715</v>
      </c>
      <c r="D570" s="450" t="s">
        <v>816</v>
      </c>
      <c r="E570" s="450" t="s">
        <v>817</v>
      </c>
      <c r="F570" s="454"/>
      <c r="G570" s="454"/>
      <c r="H570" s="454"/>
      <c r="I570" s="454"/>
      <c r="J570" s="454"/>
      <c r="K570" s="454"/>
      <c r="L570" s="454"/>
      <c r="M570" s="454"/>
      <c r="N570" s="454">
        <v>2</v>
      </c>
      <c r="O570" s="454">
        <v>582</v>
      </c>
      <c r="P570" s="524"/>
      <c r="Q570" s="455">
        <v>291</v>
      </c>
    </row>
    <row r="571" spans="1:17" ht="14.4" customHeight="1" x14ac:dyDescent="0.3">
      <c r="A571" s="449" t="s">
        <v>892</v>
      </c>
      <c r="B571" s="450" t="s">
        <v>714</v>
      </c>
      <c r="C571" s="450" t="s">
        <v>715</v>
      </c>
      <c r="D571" s="450" t="s">
        <v>818</v>
      </c>
      <c r="E571" s="450" t="s">
        <v>819</v>
      </c>
      <c r="F571" s="454"/>
      <c r="G571" s="454"/>
      <c r="H571" s="454"/>
      <c r="I571" s="454"/>
      <c r="J571" s="454"/>
      <c r="K571" s="454"/>
      <c r="L571" s="454"/>
      <c r="M571" s="454"/>
      <c r="N571" s="454">
        <v>2</v>
      </c>
      <c r="O571" s="454">
        <v>2236</v>
      </c>
      <c r="P571" s="524"/>
      <c r="Q571" s="455">
        <v>1118</v>
      </c>
    </row>
    <row r="572" spans="1:17" ht="14.4" customHeight="1" x14ac:dyDescent="0.3">
      <c r="A572" s="449" t="s">
        <v>893</v>
      </c>
      <c r="B572" s="450" t="s">
        <v>714</v>
      </c>
      <c r="C572" s="450" t="s">
        <v>715</v>
      </c>
      <c r="D572" s="450" t="s">
        <v>734</v>
      </c>
      <c r="E572" s="450" t="s">
        <v>735</v>
      </c>
      <c r="F572" s="454"/>
      <c r="G572" s="454"/>
      <c r="H572" s="454"/>
      <c r="I572" s="454"/>
      <c r="J572" s="454">
        <v>1</v>
      </c>
      <c r="K572" s="454">
        <v>350</v>
      </c>
      <c r="L572" s="454">
        <v>1</v>
      </c>
      <c r="M572" s="454">
        <v>350</v>
      </c>
      <c r="N572" s="454"/>
      <c r="O572" s="454"/>
      <c r="P572" s="524"/>
      <c r="Q572" s="455"/>
    </row>
    <row r="573" spans="1:17" ht="14.4" customHeight="1" x14ac:dyDescent="0.3">
      <c r="A573" s="449" t="s">
        <v>893</v>
      </c>
      <c r="B573" s="450" t="s">
        <v>714</v>
      </c>
      <c r="C573" s="450" t="s">
        <v>715</v>
      </c>
      <c r="D573" s="450" t="s">
        <v>742</v>
      </c>
      <c r="E573" s="450" t="s">
        <v>743</v>
      </c>
      <c r="F573" s="454">
        <v>1</v>
      </c>
      <c r="G573" s="454">
        <v>49</v>
      </c>
      <c r="H573" s="454"/>
      <c r="I573" s="454">
        <v>49</v>
      </c>
      <c r="J573" s="454"/>
      <c r="K573" s="454"/>
      <c r="L573" s="454"/>
      <c r="M573" s="454"/>
      <c r="N573" s="454"/>
      <c r="O573" s="454"/>
      <c r="P573" s="524"/>
      <c r="Q573" s="455"/>
    </row>
    <row r="574" spans="1:17" ht="14.4" customHeight="1" x14ac:dyDescent="0.3">
      <c r="A574" s="449" t="s">
        <v>893</v>
      </c>
      <c r="B574" s="450" t="s">
        <v>714</v>
      </c>
      <c r="C574" s="450" t="s">
        <v>715</v>
      </c>
      <c r="D574" s="450" t="s">
        <v>748</v>
      </c>
      <c r="E574" s="450" t="s">
        <v>749</v>
      </c>
      <c r="F574" s="454"/>
      <c r="G574" s="454"/>
      <c r="H574" s="454"/>
      <c r="I574" s="454"/>
      <c r="J574" s="454"/>
      <c r="K574" s="454"/>
      <c r="L574" s="454"/>
      <c r="M574" s="454"/>
      <c r="N574" s="454">
        <v>1</v>
      </c>
      <c r="O574" s="454">
        <v>268</v>
      </c>
      <c r="P574" s="524"/>
      <c r="Q574" s="455">
        <v>268</v>
      </c>
    </row>
    <row r="575" spans="1:17" ht="14.4" customHeight="1" x14ac:dyDescent="0.3">
      <c r="A575" s="449" t="s">
        <v>893</v>
      </c>
      <c r="B575" s="450" t="s">
        <v>714</v>
      </c>
      <c r="C575" s="450" t="s">
        <v>715</v>
      </c>
      <c r="D575" s="450" t="s">
        <v>774</v>
      </c>
      <c r="E575" s="450" t="s">
        <v>775</v>
      </c>
      <c r="F575" s="454"/>
      <c r="G575" s="454"/>
      <c r="H575" s="454"/>
      <c r="I575" s="454"/>
      <c r="J575" s="454">
        <v>1</v>
      </c>
      <c r="K575" s="454">
        <v>496</v>
      </c>
      <c r="L575" s="454">
        <v>1</v>
      </c>
      <c r="M575" s="454">
        <v>496</v>
      </c>
      <c r="N575" s="454">
        <v>1</v>
      </c>
      <c r="O575" s="454">
        <v>500</v>
      </c>
      <c r="P575" s="524">
        <v>1.0080645161290323</v>
      </c>
      <c r="Q575" s="455">
        <v>500</v>
      </c>
    </row>
    <row r="576" spans="1:17" ht="14.4" customHeight="1" x14ac:dyDescent="0.3">
      <c r="A576" s="449" t="s">
        <v>893</v>
      </c>
      <c r="B576" s="450" t="s">
        <v>714</v>
      </c>
      <c r="C576" s="450" t="s">
        <v>715</v>
      </c>
      <c r="D576" s="450" t="s">
        <v>789</v>
      </c>
      <c r="E576" s="450" t="s">
        <v>790</v>
      </c>
      <c r="F576" s="454">
        <v>4</v>
      </c>
      <c r="G576" s="454">
        <v>340</v>
      </c>
      <c r="H576" s="454">
        <v>0.98837209302325579</v>
      </c>
      <c r="I576" s="454">
        <v>85</v>
      </c>
      <c r="J576" s="454">
        <v>4</v>
      </c>
      <c r="K576" s="454">
        <v>344</v>
      </c>
      <c r="L576" s="454">
        <v>1</v>
      </c>
      <c r="M576" s="454">
        <v>86</v>
      </c>
      <c r="N576" s="454">
        <v>4</v>
      </c>
      <c r="O576" s="454">
        <v>348</v>
      </c>
      <c r="P576" s="524">
        <v>1.0116279069767442</v>
      </c>
      <c r="Q576" s="455">
        <v>87</v>
      </c>
    </row>
    <row r="577" spans="1:17" ht="14.4" customHeight="1" x14ac:dyDescent="0.3">
      <c r="A577" s="449" t="s">
        <v>893</v>
      </c>
      <c r="B577" s="450" t="s">
        <v>714</v>
      </c>
      <c r="C577" s="450" t="s">
        <v>715</v>
      </c>
      <c r="D577" s="450" t="s">
        <v>798</v>
      </c>
      <c r="E577" s="450" t="s">
        <v>799</v>
      </c>
      <c r="F577" s="454"/>
      <c r="G577" s="454"/>
      <c r="H577" s="454"/>
      <c r="I577" s="454"/>
      <c r="J577" s="454">
        <v>1</v>
      </c>
      <c r="K577" s="454">
        <v>177</v>
      </c>
      <c r="L577" s="454">
        <v>1</v>
      </c>
      <c r="M577" s="454">
        <v>177</v>
      </c>
      <c r="N577" s="454"/>
      <c r="O577" s="454"/>
      <c r="P577" s="524"/>
      <c r="Q577" s="455"/>
    </row>
    <row r="578" spans="1:17" ht="14.4" customHeight="1" x14ac:dyDescent="0.3">
      <c r="A578" s="449" t="s">
        <v>893</v>
      </c>
      <c r="B578" s="450" t="s">
        <v>714</v>
      </c>
      <c r="C578" s="450" t="s">
        <v>715</v>
      </c>
      <c r="D578" s="450" t="s">
        <v>803</v>
      </c>
      <c r="E578" s="450" t="s">
        <v>804</v>
      </c>
      <c r="F578" s="454">
        <v>1</v>
      </c>
      <c r="G578" s="454">
        <v>264</v>
      </c>
      <c r="H578" s="454"/>
      <c r="I578" s="454">
        <v>264</v>
      </c>
      <c r="J578" s="454"/>
      <c r="K578" s="454"/>
      <c r="L578" s="454"/>
      <c r="M578" s="454"/>
      <c r="N578" s="454"/>
      <c r="O578" s="454"/>
      <c r="P578" s="524"/>
      <c r="Q578" s="455"/>
    </row>
    <row r="579" spans="1:17" ht="14.4" customHeight="1" x14ac:dyDescent="0.3">
      <c r="A579" s="449" t="s">
        <v>893</v>
      </c>
      <c r="B579" s="450" t="s">
        <v>714</v>
      </c>
      <c r="C579" s="450" t="s">
        <v>715</v>
      </c>
      <c r="D579" s="450" t="s">
        <v>820</v>
      </c>
      <c r="E579" s="450" t="s">
        <v>821</v>
      </c>
      <c r="F579" s="454"/>
      <c r="G579" s="454"/>
      <c r="H579" s="454"/>
      <c r="I579" s="454"/>
      <c r="J579" s="454">
        <v>1</v>
      </c>
      <c r="K579" s="454">
        <v>108</v>
      </c>
      <c r="L579" s="454">
        <v>1</v>
      </c>
      <c r="M579" s="454">
        <v>108</v>
      </c>
      <c r="N579" s="454">
        <v>1</v>
      </c>
      <c r="O579" s="454">
        <v>109</v>
      </c>
      <c r="P579" s="524">
        <v>1.0092592592592593</v>
      </c>
      <c r="Q579" s="455">
        <v>109</v>
      </c>
    </row>
    <row r="580" spans="1:17" ht="14.4" customHeight="1" x14ac:dyDescent="0.3">
      <c r="A580" s="449" t="s">
        <v>894</v>
      </c>
      <c r="B580" s="450" t="s">
        <v>714</v>
      </c>
      <c r="C580" s="450" t="s">
        <v>715</v>
      </c>
      <c r="D580" s="450" t="s">
        <v>716</v>
      </c>
      <c r="E580" s="450" t="s">
        <v>717</v>
      </c>
      <c r="F580" s="454">
        <v>1</v>
      </c>
      <c r="G580" s="454">
        <v>2229</v>
      </c>
      <c r="H580" s="454"/>
      <c r="I580" s="454">
        <v>2229</v>
      </c>
      <c r="J580" s="454"/>
      <c r="K580" s="454"/>
      <c r="L580" s="454"/>
      <c r="M580" s="454"/>
      <c r="N580" s="454"/>
      <c r="O580" s="454"/>
      <c r="P580" s="524"/>
      <c r="Q580" s="455"/>
    </row>
    <row r="581" spans="1:17" ht="14.4" customHeight="1" x14ac:dyDescent="0.3">
      <c r="A581" s="449" t="s">
        <v>894</v>
      </c>
      <c r="B581" s="450" t="s">
        <v>714</v>
      </c>
      <c r="C581" s="450" t="s">
        <v>715</v>
      </c>
      <c r="D581" s="450" t="s">
        <v>718</v>
      </c>
      <c r="E581" s="450" t="s">
        <v>719</v>
      </c>
      <c r="F581" s="454">
        <v>86</v>
      </c>
      <c r="G581" s="454">
        <v>4988</v>
      </c>
      <c r="H581" s="454">
        <v>1.131578947368421</v>
      </c>
      <c r="I581" s="454">
        <v>58</v>
      </c>
      <c r="J581" s="454">
        <v>76</v>
      </c>
      <c r="K581" s="454">
        <v>4408</v>
      </c>
      <c r="L581" s="454">
        <v>1</v>
      </c>
      <c r="M581" s="454">
        <v>58</v>
      </c>
      <c r="N581" s="454">
        <v>130</v>
      </c>
      <c r="O581" s="454">
        <v>7670</v>
      </c>
      <c r="P581" s="524">
        <v>1.7400181488203266</v>
      </c>
      <c r="Q581" s="455">
        <v>59</v>
      </c>
    </row>
    <row r="582" spans="1:17" ht="14.4" customHeight="1" x14ac:dyDescent="0.3">
      <c r="A582" s="449" t="s">
        <v>894</v>
      </c>
      <c r="B582" s="450" t="s">
        <v>714</v>
      </c>
      <c r="C582" s="450" t="s">
        <v>715</v>
      </c>
      <c r="D582" s="450" t="s">
        <v>720</v>
      </c>
      <c r="E582" s="450" t="s">
        <v>721</v>
      </c>
      <c r="F582" s="454">
        <v>25</v>
      </c>
      <c r="G582" s="454">
        <v>3275</v>
      </c>
      <c r="H582" s="454">
        <v>0.50633889919604202</v>
      </c>
      <c r="I582" s="454">
        <v>131</v>
      </c>
      <c r="J582" s="454">
        <v>49</v>
      </c>
      <c r="K582" s="454">
        <v>6468</v>
      </c>
      <c r="L582" s="454">
        <v>1</v>
      </c>
      <c r="M582" s="454">
        <v>132</v>
      </c>
      <c r="N582" s="454">
        <v>50</v>
      </c>
      <c r="O582" s="454">
        <v>6600</v>
      </c>
      <c r="P582" s="524">
        <v>1.0204081632653061</v>
      </c>
      <c r="Q582" s="455">
        <v>132</v>
      </c>
    </row>
    <row r="583" spans="1:17" ht="14.4" customHeight="1" x14ac:dyDescent="0.3">
      <c r="A583" s="449" t="s">
        <v>894</v>
      </c>
      <c r="B583" s="450" t="s">
        <v>714</v>
      </c>
      <c r="C583" s="450" t="s">
        <v>715</v>
      </c>
      <c r="D583" s="450" t="s">
        <v>722</v>
      </c>
      <c r="E583" s="450" t="s">
        <v>723</v>
      </c>
      <c r="F583" s="454"/>
      <c r="G583" s="454"/>
      <c r="H583" s="454"/>
      <c r="I583" s="454"/>
      <c r="J583" s="454"/>
      <c r="K583" s="454"/>
      <c r="L583" s="454"/>
      <c r="M583" s="454"/>
      <c r="N583" s="454">
        <v>4</v>
      </c>
      <c r="O583" s="454">
        <v>760</v>
      </c>
      <c r="P583" s="524"/>
      <c r="Q583" s="455">
        <v>190</v>
      </c>
    </row>
    <row r="584" spans="1:17" ht="14.4" customHeight="1" x14ac:dyDescent="0.3">
      <c r="A584" s="449" t="s">
        <v>894</v>
      </c>
      <c r="B584" s="450" t="s">
        <v>714</v>
      </c>
      <c r="C584" s="450" t="s">
        <v>715</v>
      </c>
      <c r="D584" s="450" t="s">
        <v>724</v>
      </c>
      <c r="E584" s="450" t="s">
        <v>725</v>
      </c>
      <c r="F584" s="454"/>
      <c r="G584" s="454"/>
      <c r="H584" s="454"/>
      <c r="I584" s="454"/>
      <c r="J584" s="454">
        <v>14</v>
      </c>
      <c r="K584" s="454">
        <v>5712</v>
      </c>
      <c r="L584" s="454">
        <v>1</v>
      </c>
      <c r="M584" s="454">
        <v>408</v>
      </c>
      <c r="N584" s="454">
        <v>27</v>
      </c>
      <c r="O584" s="454">
        <v>11097</v>
      </c>
      <c r="P584" s="524">
        <v>1.9427521008403361</v>
      </c>
      <c r="Q584" s="455">
        <v>411</v>
      </c>
    </row>
    <row r="585" spans="1:17" ht="14.4" customHeight="1" x14ac:dyDescent="0.3">
      <c r="A585" s="449" t="s">
        <v>894</v>
      </c>
      <c r="B585" s="450" t="s">
        <v>714</v>
      </c>
      <c r="C585" s="450" t="s">
        <v>715</v>
      </c>
      <c r="D585" s="450" t="s">
        <v>726</v>
      </c>
      <c r="E585" s="450" t="s">
        <v>727</v>
      </c>
      <c r="F585" s="454">
        <v>2</v>
      </c>
      <c r="G585" s="454">
        <v>360</v>
      </c>
      <c r="H585" s="454">
        <v>0.5</v>
      </c>
      <c r="I585" s="454">
        <v>180</v>
      </c>
      <c r="J585" s="454">
        <v>4</v>
      </c>
      <c r="K585" s="454">
        <v>720</v>
      </c>
      <c r="L585" s="454">
        <v>1</v>
      </c>
      <c r="M585" s="454">
        <v>180</v>
      </c>
      <c r="N585" s="454">
        <v>2</v>
      </c>
      <c r="O585" s="454">
        <v>366</v>
      </c>
      <c r="P585" s="524">
        <v>0.5083333333333333</v>
      </c>
      <c r="Q585" s="455">
        <v>183</v>
      </c>
    </row>
    <row r="586" spans="1:17" ht="14.4" customHeight="1" x14ac:dyDescent="0.3">
      <c r="A586" s="449" t="s">
        <v>894</v>
      </c>
      <c r="B586" s="450" t="s">
        <v>714</v>
      </c>
      <c r="C586" s="450" t="s">
        <v>715</v>
      </c>
      <c r="D586" s="450" t="s">
        <v>730</v>
      </c>
      <c r="E586" s="450" t="s">
        <v>731</v>
      </c>
      <c r="F586" s="454">
        <v>7</v>
      </c>
      <c r="G586" s="454">
        <v>2352</v>
      </c>
      <c r="H586" s="454">
        <v>1.7448071216617211</v>
      </c>
      <c r="I586" s="454">
        <v>336</v>
      </c>
      <c r="J586" s="454">
        <v>4</v>
      </c>
      <c r="K586" s="454">
        <v>1348</v>
      </c>
      <c r="L586" s="454">
        <v>1</v>
      </c>
      <c r="M586" s="454">
        <v>337</v>
      </c>
      <c r="N586" s="454">
        <v>3</v>
      </c>
      <c r="O586" s="454">
        <v>1023</v>
      </c>
      <c r="P586" s="524">
        <v>0.75890207715133529</v>
      </c>
      <c r="Q586" s="455">
        <v>341</v>
      </c>
    </row>
    <row r="587" spans="1:17" ht="14.4" customHeight="1" x14ac:dyDescent="0.3">
      <c r="A587" s="449" t="s">
        <v>894</v>
      </c>
      <c r="B587" s="450" t="s">
        <v>714</v>
      </c>
      <c r="C587" s="450" t="s">
        <v>715</v>
      </c>
      <c r="D587" s="450" t="s">
        <v>734</v>
      </c>
      <c r="E587" s="450" t="s">
        <v>735</v>
      </c>
      <c r="F587" s="454">
        <v>35</v>
      </c>
      <c r="G587" s="454">
        <v>12215</v>
      </c>
      <c r="H587" s="454">
        <v>0.54531249999999998</v>
      </c>
      <c r="I587" s="454">
        <v>349</v>
      </c>
      <c r="J587" s="454">
        <v>64</v>
      </c>
      <c r="K587" s="454">
        <v>22400</v>
      </c>
      <c r="L587" s="454">
        <v>1</v>
      </c>
      <c r="M587" s="454">
        <v>350</v>
      </c>
      <c r="N587" s="454">
        <v>63</v>
      </c>
      <c r="O587" s="454">
        <v>22113</v>
      </c>
      <c r="P587" s="524">
        <v>0.9871875</v>
      </c>
      <c r="Q587" s="455">
        <v>351</v>
      </c>
    </row>
    <row r="588" spans="1:17" ht="14.4" customHeight="1" x14ac:dyDescent="0.3">
      <c r="A588" s="449" t="s">
        <v>894</v>
      </c>
      <c r="B588" s="450" t="s">
        <v>714</v>
      </c>
      <c r="C588" s="450" t="s">
        <v>715</v>
      </c>
      <c r="D588" s="450" t="s">
        <v>740</v>
      </c>
      <c r="E588" s="450" t="s">
        <v>741</v>
      </c>
      <c r="F588" s="454"/>
      <c r="G588" s="454"/>
      <c r="H588" s="454"/>
      <c r="I588" s="454"/>
      <c r="J588" s="454">
        <v>6</v>
      </c>
      <c r="K588" s="454">
        <v>702</v>
      </c>
      <c r="L588" s="454">
        <v>1</v>
      </c>
      <c r="M588" s="454">
        <v>117</v>
      </c>
      <c r="N588" s="454">
        <v>3</v>
      </c>
      <c r="O588" s="454">
        <v>354</v>
      </c>
      <c r="P588" s="524">
        <v>0.50427350427350426</v>
      </c>
      <c r="Q588" s="455">
        <v>118</v>
      </c>
    </row>
    <row r="589" spans="1:17" ht="14.4" customHeight="1" x14ac:dyDescent="0.3">
      <c r="A589" s="449" t="s">
        <v>894</v>
      </c>
      <c r="B589" s="450" t="s">
        <v>714</v>
      </c>
      <c r="C589" s="450" t="s">
        <v>715</v>
      </c>
      <c r="D589" s="450" t="s">
        <v>746</v>
      </c>
      <c r="E589" s="450" t="s">
        <v>747</v>
      </c>
      <c r="F589" s="454"/>
      <c r="G589" s="454"/>
      <c r="H589" s="454"/>
      <c r="I589" s="454"/>
      <c r="J589" s="454">
        <v>5</v>
      </c>
      <c r="K589" s="454">
        <v>190</v>
      </c>
      <c r="L589" s="454">
        <v>1</v>
      </c>
      <c r="M589" s="454">
        <v>38</v>
      </c>
      <c r="N589" s="454">
        <v>3</v>
      </c>
      <c r="O589" s="454">
        <v>114</v>
      </c>
      <c r="P589" s="524">
        <v>0.6</v>
      </c>
      <c r="Q589" s="455">
        <v>38</v>
      </c>
    </row>
    <row r="590" spans="1:17" ht="14.4" customHeight="1" x14ac:dyDescent="0.3">
      <c r="A590" s="449" t="s">
        <v>894</v>
      </c>
      <c r="B590" s="450" t="s">
        <v>714</v>
      </c>
      <c r="C590" s="450" t="s">
        <v>715</v>
      </c>
      <c r="D590" s="450" t="s">
        <v>750</v>
      </c>
      <c r="E590" s="450" t="s">
        <v>751</v>
      </c>
      <c r="F590" s="454">
        <v>1</v>
      </c>
      <c r="G590" s="454">
        <v>705</v>
      </c>
      <c r="H590" s="454"/>
      <c r="I590" s="454">
        <v>705</v>
      </c>
      <c r="J590" s="454"/>
      <c r="K590" s="454"/>
      <c r="L590" s="454"/>
      <c r="M590" s="454"/>
      <c r="N590" s="454"/>
      <c r="O590" s="454"/>
      <c r="P590" s="524"/>
      <c r="Q590" s="455"/>
    </row>
    <row r="591" spans="1:17" ht="14.4" customHeight="1" x14ac:dyDescent="0.3">
      <c r="A591" s="449" t="s">
        <v>894</v>
      </c>
      <c r="B591" s="450" t="s">
        <v>714</v>
      </c>
      <c r="C591" s="450" t="s">
        <v>715</v>
      </c>
      <c r="D591" s="450" t="s">
        <v>754</v>
      </c>
      <c r="E591" s="450" t="s">
        <v>755</v>
      </c>
      <c r="F591" s="454">
        <v>64</v>
      </c>
      <c r="G591" s="454">
        <v>19520</v>
      </c>
      <c r="H591" s="454">
        <v>1.28</v>
      </c>
      <c r="I591" s="454">
        <v>305</v>
      </c>
      <c r="J591" s="454">
        <v>50</v>
      </c>
      <c r="K591" s="454">
        <v>15250</v>
      </c>
      <c r="L591" s="454">
        <v>1</v>
      </c>
      <c r="M591" s="454">
        <v>305</v>
      </c>
      <c r="N591" s="454">
        <v>119</v>
      </c>
      <c r="O591" s="454">
        <v>36652</v>
      </c>
      <c r="P591" s="524">
        <v>2.4034098360655736</v>
      </c>
      <c r="Q591" s="455">
        <v>308</v>
      </c>
    </row>
    <row r="592" spans="1:17" ht="14.4" customHeight="1" x14ac:dyDescent="0.3">
      <c r="A592" s="449" t="s">
        <v>894</v>
      </c>
      <c r="B592" s="450" t="s">
        <v>714</v>
      </c>
      <c r="C592" s="450" t="s">
        <v>715</v>
      </c>
      <c r="D592" s="450" t="s">
        <v>758</v>
      </c>
      <c r="E592" s="450" t="s">
        <v>759</v>
      </c>
      <c r="F592" s="454">
        <v>25</v>
      </c>
      <c r="G592" s="454">
        <v>12350</v>
      </c>
      <c r="H592" s="454">
        <v>0.28677580401718333</v>
      </c>
      <c r="I592" s="454">
        <v>494</v>
      </c>
      <c r="J592" s="454">
        <v>87</v>
      </c>
      <c r="K592" s="454">
        <v>43065</v>
      </c>
      <c r="L592" s="454">
        <v>1</v>
      </c>
      <c r="M592" s="454">
        <v>495</v>
      </c>
      <c r="N592" s="454">
        <v>48</v>
      </c>
      <c r="O592" s="454">
        <v>23952</v>
      </c>
      <c r="P592" s="524">
        <v>0.55618251480320446</v>
      </c>
      <c r="Q592" s="455">
        <v>499</v>
      </c>
    </row>
    <row r="593" spans="1:17" ht="14.4" customHeight="1" x14ac:dyDescent="0.3">
      <c r="A593" s="449" t="s">
        <v>894</v>
      </c>
      <c r="B593" s="450" t="s">
        <v>714</v>
      </c>
      <c r="C593" s="450" t="s">
        <v>715</v>
      </c>
      <c r="D593" s="450" t="s">
        <v>762</v>
      </c>
      <c r="E593" s="450" t="s">
        <v>763</v>
      </c>
      <c r="F593" s="454">
        <v>81</v>
      </c>
      <c r="G593" s="454">
        <v>29970</v>
      </c>
      <c r="H593" s="454">
        <v>0.66214484556581676</v>
      </c>
      <c r="I593" s="454">
        <v>370</v>
      </c>
      <c r="J593" s="454">
        <v>122</v>
      </c>
      <c r="K593" s="454">
        <v>45262</v>
      </c>
      <c r="L593" s="454">
        <v>1</v>
      </c>
      <c r="M593" s="454">
        <v>371</v>
      </c>
      <c r="N593" s="454">
        <v>149</v>
      </c>
      <c r="O593" s="454">
        <v>56024</v>
      </c>
      <c r="P593" s="524">
        <v>1.2377711987981088</v>
      </c>
      <c r="Q593" s="455">
        <v>376</v>
      </c>
    </row>
    <row r="594" spans="1:17" ht="14.4" customHeight="1" x14ac:dyDescent="0.3">
      <c r="A594" s="449" t="s">
        <v>894</v>
      </c>
      <c r="B594" s="450" t="s">
        <v>714</v>
      </c>
      <c r="C594" s="450" t="s">
        <v>715</v>
      </c>
      <c r="D594" s="450" t="s">
        <v>766</v>
      </c>
      <c r="E594" s="450" t="s">
        <v>767</v>
      </c>
      <c r="F594" s="454"/>
      <c r="G594" s="454"/>
      <c r="H594" s="454"/>
      <c r="I594" s="454"/>
      <c r="J594" s="454">
        <v>1</v>
      </c>
      <c r="K594" s="454">
        <v>12</v>
      </c>
      <c r="L594" s="454">
        <v>1</v>
      </c>
      <c r="M594" s="454">
        <v>12</v>
      </c>
      <c r="N594" s="454"/>
      <c r="O594" s="454"/>
      <c r="P594" s="524"/>
      <c r="Q594" s="455"/>
    </row>
    <row r="595" spans="1:17" ht="14.4" customHeight="1" x14ac:dyDescent="0.3">
      <c r="A595" s="449" t="s">
        <v>894</v>
      </c>
      <c r="B595" s="450" t="s">
        <v>714</v>
      </c>
      <c r="C595" s="450" t="s">
        <v>715</v>
      </c>
      <c r="D595" s="450" t="s">
        <v>770</v>
      </c>
      <c r="E595" s="450" t="s">
        <v>771</v>
      </c>
      <c r="F595" s="454">
        <v>6</v>
      </c>
      <c r="G595" s="454">
        <v>666</v>
      </c>
      <c r="H595" s="454">
        <v>2.9732142857142856</v>
      </c>
      <c r="I595" s="454">
        <v>111</v>
      </c>
      <c r="J595" s="454">
        <v>2</v>
      </c>
      <c r="K595" s="454">
        <v>224</v>
      </c>
      <c r="L595" s="454">
        <v>1</v>
      </c>
      <c r="M595" s="454">
        <v>112</v>
      </c>
      <c r="N595" s="454">
        <v>5</v>
      </c>
      <c r="O595" s="454">
        <v>565</v>
      </c>
      <c r="P595" s="524">
        <v>2.5223214285714284</v>
      </c>
      <c r="Q595" s="455">
        <v>113</v>
      </c>
    </row>
    <row r="596" spans="1:17" ht="14.4" customHeight="1" x14ac:dyDescent="0.3">
      <c r="A596" s="449" t="s">
        <v>894</v>
      </c>
      <c r="B596" s="450" t="s">
        <v>714</v>
      </c>
      <c r="C596" s="450" t="s">
        <v>715</v>
      </c>
      <c r="D596" s="450" t="s">
        <v>772</v>
      </c>
      <c r="E596" s="450" t="s">
        <v>773</v>
      </c>
      <c r="F596" s="454"/>
      <c r="G596" s="454"/>
      <c r="H596" s="454"/>
      <c r="I596" s="454"/>
      <c r="J596" s="454">
        <v>1</v>
      </c>
      <c r="K596" s="454">
        <v>126</v>
      </c>
      <c r="L596" s="454">
        <v>1</v>
      </c>
      <c r="M596" s="454">
        <v>126</v>
      </c>
      <c r="N596" s="454"/>
      <c r="O596" s="454"/>
      <c r="P596" s="524"/>
      <c r="Q596" s="455"/>
    </row>
    <row r="597" spans="1:17" ht="14.4" customHeight="1" x14ac:dyDescent="0.3">
      <c r="A597" s="449" t="s">
        <v>894</v>
      </c>
      <c r="B597" s="450" t="s">
        <v>714</v>
      </c>
      <c r="C597" s="450" t="s">
        <v>715</v>
      </c>
      <c r="D597" s="450" t="s">
        <v>774</v>
      </c>
      <c r="E597" s="450" t="s">
        <v>775</v>
      </c>
      <c r="F597" s="454">
        <v>1</v>
      </c>
      <c r="G597" s="454">
        <v>495</v>
      </c>
      <c r="H597" s="454">
        <v>0.12474798387096774</v>
      </c>
      <c r="I597" s="454">
        <v>495</v>
      </c>
      <c r="J597" s="454">
        <v>8</v>
      </c>
      <c r="K597" s="454">
        <v>3968</v>
      </c>
      <c r="L597" s="454">
        <v>1</v>
      </c>
      <c r="M597" s="454">
        <v>496</v>
      </c>
      <c r="N597" s="454">
        <v>4</v>
      </c>
      <c r="O597" s="454">
        <v>2000</v>
      </c>
      <c r="P597" s="524">
        <v>0.50403225806451613</v>
      </c>
      <c r="Q597" s="455">
        <v>500</v>
      </c>
    </row>
    <row r="598" spans="1:17" ht="14.4" customHeight="1" x14ac:dyDescent="0.3">
      <c r="A598" s="449" t="s">
        <v>894</v>
      </c>
      <c r="B598" s="450" t="s">
        <v>714</v>
      </c>
      <c r="C598" s="450" t="s">
        <v>715</v>
      </c>
      <c r="D598" s="450" t="s">
        <v>777</v>
      </c>
      <c r="E598" s="450" t="s">
        <v>778</v>
      </c>
      <c r="F598" s="454">
        <v>4</v>
      </c>
      <c r="G598" s="454">
        <v>1824</v>
      </c>
      <c r="H598" s="454">
        <v>1.9912663755458515</v>
      </c>
      <c r="I598" s="454">
        <v>456</v>
      </c>
      <c r="J598" s="454">
        <v>2</v>
      </c>
      <c r="K598" s="454">
        <v>916</v>
      </c>
      <c r="L598" s="454">
        <v>1</v>
      </c>
      <c r="M598" s="454">
        <v>458</v>
      </c>
      <c r="N598" s="454">
        <v>3</v>
      </c>
      <c r="O598" s="454">
        <v>1389</v>
      </c>
      <c r="P598" s="524">
        <v>1.5163755458515285</v>
      </c>
      <c r="Q598" s="455">
        <v>463</v>
      </c>
    </row>
    <row r="599" spans="1:17" ht="14.4" customHeight="1" x14ac:dyDescent="0.3">
      <c r="A599" s="449" t="s">
        <v>894</v>
      </c>
      <c r="B599" s="450" t="s">
        <v>714</v>
      </c>
      <c r="C599" s="450" t="s">
        <v>715</v>
      </c>
      <c r="D599" s="450" t="s">
        <v>779</v>
      </c>
      <c r="E599" s="450" t="s">
        <v>780</v>
      </c>
      <c r="F599" s="454">
        <v>7</v>
      </c>
      <c r="G599" s="454">
        <v>406</v>
      </c>
      <c r="H599" s="454">
        <v>0.29166666666666669</v>
      </c>
      <c r="I599" s="454">
        <v>58</v>
      </c>
      <c r="J599" s="454">
        <v>24</v>
      </c>
      <c r="K599" s="454">
        <v>1392</v>
      </c>
      <c r="L599" s="454">
        <v>1</v>
      </c>
      <c r="M599" s="454">
        <v>58</v>
      </c>
      <c r="N599" s="454">
        <v>23</v>
      </c>
      <c r="O599" s="454">
        <v>1357</v>
      </c>
      <c r="P599" s="524">
        <v>0.97485632183908044</v>
      </c>
      <c r="Q599" s="455">
        <v>59</v>
      </c>
    </row>
    <row r="600" spans="1:17" ht="14.4" customHeight="1" x14ac:dyDescent="0.3">
      <c r="A600" s="449" t="s">
        <v>894</v>
      </c>
      <c r="B600" s="450" t="s">
        <v>714</v>
      </c>
      <c r="C600" s="450" t="s">
        <v>715</v>
      </c>
      <c r="D600" s="450" t="s">
        <v>783</v>
      </c>
      <c r="E600" s="450" t="s">
        <v>784</v>
      </c>
      <c r="F600" s="454">
        <v>4</v>
      </c>
      <c r="G600" s="454">
        <v>39048</v>
      </c>
      <c r="H600" s="454"/>
      <c r="I600" s="454">
        <v>9762</v>
      </c>
      <c r="J600" s="454"/>
      <c r="K600" s="454"/>
      <c r="L600" s="454"/>
      <c r="M600" s="454"/>
      <c r="N600" s="454"/>
      <c r="O600" s="454"/>
      <c r="P600" s="524"/>
      <c r="Q600" s="455"/>
    </row>
    <row r="601" spans="1:17" ht="14.4" customHeight="1" x14ac:dyDescent="0.3">
      <c r="A601" s="449" t="s">
        <v>894</v>
      </c>
      <c r="B601" s="450" t="s">
        <v>714</v>
      </c>
      <c r="C601" s="450" t="s">
        <v>715</v>
      </c>
      <c r="D601" s="450" t="s">
        <v>787</v>
      </c>
      <c r="E601" s="450" t="s">
        <v>788</v>
      </c>
      <c r="F601" s="454">
        <v>225</v>
      </c>
      <c r="G601" s="454">
        <v>39600</v>
      </c>
      <c r="H601" s="454">
        <v>0.72815533980582525</v>
      </c>
      <c r="I601" s="454">
        <v>176</v>
      </c>
      <c r="J601" s="454">
        <v>309</v>
      </c>
      <c r="K601" s="454">
        <v>54384</v>
      </c>
      <c r="L601" s="454">
        <v>1</v>
      </c>
      <c r="M601" s="454">
        <v>176</v>
      </c>
      <c r="N601" s="454">
        <v>558</v>
      </c>
      <c r="O601" s="454">
        <v>99882</v>
      </c>
      <c r="P601" s="524">
        <v>1.8366063548102383</v>
      </c>
      <c r="Q601" s="455">
        <v>179</v>
      </c>
    </row>
    <row r="602" spans="1:17" ht="14.4" customHeight="1" x14ac:dyDescent="0.3">
      <c r="A602" s="449" t="s">
        <v>894</v>
      </c>
      <c r="B602" s="450" t="s">
        <v>714</v>
      </c>
      <c r="C602" s="450" t="s">
        <v>715</v>
      </c>
      <c r="D602" s="450" t="s">
        <v>789</v>
      </c>
      <c r="E602" s="450" t="s">
        <v>790</v>
      </c>
      <c r="F602" s="454">
        <v>4</v>
      </c>
      <c r="G602" s="454">
        <v>340</v>
      </c>
      <c r="H602" s="454"/>
      <c r="I602" s="454">
        <v>85</v>
      </c>
      <c r="J602" s="454"/>
      <c r="K602" s="454"/>
      <c r="L602" s="454"/>
      <c r="M602" s="454"/>
      <c r="N602" s="454"/>
      <c r="O602" s="454"/>
      <c r="P602" s="524"/>
      <c r="Q602" s="455"/>
    </row>
    <row r="603" spans="1:17" ht="14.4" customHeight="1" x14ac:dyDescent="0.3">
      <c r="A603" s="449" t="s">
        <v>894</v>
      </c>
      <c r="B603" s="450" t="s">
        <v>714</v>
      </c>
      <c r="C603" s="450" t="s">
        <v>715</v>
      </c>
      <c r="D603" s="450" t="s">
        <v>791</v>
      </c>
      <c r="E603" s="450" t="s">
        <v>792</v>
      </c>
      <c r="F603" s="454"/>
      <c r="G603" s="454"/>
      <c r="H603" s="454"/>
      <c r="I603" s="454"/>
      <c r="J603" s="454"/>
      <c r="K603" s="454"/>
      <c r="L603" s="454"/>
      <c r="M603" s="454"/>
      <c r="N603" s="454">
        <v>1</v>
      </c>
      <c r="O603" s="454">
        <v>180</v>
      </c>
      <c r="P603" s="524"/>
      <c r="Q603" s="455">
        <v>180</v>
      </c>
    </row>
    <row r="604" spans="1:17" ht="14.4" customHeight="1" x14ac:dyDescent="0.3">
      <c r="A604" s="449" t="s">
        <v>894</v>
      </c>
      <c r="B604" s="450" t="s">
        <v>714</v>
      </c>
      <c r="C604" s="450" t="s">
        <v>715</v>
      </c>
      <c r="D604" s="450" t="s">
        <v>793</v>
      </c>
      <c r="E604" s="450" t="s">
        <v>794</v>
      </c>
      <c r="F604" s="454">
        <v>4</v>
      </c>
      <c r="G604" s="454">
        <v>680</v>
      </c>
      <c r="H604" s="454">
        <v>0.36363636363636365</v>
      </c>
      <c r="I604" s="454">
        <v>170</v>
      </c>
      <c r="J604" s="454">
        <v>11</v>
      </c>
      <c r="K604" s="454">
        <v>1870</v>
      </c>
      <c r="L604" s="454">
        <v>1</v>
      </c>
      <c r="M604" s="454">
        <v>170</v>
      </c>
      <c r="N604" s="454">
        <v>11</v>
      </c>
      <c r="O604" s="454">
        <v>1892</v>
      </c>
      <c r="P604" s="524">
        <v>1.0117647058823529</v>
      </c>
      <c r="Q604" s="455">
        <v>172</v>
      </c>
    </row>
    <row r="605" spans="1:17" ht="14.4" customHeight="1" x14ac:dyDescent="0.3">
      <c r="A605" s="449" t="s">
        <v>894</v>
      </c>
      <c r="B605" s="450" t="s">
        <v>714</v>
      </c>
      <c r="C605" s="450" t="s">
        <v>715</v>
      </c>
      <c r="D605" s="450" t="s">
        <v>797</v>
      </c>
      <c r="E605" s="450"/>
      <c r="F605" s="454">
        <v>3</v>
      </c>
      <c r="G605" s="454">
        <v>3036</v>
      </c>
      <c r="H605" s="454"/>
      <c r="I605" s="454">
        <v>1012</v>
      </c>
      <c r="J605" s="454"/>
      <c r="K605" s="454"/>
      <c r="L605" s="454"/>
      <c r="M605" s="454"/>
      <c r="N605" s="454"/>
      <c r="O605" s="454"/>
      <c r="P605" s="524"/>
      <c r="Q605" s="455"/>
    </row>
    <row r="606" spans="1:17" ht="14.4" customHeight="1" x14ac:dyDescent="0.3">
      <c r="A606" s="449" t="s">
        <v>894</v>
      </c>
      <c r="B606" s="450" t="s">
        <v>714</v>
      </c>
      <c r="C606" s="450" t="s">
        <v>715</v>
      </c>
      <c r="D606" s="450" t="s">
        <v>798</v>
      </c>
      <c r="E606" s="450" t="s">
        <v>799</v>
      </c>
      <c r="F606" s="454"/>
      <c r="G606" s="454"/>
      <c r="H606" s="454"/>
      <c r="I606" s="454"/>
      <c r="J606" s="454"/>
      <c r="K606" s="454"/>
      <c r="L606" s="454"/>
      <c r="M606" s="454"/>
      <c r="N606" s="454">
        <v>1</v>
      </c>
      <c r="O606" s="454">
        <v>178</v>
      </c>
      <c r="P606" s="524"/>
      <c r="Q606" s="455">
        <v>178</v>
      </c>
    </row>
    <row r="607" spans="1:17" ht="14.4" customHeight="1" x14ac:dyDescent="0.3">
      <c r="A607" s="449" t="s">
        <v>894</v>
      </c>
      <c r="B607" s="450" t="s">
        <v>714</v>
      </c>
      <c r="C607" s="450" t="s">
        <v>715</v>
      </c>
      <c r="D607" s="450" t="s">
        <v>807</v>
      </c>
      <c r="E607" s="450" t="s">
        <v>808</v>
      </c>
      <c r="F607" s="454">
        <v>1</v>
      </c>
      <c r="G607" s="454">
        <v>242</v>
      </c>
      <c r="H607" s="454">
        <v>0.11065386374028349</v>
      </c>
      <c r="I607" s="454">
        <v>242</v>
      </c>
      <c r="J607" s="454">
        <v>9</v>
      </c>
      <c r="K607" s="454">
        <v>2187</v>
      </c>
      <c r="L607" s="454">
        <v>1</v>
      </c>
      <c r="M607" s="454">
        <v>243</v>
      </c>
      <c r="N607" s="454">
        <v>9</v>
      </c>
      <c r="O607" s="454">
        <v>2196</v>
      </c>
      <c r="P607" s="524">
        <v>1.0041152263374487</v>
      </c>
      <c r="Q607" s="455">
        <v>244</v>
      </c>
    </row>
    <row r="608" spans="1:17" ht="14.4" customHeight="1" x14ac:dyDescent="0.3">
      <c r="A608" s="449" t="s">
        <v>894</v>
      </c>
      <c r="B608" s="450" t="s">
        <v>714</v>
      </c>
      <c r="C608" s="450" t="s">
        <v>715</v>
      </c>
      <c r="D608" s="450" t="s">
        <v>809</v>
      </c>
      <c r="E608" s="450" t="s">
        <v>810</v>
      </c>
      <c r="F608" s="454">
        <v>1</v>
      </c>
      <c r="G608" s="454">
        <v>424</v>
      </c>
      <c r="H608" s="454"/>
      <c r="I608" s="454">
        <v>424</v>
      </c>
      <c r="J608" s="454"/>
      <c r="K608" s="454"/>
      <c r="L608" s="454"/>
      <c r="M608" s="454"/>
      <c r="N608" s="454"/>
      <c r="O608" s="454"/>
      <c r="P608" s="524"/>
      <c r="Q608" s="455"/>
    </row>
    <row r="609" spans="1:17" ht="14.4" customHeight="1" x14ac:dyDescent="0.3">
      <c r="A609" s="449" t="s">
        <v>894</v>
      </c>
      <c r="B609" s="450" t="s">
        <v>714</v>
      </c>
      <c r="C609" s="450" t="s">
        <v>715</v>
      </c>
      <c r="D609" s="450" t="s">
        <v>814</v>
      </c>
      <c r="E609" s="450" t="s">
        <v>815</v>
      </c>
      <c r="F609" s="454"/>
      <c r="G609" s="454"/>
      <c r="H609" s="454"/>
      <c r="I609" s="454"/>
      <c r="J609" s="454"/>
      <c r="K609" s="454"/>
      <c r="L609" s="454"/>
      <c r="M609" s="454"/>
      <c r="N609" s="454">
        <v>8</v>
      </c>
      <c r="O609" s="454">
        <v>8600</v>
      </c>
      <c r="P609" s="524"/>
      <c r="Q609" s="455">
        <v>1075</v>
      </c>
    </row>
    <row r="610" spans="1:17" ht="14.4" customHeight="1" x14ac:dyDescent="0.3">
      <c r="A610" s="449" t="s">
        <v>894</v>
      </c>
      <c r="B610" s="450" t="s">
        <v>714</v>
      </c>
      <c r="C610" s="450" t="s">
        <v>715</v>
      </c>
      <c r="D610" s="450" t="s">
        <v>828</v>
      </c>
      <c r="E610" s="450" t="s">
        <v>829</v>
      </c>
      <c r="F610" s="454"/>
      <c r="G610" s="454"/>
      <c r="H610" s="454"/>
      <c r="I610" s="454"/>
      <c r="J610" s="454">
        <v>4</v>
      </c>
      <c r="K610" s="454">
        <v>19116</v>
      </c>
      <c r="L610" s="454">
        <v>1</v>
      </c>
      <c r="M610" s="454">
        <v>4779</v>
      </c>
      <c r="N610" s="454"/>
      <c r="O610" s="454"/>
      <c r="P610" s="524"/>
      <c r="Q610" s="455"/>
    </row>
    <row r="611" spans="1:17" ht="14.4" customHeight="1" x14ac:dyDescent="0.3">
      <c r="A611" s="449" t="s">
        <v>894</v>
      </c>
      <c r="B611" s="450" t="s">
        <v>714</v>
      </c>
      <c r="C611" s="450" t="s">
        <v>715</v>
      </c>
      <c r="D611" s="450" t="s">
        <v>830</v>
      </c>
      <c r="E611" s="450" t="s">
        <v>831</v>
      </c>
      <c r="F611" s="454"/>
      <c r="G611" s="454"/>
      <c r="H611" s="454"/>
      <c r="I611" s="454"/>
      <c r="J611" s="454">
        <v>1</v>
      </c>
      <c r="K611" s="454">
        <v>609</v>
      </c>
      <c r="L611" s="454">
        <v>1</v>
      </c>
      <c r="M611" s="454">
        <v>609</v>
      </c>
      <c r="N611" s="454"/>
      <c r="O611" s="454"/>
      <c r="P611" s="524"/>
      <c r="Q611" s="455"/>
    </row>
    <row r="612" spans="1:17" ht="14.4" customHeight="1" x14ac:dyDescent="0.3">
      <c r="A612" s="449" t="s">
        <v>894</v>
      </c>
      <c r="B612" s="450" t="s">
        <v>714</v>
      </c>
      <c r="C612" s="450" t="s">
        <v>715</v>
      </c>
      <c r="D612" s="450" t="s">
        <v>834</v>
      </c>
      <c r="E612" s="450" t="s">
        <v>835</v>
      </c>
      <c r="F612" s="454"/>
      <c r="G612" s="454"/>
      <c r="H612" s="454"/>
      <c r="I612" s="454"/>
      <c r="J612" s="454">
        <v>4</v>
      </c>
      <c r="K612" s="454">
        <v>30300</v>
      </c>
      <c r="L612" s="454">
        <v>1</v>
      </c>
      <c r="M612" s="454">
        <v>7575</v>
      </c>
      <c r="N612" s="454"/>
      <c r="O612" s="454"/>
      <c r="P612" s="524"/>
      <c r="Q612" s="455"/>
    </row>
    <row r="613" spans="1:17" ht="14.4" customHeight="1" x14ac:dyDescent="0.3">
      <c r="A613" s="449" t="s">
        <v>895</v>
      </c>
      <c r="B613" s="450" t="s">
        <v>714</v>
      </c>
      <c r="C613" s="450" t="s">
        <v>715</v>
      </c>
      <c r="D613" s="450" t="s">
        <v>718</v>
      </c>
      <c r="E613" s="450" t="s">
        <v>719</v>
      </c>
      <c r="F613" s="454">
        <v>12</v>
      </c>
      <c r="G613" s="454">
        <v>696</v>
      </c>
      <c r="H613" s="454">
        <v>12</v>
      </c>
      <c r="I613" s="454">
        <v>58</v>
      </c>
      <c r="J613" s="454">
        <v>1</v>
      </c>
      <c r="K613" s="454">
        <v>58</v>
      </c>
      <c r="L613" s="454">
        <v>1</v>
      </c>
      <c r="M613" s="454">
        <v>58</v>
      </c>
      <c r="N613" s="454"/>
      <c r="O613" s="454"/>
      <c r="P613" s="524"/>
      <c r="Q613" s="455"/>
    </row>
    <row r="614" spans="1:17" ht="14.4" customHeight="1" x14ac:dyDescent="0.3">
      <c r="A614" s="449" t="s">
        <v>895</v>
      </c>
      <c r="B614" s="450" t="s">
        <v>714</v>
      </c>
      <c r="C614" s="450" t="s">
        <v>715</v>
      </c>
      <c r="D614" s="450" t="s">
        <v>726</v>
      </c>
      <c r="E614" s="450" t="s">
        <v>727</v>
      </c>
      <c r="F614" s="454"/>
      <c r="G614" s="454"/>
      <c r="H614" s="454"/>
      <c r="I614" s="454"/>
      <c r="J614" s="454">
        <v>1</v>
      </c>
      <c r="K614" s="454">
        <v>180</v>
      </c>
      <c r="L614" s="454">
        <v>1</v>
      </c>
      <c r="M614" s="454">
        <v>180</v>
      </c>
      <c r="N614" s="454"/>
      <c r="O614" s="454"/>
      <c r="P614" s="524"/>
      <c r="Q614" s="455"/>
    </row>
    <row r="615" spans="1:17" ht="14.4" customHeight="1" x14ac:dyDescent="0.3">
      <c r="A615" s="449" t="s">
        <v>895</v>
      </c>
      <c r="B615" s="450" t="s">
        <v>714</v>
      </c>
      <c r="C615" s="450" t="s">
        <v>715</v>
      </c>
      <c r="D615" s="450" t="s">
        <v>758</v>
      </c>
      <c r="E615" s="450" t="s">
        <v>759</v>
      </c>
      <c r="F615" s="454">
        <v>2</v>
      </c>
      <c r="G615" s="454">
        <v>988</v>
      </c>
      <c r="H615" s="454">
        <v>0.99797979797979797</v>
      </c>
      <c r="I615" s="454">
        <v>494</v>
      </c>
      <c r="J615" s="454">
        <v>2</v>
      </c>
      <c r="K615" s="454">
        <v>990</v>
      </c>
      <c r="L615" s="454">
        <v>1</v>
      </c>
      <c r="M615" s="454">
        <v>495</v>
      </c>
      <c r="N615" s="454"/>
      <c r="O615" s="454"/>
      <c r="P615" s="524"/>
      <c r="Q615" s="455"/>
    </row>
    <row r="616" spans="1:17" ht="14.4" customHeight="1" x14ac:dyDescent="0.3">
      <c r="A616" s="449" t="s">
        <v>895</v>
      </c>
      <c r="B616" s="450" t="s">
        <v>714</v>
      </c>
      <c r="C616" s="450" t="s">
        <v>715</v>
      </c>
      <c r="D616" s="450" t="s">
        <v>762</v>
      </c>
      <c r="E616" s="450" t="s">
        <v>763</v>
      </c>
      <c r="F616" s="454">
        <v>2</v>
      </c>
      <c r="G616" s="454">
        <v>740</v>
      </c>
      <c r="H616" s="454">
        <v>0.99730458221024254</v>
      </c>
      <c r="I616" s="454">
        <v>370</v>
      </c>
      <c r="J616" s="454">
        <v>2</v>
      </c>
      <c r="K616" s="454">
        <v>742</v>
      </c>
      <c r="L616" s="454">
        <v>1</v>
      </c>
      <c r="M616" s="454">
        <v>371</v>
      </c>
      <c r="N616" s="454"/>
      <c r="O616" s="454"/>
      <c r="P616" s="524"/>
      <c r="Q616" s="455"/>
    </row>
    <row r="617" spans="1:17" ht="14.4" customHeight="1" x14ac:dyDescent="0.3">
      <c r="A617" s="449" t="s">
        <v>895</v>
      </c>
      <c r="B617" s="450" t="s">
        <v>714</v>
      </c>
      <c r="C617" s="450" t="s">
        <v>715</v>
      </c>
      <c r="D617" s="450" t="s">
        <v>770</v>
      </c>
      <c r="E617" s="450" t="s">
        <v>771</v>
      </c>
      <c r="F617" s="454"/>
      <c r="G617" s="454"/>
      <c r="H617" s="454"/>
      <c r="I617" s="454"/>
      <c r="J617" s="454">
        <v>1</v>
      </c>
      <c r="K617" s="454">
        <v>112</v>
      </c>
      <c r="L617" s="454">
        <v>1</v>
      </c>
      <c r="M617" s="454">
        <v>112</v>
      </c>
      <c r="N617" s="454"/>
      <c r="O617" s="454"/>
      <c r="P617" s="524"/>
      <c r="Q617" s="455"/>
    </row>
    <row r="618" spans="1:17" ht="14.4" customHeight="1" x14ac:dyDescent="0.3">
      <c r="A618" s="449" t="s">
        <v>895</v>
      </c>
      <c r="B618" s="450" t="s">
        <v>714</v>
      </c>
      <c r="C618" s="450" t="s">
        <v>715</v>
      </c>
      <c r="D618" s="450" t="s">
        <v>777</v>
      </c>
      <c r="E618" s="450" t="s">
        <v>778</v>
      </c>
      <c r="F618" s="454"/>
      <c r="G618" s="454"/>
      <c r="H618" s="454"/>
      <c r="I618" s="454"/>
      <c r="J618" s="454">
        <v>1</v>
      </c>
      <c r="K618" s="454">
        <v>458</v>
      </c>
      <c r="L618" s="454">
        <v>1</v>
      </c>
      <c r="M618" s="454">
        <v>458</v>
      </c>
      <c r="N618" s="454"/>
      <c r="O618" s="454"/>
      <c r="P618" s="524"/>
      <c r="Q618" s="455"/>
    </row>
    <row r="619" spans="1:17" ht="14.4" customHeight="1" x14ac:dyDescent="0.3">
      <c r="A619" s="449" t="s">
        <v>895</v>
      </c>
      <c r="B619" s="450" t="s">
        <v>714</v>
      </c>
      <c r="C619" s="450" t="s">
        <v>715</v>
      </c>
      <c r="D619" s="450" t="s">
        <v>779</v>
      </c>
      <c r="E619" s="450" t="s">
        <v>780</v>
      </c>
      <c r="F619" s="454"/>
      <c r="G619" s="454"/>
      <c r="H619" s="454"/>
      <c r="I619" s="454"/>
      <c r="J619" s="454">
        <v>1</v>
      </c>
      <c r="K619" s="454">
        <v>58</v>
      </c>
      <c r="L619" s="454">
        <v>1</v>
      </c>
      <c r="M619" s="454">
        <v>58</v>
      </c>
      <c r="N619" s="454"/>
      <c r="O619" s="454"/>
      <c r="P619" s="524"/>
      <c r="Q619" s="455"/>
    </row>
    <row r="620" spans="1:17" ht="14.4" customHeight="1" x14ac:dyDescent="0.3">
      <c r="A620" s="449" t="s">
        <v>895</v>
      </c>
      <c r="B620" s="450" t="s">
        <v>714</v>
      </c>
      <c r="C620" s="450" t="s">
        <v>715</v>
      </c>
      <c r="D620" s="450" t="s">
        <v>787</v>
      </c>
      <c r="E620" s="450" t="s">
        <v>788</v>
      </c>
      <c r="F620" s="454">
        <v>8</v>
      </c>
      <c r="G620" s="454">
        <v>1408</v>
      </c>
      <c r="H620" s="454"/>
      <c r="I620" s="454">
        <v>176</v>
      </c>
      <c r="J620" s="454"/>
      <c r="K620" s="454"/>
      <c r="L620" s="454"/>
      <c r="M620" s="454"/>
      <c r="N620" s="454"/>
      <c r="O620" s="454"/>
      <c r="P620" s="524"/>
      <c r="Q620" s="455"/>
    </row>
    <row r="621" spans="1:17" ht="14.4" customHeight="1" x14ac:dyDescent="0.3">
      <c r="A621" s="449" t="s">
        <v>896</v>
      </c>
      <c r="B621" s="450" t="s">
        <v>714</v>
      </c>
      <c r="C621" s="450" t="s">
        <v>715</v>
      </c>
      <c r="D621" s="450" t="s">
        <v>718</v>
      </c>
      <c r="E621" s="450" t="s">
        <v>719</v>
      </c>
      <c r="F621" s="454"/>
      <c r="G621" s="454"/>
      <c r="H621" s="454"/>
      <c r="I621" s="454"/>
      <c r="J621" s="454">
        <v>2</v>
      </c>
      <c r="K621" s="454">
        <v>116</v>
      </c>
      <c r="L621" s="454">
        <v>1</v>
      </c>
      <c r="M621" s="454">
        <v>58</v>
      </c>
      <c r="N621" s="454"/>
      <c r="O621" s="454"/>
      <c r="P621" s="524"/>
      <c r="Q621" s="455"/>
    </row>
    <row r="622" spans="1:17" ht="14.4" customHeight="1" x14ac:dyDescent="0.3">
      <c r="A622" s="449" t="s">
        <v>896</v>
      </c>
      <c r="B622" s="450" t="s">
        <v>714</v>
      </c>
      <c r="C622" s="450" t="s">
        <v>715</v>
      </c>
      <c r="D622" s="450" t="s">
        <v>722</v>
      </c>
      <c r="E622" s="450" t="s">
        <v>723</v>
      </c>
      <c r="F622" s="454">
        <v>1</v>
      </c>
      <c r="G622" s="454">
        <v>189</v>
      </c>
      <c r="H622" s="454"/>
      <c r="I622" s="454">
        <v>189</v>
      </c>
      <c r="J622" s="454"/>
      <c r="K622" s="454"/>
      <c r="L622" s="454"/>
      <c r="M622" s="454"/>
      <c r="N622" s="454"/>
      <c r="O622" s="454"/>
      <c r="P622" s="524"/>
      <c r="Q622" s="455"/>
    </row>
    <row r="623" spans="1:17" ht="14.4" customHeight="1" x14ac:dyDescent="0.3">
      <c r="A623" s="449" t="s">
        <v>896</v>
      </c>
      <c r="B623" s="450" t="s">
        <v>714</v>
      </c>
      <c r="C623" s="450" t="s">
        <v>715</v>
      </c>
      <c r="D623" s="450" t="s">
        <v>726</v>
      </c>
      <c r="E623" s="450" t="s">
        <v>727</v>
      </c>
      <c r="F623" s="454"/>
      <c r="G623" s="454"/>
      <c r="H623" s="454"/>
      <c r="I623" s="454"/>
      <c r="J623" s="454">
        <v>3</v>
      </c>
      <c r="K623" s="454">
        <v>540</v>
      </c>
      <c r="L623" s="454">
        <v>1</v>
      </c>
      <c r="M623" s="454">
        <v>180</v>
      </c>
      <c r="N623" s="454">
        <v>2</v>
      </c>
      <c r="O623" s="454">
        <v>366</v>
      </c>
      <c r="P623" s="524">
        <v>0.67777777777777781</v>
      </c>
      <c r="Q623" s="455">
        <v>183</v>
      </c>
    </row>
    <row r="624" spans="1:17" ht="14.4" customHeight="1" x14ac:dyDescent="0.3">
      <c r="A624" s="449" t="s">
        <v>896</v>
      </c>
      <c r="B624" s="450" t="s">
        <v>714</v>
      </c>
      <c r="C624" s="450" t="s">
        <v>715</v>
      </c>
      <c r="D624" s="450" t="s">
        <v>730</v>
      </c>
      <c r="E624" s="450" t="s">
        <v>731</v>
      </c>
      <c r="F624" s="454"/>
      <c r="G624" s="454"/>
      <c r="H624" s="454"/>
      <c r="I624" s="454"/>
      <c r="J624" s="454">
        <v>2</v>
      </c>
      <c r="K624" s="454">
        <v>674</v>
      </c>
      <c r="L624" s="454">
        <v>1</v>
      </c>
      <c r="M624" s="454">
        <v>337</v>
      </c>
      <c r="N624" s="454">
        <v>2</v>
      </c>
      <c r="O624" s="454">
        <v>682</v>
      </c>
      <c r="P624" s="524">
        <v>1.0118694362017804</v>
      </c>
      <c r="Q624" s="455">
        <v>341</v>
      </c>
    </row>
    <row r="625" spans="1:17" ht="14.4" customHeight="1" x14ac:dyDescent="0.3">
      <c r="A625" s="449" t="s">
        <v>896</v>
      </c>
      <c r="B625" s="450" t="s">
        <v>714</v>
      </c>
      <c r="C625" s="450" t="s">
        <v>715</v>
      </c>
      <c r="D625" s="450" t="s">
        <v>732</v>
      </c>
      <c r="E625" s="450" t="s">
        <v>733</v>
      </c>
      <c r="F625" s="454"/>
      <c r="G625" s="454"/>
      <c r="H625" s="454"/>
      <c r="I625" s="454"/>
      <c r="J625" s="454">
        <v>1</v>
      </c>
      <c r="K625" s="454">
        <v>459</v>
      </c>
      <c r="L625" s="454">
        <v>1</v>
      </c>
      <c r="M625" s="454">
        <v>459</v>
      </c>
      <c r="N625" s="454"/>
      <c r="O625" s="454"/>
      <c r="P625" s="524"/>
      <c r="Q625" s="455"/>
    </row>
    <row r="626" spans="1:17" ht="14.4" customHeight="1" x14ac:dyDescent="0.3">
      <c r="A626" s="449" t="s">
        <v>896</v>
      </c>
      <c r="B626" s="450" t="s">
        <v>714</v>
      </c>
      <c r="C626" s="450" t="s">
        <v>715</v>
      </c>
      <c r="D626" s="450" t="s">
        <v>734</v>
      </c>
      <c r="E626" s="450" t="s">
        <v>735</v>
      </c>
      <c r="F626" s="454"/>
      <c r="G626" s="454"/>
      <c r="H626" s="454"/>
      <c r="I626" s="454"/>
      <c r="J626" s="454">
        <v>5</v>
      </c>
      <c r="K626" s="454">
        <v>1750</v>
      </c>
      <c r="L626" s="454">
        <v>1</v>
      </c>
      <c r="M626" s="454">
        <v>350</v>
      </c>
      <c r="N626" s="454">
        <v>4</v>
      </c>
      <c r="O626" s="454">
        <v>1404</v>
      </c>
      <c r="P626" s="524">
        <v>0.80228571428571427</v>
      </c>
      <c r="Q626" s="455">
        <v>351</v>
      </c>
    </row>
    <row r="627" spans="1:17" ht="14.4" customHeight="1" x14ac:dyDescent="0.3">
      <c r="A627" s="449" t="s">
        <v>896</v>
      </c>
      <c r="B627" s="450" t="s">
        <v>714</v>
      </c>
      <c r="C627" s="450" t="s">
        <v>715</v>
      </c>
      <c r="D627" s="450" t="s">
        <v>744</v>
      </c>
      <c r="E627" s="450" t="s">
        <v>745</v>
      </c>
      <c r="F627" s="454"/>
      <c r="G627" s="454"/>
      <c r="H627" s="454"/>
      <c r="I627" s="454"/>
      <c r="J627" s="454"/>
      <c r="K627" s="454"/>
      <c r="L627" s="454"/>
      <c r="M627" s="454"/>
      <c r="N627" s="454">
        <v>1</v>
      </c>
      <c r="O627" s="454">
        <v>399</v>
      </c>
      <c r="P627" s="524"/>
      <c r="Q627" s="455">
        <v>399</v>
      </c>
    </row>
    <row r="628" spans="1:17" ht="14.4" customHeight="1" x14ac:dyDescent="0.3">
      <c r="A628" s="449" t="s">
        <v>896</v>
      </c>
      <c r="B628" s="450" t="s">
        <v>714</v>
      </c>
      <c r="C628" s="450" t="s">
        <v>715</v>
      </c>
      <c r="D628" s="450" t="s">
        <v>750</v>
      </c>
      <c r="E628" s="450" t="s">
        <v>751</v>
      </c>
      <c r="F628" s="454"/>
      <c r="G628" s="454"/>
      <c r="H628" s="454"/>
      <c r="I628" s="454"/>
      <c r="J628" s="454"/>
      <c r="K628" s="454"/>
      <c r="L628" s="454"/>
      <c r="M628" s="454"/>
      <c r="N628" s="454">
        <v>1</v>
      </c>
      <c r="O628" s="454">
        <v>713</v>
      </c>
      <c r="P628" s="524"/>
      <c r="Q628" s="455">
        <v>713</v>
      </c>
    </row>
    <row r="629" spans="1:17" ht="14.4" customHeight="1" x14ac:dyDescent="0.3">
      <c r="A629" s="449" t="s">
        <v>896</v>
      </c>
      <c r="B629" s="450" t="s">
        <v>714</v>
      </c>
      <c r="C629" s="450" t="s">
        <v>715</v>
      </c>
      <c r="D629" s="450" t="s">
        <v>754</v>
      </c>
      <c r="E629" s="450" t="s">
        <v>755</v>
      </c>
      <c r="F629" s="454">
        <v>1</v>
      </c>
      <c r="G629" s="454">
        <v>305</v>
      </c>
      <c r="H629" s="454"/>
      <c r="I629" s="454">
        <v>305</v>
      </c>
      <c r="J629" s="454"/>
      <c r="K629" s="454"/>
      <c r="L629" s="454"/>
      <c r="M629" s="454"/>
      <c r="N629" s="454"/>
      <c r="O629" s="454"/>
      <c r="P629" s="524"/>
      <c r="Q629" s="455"/>
    </row>
    <row r="630" spans="1:17" ht="14.4" customHeight="1" x14ac:dyDescent="0.3">
      <c r="A630" s="449" t="s">
        <v>896</v>
      </c>
      <c r="B630" s="450" t="s">
        <v>714</v>
      </c>
      <c r="C630" s="450" t="s">
        <v>715</v>
      </c>
      <c r="D630" s="450" t="s">
        <v>758</v>
      </c>
      <c r="E630" s="450" t="s">
        <v>759</v>
      </c>
      <c r="F630" s="454"/>
      <c r="G630" s="454"/>
      <c r="H630" s="454"/>
      <c r="I630" s="454"/>
      <c r="J630" s="454">
        <v>4</v>
      </c>
      <c r="K630" s="454">
        <v>1980</v>
      </c>
      <c r="L630" s="454">
        <v>1</v>
      </c>
      <c r="M630" s="454">
        <v>495</v>
      </c>
      <c r="N630" s="454">
        <v>4</v>
      </c>
      <c r="O630" s="454">
        <v>1996</v>
      </c>
      <c r="P630" s="524">
        <v>1.0080808080808081</v>
      </c>
      <c r="Q630" s="455">
        <v>499</v>
      </c>
    </row>
    <row r="631" spans="1:17" ht="14.4" customHeight="1" x14ac:dyDescent="0.3">
      <c r="A631" s="449" t="s">
        <v>896</v>
      </c>
      <c r="B631" s="450" t="s">
        <v>714</v>
      </c>
      <c r="C631" s="450" t="s">
        <v>715</v>
      </c>
      <c r="D631" s="450" t="s">
        <v>762</v>
      </c>
      <c r="E631" s="450" t="s">
        <v>763</v>
      </c>
      <c r="F631" s="454">
        <v>1</v>
      </c>
      <c r="G631" s="454">
        <v>370</v>
      </c>
      <c r="H631" s="454">
        <v>0.24932614555256064</v>
      </c>
      <c r="I631" s="454">
        <v>370</v>
      </c>
      <c r="J631" s="454">
        <v>4</v>
      </c>
      <c r="K631" s="454">
        <v>1484</v>
      </c>
      <c r="L631" s="454">
        <v>1</v>
      </c>
      <c r="M631" s="454">
        <v>371</v>
      </c>
      <c r="N631" s="454">
        <v>2</v>
      </c>
      <c r="O631" s="454">
        <v>752</v>
      </c>
      <c r="P631" s="524">
        <v>0.50673854447439348</v>
      </c>
      <c r="Q631" s="455">
        <v>376</v>
      </c>
    </row>
    <row r="632" spans="1:17" ht="14.4" customHeight="1" x14ac:dyDescent="0.3">
      <c r="A632" s="449" t="s">
        <v>896</v>
      </c>
      <c r="B632" s="450" t="s">
        <v>714</v>
      </c>
      <c r="C632" s="450" t="s">
        <v>715</v>
      </c>
      <c r="D632" s="450" t="s">
        <v>770</v>
      </c>
      <c r="E632" s="450" t="s">
        <v>771</v>
      </c>
      <c r="F632" s="454"/>
      <c r="G632" s="454"/>
      <c r="H632" s="454"/>
      <c r="I632" s="454"/>
      <c r="J632" s="454">
        <v>2</v>
      </c>
      <c r="K632" s="454">
        <v>224</v>
      </c>
      <c r="L632" s="454">
        <v>1</v>
      </c>
      <c r="M632" s="454">
        <v>112</v>
      </c>
      <c r="N632" s="454"/>
      <c r="O632" s="454"/>
      <c r="P632" s="524"/>
      <c r="Q632" s="455"/>
    </row>
    <row r="633" spans="1:17" ht="14.4" customHeight="1" x14ac:dyDescent="0.3">
      <c r="A633" s="449" t="s">
        <v>896</v>
      </c>
      <c r="B633" s="450" t="s">
        <v>714</v>
      </c>
      <c r="C633" s="450" t="s">
        <v>715</v>
      </c>
      <c r="D633" s="450" t="s">
        <v>777</v>
      </c>
      <c r="E633" s="450" t="s">
        <v>778</v>
      </c>
      <c r="F633" s="454"/>
      <c r="G633" s="454"/>
      <c r="H633" s="454"/>
      <c r="I633" s="454"/>
      <c r="J633" s="454">
        <v>4</v>
      </c>
      <c r="K633" s="454">
        <v>1832</v>
      </c>
      <c r="L633" s="454">
        <v>1</v>
      </c>
      <c r="M633" s="454">
        <v>458</v>
      </c>
      <c r="N633" s="454">
        <v>4</v>
      </c>
      <c r="O633" s="454">
        <v>1852</v>
      </c>
      <c r="P633" s="524">
        <v>1.0109170305676856</v>
      </c>
      <c r="Q633" s="455">
        <v>463</v>
      </c>
    </row>
    <row r="634" spans="1:17" ht="14.4" customHeight="1" x14ac:dyDescent="0.3">
      <c r="A634" s="449" t="s">
        <v>896</v>
      </c>
      <c r="B634" s="450" t="s">
        <v>714</v>
      </c>
      <c r="C634" s="450" t="s">
        <v>715</v>
      </c>
      <c r="D634" s="450" t="s">
        <v>779</v>
      </c>
      <c r="E634" s="450" t="s">
        <v>780</v>
      </c>
      <c r="F634" s="454"/>
      <c r="G634" s="454"/>
      <c r="H634" s="454"/>
      <c r="I634" s="454"/>
      <c r="J634" s="454">
        <v>2</v>
      </c>
      <c r="K634" s="454">
        <v>116</v>
      </c>
      <c r="L634" s="454">
        <v>1</v>
      </c>
      <c r="M634" s="454">
        <v>58</v>
      </c>
      <c r="N634" s="454">
        <v>5</v>
      </c>
      <c r="O634" s="454">
        <v>295</v>
      </c>
      <c r="P634" s="524">
        <v>2.5431034482758621</v>
      </c>
      <c r="Q634" s="455">
        <v>59</v>
      </c>
    </row>
    <row r="635" spans="1:17" ht="14.4" customHeight="1" x14ac:dyDescent="0.3">
      <c r="A635" s="449" t="s">
        <v>896</v>
      </c>
      <c r="B635" s="450" t="s">
        <v>714</v>
      </c>
      <c r="C635" s="450" t="s">
        <v>715</v>
      </c>
      <c r="D635" s="450" t="s">
        <v>787</v>
      </c>
      <c r="E635" s="450" t="s">
        <v>788</v>
      </c>
      <c r="F635" s="454">
        <v>2</v>
      </c>
      <c r="G635" s="454">
        <v>352</v>
      </c>
      <c r="H635" s="454">
        <v>0.16666666666666666</v>
      </c>
      <c r="I635" s="454">
        <v>176</v>
      </c>
      <c r="J635" s="454">
        <v>12</v>
      </c>
      <c r="K635" s="454">
        <v>2112</v>
      </c>
      <c r="L635" s="454">
        <v>1</v>
      </c>
      <c r="M635" s="454">
        <v>176</v>
      </c>
      <c r="N635" s="454">
        <v>2</v>
      </c>
      <c r="O635" s="454">
        <v>358</v>
      </c>
      <c r="P635" s="524">
        <v>0.16950757575757575</v>
      </c>
      <c r="Q635" s="455">
        <v>179</v>
      </c>
    </row>
    <row r="636" spans="1:17" ht="14.4" customHeight="1" x14ac:dyDescent="0.3">
      <c r="A636" s="449" t="s">
        <v>896</v>
      </c>
      <c r="B636" s="450" t="s">
        <v>714</v>
      </c>
      <c r="C636" s="450" t="s">
        <v>715</v>
      </c>
      <c r="D636" s="450" t="s">
        <v>789</v>
      </c>
      <c r="E636" s="450" t="s">
        <v>790</v>
      </c>
      <c r="F636" s="454"/>
      <c r="G636" s="454"/>
      <c r="H636" s="454"/>
      <c r="I636" s="454"/>
      <c r="J636" s="454"/>
      <c r="K636" s="454"/>
      <c r="L636" s="454"/>
      <c r="M636" s="454"/>
      <c r="N636" s="454">
        <v>2</v>
      </c>
      <c r="O636" s="454">
        <v>174</v>
      </c>
      <c r="P636" s="524"/>
      <c r="Q636" s="455">
        <v>87</v>
      </c>
    </row>
    <row r="637" spans="1:17" ht="14.4" customHeight="1" x14ac:dyDescent="0.3">
      <c r="A637" s="449" t="s">
        <v>896</v>
      </c>
      <c r="B637" s="450" t="s">
        <v>714</v>
      </c>
      <c r="C637" s="450" t="s">
        <v>715</v>
      </c>
      <c r="D637" s="450" t="s">
        <v>793</v>
      </c>
      <c r="E637" s="450" t="s">
        <v>794</v>
      </c>
      <c r="F637" s="454">
        <v>1</v>
      </c>
      <c r="G637" s="454">
        <v>170</v>
      </c>
      <c r="H637" s="454">
        <v>1</v>
      </c>
      <c r="I637" s="454">
        <v>170</v>
      </c>
      <c r="J637" s="454">
        <v>1</v>
      </c>
      <c r="K637" s="454">
        <v>170</v>
      </c>
      <c r="L637" s="454">
        <v>1</v>
      </c>
      <c r="M637" s="454">
        <v>170</v>
      </c>
      <c r="N637" s="454"/>
      <c r="O637" s="454"/>
      <c r="P637" s="524"/>
      <c r="Q637" s="455"/>
    </row>
    <row r="638" spans="1:17" ht="14.4" customHeight="1" x14ac:dyDescent="0.3">
      <c r="A638" s="449" t="s">
        <v>896</v>
      </c>
      <c r="B638" s="450" t="s">
        <v>714</v>
      </c>
      <c r="C638" s="450" t="s">
        <v>715</v>
      </c>
      <c r="D638" s="450" t="s">
        <v>803</v>
      </c>
      <c r="E638" s="450" t="s">
        <v>804</v>
      </c>
      <c r="F638" s="454"/>
      <c r="G638" s="454"/>
      <c r="H638" s="454"/>
      <c r="I638" s="454"/>
      <c r="J638" s="454"/>
      <c r="K638" s="454"/>
      <c r="L638" s="454"/>
      <c r="M638" s="454"/>
      <c r="N638" s="454">
        <v>1</v>
      </c>
      <c r="O638" s="454">
        <v>267</v>
      </c>
      <c r="P638" s="524"/>
      <c r="Q638" s="455">
        <v>267</v>
      </c>
    </row>
    <row r="639" spans="1:17" ht="14.4" customHeight="1" x14ac:dyDescent="0.3">
      <c r="A639" s="449" t="s">
        <v>896</v>
      </c>
      <c r="B639" s="450" t="s">
        <v>714</v>
      </c>
      <c r="C639" s="450" t="s">
        <v>715</v>
      </c>
      <c r="D639" s="450" t="s">
        <v>805</v>
      </c>
      <c r="E639" s="450" t="s">
        <v>806</v>
      </c>
      <c r="F639" s="454"/>
      <c r="G639" s="454"/>
      <c r="H639" s="454"/>
      <c r="I639" s="454"/>
      <c r="J639" s="454">
        <v>1</v>
      </c>
      <c r="K639" s="454">
        <v>2134</v>
      </c>
      <c r="L639" s="454">
        <v>1</v>
      </c>
      <c r="M639" s="454">
        <v>2134</v>
      </c>
      <c r="N639" s="454"/>
      <c r="O639" s="454"/>
      <c r="P639" s="524"/>
      <c r="Q639" s="455"/>
    </row>
    <row r="640" spans="1:17" ht="14.4" customHeight="1" x14ac:dyDescent="0.3">
      <c r="A640" s="449" t="s">
        <v>897</v>
      </c>
      <c r="B640" s="450" t="s">
        <v>714</v>
      </c>
      <c r="C640" s="450" t="s">
        <v>715</v>
      </c>
      <c r="D640" s="450" t="s">
        <v>718</v>
      </c>
      <c r="E640" s="450" t="s">
        <v>719</v>
      </c>
      <c r="F640" s="454">
        <v>9</v>
      </c>
      <c r="G640" s="454">
        <v>522</v>
      </c>
      <c r="H640" s="454">
        <v>4.5</v>
      </c>
      <c r="I640" s="454">
        <v>58</v>
      </c>
      <c r="J640" s="454">
        <v>2</v>
      </c>
      <c r="K640" s="454">
        <v>116</v>
      </c>
      <c r="L640" s="454">
        <v>1</v>
      </c>
      <c r="M640" s="454">
        <v>58</v>
      </c>
      <c r="N640" s="454">
        <v>6</v>
      </c>
      <c r="O640" s="454">
        <v>354</v>
      </c>
      <c r="P640" s="524">
        <v>3.0517241379310347</v>
      </c>
      <c r="Q640" s="455">
        <v>59</v>
      </c>
    </row>
    <row r="641" spans="1:17" ht="14.4" customHeight="1" x14ac:dyDescent="0.3">
      <c r="A641" s="449" t="s">
        <v>897</v>
      </c>
      <c r="B641" s="450" t="s">
        <v>714</v>
      </c>
      <c r="C641" s="450" t="s">
        <v>715</v>
      </c>
      <c r="D641" s="450" t="s">
        <v>720</v>
      </c>
      <c r="E641" s="450" t="s">
        <v>721</v>
      </c>
      <c r="F641" s="454">
        <v>2</v>
      </c>
      <c r="G641" s="454">
        <v>262</v>
      </c>
      <c r="H641" s="454">
        <v>1.9848484848484849</v>
      </c>
      <c r="I641" s="454">
        <v>131</v>
      </c>
      <c r="J641" s="454">
        <v>1</v>
      </c>
      <c r="K641" s="454">
        <v>132</v>
      </c>
      <c r="L641" s="454">
        <v>1</v>
      </c>
      <c r="M641" s="454">
        <v>132</v>
      </c>
      <c r="N641" s="454">
        <v>3</v>
      </c>
      <c r="O641" s="454">
        <v>396</v>
      </c>
      <c r="P641" s="524">
        <v>3</v>
      </c>
      <c r="Q641" s="455">
        <v>132</v>
      </c>
    </row>
    <row r="642" spans="1:17" ht="14.4" customHeight="1" x14ac:dyDescent="0.3">
      <c r="A642" s="449" t="s">
        <v>897</v>
      </c>
      <c r="B642" s="450" t="s">
        <v>714</v>
      </c>
      <c r="C642" s="450" t="s">
        <v>715</v>
      </c>
      <c r="D642" s="450" t="s">
        <v>722</v>
      </c>
      <c r="E642" s="450" t="s">
        <v>723</v>
      </c>
      <c r="F642" s="454">
        <v>1</v>
      </c>
      <c r="G642" s="454">
        <v>189</v>
      </c>
      <c r="H642" s="454">
        <v>0.99473684210526314</v>
      </c>
      <c r="I642" s="454">
        <v>189</v>
      </c>
      <c r="J642" s="454">
        <v>1</v>
      </c>
      <c r="K642" s="454">
        <v>190</v>
      </c>
      <c r="L642" s="454">
        <v>1</v>
      </c>
      <c r="M642" s="454">
        <v>190</v>
      </c>
      <c r="N642" s="454"/>
      <c r="O642" s="454"/>
      <c r="P642" s="524"/>
      <c r="Q642" s="455"/>
    </row>
    <row r="643" spans="1:17" ht="14.4" customHeight="1" x14ac:dyDescent="0.3">
      <c r="A643" s="449" t="s">
        <v>897</v>
      </c>
      <c r="B643" s="450" t="s">
        <v>714</v>
      </c>
      <c r="C643" s="450" t="s">
        <v>715</v>
      </c>
      <c r="D643" s="450" t="s">
        <v>726</v>
      </c>
      <c r="E643" s="450" t="s">
        <v>727</v>
      </c>
      <c r="F643" s="454">
        <v>1</v>
      </c>
      <c r="G643" s="454">
        <v>180</v>
      </c>
      <c r="H643" s="454">
        <v>1</v>
      </c>
      <c r="I643" s="454">
        <v>180</v>
      </c>
      <c r="J643" s="454">
        <v>1</v>
      </c>
      <c r="K643" s="454">
        <v>180</v>
      </c>
      <c r="L643" s="454">
        <v>1</v>
      </c>
      <c r="M643" s="454">
        <v>180</v>
      </c>
      <c r="N643" s="454"/>
      <c r="O643" s="454"/>
      <c r="P643" s="524"/>
      <c r="Q643" s="455"/>
    </row>
    <row r="644" spans="1:17" ht="14.4" customHeight="1" x14ac:dyDescent="0.3">
      <c r="A644" s="449" t="s">
        <v>897</v>
      </c>
      <c r="B644" s="450" t="s">
        <v>714</v>
      </c>
      <c r="C644" s="450" t="s">
        <v>715</v>
      </c>
      <c r="D644" s="450" t="s">
        <v>734</v>
      </c>
      <c r="E644" s="450" t="s">
        <v>735</v>
      </c>
      <c r="F644" s="454">
        <v>7</v>
      </c>
      <c r="G644" s="454">
        <v>2443</v>
      </c>
      <c r="H644" s="454">
        <v>6.98</v>
      </c>
      <c r="I644" s="454">
        <v>349</v>
      </c>
      <c r="J644" s="454">
        <v>1</v>
      </c>
      <c r="K644" s="454">
        <v>350</v>
      </c>
      <c r="L644" s="454">
        <v>1</v>
      </c>
      <c r="M644" s="454">
        <v>350</v>
      </c>
      <c r="N644" s="454">
        <v>7</v>
      </c>
      <c r="O644" s="454">
        <v>2457</v>
      </c>
      <c r="P644" s="524">
        <v>7.02</v>
      </c>
      <c r="Q644" s="455">
        <v>351</v>
      </c>
    </row>
    <row r="645" spans="1:17" ht="14.4" customHeight="1" x14ac:dyDescent="0.3">
      <c r="A645" s="449" t="s">
        <v>897</v>
      </c>
      <c r="B645" s="450" t="s">
        <v>714</v>
      </c>
      <c r="C645" s="450" t="s">
        <v>715</v>
      </c>
      <c r="D645" s="450" t="s">
        <v>754</v>
      </c>
      <c r="E645" s="450" t="s">
        <v>755</v>
      </c>
      <c r="F645" s="454">
        <v>9</v>
      </c>
      <c r="G645" s="454">
        <v>2745</v>
      </c>
      <c r="H645" s="454">
        <v>3</v>
      </c>
      <c r="I645" s="454">
        <v>305</v>
      </c>
      <c r="J645" s="454">
        <v>3</v>
      </c>
      <c r="K645" s="454">
        <v>915</v>
      </c>
      <c r="L645" s="454">
        <v>1</v>
      </c>
      <c r="M645" s="454">
        <v>305</v>
      </c>
      <c r="N645" s="454">
        <v>10</v>
      </c>
      <c r="O645" s="454">
        <v>3080</v>
      </c>
      <c r="P645" s="524">
        <v>3.3661202185792352</v>
      </c>
      <c r="Q645" s="455">
        <v>308</v>
      </c>
    </row>
    <row r="646" spans="1:17" ht="14.4" customHeight="1" x14ac:dyDescent="0.3">
      <c r="A646" s="449" t="s">
        <v>897</v>
      </c>
      <c r="B646" s="450" t="s">
        <v>714</v>
      </c>
      <c r="C646" s="450" t="s">
        <v>715</v>
      </c>
      <c r="D646" s="450" t="s">
        <v>758</v>
      </c>
      <c r="E646" s="450" t="s">
        <v>759</v>
      </c>
      <c r="F646" s="454"/>
      <c r="G646" s="454"/>
      <c r="H646" s="454"/>
      <c r="I646" s="454"/>
      <c r="J646" s="454">
        <v>1</v>
      </c>
      <c r="K646" s="454">
        <v>495</v>
      </c>
      <c r="L646" s="454">
        <v>1</v>
      </c>
      <c r="M646" s="454">
        <v>495</v>
      </c>
      <c r="N646" s="454">
        <v>2</v>
      </c>
      <c r="O646" s="454">
        <v>998</v>
      </c>
      <c r="P646" s="524">
        <v>2.0161616161616163</v>
      </c>
      <c r="Q646" s="455">
        <v>499</v>
      </c>
    </row>
    <row r="647" spans="1:17" ht="14.4" customHeight="1" x14ac:dyDescent="0.3">
      <c r="A647" s="449" t="s">
        <v>897</v>
      </c>
      <c r="B647" s="450" t="s">
        <v>714</v>
      </c>
      <c r="C647" s="450" t="s">
        <v>715</v>
      </c>
      <c r="D647" s="450" t="s">
        <v>762</v>
      </c>
      <c r="E647" s="450" t="s">
        <v>763</v>
      </c>
      <c r="F647" s="454">
        <v>11</v>
      </c>
      <c r="G647" s="454">
        <v>4070</v>
      </c>
      <c r="H647" s="454">
        <v>1.8283917340521114</v>
      </c>
      <c r="I647" s="454">
        <v>370</v>
      </c>
      <c r="J647" s="454">
        <v>6</v>
      </c>
      <c r="K647" s="454">
        <v>2226</v>
      </c>
      <c r="L647" s="454">
        <v>1</v>
      </c>
      <c r="M647" s="454">
        <v>371</v>
      </c>
      <c r="N647" s="454">
        <v>9</v>
      </c>
      <c r="O647" s="454">
        <v>3384</v>
      </c>
      <c r="P647" s="524">
        <v>1.5202156334231807</v>
      </c>
      <c r="Q647" s="455">
        <v>376</v>
      </c>
    </row>
    <row r="648" spans="1:17" ht="14.4" customHeight="1" x14ac:dyDescent="0.3">
      <c r="A648" s="449" t="s">
        <v>897</v>
      </c>
      <c r="B648" s="450" t="s">
        <v>714</v>
      </c>
      <c r="C648" s="450" t="s">
        <v>715</v>
      </c>
      <c r="D648" s="450" t="s">
        <v>772</v>
      </c>
      <c r="E648" s="450" t="s">
        <v>773</v>
      </c>
      <c r="F648" s="454">
        <v>2</v>
      </c>
      <c r="G648" s="454">
        <v>250</v>
      </c>
      <c r="H648" s="454">
        <v>0.99206349206349209</v>
      </c>
      <c r="I648" s="454">
        <v>125</v>
      </c>
      <c r="J648" s="454">
        <v>2</v>
      </c>
      <c r="K648" s="454">
        <v>252</v>
      </c>
      <c r="L648" s="454">
        <v>1</v>
      </c>
      <c r="M648" s="454">
        <v>126</v>
      </c>
      <c r="N648" s="454"/>
      <c r="O648" s="454"/>
      <c r="P648" s="524"/>
      <c r="Q648" s="455"/>
    </row>
    <row r="649" spans="1:17" ht="14.4" customHeight="1" x14ac:dyDescent="0.3">
      <c r="A649" s="449" t="s">
        <v>897</v>
      </c>
      <c r="B649" s="450" t="s">
        <v>714</v>
      </c>
      <c r="C649" s="450" t="s">
        <v>715</v>
      </c>
      <c r="D649" s="450" t="s">
        <v>779</v>
      </c>
      <c r="E649" s="450" t="s">
        <v>780</v>
      </c>
      <c r="F649" s="454"/>
      <c r="G649" s="454"/>
      <c r="H649" s="454"/>
      <c r="I649" s="454"/>
      <c r="J649" s="454">
        <v>2</v>
      </c>
      <c r="K649" s="454">
        <v>116</v>
      </c>
      <c r="L649" s="454">
        <v>1</v>
      </c>
      <c r="M649" s="454">
        <v>58</v>
      </c>
      <c r="N649" s="454"/>
      <c r="O649" s="454"/>
      <c r="P649" s="524"/>
      <c r="Q649" s="455"/>
    </row>
    <row r="650" spans="1:17" ht="14.4" customHeight="1" x14ac:dyDescent="0.3">
      <c r="A650" s="449" t="s">
        <v>897</v>
      </c>
      <c r="B650" s="450" t="s">
        <v>714</v>
      </c>
      <c r="C650" s="450" t="s">
        <v>715</v>
      </c>
      <c r="D650" s="450" t="s">
        <v>787</v>
      </c>
      <c r="E650" s="450" t="s">
        <v>788</v>
      </c>
      <c r="F650" s="454">
        <v>14</v>
      </c>
      <c r="G650" s="454">
        <v>2464</v>
      </c>
      <c r="H650" s="454">
        <v>1.1666666666666667</v>
      </c>
      <c r="I650" s="454">
        <v>176</v>
      </c>
      <c r="J650" s="454">
        <v>12</v>
      </c>
      <c r="K650" s="454">
        <v>2112</v>
      </c>
      <c r="L650" s="454">
        <v>1</v>
      </c>
      <c r="M650" s="454">
        <v>176</v>
      </c>
      <c r="N650" s="454">
        <v>8</v>
      </c>
      <c r="O650" s="454">
        <v>1432</v>
      </c>
      <c r="P650" s="524">
        <v>0.67803030303030298</v>
      </c>
      <c r="Q650" s="455">
        <v>179</v>
      </c>
    </row>
    <row r="651" spans="1:17" ht="14.4" customHeight="1" x14ac:dyDescent="0.3">
      <c r="A651" s="449" t="s">
        <v>897</v>
      </c>
      <c r="B651" s="450" t="s">
        <v>714</v>
      </c>
      <c r="C651" s="450" t="s">
        <v>715</v>
      </c>
      <c r="D651" s="450" t="s">
        <v>793</v>
      </c>
      <c r="E651" s="450" t="s">
        <v>794</v>
      </c>
      <c r="F651" s="454">
        <v>1</v>
      </c>
      <c r="G651" s="454">
        <v>170</v>
      </c>
      <c r="H651" s="454">
        <v>1</v>
      </c>
      <c r="I651" s="454">
        <v>170</v>
      </c>
      <c r="J651" s="454">
        <v>1</v>
      </c>
      <c r="K651" s="454">
        <v>170</v>
      </c>
      <c r="L651" s="454">
        <v>1</v>
      </c>
      <c r="M651" s="454">
        <v>170</v>
      </c>
      <c r="N651" s="454">
        <v>1</v>
      </c>
      <c r="O651" s="454">
        <v>172</v>
      </c>
      <c r="P651" s="524">
        <v>1.0117647058823529</v>
      </c>
      <c r="Q651" s="455">
        <v>172</v>
      </c>
    </row>
    <row r="652" spans="1:17" ht="14.4" customHeight="1" x14ac:dyDescent="0.3">
      <c r="A652" s="449" t="s">
        <v>898</v>
      </c>
      <c r="B652" s="450" t="s">
        <v>714</v>
      </c>
      <c r="C652" s="450" t="s">
        <v>715</v>
      </c>
      <c r="D652" s="450" t="s">
        <v>718</v>
      </c>
      <c r="E652" s="450" t="s">
        <v>719</v>
      </c>
      <c r="F652" s="454">
        <v>21</v>
      </c>
      <c r="G652" s="454">
        <v>1218</v>
      </c>
      <c r="H652" s="454">
        <v>0.5</v>
      </c>
      <c r="I652" s="454">
        <v>58</v>
      </c>
      <c r="J652" s="454">
        <v>42</v>
      </c>
      <c r="K652" s="454">
        <v>2436</v>
      </c>
      <c r="L652" s="454">
        <v>1</v>
      </c>
      <c r="M652" s="454">
        <v>58</v>
      </c>
      <c r="N652" s="454">
        <v>24</v>
      </c>
      <c r="O652" s="454">
        <v>1416</v>
      </c>
      <c r="P652" s="524">
        <v>0.58128078817733986</v>
      </c>
      <c r="Q652" s="455">
        <v>59</v>
      </c>
    </row>
    <row r="653" spans="1:17" ht="14.4" customHeight="1" x14ac:dyDescent="0.3">
      <c r="A653" s="449" t="s">
        <v>898</v>
      </c>
      <c r="B653" s="450" t="s">
        <v>714</v>
      </c>
      <c r="C653" s="450" t="s">
        <v>715</v>
      </c>
      <c r="D653" s="450" t="s">
        <v>726</v>
      </c>
      <c r="E653" s="450" t="s">
        <v>727</v>
      </c>
      <c r="F653" s="454">
        <v>17</v>
      </c>
      <c r="G653" s="454">
        <v>3060</v>
      </c>
      <c r="H653" s="454">
        <v>0.47222222222222221</v>
      </c>
      <c r="I653" s="454">
        <v>180</v>
      </c>
      <c r="J653" s="454">
        <v>36</v>
      </c>
      <c r="K653" s="454">
        <v>6480</v>
      </c>
      <c r="L653" s="454">
        <v>1</v>
      </c>
      <c r="M653" s="454">
        <v>180</v>
      </c>
      <c r="N653" s="454">
        <v>25</v>
      </c>
      <c r="O653" s="454">
        <v>4575</v>
      </c>
      <c r="P653" s="524">
        <v>0.70601851851851849</v>
      </c>
      <c r="Q653" s="455">
        <v>183</v>
      </c>
    </row>
    <row r="654" spans="1:17" ht="14.4" customHeight="1" x14ac:dyDescent="0.3">
      <c r="A654" s="449" t="s">
        <v>898</v>
      </c>
      <c r="B654" s="450" t="s">
        <v>714</v>
      </c>
      <c r="C654" s="450" t="s">
        <v>715</v>
      </c>
      <c r="D654" s="450" t="s">
        <v>730</v>
      </c>
      <c r="E654" s="450" t="s">
        <v>731</v>
      </c>
      <c r="F654" s="454">
        <v>40</v>
      </c>
      <c r="G654" s="454">
        <v>13440</v>
      </c>
      <c r="H654" s="454">
        <v>0.69967202873652978</v>
      </c>
      <c r="I654" s="454">
        <v>336</v>
      </c>
      <c r="J654" s="454">
        <v>57</v>
      </c>
      <c r="K654" s="454">
        <v>19209</v>
      </c>
      <c r="L654" s="454">
        <v>1</v>
      </c>
      <c r="M654" s="454">
        <v>337</v>
      </c>
      <c r="N654" s="454">
        <v>47</v>
      </c>
      <c r="O654" s="454">
        <v>16027</v>
      </c>
      <c r="P654" s="524">
        <v>0.83434848248216986</v>
      </c>
      <c r="Q654" s="455">
        <v>341</v>
      </c>
    </row>
    <row r="655" spans="1:17" ht="14.4" customHeight="1" x14ac:dyDescent="0.3">
      <c r="A655" s="449" t="s">
        <v>898</v>
      </c>
      <c r="B655" s="450" t="s">
        <v>714</v>
      </c>
      <c r="C655" s="450" t="s">
        <v>715</v>
      </c>
      <c r="D655" s="450" t="s">
        <v>732</v>
      </c>
      <c r="E655" s="450" t="s">
        <v>733</v>
      </c>
      <c r="F655" s="454">
        <v>18</v>
      </c>
      <c r="G655" s="454">
        <v>8262</v>
      </c>
      <c r="H655" s="454">
        <v>0.6428571428571429</v>
      </c>
      <c r="I655" s="454">
        <v>459</v>
      </c>
      <c r="J655" s="454">
        <v>28</v>
      </c>
      <c r="K655" s="454">
        <v>12852</v>
      </c>
      <c r="L655" s="454">
        <v>1</v>
      </c>
      <c r="M655" s="454">
        <v>459</v>
      </c>
      <c r="N655" s="454">
        <v>17</v>
      </c>
      <c r="O655" s="454">
        <v>7854</v>
      </c>
      <c r="P655" s="524">
        <v>0.61111111111111116</v>
      </c>
      <c r="Q655" s="455">
        <v>462</v>
      </c>
    </row>
    <row r="656" spans="1:17" ht="14.4" customHeight="1" x14ac:dyDescent="0.3">
      <c r="A656" s="449" t="s">
        <v>898</v>
      </c>
      <c r="B656" s="450" t="s">
        <v>714</v>
      </c>
      <c r="C656" s="450" t="s">
        <v>715</v>
      </c>
      <c r="D656" s="450" t="s">
        <v>734</v>
      </c>
      <c r="E656" s="450" t="s">
        <v>735</v>
      </c>
      <c r="F656" s="454">
        <v>185</v>
      </c>
      <c r="G656" s="454">
        <v>64565</v>
      </c>
      <c r="H656" s="454">
        <v>0.49061550151975686</v>
      </c>
      <c r="I656" s="454">
        <v>349</v>
      </c>
      <c r="J656" s="454">
        <v>376</v>
      </c>
      <c r="K656" s="454">
        <v>131600</v>
      </c>
      <c r="L656" s="454">
        <v>1</v>
      </c>
      <c r="M656" s="454">
        <v>350</v>
      </c>
      <c r="N656" s="454">
        <v>229</v>
      </c>
      <c r="O656" s="454">
        <v>80379</v>
      </c>
      <c r="P656" s="524">
        <v>0.61078267477203652</v>
      </c>
      <c r="Q656" s="455">
        <v>351</v>
      </c>
    </row>
    <row r="657" spans="1:17" ht="14.4" customHeight="1" x14ac:dyDescent="0.3">
      <c r="A657" s="449" t="s">
        <v>898</v>
      </c>
      <c r="B657" s="450" t="s">
        <v>714</v>
      </c>
      <c r="C657" s="450" t="s">
        <v>715</v>
      </c>
      <c r="D657" s="450" t="s">
        <v>742</v>
      </c>
      <c r="E657" s="450" t="s">
        <v>743</v>
      </c>
      <c r="F657" s="454"/>
      <c r="G657" s="454"/>
      <c r="H657" s="454"/>
      <c r="I657" s="454"/>
      <c r="J657" s="454">
        <v>1</v>
      </c>
      <c r="K657" s="454">
        <v>49</v>
      </c>
      <c r="L657" s="454">
        <v>1</v>
      </c>
      <c r="M657" s="454">
        <v>49</v>
      </c>
      <c r="N657" s="454">
        <v>1</v>
      </c>
      <c r="O657" s="454">
        <v>50</v>
      </c>
      <c r="P657" s="524">
        <v>1.0204081632653061</v>
      </c>
      <c r="Q657" s="455">
        <v>50</v>
      </c>
    </row>
    <row r="658" spans="1:17" ht="14.4" customHeight="1" x14ac:dyDescent="0.3">
      <c r="A658" s="449" t="s">
        <v>898</v>
      </c>
      <c r="B658" s="450" t="s">
        <v>714</v>
      </c>
      <c r="C658" s="450" t="s">
        <v>715</v>
      </c>
      <c r="D658" s="450" t="s">
        <v>744</v>
      </c>
      <c r="E658" s="450" t="s">
        <v>745</v>
      </c>
      <c r="F658" s="454">
        <v>4</v>
      </c>
      <c r="G658" s="454">
        <v>1564</v>
      </c>
      <c r="H658" s="454">
        <v>0.79795918367346941</v>
      </c>
      <c r="I658" s="454">
        <v>391</v>
      </c>
      <c r="J658" s="454">
        <v>5</v>
      </c>
      <c r="K658" s="454">
        <v>1960</v>
      </c>
      <c r="L658" s="454">
        <v>1</v>
      </c>
      <c r="M658" s="454">
        <v>392</v>
      </c>
      <c r="N658" s="454">
        <v>1</v>
      </c>
      <c r="O658" s="454">
        <v>399</v>
      </c>
      <c r="P658" s="524">
        <v>0.20357142857142857</v>
      </c>
      <c r="Q658" s="455">
        <v>399</v>
      </c>
    </row>
    <row r="659" spans="1:17" ht="14.4" customHeight="1" x14ac:dyDescent="0.3">
      <c r="A659" s="449" t="s">
        <v>898</v>
      </c>
      <c r="B659" s="450" t="s">
        <v>714</v>
      </c>
      <c r="C659" s="450" t="s">
        <v>715</v>
      </c>
      <c r="D659" s="450" t="s">
        <v>746</v>
      </c>
      <c r="E659" s="450" t="s">
        <v>747</v>
      </c>
      <c r="F659" s="454"/>
      <c r="G659" s="454"/>
      <c r="H659" s="454"/>
      <c r="I659" s="454"/>
      <c r="J659" s="454"/>
      <c r="K659" s="454"/>
      <c r="L659" s="454"/>
      <c r="M659" s="454"/>
      <c r="N659" s="454">
        <v>1</v>
      </c>
      <c r="O659" s="454">
        <v>38</v>
      </c>
      <c r="P659" s="524"/>
      <c r="Q659" s="455">
        <v>38</v>
      </c>
    </row>
    <row r="660" spans="1:17" ht="14.4" customHeight="1" x14ac:dyDescent="0.3">
      <c r="A660" s="449" t="s">
        <v>898</v>
      </c>
      <c r="B660" s="450" t="s">
        <v>714</v>
      </c>
      <c r="C660" s="450" t="s">
        <v>715</v>
      </c>
      <c r="D660" s="450" t="s">
        <v>750</v>
      </c>
      <c r="E660" s="450" t="s">
        <v>751</v>
      </c>
      <c r="F660" s="454">
        <v>8</v>
      </c>
      <c r="G660" s="454">
        <v>5640</v>
      </c>
      <c r="H660" s="454">
        <v>0.61364378196061364</v>
      </c>
      <c r="I660" s="454">
        <v>705</v>
      </c>
      <c r="J660" s="454">
        <v>13</v>
      </c>
      <c r="K660" s="454">
        <v>9191</v>
      </c>
      <c r="L660" s="454">
        <v>1</v>
      </c>
      <c r="M660" s="454">
        <v>707</v>
      </c>
      <c r="N660" s="454">
        <v>7</v>
      </c>
      <c r="O660" s="454">
        <v>4991</v>
      </c>
      <c r="P660" s="524">
        <v>0.54303122619954303</v>
      </c>
      <c r="Q660" s="455">
        <v>713</v>
      </c>
    </row>
    <row r="661" spans="1:17" ht="14.4" customHeight="1" x14ac:dyDescent="0.3">
      <c r="A661" s="449" t="s">
        <v>898</v>
      </c>
      <c r="B661" s="450" t="s">
        <v>714</v>
      </c>
      <c r="C661" s="450" t="s">
        <v>715</v>
      </c>
      <c r="D661" s="450" t="s">
        <v>752</v>
      </c>
      <c r="E661" s="450" t="s">
        <v>753</v>
      </c>
      <c r="F661" s="454"/>
      <c r="G661" s="454"/>
      <c r="H661" s="454"/>
      <c r="I661" s="454"/>
      <c r="J661" s="454">
        <v>4</v>
      </c>
      <c r="K661" s="454">
        <v>592</v>
      </c>
      <c r="L661" s="454">
        <v>1</v>
      </c>
      <c r="M661" s="454">
        <v>148</v>
      </c>
      <c r="N661" s="454">
        <v>2</v>
      </c>
      <c r="O661" s="454">
        <v>300</v>
      </c>
      <c r="P661" s="524">
        <v>0.5067567567567568</v>
      </c>
      <c r="Q661" s="455">
        <v>150</v>
      </c>
    </row>
    <row r="662" spans="1:17" ht="14.4" customHeight="1" x14ac:dyDescent="0.3">
      <c r="A662" s="449" t="s">
        <v>898</v>
      </c>
      <c r="B662" s="450" t="s">
        <v>714</v>
      </c>
      <c r="C662" s="450" t="s">
        <v>715</v>
      </c>
      <c r="D662" s="450" t="s">
        <v>754</v>
      </c>
      <c r="E662" s="450" t="s">
        <v>755</v>
      </c>
      <c r="F662" s="454">
        <v>5</v>
      </c>
      <c r="G662" s="454">
        <v>1525</v>
      </c>
      <c r="H662" s="454"/>
      <c r="I662" s="454">
        <v>305</v>
      </c>
      <c r="J662" s="454"/>
      <c r="K662" s="454"/>
      <c r="L662" s="454"/>
      <c r="M662" s="454"/>
      <c r="N662" s="454">
        <v>3</v>
      </c>
      <c r="O662" s="454">
        <v>924</v>
      </c>
      <c r="P662" s="524"/>
      <c r="Q662" s="455">
        <v>308</v>
      </c>
    </row>
    <row r="663" spans="1:17" ht="14.4" customHeight="1" x14ac:dyDescent="0.3">
      <c r="A663" s="449" t="s">
        <v>898</v>
      </c>
      <c r="B663" s="450" t="s">
        <v>714</v>
      </c>
      <c r="C663" s="450" t="s">
        <v>715</v>
      </c>
      <c r="D663" s="450" t="s">
        <v>758</v>
      </c>
      <c r="E663" s="450" t="s">
        <v>759</v>
      </c>
      <c r="F663" s="454">
        <v>24</v>
      </c>
      <c r="G663" s="454">
        <v>11856</v>
      </c>
      <c r="H663" s="454">
        <v>0.5443526170798898</v>
      </c>
      <c r="I663" s="454">
        <v>494</v>
      </c>
      <c r="J663" s="454">
        <v>44</v>
      </c>
      <c r="K663" s="454">
        <v>21780</v>
      </c>
      <c r="L663" s="454">
        <v>1</v>
      </c>
      <c r="M663" s="454">
        <v>495</v>
      </c>
      <c r="N663" s="454">
        <v>35</v>
      </c>
      <c r="O663" s="454">
        <v>17465</v>
      </c>
      <c r="P663" s="524">
        <v>0.80188246097337001</v>
      </c>
      <c r="Q663" s="455">
        <v>499</v>
      </c>
    </row>
    <row r="664" spans="1:17" ht="14.4" customHeight="1" x14ac:dyDescent="0.3">
      <c r="A664" s="449" t="s">
        <v>898</v>
      </c>
      <c r="B664" s="450" t="s">
        <v>714</v>
      </c>
      <c r="C664" s="450" t="s">
        <v>715</v>
      </c>
      <c r="D664" s="450" t="s">
        <v>762</v>
      </c>
      <c r="E664" s="450" t="s">
        <v>763</v>
      </c>
      <c r="F664" s="454">
        <v>34</v>
      </c>
      <c r="G664" s="454">
        <v>12580</v>
      </c>
      <c r="H664" s="454">
        <v>0.7535190176699611</v>
      </c>
      <c r="I664" s="454">
        <v>370</v>
      </c>
      <c r="J664" s="454">
        <v>45</v>
      </c>
      <c r="K664" s="454">
        <v>16695</v>
      </c>
      <c r="L664" s="454">
        <v>1</v>
      </c>
      <c r="M664" s="454">
        <v>371</v>
      </c>
      <c r="N664" s="454">
        <v>35</v>
      </c>
      <c r="O664" s="454">
        <v>13160</v>
      </c>
      <c r="P664" s="524">
        <v>0.7882599580712788</v>
      </c>
      <c r="Q664" s="455">
        <v>376</v>
      </c>
    </row>
    <row r="665" spans="1:17" ht="14.4" customHeight="1" x14ac:dyDescent="0.3">
      <c r="A665" s="449" t="s">
        <v>898</v>
      </c>
      <c r="B665" s="450" t="s">
        <v>714</v>
      </c>
      <c r="C665" s="450" t="s">
        <v>715</v>
      </c>
      <c r="D665" s="450" t="s">
        <v>764</v>
      </c>
      <c r="E665" s="450" t="s">
        <v>765</v>
      </c>
      <c r="F665" s="454"/>
      <c r="G665" s="454"/>
      <c r="H665" s="454"/>
      <c r="I665" s="454"/>
      <c r="J665" s="454">
        <v>2</v>
      </c>
      <c r="K665" s="454">
        <v>6226</v>
      </c>
      <c r="L665" s="454">
        <v>1</v>
      </c>
      <c r="M665" s="454">
        <v>3113</v>
      </c>
      <c r="N665" s="454">
        <v>1</v>
      </c>
      <c r="O665" s="454">
        <v>3132</v>
      </c>
      <c r="P665" s="524">
        <v>0.50305171859942177</v>
      </c>
      <c r="Q665" s="455">
        <v>3132</v>
      </c>
    </row>
    <row r="666" spans="1:17" ht="14.4" customHeight="1" x14ac:dyDescent="0.3">
      <c r="A666" s="449" t="s">
        <v>898</v>
      </c>
      <c r="B666" s="450" t="s">
        <v>714</v>
      </c>
      <c r="C666" s="450" t="s">
        <v>715</v>
      </c>
      <c r="D666" s="450" t="s">
        <v>766</v>
      </c>
      <c r="E666" s="450" t="s">
        <v>767</v>
      </c>
      <c r="F666" s="454"/>
      <c r="G666" s="454"/>
      <c r="H666" s="454"/>
      <c r="I666" s="454"/>
      <c r="J666" s="454">
        <v>1</v>
      </c>
      <c r="K666" s="454">
        <v>12</v>
      </c>
      <c r="L666" s="454">
        <v>1</v>
      </c>
      <c r="M666" s="454">
        <v>12</v>
      </c>
      <c r="N666" s="454">
        <v>1</v>
      </c>
      <c r="O666" s="454">
        <v>12</v>
      </c>
      <c r="P666" s="524">
        <v>1</v>
      </c>
      <c r="Q666" s="455">
        <v>12</v>
      </c>
    </row>
    <row r="667" spans="1:17" ht="14.4" customHeight="1" x14ac:dyDescent="0.3">
      <c r="A667" s="449" t="s">
        <v>898</v>
      </c>
      <c r="B667" s="450" t="s">
        <v>714</v>
      </c>
      <c r="C667" s="450" t="s">
        <v>715</v>
      </c>
      <c r="D667" s="450" t="s">
        <v>770</v>
      </c>
      <c r="E667" s="450" t="s">
        <v>771</v>
      </c>
      <c r="F667" s="454"/>
      <c r="G667" s="454"/>
      <c r="H667" s="454"/>
      <c r="I667" s="454"/>
      <c r="J667" s="454">
        <v>2</v>
      </c>
      <c r="K667" s="454">
        <v>224</v>
      </c>
      <c r="L667" s="454">
        <v>1</v>
      </c>
      <c r="M667" s="454">
        <v>112</v>
      </c>
      <c r="N667" s="454">
        <v>10</v>
      </c>
      <c r="O667" s="454">
        <v>1130</v>
      </c>
      <c r="P667" s="524">
        <v>5.0446428571428568</v>
      </c>
      <c r="Q667" s="455">
        <v>113</v>
      </c>
    </row>
    <row r="668" spans="1:17" ht="14.4" customHeight="1" x14ac:dyDescent="0.3">
      <c r="A668" s="449" t="s">
        <v>898</v>
      </c>
      <c r="B668" s="450" t="s">
        <v>714</v>
      </c>
      <c r="C668" s="450" t="s">
        <v>715</v>
      </c>
      <c r="D668" s="450" t="s">
        <v>772</v>
      </c>
      <c r="E668" s="450" t="s">
        <v>773</v>
      </c>
      <c r="F668" s="454">
        <v>1</v>
      </c>
      <c r="G668" s="454">
        <v>125</v>
      </c>
      <c r="H668" s="454"/>
      <c r="I668" s="454">
        <v>125</v>
      </c>
      <c r="J668" s="454"/>
      <c r="K668" s="454"/>
      <c r="L668" s="454"/>
      <c r="M668" s="454"/>
      <c r="N668" s="454">
        <v>1</v>
      </c>
      <c r="O668" s="454">
        <v>126</v>
      </c>
      <c r="P668" s="524"/>
      <c r="Q668" s="455">
        <v>126</v>
      </c>
    </row>
    <row r="669" spans="1:17" ht="14.4" customHeight="1" x14ac:dyDescent="0.3">
      <c r="A669" s="449" t="s">
        <v>898</v>
      </c>
      <c r="B669" s="450" t="s">
        <v>714</v>
      </c>
      <c r="C669" s="450" t="s">
        <v>715</v>
      </c>
      <c r="D669" s="450" t="s">
        <v>774</v>
      </c>
      <c r="E669" s="450" t="s">
        <v>775</v>
      </c>
      <c r="F669" s="454">
        <v>1</v>
      </c>
      <c r="G669" s="454">
        <v>495</v>
      </c>
      <c r="H669" s="454">
        <v>0.19959677419354838</v>
      </c>
      <c r="I669" s="454">
        <v>495</v>
      </c>
      <c r="J669" s="454">
        <v>5</v>
      </c>
      <c r="K669" s="454">
        <v>2480</v>
      </c>
      <c r="L669" s="454">
        <v>1</v>
      </c>
      <c r="M669" s="454">
        <v>496</v>
      </c>
      <c r="N669" s="454">
        <v>4</v>
      </c>
      <c r="O669" s="454">
        <v>2000</v>
      </c>
      <c r="P669" s="524">
        <v>0.80645161290322576</v>
      </c>
      <c r="Q669" s="455">
        <v>500</v>
      </c>
    </row>
    <row r="670" spans="1:17" ht="14.4" customHeight="1" x14ac:dyDescent="0.3">
      <c r="A670" s="449" t="s">
        <v>898</v>
      </c>
      <c r="B670" s="450" t="s">
        <v>714</v>
      </c>
      <c r="C670" s="450" t="s">
        <v>715</v>
      </c>
      <c r="D670" s="450" t="s">
        <v>776</v>
      </c>
      <c r="E670" s="450"/>
      <c r="F670" s="454">
        <v>1</v>
      </c>
      <c r="G670" s="454">
        <v>1285</v>
      </c>
      <c r="H670" s="454"/>
      <c r="I670" s="454">
        <v>1285</v>
      </c>
      <c r="J670" s="454"/>
      <c r="K670" s="454"/>
      <c r="L670" s="454"/>
      <c r="M670" s="454"/>
      <c r="N670" s="454"/>
      <c r="O670" s="454"/>
      <c r="P670" s="524"/>
      <c r="Q670" s="455"/>
    </row>
    <row r="671" spans="1:17" ht="14.4" customHeight="1" x14ac:dyDescent="0.3">
      <c r="A671" s="449" t="s">
        <v>898</v>
      </c>
      <c r="B671" s="450" t="s">
        <v>714</v>
      </c>
      <c r="C671" s="450" t="s">
        <v>715</v>
      </c>
      <c r="D671" s="450" t="s">
        <v>777</v>
      </c>
      <c r="E671" s="450" t="s">
        <v>778</v>
      </c>
      <c r="F671" s="454">
        <v>37</v>
      </c>
      <c r="G671" s="454">
        <v>16872</v>
      </c>
      <c r="H671" s="454">
        <v>0.51164483260553129</v>
      </c>
      <c r="I671" s="454">
        <v>456</v>
      </c>
      <c r="J671" s="454">
        <v>72</v>
      </c>
      <c r="K671" s="454">
        <v>32976</v>
      </c>
      <c r="L671" s="454">
        <v>1</v>
      </c>
      <c r="M671" s="454">
        <v>458</v>
      </c>
      <c r="N671" s="454">
        <v>43</v>
      </c>
      <c r="O671" s="454">
        <v>19909</v>
      </c>
      <c r="P671" s="524">
        <v>0.60374211547792334</v>
      </c>
      <c r="Q671" s="455">
        <v>463</v>
      </c>
    </row>
    <row r="672" spans="1:17" ht="14.4" customHeight="1" x14ac:dyDescent="0.3">
      <c r="A672" s="449" t="s">
        <v>898</v>
      </c>
      <c r="B672" s="450" t="s">
        <v>714</v>
      </c>
      <c r="C672" s="450" t="s">
        <v>715</v>
      </c>
      <c r="D672" s="450" t="s">
        <v>779</v>
      </c>
      <c r="E672" s="450" t="s">
        <v>780</v>
      </c>
      <c r="F672" s="454">
        <v>11</v>
      </c>
      <c r="G672" s="454">
        <v>638</v>
      </c>
      <c r="H672" s="454">
        <v>1.8333333333333333</v>
      </c>
      <c r="I672" s="454">
        <v>58</v>
      </c>
      <c r="J672" s="454">
        <v>6</v>
      </c>
      <c r="K672" s="454">
        <v>348</v>
      </c>
      <c r="L672" s="454">
        <v>1</v>
      </c>
      <c r="M672" s="454">
        <v>58</v>
      </c>
      <c r="N672" s="454">
        <v>20</v>
      </c>
      <c r="O672" s="454">
        <v>1180</v>
      </c>
      <c r="P672" s="524">
        <v>3.3908045977011496</v>
      </c>
      <c r="Q672" s="455">
        <v>59</v>
      </c>
    </row>
    <row r="673" spans="1:17" ht="14.4" customHeight="1" x14ac:dyDescent="0.3">
      <c r="A673" s="449" t="s">
        <v>898</v>
      </c>
      <c r="B673" s="450" t="s">
        <v>714</v>
      </c>
      <c r="C673" s="450" t="s">
        <v>715</v>
      </c>
      <c r="D673" s="450" t="s">
        <v>781</v>
      </c>
      <c r="E673" s="450" t="s">
        <v>782</v>
      </c>
      <c r="F673" s="454">
        <v>1</v>
      </c>
      <c r="G673" s="454">
        <v>2173</v>
      </c>
      <c r="H673" s="454"/>
      <c r="I673" s="454">
        <v>2173</v>
      </c>
      <c r="J673" s="454"/>
      <c r="K673" s="454"/>
      <c r="L673" s="454"/>
      <c r="M673" s="454"/>
      <c r="N673" s="454"/>
      <c r="O673" s="454"/>
      <c r="P673" s="524"/>
      <c r="Q673" s="455"/>
    </row>
    <row r="674" spans="1:17" ht="14.4" customHeight="1" x14ac:dyDescent="0.3">
      <c r="A674" s="449" t="s">
        <v>898</v>
      </c>
      <c r="B674" s="450" t="s">
        <v>714</v>
      </c>
      <c r="C674" s="450" t="s">
        <v>715</v>
      </c>
      <c r="D674" s="450" t="s">
        <v>787</v>
      </c>
      <c r="E674" s="450" t="s">
        <v>788</v>
      </c>
      <c r="F674" s="454">
        <v>8</v>
      </c>
      <c r="G674" s="454">
        <v>1408</v>
      </c>
      <c r="H674" s="454">
        <v>0.44444444444444442</v>
      </c>
      <c r="I674" s="454">
        <v>176</v>
      </c>
      <c r="J674" s="454">
        <v>18</v>
      </c>
      <c r="K674" s="454">
        <v>3168</v>
      </c>
      <c r="L674" s="454">
        <v>1</v>
      </c>
      <c r="M674" s="454">
        <v>176</v>
      </c>
      <c r="N674" s="454">
        <v>8</v>
      </c>
      <c r="O674" s="454">
        <v>1432</v>
      </c>
      <c r="P674" s="524">
        <v>0.45202020202020204</v>
      </c>
      <c r="Q674" s="455">
        <v>179</v>
      </c>
    </row>
    <row r="675" spans="1:17" ht="14.4" customHeight="1" x14ac:dyDescent="0.3">
      <c r="A675" s="449" t="s">
        <v>898</v>
      </c>
      <c r="B675" s="450" t="s">
        <v>714</v>
      </c>
      <c r="C675" s="450" t="s">
        <v>715</v>
      </c>
      <c r="D675" s="450" t="s">
        <v>789</v>
      </c>
      <c r="E675" s="450" t="s">
        <v>790</v>
      </c>
      <c r="F675" s="454">
        <v>18</v>
      </c>
      <c r="G675" s="454">
        <v>1530</v>
      </c>
      <c r="H675" s="454">
        <v>0.4941860465116279</v>
      </c>
      <c r="I675" s="454">
        <v>85</v>
      </c>
      <c r="J675" s="454">
        <v>36</v>
      </c>
      <c r="K675" s="454">
        <v>3096</v>
      </c>
      <c r="L675" s="454">
        <v>1</v>
      </c>
      <c r="M675" s="454">
        <v>86</v>
      </c>
      <c r="N675" s="454">
        <v>33</v>
      </c>
      <c r="O675" s="454">
        <v>2871</v>
      </c>
      <c r="P675" s="524">
        <v>0.92732558139534882</v>
      </c>
      <c r="Q675" s="455">
        <v>87</v>
      </c>
    </row>
    <row r="676" spans="1:17" ht="14.4" customHeight="1" x14ac:dyDescent="0.3">
      <c r="A676" s="449" t="s">
        <v>898</v>
      </c>
      <c r="B676" s="450" t="s">
        <v>714</v>
      </c>
      <c r="C676" s="450" t="s">
        <v>715</v>
      </c>
      <c r="D676" s="450" t="s">
        <v>793</v>
      </c>
      <c r="E676" s="450" t="s">
        <v>794</v>
      </c>
      <c r="F676" s="454">
        <v>9</v>
      </c>
      <c r="G676" s="454">
        <v>1530</v>
      </c>
      <c r="H676" s="454">
        <v>0.32142857142857145</v>
      </c>
      <c r="I676" s="454">
        <v>170</v>
      </c>
      <c r="J676" s="454">
        <v>28</v>
      </c>
      <c r="K676" s="454">
        <v>4760</v>
      </c>
      <c r="L676" s="454">
        <v>1</v>
      </c>
      <c r="M676" s="454">
        <v>170</v>
      </c>
      <c r="N676" s="454">
        <v>17</v>
      </c>
      <c r="O676" s="454">
        <v>2924</v>
      </c>
      <c r="P676" s="524">
        <v>0.61428571428571432</v>
      </c>
      <c r="Q676" s="455">
        <v>172</v>
      </c>
    </row>
    <row r="677" spans="1:17" ht="14.4" customHeight="1" x14ac:dyDescent="0.3">
      <c r="A677" s="449" t="s">
        <v>898</v>
      </c>
      <c r="B677" s="450" t="s">
        <v>714</v>
      </c>
      <c r="C677" s="450" t="s">
        <v>715</v>
      </c>
      <c r="D677" s="450" t="s">
        <v>797</v>
      </c>
      <c r="E677" s="450"/>
      <c r="F677" s="454">
        <v>7</v>
      </c>
      <c r="G677" s="454">
        <v>7084</v>
      </c>
      <c r="H677" s="454"/>
      <c r="I677" s="454">
        <v>1012</v>
      </c>
      <c r="J677" s="454"/>
      <c r="K677" s="454"/>
      <c r="L677" s="454"/>
      <c r="M677" s="454"/>
      <c r="N677" s="454"/>
      <c r="O677" s="454"/>
      <c r="P677" s="524"/>
      <c r="Q677" s="455"/>
    </row>
    <row r="678" spans="1:17" ht="14.4" customHeight="1" x14ac:dyDescent="0.3">
      <c r="A678" s="449" t="s">
        <v>898</v>
      </c>
      <c r="B678" s="450" t="s">
        <v>714</v>
      </c>
      <c r="C678" s="450" t="s">
        <v>715</v>
      </c>
      <c r="D678" s="450" t="s">
        <v>798</v>
      </c>
      <c r="E678" s="450" t="s">
        <v>799</v>
      </c>
      <c r="F678" s="454"/>
      <c r="G678" s="454"/>
      <c r="H678" s="454"/>
      <c r="I678" s="454"/>
      <c r="J678" s="454">
        <v>1</v>
      </c>
      <c r="K678" s="454">
        <v>177</v>
      </c>
      <c r="L678" s="454">
        <v>1</v>
      </c>
      <c r="M678" s="454">
        <v>177</v>
      </c>
      <c r="N678" s="454">
        <v>2</v>
      </c>
      <c r="O678" s="454">
        <v>356</v>
      </c>
      <c r="P678" s="524">
        <v>2.0112994350282487</v>
      </c>
      <c r="Q678" s="455">
        <v>178</v>
      </c>
    </row>
    <row r="679" spans="1:17" ht="14.4" customHeight="1" x14ac:dyDescent="0.3">
      <c r="A679" s="449" t="s">
        <v>898</v>
      </c>
      <c r="B679" s="450" t="s">
        <v>714</v>
      </c>
      <c r="C679" s="450" t="s">
        <v>715</v>
      </c>
      <c r="D679" s="450" t="s">
        <v>800</v>
      </c>
      <c r="E679" s="450"/>
      <c r="F679" s="454">
        <v>2</v>
      </c>
      <c r="G679" s="454">
        <v>4594</v>
      </c>
      <c r="H679" s="454"/>
      <c r="I679" s="454">
        <v>2297</v>
      </c>
      <c r="J679" s="454"/>
      <c r="K679" s="454"/>
      <c r="L679" s="454"/>
      <c r="M679" s="454"/>
      <c r="N679" s="454"/>
      <c r="O679" s="454"/>
      <c r="P679" s="524"/>
      <c r="Q679" s="455"/>
    </row>
    <row r="680" spans="1:17" ht="14.4" customHeight="1" x14ac:dyDescent="0.3">
      <c r="A680" s="449" t="s">
        <v>898</v>
      </c>
      <c r="B680" s="450" t="s">
        <v>714</v>
      </c>
      <c r="C680" s="450" t="s">
        <v>715</v>
      </c>
      <c r="D680" s="450" t="s">
        <v>803</v>
      </c>
      <c r="E680" s="450" t="s">
        <v>804</v>
      </c>
      <c r="F680" s="454">
        <v>6</v>
      </c>
      <c r="G680" s="454">
        <v>1584</v>
      </c>
      <c r="H680" s="454">
        <v>1.5</v>
      </c>
      <c r="I680" s="454">
        <v>264</v>
      </c>
      <c r="J680" s="454">
        <v>4</v>
      </c>
      <c r="K680" s="454">
        <v>1056</v>
      </c>
      <c r="L680" s="454">
        <v>1</v>
      </c>
      <c r="M680" s="454">
        <v>264</v>
      </c>
      <c r="N680" s="454">
        <v>4</v>
      </c>
      <c r="O680" s="454">
        <v>1068</v>
      </c>
      <c r="P680" s="524">
        <v>1.0113636363636365</v>
      </c>
      <c r="Q680" s="455">
        <v>267</v>
      </c>
    </row>
    <row r="681" spans="1:17" ht="14.4" customHeight="1" x14ac:dyDescent="0.3">
      <c r="A681" s="449" t="s">
        <v>898</v>
      </c>
      <c r="B681" s="450" t="s">
        <v>714</v>
      </c>
      <c r="C681" s="450" t="s">
        <v>715</v>
      </c>
      <c r="D681" s="450" t="s">
        <v>805</v>
      </c>
      <c r="E681" s="450" t="s">
        <v>806</v>
      </c>
      <c r="F681" s="454">
        <v>6</v>
      </c>
      <c r="G681" s="454">
        <v>12786</v>
      </c>
      <c r="H681" s="454">
        <v>0.17622250399691272</v>
      </c>
      <c r="I681" s="454">
        <v>2131</v>
      </c>
      <c r="J681" s="454">
        <v>34</v>
      </c>
      <c r="K681" s="454">
        <v>72556</v>
      </c>
      <c r="L681" s="454">
        <v>1</v>
      </c>
      <c r="M681" s="454">
        <v>2134</v>
      </c>
      <c r="N681" s="454">
        <v>14</v>
      </c>
      <c r="O681" s="454">
        <v>30044</v>
      </c>
      <c r="P681" s="524">
        <v>0.41408015877391258</v>
      </c>
      <c r="Q681" s="455">
        <v>2146</v>
      </c>
    </row>
    <row r="682" spans="1:17" ht="14.4" customHeight="1" x14ac:dyDescent="0.3">
      <c r="A682" s="449" t="s">
        <v>898</v>
      </c>
      <c r="B682" s="450" t="s">
        <v>714</v>
      </c>
      <c r="C682" s="450" t="s">
        <v>715</v>
      </c>
      <c r="D682" s="450" t="s">
        <v>816</v>
      </c>
      <c r="E682" s="450" t="s">
        <v>817</v>
      </c>
      <c r="F682" s="454">
        <v>1</v>
      </c>
      <c r="G682" s="454">
        <v>289</v>
      </c>
      <c r="H682" s="454">
        <v>0.5</v>
      </c>
      <c r="I682" s="454">
        <v>289</v>
      </c>
      <c r="J682" s="454">
        <v>2</v>
      </c>
      <c r="K682" s="454">
        <v>578</v>
      </c>
      <c r="L682" s="454">
        <v>1</v>
      </c>
      <c r="M682" s="454">
        <v>289</v>
      </c>
      <c r="N682" s="454">
        <v>1</v>
      </c>
      <c r="O682" s="454">
        <v>291</v>
      </c>
      <c r="P682" s="524">
        <v>0.5034602076124568</v>
      </c>
      <c r="Q682" s="455">
        <v>291</v>
      </c>
    </row>
    <row r="683" spans="1:17" ht="14.4" customHeight="1" x14ac:dyDescent="0.3">
      <c r="A683" s="449" t="s">
        <v>898</v>
      </c>
      <c r="B683" s="450" t="s">
        <v>714</v>
      </c>
      <c r="C683" s="450" t="s">
        <v>715</v>
      </c>
      <c r="D683" s="450" t="s">
        <v>820</v>
      </c>
      <c r="E683" s="450" t="s">
        <v>821</v>
      </c>
      <c r="F683" s="454"/>
      <c r="G683" s="454"/>
      <c r="H683" s="454"/>
      <c r="I683" s="454"/>
      <c r="J683" s="454"/>
      <c r="K683" s="454"/>
      <c r="L683" s="454"/>
      <c r="M683" s="454"/>
      <c r="N683" s="454">
        <v>1</v>
      </c>
      <c r="O683" s="454">
        <v>109</v>
      </c>
      <c r="P683" s="524"/>
      <c r="Q683" s="455">
        <v>109</v>
      </c>
    </row>
    <row r="684" spans="1:17" ht="14.4" customHeight="1" x14ac:dyDescent="0.3">
      <c r="A684" s="449" t="s">
        <v>898</v>
      </c>
      <c r="B684" s="450" t="s">
        <v>714</v>
      </c>
      <c r="C684" s="450" t="s">
        <v>715</v>
      </c>
      <c r="D684" s="450" t="s">
        <v>822</v>
      </c>
      <c r="E684" s="450" t="s">
        <v>823</v>
      </c>
      <c r="F684" s="454">
        <v>2</v>
      </c>
      <c r="G684" s="454">
        <v>628</v>
      </c>
      <c r="H684" s="454"/>
      <c r="I684" s="454">
        <v>314</v>
      </c>
      <c r="J684" s="454"/>
      <c r="K684" s="454"/>
      <c r="L684" s="454"/>
      <c r="M684" s="454"/>
      <c r="N684" s="454"/>
      <c r="O684" s="454"/>
      <c r="P684" s="524"/>
      <c r="Q684" s="455"/>
    </row>
    <row r="685" spans="1:17" ht="14.4" customHeight="1" x14ac:dyDescent="0.3">
      <c r="A685" s="449" t="s">
        <v>898</v>
      </c>
      <c r="B685" s="450" t="s">
        <v>714</v>
      </c>
      <c r="C685" s="450" t="s">
        <v>715</v>
      </c>
      <c r="D685" s="450" t="s">
        <v>824</v>
      </c>
      <c r="E685" s="450" t="s">
        <v>825</v>
      </c>
      <c r="F685" s="454">
        <v>1</v>
      </c>
      <c r="G685" s="454">
        <v>0</v>
      </c>
      <c r="H685" s="454"/>
      <c r="I685" s="454">
        <v>0</v>
      </c>
      <c r="J685" s="454">
        <v>1</v>
      </c>
      <c r="K685" s="454">
        <v>0</v>
      </c>
      <c r="L685" s="454"/>
      <c r="M685" s="454">
        <v>0</v>
      </c>
      <c r="N685" s="454"/>
      <c r="O685" s="454"/>
      <c r="P685" s="524"/>
      <c r="Q685" s="455"/>
    </row>
    <row r="686" spans="1:17" ht="14.4" customHeight="1" x14ac:dyDescent="0.3">
      <c r="A686" s="449" t="s">
        <v>898</v>
      </c>
      <c r="B686" s="450" t="s">
        <v>714</v>
      </c>
      <c r="C686" s="450" t="s">
        <v>715</v>
      </c>
      <c r="D686" s="450" t="s">
        <v>828</v>
      </c>
      <c r="E686" s="450" t="s">
        <v>829</v>
      </c>
      <c r="F686" s="454"/>
      <c r="G686" s="454"/>
      <c r="H686" s="454"/>
      <c r="I686" s="454"/>
      <c r="J686" s="454">
        <v>4</v>
      </c>
      <c r="K686" s="454">
        <v>19116</v>
      </c>
      <c r="L686" s="454">
        <v>1</v>
      </c>
      <c r="M686" s="454">
        <v>4779</v>
      </c>
      <c r="N686" s="454">
        <v>7</v>
      </c>
      <c r="O686" s="454">
        <v>33621</v>
      </c>
      <c r="P686" s="524">
        <v>1.7587884494664157</v>
      </c>
      <c r="Q686" s="455">
        <v>4803</v>
      </c>
    </row>
    <row r="687" spans="1:17" ht="14.4" customHeight="1" x14ac:dyDescent="0.3">
      <c r="A687" s="449" t="s">
        <v>898</v>
      </c>
      <c r="B687" s="450" t="s">
        <v>714</v>
      </c>
      <c r="C687" s="450" t="s">
        <v>715</v>
      </c>
      <c r="D687" s="450" t="s">
        <v>830</v>
      </c>
      <c r="E687" s="450" t="s">
        <v>831</v>
      </c>
      <c r="F687" s="454"/>
      <c r="G687" s="454"/>
      <c r="H687" s="454"/>
      <c r="I687" s="454"/>
      <c r="J687" s="454">
        <v>2</v>
      </c>
      <c r="K687" s="454">
        <v>1218</v>
      </c>
      <c r="L687" s="454">
        <v>1</v>
      </c>
      <c r="M687" s="454">
        <v>609</v>
      </c>
      <c r="N687" s="454">
        <v>1</v>
      </c>
      <c r="O687" s="454">
        <v>612</v>
      </c>
      <c r="P687" s="524">
        <v>0.50246305418719217</v>
      </c>
      <c r="Q687" s="455">
        <v>612</v>
      </c>
    </row>
    <row r="688" spans="1:17" ht="14.4" customHeight="1" x14ac:dyDescent="0.3">
      <c r="A688" s="449" t="s">
        <v>898</v>
      </c>
      <c r="B688" s="450" t="s">
        <v>714</v>
      </c>
      <c r="C688" s="450" t="s">
        <v>715</v>
      </c>
      <c r="D688" s="450" t="s">
        <v>832</v>
      </c>
      <c r="E688" s="450" t="s">
        <v>833</v>
      </c>
      <c r="F688" s="454"/>
      <c r="G688" s="454"/>
      <c r="H688" s="454"/>
      <c r="I688" s="454"/>
      <c r="J688" s="454">
        <v>1</v>
      </c>
      <c r="K688" s="454">
        <v>2840</v>
      </c>
      <c r="L688" s="454">
        <v>1</v>
      </c>
      <c r="M688" s="454">
        <v>2840</v>
      </c>
      <c r="N688" s="454"/>
      <c r="O688" s="454"/>
      <c r="P688" s="524"/>
      <c r="Q688" s="455"/>
    </row>
    <row r="689" spans="1:17" ht="14.4" customHeight="1" x14ac:dyDescent="0.3">
      <c r="A689" s="449" t="s">
        <v>898</v>
      </c>
      <c r="B689" s="450" t="s">
        <v>714</v>
      </c>
      <c r="C689" s="450" t="s">
        <v>715</v>
      </c>
      <c r="D689" s="450" t="s">
        <v>834</v>
      </c>
      <c r="E689" s="450" t="s">
        <v>835</v>
      </c>
      <c r="F689" s="454"/>
      <c r="G689" s="454"/>
      <c r="H689" s="454"/>
      <c r="I689" s="454"/>
      <c r="J689" s="454">
        <v>8</v>
      </c>
      <c r="K689" s="454">
        <v>60600</v>
      </c>
      <c r="L689" s="454">
        <v>1</v>
      </c>
      <c r="M689" s="454">
        <v>7575</v>
      </c>
      <c r="N689" s="454"/>
      <c r="O689" s="454"/>
      <c r="P689" s="524"/>
      <c r="Q689" s="455"/>
    </row>
    <row r="690" spans="1:17" ht="14.4" customHeight="1" x14ac:dyDescent="0.3">
      <c r="A690" s="449" t="s">
        <v>899</v>
      </c>
      <c r="B690" s="450" t="s">
        <v>714</v>
      </c>
      <c r="C690" s="450" t="s">
        <v>715</v>
      </c>
      <c r="D690" s="450" t="s">
        <v>716</v>
      </c>
      <c r="E690" s="450" t="s">
        <v>717</v>
      </c>
      <c r="F690" s="454">
        <v>1</v>
      </c>
      <c r="G690" s="454">
        <v>2229</v>
      </c>
      <c r="H690" s="454"/>
      <c r="I690" s="454">
        <v>2229</v>
      </c>
      <c r="J690" s="454"/>
      <c r="K690" s="454"/>
      <c r="L690" s="454"/>
      <c r="M690" s="454"/>
      <c r="N690" s="454">
        <v>1</v>
      </c>
      <c r="O690" s="454">
        <v>2259</v>
      </c>
      <c r="P690" s="524"/>
      <c r="Q690" s="455">
        <v>2259</v>
      </c>
    </row>
    <row r="691" spans="1:17" ht="14.4" customHeight="1" x14ac:dyDescent="0.3">
      <c r="A691" s="449" t="s">
        <v>899</v>
      </c>
      <c r="B691" s="450" t="s">
        <v>714</v>
      </c>
      <c r="C691" s="450" t="s">
        <v>715</v>
      </c>
      <c r="D691" s="450" t="s">
        <v>718</v>
      </c>
      <c r="E691" s="450" t="s">
        <v>719</v>
      </c>
      <c r="F691" s="454">
        <v>12</v>
      </c>
      <c r="G691" s="454">
        <v>696</v>
      </c>
      <c r="H691" s="454">
        <v>3</v>
      </c>
      <c r="I691" s="454">
        <v>58</v>
      </c>
      <c r="J691" s="454">
        <v>4</v>
      </c>
      <c r="K691" s="454">
        <v>232</v>
      </c>
      <c r="L691" s="454">
        <v>1</v>
      </c>
      <c r="M691" s="454">
        <v>58</v>
      </c>
      <c r="N691" s="454">
        <v>11</v>
      </c>
      <c r="O691" s="454">
        <v>649</v>
      </c>
      <c r="P691" s="524">
        <v>2.7974137931034484</v>
      </c>
      <c r="Q691" s="455">
        <v>59</v>
      </c>
    </row>
    <row r="692" spans="1:17" ht="14.4" customHeight="1" x14ac:dyDescent="0.3">
      <c r="A692" s="449" t="s">
        <v>899</v>
      </c>
      <c r="B692" s="450" t="s">
        <v>714</v>
      </c>
      <c r="C692" s="450" t="s">
        <v>715</v>
      </c>
      <c r="D692" s="450" t="s">
        <v>720</v>
      </c>
      <c r="E692" s="450" t="s">
        <v>721</v>
      </c>
      <c r="F692" s="454">
        <v>1</v>
      </c>
      <c r="G692" s="454">
        <v>131</v>
      </c>
      <c r="H692" s="454">
        <v>0.33080808080808083</v>
      </c>
      <c r="I692" s="454">
        <v>131</v>
      </c>
      <c r="J692" s="454">
        <v>3</v>
      </c>
      <c r="K692" s="454">
        <v>396</v>
      </c>
      <c r="L692" s="454">
        <v>1</v>
      </c>
      <c r="M692" s="454">
        <v>132</v>
      </c>
      <c r="N692" s="454"/>
      <c r="O692" s="454"/>
      <c r="P692" s="524"/>
      <c r="Q692" s="455"/>
    </row>
    <row r="693" spans="1:17" ht="14.4" customHeight="1" x14ac:dyDescent="0.3">
      <c r="A693" s="449" t="s">
        <v>899</v>
      </c>
      <c r="B693" s="450" t="s">
        <v>714</v>
      </c>
      <c r="C693" s="450" t="s">
        <v>715</v>
      </c>
      <c r="D693" s="450" t="s">
        <v>722</v>
      </c>
      <c r="E693" s="450" t="s">
        <v>723</v>
      </c>
      <c r="F693" s="454">
        <v>3</v>
      </c>
      <c r="G693" s="454">
        <v>567</v>
      </c>
      <c r="H693" s="454"/>
      <c r="I693" s="454">
        <v>189</v>
      </c>
      <c r="J693" s="454"/>
      <c r="K693" s="454"/>
      <c r="L693" s="454"/>
      <c r="M693" s="454"/>
      <c r="N693" s="454"/>
      <c r="O693" s="454"/>
      <c r="P693" s="524"/>
      <c r="Q693" s="455"/>
    </row>
    <row r="694" spans="1:17" ht="14.4" customHeight="1" x14ac:dyDescent="0.3">
      <c r="A694" s="449" t="s">
        <v>899</v>
      </c>
      <c r="B694" s="450" t="s">
        <v>714</v>
      </c>
      <c r="C694" s="450" t="s">
        <v>715</v>
      </c>
      <c r="D694" s="450" t="s">
        <v>726</v>
      </c>
      <c r="E694" s="450" t="s">
        <v>727</v>
      </c>
      <c r="F694" s="454">
        <v>1</v>
      </c>
      <c r="G694" s="454">
        <v>180</v>
      </c>
      <c r="H694" s="454">
        <v>0.25</v>
      </c>
      <c r="I694" s="454">
        <v>180</v>
      </c>
      <c r="J694" s="454">
        <v>4</v>
      </c>
      <c r="K694" s="454">
        <v>720</v>
      </c>
      <c r="L694" s="454">
        <v>1</v>
      </c>
      <c r="M694" s="454">
        <v>180</v>
      </c>
      <c r="N694" s="454">
        <v>3</v>
      </c>
      <c r="O694" s="454">
        <v>549</v>
      </c>
      <c r="P694" s="524">
        <v>0.76249999999999996</v>
      </c>
      <c r="Q694" s="455">
        <v>183</v>
      </c>
    </row>
    <row r="695" spans="1:17" ht="14.4" customHeight="1" x14ac:dyDescent="0.3">
      <c r="A695" s="449" t="s">
        <v>899</v>
      </c>
      <c r="B695" s="450" t="s">
        <v>714</v>
      </c>
      <c r="C695" s="450" t="s">
        <v>715</v>
      </c>
      <c r="D695" s="450" t="s">
        <v>730</v>
      </c>
      <c r="E695" s="450" t="s">
        <v>731</v>
      </c>
      <c r="F695" s="454">
        <v>15</v>
      </c>
      <c r="G695" s="454">
        <v>5040</v>
      </c>
      <c r="H695" s="454">
        <v>0.87973468319078374</v>
      </c>
      <c r="I695" s="454">
        <v>336</v>
      </c>
      <c r="J695" s="454">
        <v>17</v>
      </c>
      <c r="K695" s="454">
        <v>5729</v>
      </c>
      <c r="L695" s="454">
        <v>1</v>
      </c>
      <c r="M695" s="454">
        <v>337</v>
      </c>
      <c r="N695" s="454">
        <v>12</v>
      </c>
      <c r="O695" s="454">
        <v>4092</v>
      </c>
      <c r="P695" s="524">
        <v>0.71426077849537439</v>
      </c>
      <c r="Q695" s="455">
        <v>341</v>
      </c>
    </row>
    <row r="696" spans="1:17" ht="14.4" customHeight="1" x14ac:dyDescent="0.3">
      <c r="A696" s="449" t="s">
        <v>899</v>
      </c>
      <c r="B696" s="450" t="s">
        <v>714</v>
      </c>
      <c r="C696" s="450" t="s">
        <v>715</v>
      </c>
      <c r="D696" s="450" t="s">
        <v>734</v>
      </c>
      <c r="E696" s="450" t="s">
        <v>735</v>
      </c>
      <c r="F696" s="454">
        <v>17</v>
      </c>
      <c r="G696" s="454">
        <v>5933</v>
      </c>
      <c r="H696" s="454">
        <v>0.84757142857142853</v>
      </c>
      <c r="I696" s="454">
        <v>349</v>
      </c>
      <c r="J696" s="454">
        <v>20</v>
      </c>
      <c r="K696" s="454">
        <v>7000</v>
      </c>
      <c r="L696" s="454">
        <v>1</v>
      </c>
      <c r="M696" s="454">
        <v>350</v>
      </c>
      <c r="N696" s="454">
        <v>10</v>
      </c>
      <c r="O696" s="454">
        <v>3510</v>
      </c>
      <c r="P696" s="524">
        <v>0.50142857142857145</v>
      </c>
      <c r="Q696" s="455">
        <v>351</v>
      </c>
    </row>
    <row r="697" spans="1:17" ht="14.4" customHeight="1" x14ac:dyDescent="0.3">
      <c r="A697" s="449" t="s">
        <v>899</v>
      </c>
      <c r="B697" s="450" t="s">
        <v>714</v>
      </c>
      <c r="C697" s="450" t="s">
        <v>715</v>
      </c>
      <c r="D697" s="450" t="s">
        <v>754</v>
      </c>
      <c r="E697" s="450" t="s">
        <v>755</v>
      </c>
      <c r="F697" s="454">
        <v>6</v>
      </c>
      <c r="G697" s="454">
        <v>1830</v>
      </c>
      <c r="H697" s="454">
        <v>0.8571428571428571</v>
      </c>
      <c r="I697" s="454">
        <v>305</v>
      </c>
      <c r="J697" s="454">
        <v>7</v>
      </c>
      <c r="K697" s="454">
        <v>2135</v>
      </c>
      <c r="L697" s="454">
        <v>1</v>
      </c>
      <c r="M697" s="454">
        <v>305</v>
      </c>
      <c r="N697" s="454">
        <v>8</v>
      </c>
      <c r="O697" s="454">
        <v>2464</v>
      </c>
      <c r="P697" s="524">
        <v>1.1540983606557378</v>
      </c>
      <c r="Q697" s="455">
        <v>308</v>
      </c>
    </row>
    <row r="698" spans="1:17" ht="14.4" customHeight="1" x14ac:dyDescent="0.3">
      <c r="A698" s="449" t="s">
        <v>899</v>
      </c>
      <c r="B698" s="450" t="s">
        <v>714</v>
      </c>
      <c r="C698" s="450" t="s">
        <v>715</v>
      </c>
      <c r="D698" s="450" t="s">
        <v>756</v>
      </c>
      <c r="E698" s="450" t="s">
        <v>757</v>
      </c>
      <c r="F698" s="454">
        <v>1</v>
      </c>
      <c r="G698" s="454">
        <v>3712</v>
      </c>
      <c r="H698" s="454"/>
      <c r="I698" s="454">
        <v>3712</v>
      </c>
      <c r="J698" s="454"/>
      <c r="K698" s="454"/>
      <c r="L698" s="454"/>
      <c r="M698" s="454"/>
      <c r="N698" s="454">
        <v>2</v>
      </c>
      <c r="O698" s="454">
        <v>7526</v>
      </c>
      <c r="P698" s="524"/>
      <c r="Q698" s="455">
        <v>3763</v>
      </c>
    </row>
    <row r="699" spans="1:17" ht="14.4" customHeight="1" x14ac:dyDescent="0.3">
      <c r="A699" s="449" t="s">
        <v>899</v>
      </c>
      <c r="B699" s="450" t="s">
        <v>714</v>
      </c>
      <c r="C699" s="450" t="s">
        <v>715</v>
      </c>
      <c r="D699" s="450" t="s">
        <v>758</v>
      </c>
      <c r="E699" s="450" t="s">
        <v>759</v>
      </c>
      <c r="F699" s="454">
        <v>11</v>
      </c>
      <c r="G699" s="454">
        <v>5434</v>
      </c>
      <c r="H699" s="454">
        <v>2.7444444444444445</v>
      </c>
      <c r="I699" s="454">
        <v>494</v>
      </c>
      <c r="J699" s="454">
        <v>4</v>
      </c>
      <c r="K699" s="454">
        <v>1980</v>
      </c>
      <c r="L699" s="454">
        <v>1</v>
      </c>
      <c r="M699" s="454">
        <v>495</v>
      </c>
      <c r="N699" s="454">
        <v>10</v>
      </c>
      <c r="O699" s="454">
        <v>4990</v>
      </c>
      <c r="P699" s="524">
        <v>2.5202020202020203</v>
      </c>
      <c r="Q699" s="455">
        <v>499</v>
      </c>
    </row>
    <row r="700" spans="1:17" ht="14.4" customHeight="1" x14ac:dyDescent="0.3">
      <c r="A700" s="449" t="s">
        <v>899</v>
      </c>
      <c r="B700" s="450" t="s">
        <v>714</v>
      </c>
      <c r="C700" s="450" t="s">
        <v>715</v>
      </c>
      <c r="D700" s="450" t="s">
        <v>762</v>
      </c>
      <c r="E700" s="450" t="s">
        <v>763</v>
      </c>
      <c r="F700" s="454">
        <v>17</v>
      </c>
      <c r="G700" s="454">
        <v>6290</v>
      </c>
      <c r="H700" s="454">
        <v>1.5412888997794658</v>
      </c>
      <c r="I700" s="454">
        <v>370</v>
      </c>
      <c r="J700" s="454">
        <v>11</v>
      </c>
      <c r="K700" s="454">
        <v>4081</v>
      </c>
      <c r="L700" s="454">
        <v>1</v>
      </c>
      <c r="M700" s="454">
        <v>371</v>
      </c>
      <c r="N700" s="454">
        <v>13</v>
      </c>
      <c r="O700" s="454">
        <v>4888</v>
      </c>
      <c r="P700" s="524">
        <v>1.1977456505758393</v>
      </c>
      <c r="Q700" s="455">
        <v>376</v>
      </c>
    </row>
    <row r="701" spans="1:17" ht="14.4" customHeight="1" x14ac:dyDescent="0.3">
      <c r="A701" s="449" t="s">
        <v>899</v>
      </c>
      <c r="B701" s="450" t="s">
        <v>714</v>
      </c>
      <c r="C701" s="450" t="s">
        <v>715</v>
      </c>
      <c r="D701" s="450" t="s">
        <v>777</v>
      </c>
      <c r="E701" s="450" t="s">
        <v>778</v>
      </c>
      <c r="F701" s="454">
        <v>3</v>
      </c>
      <c r="G701" s="454">
        <v>1368</v>
      </c>
      <c r="H701" s="454">
        <v>1.4934497816593886</v>
      </c>
      <c r="I701" s="454">
        <v>456</v>
      </c>
      <c r="J701" s="454">
        <v>2</v>
      </c>
      <c r="K701" s="454">
        <v>916</v>
      </c>
      <c r="L701" s="454">
        <v>1</v>
      </c>
      <c r="M701" s="454">
        <v>458</v>
      </c>
      <c r="N701" s="454">
        <v>8</v>
      </c>
      <c r="O701" s="454">
        <v>3704</v>
      </c>
      <c r="P701" s="524">
        <v>4.0436681222707422</v>
      </c>
      <c r="Q701" s="455">
        <v>463</v>
      </c>
    </row>
    <row r="702" spans="1:17" ht="14.4" customHeight="1" x14ac:dyDescent="0.3">
      <c r="A702" s="449" t="s">
        <v>899</v>
      </c>
      <c r="B702" s="450" t="s">
        <v>714</v>
      </c>
      <c r="C702" s="450" t="s">
        <v>715</v>
      </c>
      <c r="D702" s="450" t="s">
        <v>779</v>
      </c>
      <c r="E702" s="450" t="s">
        <v>780</v>
      </c>
      <c r="F702" s="454">
        <v>6</v>
      </c>
      <c r="G702" s="454">
        <v>348</v>
      </c>
      <c r="H702" s="454">
        <v>0.66666666666666663</v>
      </c>
      <c r="I702" s="454">
        <v>58</v>
      </c>
      <c r="J702" s="454">
        <v>9</v>
      </c>
      <c r="K702" s="454">
        <v>522</v>
      </c>
      <c r="L702" s="454">
        <v>1</v>
      </c>
      <c r="M702" s="454">
        <v>58</v>
      </c>
      <c r="N702" s="454">
        <v>7</v>
      </c>
      <c r="O702" s="454">
        <v>413</v>
      </c>
      <c r="P702" s="524">
        <v>0.79118773946360155</v>
      </c>
      <c r="Q702" s="455">
        <v>59</v>
      </c>
    </row>
    <row r="703" spans="1:17" ht="14.4" customHeight="1" x14ac:dyDescent="0.3">
      <c r="A703" s="449" t="s">
        <v>899</v>
      </c>
      <c r="B703" s="450" t="s">
        <v>714</v>
      </c>
      <c r="C703" s="450" t="s">
        <v>715</v>
      </c>
      <c r="D703" s="450" t="s">
        <v>787</v>
      </c>
      <c r="E703" s="450" t="s">
        <v>788</v>
      </c>
      <c r="F703" s="454">
        <v>33</v>
      </c>
      <c r="G703" s="454">
        <v>5808</v>
      </c>
      <c r="H703" s="454">
        <v>3.3</v>
      </c>
      <c r="I703" s="454">
        <v>176</v>
      </c>
      <c r="J703" s="454">
        <v>10</v>
      </c>
      <c r="K703" s="454">
        <v>1760</v>
      </c>
      <c r="L703" s="454">
        <v>1</v>
      </c>
      <c r="M703" s="454">
        <v>176</v>
      </c>
      <c r="N703" s="454">
        <v>57</v>
      </c>
      <c r="O703" s="454">
        <v>10203</v>
      </c>
      <c r="P703" s="524">
        <v>5.7971590909090907</v>
      </c>
      <c r="Q703" s="455">
        <v>179</v>
      </c>
    </row>
    <row r="704" spans="1:17" ht="14.4" customHeight="1" x14ac:dyDescent="0.3">
      <c r="A704" s="449" t="s">
        <v>899</v>
      </c>
      <c r="B704" s="450" t="s">
        <v>714</v>
      </c>
      <c r="C704" s="450" t="s">
        <v>715</v>
      </c>
      <c r="D704" s="450" t="s">
        <v>793</v>
      </c>
      <c r="E704" s="450" t="s">
        <v>794</v>
      </c>
      <c r="F704" s="454"/>
      <c r="G704" s="454"/>
      <c r="H704" s="454"/>
      <c r="I704" s="454"/>
      <c r="J704" s="454"/>
      <c r="K704" s="454"/>
      <c r="L704" s="454"/>
      <c r="M704" s="454"/>
      <c r="N704" s="454">
        <v>2</v>
      </c>
      <c r="O704" s="454">
        <v>344</v>
      </c>
      <c r="P704" s="524"/>
      <c r="Q704" s="455">
        <v>172</v>
      </c>
    </row>
    <row r="705" spans="1:17" ht="14.4" customHeight="1" x14ac:dyDescent="0.3">
      <c r="A705" s="449" t="s">
        <v>899</v>
      </c>
      <c r="B705" s="450" t="s">
        <v>714</v>
      </c>
      <c r="C705" s="450" t="s">
        <v>715</v>
      </c>
      <c r="D705" s="450" t="s">
        <v>809</v>
      </c>
      <c r="E705" s="450" t="s">
        <v>810</v>
      </c>
      <c r="F705" s="454">
        <v>1</v>
      </c>
      <c r="G705" s="454">
        <v>424</v>
      </c>
      <c r="H705" s="454"/>
      <c r="I705" s="454">
        <v>424</v>
      </c>
      <c r="J705" s="454"/>
      <c r="K705" s="454"/>
      <c r="L705" s="454"/>
      <c r="M705" s="454"/>
      <c r="N705" s="454">
        <v>2</v>
      </c>
      <c r="O705" s="454">
        <v>870</v>
      </c>
      <c r="P705" s="524"/>
      <c r="Q705" s="455">
        <v>435</v>
      </c>
    </row>
    <row r="706" spans="1:17" ht="14.4" customHeight="1" x14ac:dyDescent="0.3">
      <c r="A706" s="449" t="s">
        <v>899</v>
      </c>
      <c r="B706" s="450" t="s">
        <v>714</v>
      </c>
      <c r="C706" s="450" t="s">
        <v>715</v>
      </c>
      <c r="D706" s="450" t="s">
        <v>818</v>
      </c>
      <c r="E706" s="450" t="s">
        <v>819</v>
      </c>
      <c r="F706" s="454"/>
      <c r="G706" s="454"/>
      <c r="H706" s="454"/>
      <c r="I706" s="454"/>
      <c r="J706" s="454"/>
      <c r="K706" s="454"/>
      <c r="L706" s="454"/>
      <c r="M706" s="454"/>
      <c r="N706" s="454">
        <v>1</v>
      </c>
      <c r="O706" s="454">
        <v>1118</v>
      </c>
      <c r="P706" s="524"/>
      <c r="Q706" s="455">
        <v>1118</v>
      </c>
    </row>
    <row r="707" spans="1:17" ht="14.4" customHeight="1" x14ac:dyDescent="0.3">
      <c r="A707" s="449" t="s">
        <v>900</v>
      </c>
      <c r="B707" s="450" t="s">
        <v>714</v>
      </c>
      <c r="C707" s="450" t="s">
        <v>715</v>
      </c>
      <c r="D707" s="450" t="s">
        <v>716</v>
      </c>
      <c r="E707" s="450" t="s">
        <v>717</v>
      </c>
      <c r="F707" s="454">
        <v>1</v>
      </c>
      <c r="G707" s="454">
        <v>2229</v>
      </c>
      <c r="H707" s="454"/>
      <c r="I707" s="454">
        <v>2229</v>
      </c>
      <c r="J707" s="454"/>
      <c r="K707" s="454"/>
      <c r="L707" s="454"/>
      <c r="M707" s="454"/>
      <c r="N707" s="454"/>
      <c r="O707" s="454"/>
      <c r="P707" s="524"/>
      <c r="Q707" s="455"/>
    </row>
    <row r="708" spans="1:17" ht="14.4" customHeight="1" x14ac:dyDescent="0.3">
      <c r="A708" s="449" t="s">
        <v>900</v>
      </c>
      <c r="B708" s="450" t="s">
        <v>714</v>
      </c>
      <c r="C708" s="450" t="s">
        <v>715</v>
      </c>
      <c r="D708" s="450" t="s">
        <v>718</v>
      </c>
      <c r="E708" s="450" t="s">
        <v>719</v>
      </c>
      <c r="F708" s="454">
        <v>201</v>
      </c>
      <c r="G708" s="454">
        <v>11658</v>
      </c>
      <c r="H708" s="454">
        <v>6.7</v>
      </c>
      <c r="I708" s="454">
        <v>58</v>
      </c>
      <c r="J708" s="454">
        <v>30</v>
      </c>
      <c r="K708" s="454">
        <v>1740</v>
      </c>
      <c r="L708" s="454">
        <v>1</v>
      </c>
      <c r="M708" s="454">
        <v>58</v>
      </c>
      <c r="N708" s="454">
        <v>22</v>
      </c>
      <c r="O708" s="454">
        <v>1298</v>
      </c>
      <c r="P708" s="524">
        <v>0.74597701149425288</v>
      </c>
      <c r="Q708" s="455">
        <v>59</v>
      </c>
    </row>
    <row r="709" spans="1:17" ht="14.4" customHeight="1" x14ac:dyDescent="0.3">
      <c r="A709" s="449" t="s">
        <v>900</v>
      </c>
      <c r="B709" s="450" t="s">
        <v>714</v>
      </c>
      <c r="C709" s="450" t="s">
        <v>715</v>
      </c>
      <c r="D709" s="450" t="s">
        <v>720</v>
      </c>
      <c r="E709" s="450" t="s">
        <v>721</v>
      </c>
      <c r="F709" s="454">
        <v>160</v>
      </c>
      <c r="G709" s="454">
        <v>20960</v>
      </c>
      <c r="H709" s="454">
        <v>4.1786283891547047</v>
      </c>
      <c r="I709" s="454">
        <v>131</v>
      </c>
      <c r="J709" s="454">
        <v>38</v>
      </c>
      <c r="K709" s="454">
        <v>5016</v>
      </c>
      <c r="L709" s="454">
        <v>1</v>
      </c>
      <c r="M709" s="454">
        <v>132</v>
      </c>
      <c r="N709" s="454">
        <v>44</v>
      </c>
      <c r="O709" s="454">
        <v>5808</v>
      </c>
      <c r="P709" s="524">
        <v>1.1578947368421053</v>
      </c>
      <c r="Q709" s="455">
        <v>132</v>
      </c>
    </row>
    <row r="710" spans="1:17" ht="14.4" customHeight="1" x14ac:dyDescent="0.3">
      <c r="A710" s="449" t="s">
        <v>900</v>
      </c>
      <c r="B710" s="450" t="s">
        <v>714</v>
      </c>
      <c r="C710" s="450" t="s">
        <v>715</v>
      </c>
      <c r="D710" s="450" t="s">
        <v>722</v>
      </c>
      <c r="E710" s="450" t="s">
        <v>723</v>
      </c>
      <c r="F710" s="454">
        <v>17</v>
      </c>
      <c r="G710" s="454">
        <v>3213</v>
      </c>
      <c r="H710" s="454">
        <v>16.910526315789475</v>
      </c>
      <c r="I710" s="454">
        <v>189</v>
      </c>
      <c r="J710" s="454">
        <v>1</v>
      </c>
      <c r="K710" s="454">
        <v>190</v>
      </c>
      <c r="L710" s="454">
        <v>1</v>
      </c>
      <c r="M710" s="454">
        <v>190</v>
      </c>
      <c r="N710" s="454">
        <v>7</v>
      </c>
      <c r="O710" s="454">
        <v>1330</v>
      </c>
      <c r="P710" s="524">
        <v>7</v>
      </c>
      <c r="Q710" s="455">
        <v>190</v>
      </c>
    </row>
    <row r="711" spans="1:17" ht="14.4" customHeight="1" x14ac:dyDescent="0.3">
      <c r="A711" s="449" t="s">
        <v>900</v>
      </c>
      <c r="B711" s="450" t="s">
        <v>714</v>
      </c>
      <c r="C711" s="450" t="s">
        <v>715</v>
      </c>
      <c r="D711" s="450" t="s">
        <v>724</v>
      </c>
      <c r="E711" s="450" t="s">
        <v>725</v>
      </c>
      <c r="F711" s="454">
        <v>82</v>
      </c>
      <c r="G711" s="454">
        <v>33456</v>
      </c>
      <c r="H711" s="454">
        <v>3.1538461538461537</v>
      </c>
      <c r="I711" s="454">
        <v>408</v>
      </c>
      <c r="J711" s="454">
        <v>26</v>
      </c>
      <c r="K711" s="454">
        <v>10608</v>
      </c>
      <c r="L711" s="454">
        <v>1</v>
      </c>
      <c r="M711" s="454">
        <v>408</v>
      </c>
      <c r="N711" s="454">
        <v>6</v>
      </c>
      <c r="O711" s="454">
        <v>2466</v>
      </c>
      <c r="P711" s="524">
        <v>0.2324660633484163</v>
      </c>
      <c r="Q711" s="455">
        <v>411</v>
      </c>
    </row>
    <row r="712" spans="1:17" ht="14.4" customHeight="1" x14ac:dyDescent="0.3">
      <c r="A712" s="449" t="s">
        <v>900</v>
      </c>
      <c r="B712" s="450" t="s">
        <v>714</v>
      </c>
      <c r="C712" s="450" t="s">
        <v>715</v>
      </c>
      <c r="D712" s="450" t="s">
        <v>726</v>
      </c>
      <c r="E712" s="450" t="s">
        <v>727</v>
      </c>
      <c r="F712" s="454">
        <v>18</v>
      </c>
      <c r="G712" s="454">
        <v>3240</v>
      </c>
      <c r="H712" s="454">
        <v>9</v>
      </c>
      <c r="I712" s="454">
        <v>180</v>
      </c>
      <c r="J712" s="454">
        <v>2</v>
      </c>
      <c r="K712" s="454">
        <v>360</v>
      </c>
      <c r="L712" s="454">
        <v>1</v>
      </c>
      <c r="M712" s="454">
        <v>180</v>
      </c>
      <c r="N712" s="454">
        <v>5</v>
      </c>
      <c r="O712" s="454">
        <v>915</v>
      </c>
      <c r="P712" s="524">
        <v>2.5416666666666665</v>
      </c>
      <c r="Q712" s="455">
        <v>183</v>
      </c>
    </row>
    <row r="713" spans="1:17" ht="14.4" customHeight="1" x14ac:dyDescent="0.3">
      <c r="A713" s="449" t="s">
        <v>900</v>
      </c>
      <c r="B713" s="450" t="s">
        <v>714</v>
      </c>
      <c r="C713" s="450" t="s">
        <v>715</v>
      </c>
      <c r="D713" s="450" t="s">
        <v>730</v>
      </c>
      <c r="E713" s="450" t="s">
        <v>731</v>
      </c>
      <c r="F713" s="454">
        <v>16</v>
      </c>
      <c r="G713" s="454">
        <v>5376</v>
      </c>
      <c r="H713" s="454"/>
      <c r="I713" s="454">
        <v>336</v>
      </c>
      <c r="J713" s="454"/>
      <c r="K713" s="454"/>
      <c r="L713" s="454"/>
      <c r="M713" s="454"/>
      <c r="N713" s="454">
        <v>3</v>
      </c>
      <c r="O713" s="454">
        <v>1023</v>
      </c>
      <c r="P713" s="524"/>
      <c r="Q713" s="455">
        <v>341</v>
      </c>
    </row>
    <row r="714" spans="1:17" ht="14.4" customHeight="1" x14ac:dyDescent="0.3">
      <c r="A714" s="449" t="s">
        <v>900</v>
      </c>
      <c r="B714" s="450" t="s">
        <v>714</v>
      </c>
      <c r="C714" s="450" t="s">
        <v>715</v>
      </c>
      <c r="D714" s="450" t="s">
        <v>732</v>
      </c>
      <c r="E714" s="450" t="s">
        <v>733</v>
      </c>
      <c r="F714" s="454">
        <v>1</v>
      </c>
      <c r="G714" s="454">
        <v>459</v>
      </c>
      <c r="H714" s="454"/>
      <c r="I714" s="454">
        <v>459</v>
      </c>
      <c r="J714" s="454"/>
      <c r="K714" s="454"/>
      <c r="L714" s="454"/>
      <c r="M714" s="454"/>
      <c r="N714" s="454">
        <v>3</v>
      </c>
      <c r="O714" s="454">
        <v>1386</v>
      </c>
      <c r="P714" s="524"/>
      <c r="Q714" s="455">
        <v>462</v>
      </c>
    </row>
    <row r="715" spans="1:17" ht="14.4" customHeight="1" x14ac:dyDescent="0.3">
      <c r="A715" s="449" t="s">
        <v>900</v>
      </c>
      <c r="B715" s="450" t="s">
        <v>714</v>
      </c>
      <c r="C715" s="450" t="s">
        <v>715</v>
      </c>
      <c r="D715" s="450" t="s">
        <v>734</v>
      </c>
      <c r="E715" s="450" t="s">
        <v>735</v>
      </c>
      <c r="F715" s="454">
        <v>91</v>
      </c>
      <c r="G715" s="454">
        <v>31759</v>
      </c>
      <c r="H715" s="454">
        <v>3.0246666666666666</v>
      </c>
      <c r="I715" s="454">
        <v>349</v>
      </c>
      <c r="J715" s="454">
        <v>30</v>
      </c>
      <c r="K715" s="454">
        <v>10500</v>
      </c>
      <c r="L715" s="454">
        <v>1</v>
      </c>
      <c r="M715" s="454">
        <v>350</v>
      </c>
      <c r="N715" s="454">
        <v>68</v>
      </c>
      <c r="O715" s="454">
        <v>23868</v>
      </c>
      <c r="P715" s="524">
        <v>2.2731428571428571</v>
      </c>
      <c r="Q715" s="455">
        <v>351</v>
      </c>
    </row>
    <row r="716" spans="1:17" ht="14.4" customHeight="1" x14ac:dyDescent="0.3">
      <c r="A716" s="449" t="s">
        <v>900</v>
      </c>
      <c r="B716" s="450" t="s">
        <v>714</v>
      </c>
      <c r="C716" s="450" t="s">
        <v>715</v>
      </c>
      <c r="D716" s="450" t="s">
        <v>736</v>
      </c>
      <c r="E716" s="450" t="s">
        <v>737</v>
      </c>
      <c r="F716" s="454">
        <v>1</v>
      </c>
      <c r="G716" s="454">
        <v>1653</v>
      </c>
      <c r="H716" s="454"/>
      <c r="I716" s="454">
        <v>1653</v>
      </c>
      <c r="J716" s="454"/>
      <c r="K716" s="454"/>
      <c r="L716" s="454"/>
      <c r="M716" s="454"/>
      <c r="N716" s="454">
        <v>1</v>
      </c>
      <c r="O716" s="454">
        <v>1660</v>
      </c>
      <c r="P716" s="524"/>
      <c r="Q716" s="455">
        <v>1660</v>
      </c>
    </row>
    <row r="717" spans="1:17" ht="14.4" customHeight="1" x14ac:dyDescent="0.3">
      <c r="A717" s="449" t="s">
        <v>900</v>
      </c>
      <c r="B717" s="450" t="s">
        <v>714</v>
      </c>
      <c r="C717" s="450" t="s">
        <v>715</v>
      </c>
      <c r="D717" s="450" t="s">
        <v>740</v>
      </c>
      <c r="E717" s="450" t="s">
        <v>741</v>
      </c>
      <c r="F717" s="454">
        <v>40</v>
      </c>
      <c r="G717" s="454">
        <v>4680</v>
      </c>
      <c r="H717" s="454">
        <v>1.3333333333333333</v>
      </c>
      <c r="I717" s="454">
        <v>117</v>
      </c>
      <c r="J717" s="454">
        <v>30</v>
      </c>
      <c r="K717" s="454">
        <v>3510</v>
      </c>
      <c r="L717" s="454">
        <v>1</v>
      </c>
      <c r="M717" s="454">
        <v>117</v>
      </c>
      <c r="N717" s="454">
        <v>32</v>
      </c>
      <c r="O717" s="454">
        <v>3776</v>
      </c>
      <c r="P717" s="524">
        <v>1.0757834757834759</v>
      </c>
      <c r="Q717" s="455">
        <v>118</v>
      </c>
    </row>
    <row r="718" spans="1:17" ht="14.4" customHeight="1" x14ac:dyDescent="0.3">
      <c r="A718" s="449" t="s">
        <v>900</v>
      </c>
      <c r="B718" s="450" t="s">
        <v>714</v>
      </c>
      <c r="C718" s="450" t="s">
        <v>715</v>
      </c>
      <c r="D718" s="450" t="s">
        <v>744</v>
      </c>
      <c r="E718" s="450" t="s">
        <v>745</v>
      </c>
      <c r="F718" s="454">
        <v>3</v>
      </c>
      <c r="G718" s="454">
        <v>1173</v>
      </c>
      <c r="H718" s="454"/>
      <c r="I718" s="454">
        <v>391</v>
      </c>
      <c r="J718" s="454"/>
      <c r="K718" s="454"/>
      <c r="L718" s="454"/>
      <c r="M718" s="454"/>
      <c r="N718" s="454">
        <v>1</v>
      </c>
      <c r="O718" s="454">
        <v>399</v>
      </c>
      <c r="P718" s="524"/>
      <c r="Q718" s="455">
        <v>399</v>
      </c>
    </row>
    <row r="719" spans="1:17" ht="14.4" customHeight="1" x14ac:dyDescent="0.3">
      <c r="A719" s="449" t="s">
        <v>900</v>
      </c>
      <c r="B719" s="450" t="s">
        <v>714</v>
      </c>
      <c r="C719" s="450" t="s">
        <v>715</v>
      </c>
      <c r="D719" s="450" t="s">
        <v>746</v>
      </c>
      <c r="E719" s="450" t="s">
        <v>747</v>
      </c>
      <c r="F719" s="454">
        <v>27</v>
      </c>
      <c r="G719" s="454">
        <v>1026</v>
      </c>
      <c r="H719" s="454">
        <v>1.0384615384615385</v>
      </c>
      <c r="I719" s="454">
        <v>38</v>
      </c>
      <c r="J719" s="454">
        <v>26</v>
      </c>
      <c r="K719" s="454">
        <v>988</v>
      </c>
      <c r="L719" s="454">
        <v>1</v>
      </c>
      <c r="M719" s="454">
        <v>38</v>
      </c>
      <c r="N719" s="454">
        <v>23</v>
      </c>
      <c r="O719" s="454">
        <v>874</v>
      </c>
      <c r="P719" s="524">
        <v>0.88461538461538458</v>
      </c>
      <c r="Q719" s="455">
        <v>38</v>
      </c>
    </row>
    <row r="720" spans="1:17" ht="14.4" customHeight="1" x14ac:dyDescent="0.3">
      <c r="A720" s="449" t="s">
        <v>900</v>
      </c>
      <c r="B720" s="450" t="s">
        <v>714</v>
      </c>
      <c r="C720" s="450" t="s">
        <v>715</v>
      </c>
      <c r="D720" s="450" t="s">
        <v>750</v>
      </c>
      <c r="E720" s="450" t="s">
        <v>751</v>
      </c>
      <c r="F720" s="454">
        <v>5</v>
      </c>
      <c r="G720" s="454">
        <v>3525</v>
      </c>
      <c r="H720" s="454"/>
      <c r="I720" s="454">
        <v>705</v>
      </c>
      <c r="J720" s="454"/>
      <c r="K720" s="454"/>
      <c r="L720" s="454"/>
      <c r="M720" s="454"/>
      <c r="N720" s="454">
        <v>1</v>
      </c>
      <c r="O720" s="454">
        <v>713</v>
      </c>
      <c r="P720" s="524"/>
      <c r="Q720" s="455">
        <v>713</v>
      </c>
    </row>
    <row r="721" spans="1:17" ht="14.4" customHeight="1" x14ac:dyDescent="0.3">
      <c r="A721" s="449" t="s">
        <v>900</v>
      </c>
      <c r="B721" s="450" t="s">
        <v>714</v>
      </c>
      <c r="C721" s="450" t="s">
        <v>715</v>
      </c>
      <c r="D721" s="450" t="s">
        <v>754</v>
      </c>
      <c r="E721" s="450" t="s">
        <v>755</v>
      </c>
      <c r="F721" s="454">
        <v>148</v>
      </c>
      <c r="G721" s="454">
        <v>45140</v>
      </c>
      <c r="H721" s="454">
        <v>4.2285714285714286</v>
      </c>
      <c r="I721" s="454">
        <v>305</v>
      </c>
      <c r="J721" s="454">
        <v>35</v>
      </c>
      <c r="K721" s="454">
        <v>10675</v>
      </c>
      <c r="L721" s="454">
        <v>1</v>
      </c>
      <c r="M721" s="454">
        <v>305</v>
      </c>
      <c r="N721" s="454">
        <v>41</v>
      </c>
      <c r="O721" s="454">
        <v>12628</v>
      </c>
      <c r="P721" s="524">
        <v>1.1829508196721312</v>
      </c>
      <c r="Q721" s="455">
        <v>308</v>
      </c>
    </row>
    <row r="722" spans="1:17" ht="14.4" customHeight="1" x14ac:dyDescent="0.3">
      <c r="A722" s="449" t="s">
        <v>900</v>
      </c>
      <c r="B722" s="450" t="s">
        <v>714</v>
      </c>
      <c r="C722" s="450" t="s">
        <v>715</v>
      </c>
      <c r="D722" s="450" t="s">
        <v>756</v>
      </c>
      <c r="E722" s="450" t="s">
        <v>757</v>
      </c>
      <c r="F722" s="454">
        <v>2</v>
      </c>
      <c r="G722" s="454">
        <v>7424</v>
      </c>
      <c r="H722" s="454"/>
      <c r="I722" s="454">
        <v>3712</v>
      </c>
      <c r="J722" s="454"/>
      <c r="K722" s="454"/>
      <c r="L722" s="454"/>
      <c r="M722" s="454"/>
      <c r="N722" s="454"/>
      <c r="O722" s="454"/>
      <c r="P722" s="524"/>
      <c r="Q722" s="455"/>
    </row>
    <row r="723" spans="1:17" ht="14.4" customHeight="1" x14ac:dyDescent="0.3">
      <c r="A723" s="449" t="s">
        <v>900</v>
      </c>
      <c r="B723" s="450" t="s">
        <v>714</v>
      </c>
      <c r="C723" s="450" t="s">
        <v>715</v>
      </c>
      <c r="D723" s="450" t="s">
        <v>758</v>
      </c>
      <c r="E723" s="450" t="s">
        <v>759</v>
      </c>
      <c r="F723" s="454">
        <v>135</v>
      </c>
      <c r="G723" s="454">
        <v>66690</v>
      </c>
      <c r="H723" s="454">
        <v>4.9898989898989896</v>
      </c>
      <c r="I723" s="454">
        <v>494</v>
      </c>
      <c r="J723" s="454">
        <v>27</v>
      </c>
      <c r="K723" s="454">
        <v>13365</v>
      </c>
      <c r="L723" s="454">
        <v>1</v>
      </c>
      <c r="M723" s="454">
        <v>495</v>
      </c>
      <c r="N723" s="454">
        <v>21</v>
      </c>
      <c r="O723" s="454">
        <v>10479</v>
      </c>
      <c r="P723" s="524">
        <v>0.78406285072951742</v>
      </c>
      <c r="Q723" s="455">
        <v>499</v>
      </c>
    </row>
    <row r="724" spans="1:17" ht="14.4" customHeight="1" x14ac:dyDescent="0.3">
      <c r="A724" s="449" t="s">
        <v>900</v>
      </c>
      <c r="B724" s="450" t="s">
        <v>714</v>
      </c>
      <c r="C724" s="450" t="s">
        <v>715</v>
      </c>
      <c r="D724" s="450" t="s">
        <v>762</v>
      </c>
      <c r="E724" s="450" t="s">
        <v>763</v>
      </c>
      <c r="F724" s="454">
        <v>197</v>
      </c>
      <c r="G724" s="454">
        <v>72890</v>
      </c>
      <c r="H724" s="454">
        <v>4.0931042228212036</v>
      </c>
      <c r="I724" s="454">
        <v>370</v>
      </c>
      <c r="J724" s="454">
        <v>48</v>
      </c>
      <c r="K724" s="454">
        <v>17808</v>
      </c>
      <c r="L724" s="454">
        <v>1</v>
      </c>
      <c r="M724" s="454">
        <v>371</v>
      </c>
      <c r="N724" s="454">
        <v>55</v>
      </c>
      <c r="O724" s="454">
        <v>20680</v>
      </c>
      <c r="P724" s="524">
        <v>1.1612758310871518</v>
      </c>
      <c r="Q724" s="455">
        <v>376</v>
      </c>
    </row>
    <row r="725" spans="1:17" ht="14.4" customHeight="1" x14ac:dyDescent="0.3">
      <c r="A725" s="449" t="s">
        <v>900</v>
      </c>
      <c r="B725" s="450" t="s">
        <v>714</v>
      </c>
      <c r="C725" s="450" t="s">
        <v>715</v>
      </c>
      <c r="D725" s="450" t="s">
        <v>766</v>
      </c>
      <c r="E725" s="450" t="s">
        <v>767</v>
      </c>
      <c r="F725" s="454"/>
      <c r="G725" s="454"/>
      <c r="H725" s="454"/>
      <c r="I725" s="454"/>
      <c r="J725" s="454">
        <v>1</v>
      </c>
      <c r="K725" s="454">
        <v>12</v>
      </c>
      <c r="L725" s="454">
        <v>1</v>
      </c>
      <c r="M725" s="454">
        <v>12</v>
      </c>
      <c r="N725" s="454"/>
      <c r="O725" s="454"/>
      <c r="P725" s="524"/>
      <c r="Q725" s="455"/>
    </row>
    <row r="726" spans="1:17" ht="14.4" customHeight="1" x14ac:dyDescent="0.3">
      <c r="A726" s="449" t="s">
        <v>900</v>
      </c>
      <c r="B726" s="450" t="s">
        <v>714</v>
      </c>
      <c r="C726" s="450" t="s">
        <v>715</v>
      </c>
      <c r="D726" s="450" t="s">
        <v>768</v>
      </c>
      <c r="E726" s="450" t="s">
        <v>769</v>
      </c>
      <c r="F726" s="454">
        <v>1</v>
      </c>
      <c r="G726" s="454">
        <v>12794</v>
      </c>
      <c r="H726" s="454">
        <v>0.99984370115661148</v>
      </c>
      <c r="I726" s="454">
        <v>12794</v>
      </c>
      <c r="J726" s="454">
        <v>1</v>
      </c>
      <c r="K726" s="454">
        <v>12796</v>
      </c>
      <c r="L726" s="454">
        <v>1</v>
      </c>
      <c r="M726" s="454">
        <v>12796</v>
      </c>
      <c r="N726" s="454">
        <v>4</v>
      </c>
      <c r="O726" s="454">
        <v>51216</v>
      </c>
      <c r="P726" s="524">
        <v>4.0025007814942173</v>
      </c>
      <c r="Q726" s="455">
        <v>12804</v>
      </c>
    </row>
    <row r="727" spans="1:17" ht="14.4" customHeight="1" x14ac:dyDescent="0.3">
      <c r="A727" s="449" t="s">
        <v>900</v>
      </c>
      <c r="B727" s="450" t="s">
        <v>714</v>
      </c>
      <c r="C727" s="450" t="s">
        <v>715</v>
      </c>
      <c r="D727" s="450" t="s">
        <v>770</v>
      </c>
      <c r="E727" s="450" t="s">
        <v>771</v>
      </c>
      <c r="F727" s="454">
        <v>1</v>
      </c>
      <c r="G727" s="454">
        <v>111</v>
      </c>
      <c r="H727" s="454"/>
      <c r="I727" s="454">
        <v>111</v>
      </c>
      <c r="J727" s="454"/>
      <c r="K727" s="454"/>
      <c r="L727" s="454"/>
      <c r="M727" s="454"/>
      <c r="N727" s="454"/>
      <c r="O727" s="454"/>
      <c r="P727" s="524"/>
      <c r="Q727" s="455"/>
    </row>
    <row r="728" spans="1:17" ht="14.4" customHeight="1" x14ac:dyDescent="0.3">
      <c r="A728" s="449" t="s">
        <v>900</v>
      </c>
      <c r="B728" s="450" t="s">
        <v>714</v>
      </c>
      <c r="C728" s="450" t="s">
        <v>715</v>
      </c>
      <c r="D728" s="450" t="s">
        <v>772</v>
      </c>
      <c r="E728" s="450" t="s">
        <v>773</v>
      </c>
      <c r="F728" s="454">
        <v>3</v>
      </c>
      <c r="G728" s="454">
        <v>375</v>
      </c>
      <c r="H728" s="454">
        <v>1.4880952380952381</v>
      </c>
      <c r="I728" s="454">
        <v>125</v>
      </c>
      <c r="J728" s="454">
        <v>2</v>
      </c>
      <c r="K728" s="454">
        <v>252</v>
      </c>
      <c r="L728" s="454">
        <v>1</v>
      </c>
      <c r="M728" s="454">
        <v>126</v>
      </c>
      <c r="N728" s="454"/>
      <c r="O728" s="454"/>
      <c r="P728" s="524"/>
      <c r="Q728" s="455"/>
    </row>
    <row r="729" spans="1:17" ht="14.4" customHeight="1" x14ac:dyDescent="0.3">
      <c r="A729" s="449" t="s">
        <v>900</v>
      </c>
      <c r="B729" s="450" t="s">
        <v>714</v>
      </c>
      <c r="C729" s="450" t="s">
        <v>715</v>
      </c>
      <c r="D729" s="450" t="s">
        <v>774</v>
      </c>
      <c r="E729" s="450" t="s">
        <v>775</v>
      </c>
      <c r="F729" s="454">
        <v>50</v>
      </c>
      <c r="G729" s="454">
        <v>24750</v>
      </c>
      <c r="H729" s="454">
        <v>1.4676233396584439</v>
      </c>
      <c r="I729" s="454">
        <v>495</v>
      </c>
      <c r="J729" s="454">
        <v>34</v>
      </c>
      <c r="K729" s="454">
        <v>16864</v>
      </c>
      <c r="L729" s="454">
        <v>1</v>
      </c>
      <c r="M729" s="454">
        <v>496</v>
      </c>
      <c r="N729" s="454">
        <v>33</v>
      </c>
      <c r="O729" s="454">
        <v>16500</v>
      </c>
      <c r="P729" s="524">
        <v>0.978415559772296</v>
      </c>
      <c r="Q729" s="455">
        <v>500</v>
      </c>
    </row>
    <row r="730" spans="1:17" ht="14.4" customHeight="1" x14ac:dyDescent="0.3">
      <c r="A730" s="449" t="s">
        <v>900</v>
      </c>
      <c r="B730" s="450" t="s">
        <v>714</v>
      </c>
      <c r="C730" s="450" t="s">
        <v>715</v>
      </c>
      <c r="D730" s="450" t="s">
        <v>777</v>
      </c>
      <c r="E730" s="450" t="s">
        <v>778</v>
      </c>
      <c r="F730" s="454">
        <v>1</v>
      </c>
      <c r="G730" s="454">
        <v>456</v>
      </c>
      <c r="H730" s="454"/>
      <c r="I730" s="454">
        <v>456</v>
      </c>
      <c r="J730" s="454"/>
      <c r="K730" s="454"/>
      <c r="L730" s="454"/>
      <c r="M730" s="454"/>
      <c r="N730" s="454">
        <v>1</v>
      </c>
      <c r="O730" s="454">
        <v>463</v>
      </c>
      <c r="P730" s="524"/>
      <c r="Q730" s="455">
        <v>463</v>
      </c>
    </row>
    <row r="731" spans="1:17" ht="14.4" customHeight="1" x14ac:dyDescent="0.3">
      <c r="A731" s="449" t="s">
        <v>900</v>
      </c>
      <c r="B731" s="450" t="s">
        <v>714</v>
      </c>
      <c r="C731" s="450" t="s">
        <v>715</v>
      </c>
      <c r="D731" s="450" t="s">
        <v>779</v>
      </c>
      <c r="E731" s="450" t="s">
        <v>780</v>
      </c>
      <c r="F731" s="454">
        <v>4</v>
      </c>
      <c r="G731" s="454">
        <v>232</v>
      </c>
      <c r="H731" s="454">
        <v>1</v>
      </c>
      <c r="I731" s="454">
        <v>58</v>
      </c>
      <c r="J731" s="454">
        <v>4</v>
      </c>
      <c r="K731" s="454">
        <v>232</v>
      </c>
      <c r="L731" s="454">
        <v>1</v>
      </c>
      <c r="M731" s="454">
        <v>58</v>
      </c>
      <c r="N731" s="454">
        <v>2</v>
      </c>
      <c r="O731" s="454">
        <v>118</v>
      </c>
      <c r="P731" s="524">
        <v>0.50862068965517238</v>
      </c>
      <c r="Q731" s="455">
        <v>59</v>
      </c>
    </row>
    <row r="732" spans="1:17" ht="14.4" customHeight="1" x14ac:dyDescent="0.3">
      <c r="A732" s="449" t="s">
        <v>900</v>
      </c>
      <c r="B732" s="450" t="s">
        <v>714</v>
      </c>
      <c r="C732" s="450" t="s">
        <v>715</v>
      </c>
      <c r="D732" s="450" t="s">
        <v>781</v>
      </c>
      <c r="E732" s="450" t="s">
        <v>782</v>
      </c>
      <c r="F732" s="454">
        <v>1</v>
      </c>
      <c r="G732" s="454">
        <v>2173</v>
      </c>
      <c r="H732" s="454"/>
      <c r="I732" s="454">
        <v>2173</v>
      </c>
      <c r="J732" s="454"/>
      <c r="K732" s="454"/>
      <c r="L732" s="454"/>
      <c r="M732" s="454"/>
      <c r="N732" s="454">
        <v>3</v>
      </c>
      <c r="O732" s="454">
        <v>6537</v>
      </c>
      <c r="P732" s="524"/>
      <c r="Q732" s="455">
        <v>2179</v>
      </c>
    </row>
    <row r="733" spans="1:17" ht="14.4" customHeight="1" x14ac:dyDescent="0.3">
      <c r="A733" s="449" t="s">
        <v>900</v>
      </c>
      <c r="B733" s="450" t="s">
        <v>714</v>
      </c>
      <c r="C733" s="450" t="s">
        <v>715</v>
      </c>
      <c r="D733" s="450" t="s">
        <v>787</v>
      </c>
      <c r="E733" s="450" t="s">
        <v>788</v>
      </c>
      <c r="F733" s="454">
        <v>753</v>
      </c>
      <c r="G733" s="454">
        <v>132528</v>
      </c>
      <c r="H733" s="454">
        <v>3.2456896551724137</v>
      </c>
      <c r="I733" s="454">
        <v>176</v>
      </c>
      <c r="J733" s="454">
        <v>232</v>
      </c>
      <c r="K733" s="454">
        <v>40832</v>
      </c>
      <c r="L733" s="454">
        <v>1</v>
      </c>
      <c r="M733" s="454">
        <v>176</v>
      </c>
      <c r="N733" s="454">
        <v>329</v>
      </c>
      <c r="O733" s="454">
        <v>58891</v>
      </c>
      <c r="P733" s="524">
        <v>1.4422756661442007</v>
      </c>
      <c r="Q733" s="455">
        <v>179</v>
      </c>
    </row>
    <row r="734" spans="1:17" ht="14.4" customHeight="1" x14ac:dyDescent="0.3">
      <c r="A734" s="449" t="s">
        <v>900</v>
      </c>
      <c r="B734" s="450" t="s">
        <v>714</v>
      </c>
      <c r="C734" s="450" t="s">
        <v>715</v>
      </c>
      <c r="D734" s="450" t="s">
        <v>789</v>
      </c>
      <c r="E734" s="450" t="s">
        <v>790</v>
      </c>
      <c r="F734" s="454">
        <v>12</v>
      </c>
      <c r="G734" s="454">
        <v>1020</v>
      </c>
      <c r="H734" s="454"/>
      <c r="I734" s="454">
        <v>85</v>
      </c>
      <c r="J734" s="454"/>
      <c r="K734" s="454"/>
      <c r="L734" s="454"/>
      <c r="M734" s="454"/>
      <c r="N734" s="454">
        <v>2</v>
      </c>
      <c r="O734" s="454">
        <v>174</v>
      </c>
      <c r="P734" s="524"/>
      <c r="Q734" s="455">
        <v>87</v>
      </c>
    </row>
    <row r="735" spans="1:17" ht="14.4" customHeight="1" x14ac:dyDescent="0.3">
      <c r="A735" s="449" t="s">
        <v>900</v>
      </c>
      <c r="B735" s="450" t="s">
        <v>714</v>
      </c>
      <c r="C735" s="450" t="s">
        <v>715</v>
      </c>
      <c r="D735" s="450" t="s">
        <v>791</v>
      </c>
      <c r="E735" s="450" t="s">
        <v>792</v>
      </c>
      <c r="F735" s="454">
        <v>1</v>
      </c>
      <c r="G735" s="454">
        <v>178</v>
      </c>
      <c r="H735" s="454"/>
      <c r="I735" s="454">
        <v>178</v>
      </c>
      <c r="J735" s="454"/>
      <c r="K735" s="454"/>
      <c r="L735" s="454"/>
      <c r="M735" s="454"/>
      <c r="N735" s="454">
        <v>1</v>
      </c>
      <c r="O735" s="454">
        <v>180</v>
      </c>
      <c r="P735" s="524"/>
      <c r="Q735" s="455">
        <v>180</v>
      </c>
    </row>
    <row r="736" spans="1:17" ht="14.4" customHeight="1" x14ac:dyDescent="0.3">
      <c r="A736" s="449" t="s">
        <v>900</v>
      </c>
      <c r="B736" s="450" t="s">
        <v>714</v>
      </c>
      <c r="C736" s="450" t="s">
        <v>715</v>
      </c>
      <c r="D736" s="450" t="s">
        <v>793</v>
      </c>
      <c r="E736" s="450" t="s">
        <v>794</v>
      </c>
      <c r="F736" s="454">
        <v>3</v>
      </c>
      <c r="G736" s="454">
        <v>510</v>
      </c>
      <c r="H736" s="454">
        <v>3</v>
      </c>
      <c r="I736" s="454">
        <v>170</v>
      </c>
      <c r="J736" s="454">
        <v>1</v>
      </c>
      <c r="K736" s="454">
        <v>170</v>
      </c>
      <c r="L736" s="454">
        <v>1</v>
      </c>
      <c r="M736" s="454">
        <v>170</v>
      </c>
      <c r="N736" s="454">
        <v>6</v>
      </c>
      <c r="O736" s="454">
        <v>1032</v>
      </c>
      <c r="P736" s="524">
        <v>6.0705882352941174</v>
      </c>
      <c r="Q736" s="455">
        <v>172</v>
      </c>
    </row>
    <row r="737" spans="1:17" ht="14.4" customHeight="1" x14ac:dyDescent="0.3">
      <c r="A737" s="449" t="s">
        <v>900</v>
      </c>
      <c r="B737" s="450" t="s">
        <v>714</v>
      </c>
      <c r="C737" s="450" t="s">
        <v>715</v>
      </c>
      <c r="D737" s="450" t="s">
        <v>798</v>
      </c>
      <c r="E737" s="450" t="s">
        <v>799</v>
      </c>
      <c r="F737" s="454">
        <v>1</v>
      </c>
      <c r="G737" s="454">
        <v>176</v>
      </c>
      <c r="H737" s="454"/>
      <c r="I737" s="454">
        <v>176</v>
      </c>
      <c r="J737" s="454"/>
      <c r="K737" s="454"/>
      <c r="L737" s="454"/>
      <c r="M737" s="454"/>
      <c r="N737" s="454">
        <v>1</v>
      </c>
      <c r="O737" s="454">
        <v>178</v>
      </c>
      <c r="P737" s="524"/>
      <c r="Q737" s="455">
        <v>178</v>
      </c>
    </row>
    <row r="738" spans="1:17" ht="14.4" customHeight="1" x14ac:dyDescent="0.3">
      <c r="A738" s="449" t="s">
        <v>900</v>
      </c>
      <c r="B738" s="450" t="s">
        <v>714</v>
      </c>
      <c r="C738" s="450" t="s">
        <v>715</v>
      </c>
      <c r="D738" s="450" t="s">
        <v>803</v>
      </c>
      <c r="E738" s="450" t="s">
        <v>804</v>
      </c>
      <c r="F738" s="454">
        <v>5</v>
      </c>
      <c r="G738" s="454">
        <v>1320</v>
      </c>
      <c r="H738" s="454">
        <v>1.6666666666666667</v>
      </c>
      <c r="I738" s="454">
        <v>264</v>
      </c>
      <c r="J738" s="454">
        <v>3</v>
      </c>
      <c r="K738" s="454">
        <v>792</v>
      </c>
      <c r="L738" s="454">
        <v>1</v>
      </c>
      <c r="M738" s="454">
        <v>264</v>
      </c>
      <c r="N738" s="454">
        <v>8</v>
      </c>
      <c r="O738" s="454">
        <v>2136</v>
      </c>
      <c r="P738" s="524">
        <v>2.6969696969696968</v>
      </c>
      <c r="Q738" s="455">
        <v>267</v>
      </c>
    </row>
    <row r="739" spans="1:17" ht="14.4" customHeight="1" x14ac:dyDescent="0.3">
      <c r="A739" s="449" t="s">
        <v>900</v>
      </c>
      <c r="B739" s="450" t="s">
        <v>714</v>
      </c>
      <c r="C739" s="450" t="s">
        <v>715</v>
      </c>
      <c r="D739" s="450" t="s">
        <v>805</v>
      </c>
      <c r="E739" s="450" t="s">
        <v>806</v>
      </c>
      <c r="F739" s="454">
        <v>3</v>
      </c>
      <c r="G739" s="454">
        <v>6393</v>
      </c>
      <c r="H739" s="454">
        <v>2.9957825679475163</v>
      </c>
      <c r="I739" s="454">
        <v>2131</v>
      </c>
      <c r="J739" s="454">
        <v>1</v>
      </c>
      <c r="K739" s="454">
        <v>2134</v>
      </c>
      <c r="L739" s="454">
        <v>1</v>
      </c>
      <c r="M739" s="454">
        <v>2134</v>
      </c>
      <c r="N739" s="454">
        <v>13</v>
      </c>
      <c r="O739" s="454">
        <v>27898</v>
      </c>
      <c r="P739" s="524">
        <v>13.073102155576382</v>
      </c>
      <c r="Q739" s="455">
        <v>2146</v>
      </c>
    </row>
    <row r="740" spans="1:17" ht="14.4" customHeight="1" x14ac:dyDescent="0.3">
      <c r="A740" s="449" t="s">
        <v>900</v>
      </c>
      <c r="B740" s="450" t="s">
        <v>714</v>
      </c>
      <c r="C740" s="450" t="s">
        <v>715</v>
      </c>
      <c r="D740" s="450" t="s">
        <v>807</v>
      </c>
      <c r="E740" s="450" t="s">
        <v>808</v>
      </c>
      <c r="F740" s="454">
        <v>52</v>
      </c>
      <c r="G740" s="454">
        <v>12584</v>
      </c>
      <c r="H740" s="454">
        <v>1.4385002286236854</v>
      </c>
      <c r="I740" s="454">
        <v>242</v>
      </c>
      <c r="J740" s="454">
        <v>36</v>
      </c>
      <c r="K740" s="454">
        <v>8748</v>
      </c>
      <c r="L740" s="454">
        <v>1</v>
      </c>
      <c r="M740" s="454">
        <v>243</v>
      </c>
      <c r="N740" s="454">
        <v>43</v>
      </c>
      <c r="O740" s="454">
        <v>10492</v>
      </c>
      <c r="P740" s="524">
        <v>1.1993598536808414</v>
      </c>
      <c r="Q740" s="455">
        <v>244</v>
      </c>
    </row>
    <row r="741" spans="1:17" ht="14.4" customHeight="1" x14ac:dyDescent="0.3">
      <c r="A741" s="449" t="s">
        <v>900</v>
      </c>
      <c r="B741" s="450" t="s">
        <v>714</v>
      </c>
      <c r="C741" s="450" t="s">
        <v>715</v>
      </c>
      <c r="D741" s="450" t="s">
        <v>809</v>
      </c>
      <c r="E741" s="450" t="s">
        <v>810</v>
      </c>
      <c r="F741" s="454">
        <v>2</v>
      </c>
      <c r="G741" s="454">
        <v>848</v>
      </c>
      <c r="H741" s="454"/>
      <c r="I741" s="454">
        <v>424</v>
      </c>
      <c r="J741" s="454"/>
      <c r="K741" s="454"/>
      <c r="L741" s="454"/>
      <c r="M741" s="454"/>
      <c r="N741" s="454"/>
      <c r="O741" s="454"/>
      <c r="P741" s="524"/>
      <c r="Q741" s="455"/>
    </row>
    <row r="742" spans="1:17" ht="14.4" customHeight="1" x14ac:dyDescent="0.3">
      <c r="A742" s="449" t="s">
        <v>900</v>
      </c>
      <c r="B742" s="450" t="s">
        <v>714</v>
      </c>
      <c r="C742" s="450" t="s">
        <v>715</v>
      </c>
      <c r="D742" s="450" t="s">
        <v>814</v>
      </c>
      <c r="E742" s="450" t="s">
        <v>815</v>
      </c>
      <c r="F742" s="454">
        <v>29</v>
      </c>
      <c r="G742" s="454">
        <v>30653</v>
      </c>
      <c r="H742" s="454">
        <v>0.85052719200887905</v>
      </c>
      <c r="I742" s="454">
        <v>1057</v>
      </c>
      <c r="J742" s="454">
        <v>34</v>
      </c>
      <c r="K742" s="454">
        <v>36040</v>
      </c>
      <c r="L742" s="454">
        <v>1</v>
      </c>
      <c r="M742" s="454">
        <v>1060</v>
      </c>
      <c r="N742" s="454"/>
      <c r="O742" s="454"/>
      <c r="P742" s="524"/>
      <c r="Q742" s="455"/>
    </row>
    <row r="743" spans="1:17" ht="14.4" customHeight="1" x14ac:dyDescent="0.3">
      <c r="A743" s="449" t="s">
        <v>900</v>
      </c>
      <c r="B743" s="450" t="s">
        <v>714</v>
      </c>
      <c r="C743" s="450" t="s">
        <v>715</v>
      </c>
      <c r="D743" s="450" t="s">
        <v>816</v>
      </c>
      <c r="E743" s="450" t="s">
        <v>817</v>
      </c>
      <c r="F743" s="454"/>
      <c r="G743" s="454"/>
      <c r="H743" s="454"/>
      <c r="I743" s="454"/>
      <c r="J743" s="454">
        <v>1</v>
      </c>
      <c r="K743" s="454">
        <v>289</v>
      </c>
      <c r="L743" s="454">
        <v>1</v>
      </c>
      <c r="M743" s="454">
        <v>289</v>
      </c>
      <c r="N743" s="454">
        <v>4</v>
      </c>
      <c r="O743" s="454">
        <v>1164</v>
      </c>
      <c r="P743" s="524">
        <v>4.0276816608996544</v>
      </c>
      <c r="Q743" s="455">
        <v>291</v>
      </c>
    </row>
    <row r="744" spans="1:17" ht="14.4" customHeight="1" x14ac:dyDescent="0.3">
      <c r="A744" s="449" t="s">
        <v>900</v>
      </c>
      <c r="B744" s="450" t="s">
        <v>714</v>
      </c>
      <c r="C744" s="450" t="s">
        <v>715</v>
      </c>
      <c r="D744" s="450" t="s">
        <v>818</v>
      </c>
      <c r="E744" s="450" t="s">
        <v>819</v>
      </c>
      <c r="F744" s="454">
        <v>1</v>
      </c>
      <c r="G744" s="454">
        <v>1098</v>
      </c>
      <c r="H744" s="454"/>
      <c r="I744" s="454">
        <v>1098</v>
      </c>
      <c r="J744" s="454"/>
      <c r="K744" s="454"/>
      <c r="L744" s="454"/>
      <c r="M744" s="454"/>
      <c r="N744" s="454"/>
      <c r="O744" s="454"/>
      <c r="P744" s="524"/>
      <c r="Q744" s="455"/>
    </row>
    <row r="745" spans="1:17" ht="14.4" customHeight="1" x14ac:dyDescent="0.3">
      <c r="A745" s="449" t="s">
        <v>900</v>
      </c>
      <c r="B745" s="450" t="s">
        <v>714</v>
      </c>
      <c r="C745" s="450" t="s">
        <v>715</v>
      </c>
      <c r="D745" s="450" t="s">
        <v>824</v>
      </c>
      <c r="E745" s="450" t="s">
        <v>825</v>
      </c>
      <c r="F745" s="454"/>
      <c r="G745" s="454"/>
      <c r="H745" s="454"/>
      <c r="I745" s="454"/>
      <c r="J745" s="454">
        <v>1</v>
      </c>
      <c r="K745" s="454">
        <v>0</v>
      </c>
      <c r="L745" s="454"/>
      <c r="M745" s="454">
        <v>0</v>
      </c>
      <c r="N745" s="454">
        <v>4</v>
      </c>
      <c r="O745" s="454">
        <v>0</v>
      </c>
      <c r="P745" s="524"/>
      <c r="Q745" s="455">
        <v>0</v>
      </c>
    </row>
    <row r="746" spans="1:17" ht="14.4" customHeight="1" x14ac:dyDescent="0.3">
      <c r="A746" s="449" t="s">
        <v>900</v>
      </c>
      <c r="B746" s="450" t="s">
        <v>714</v>
      </c>
      <c r="C746" s="450" t="s">
        <v>715</v>
      </c>
      <c r="D746" s="450" t="s">
        <v>828</v>
      </c>
      <c r="E746" s="450" t="s">
        <v>829</v>
      </c>
      <c r="F746" s="454"/>
      <c r="G746" s="454"/>
      <c r="H746" s="454"/>
      <c r="I746" s="454"/>
      <c r="J746" s="454">
        <v>4</v>
      </c>
      <c r="K746" s="454">
        <v>19116</v>
      </c>
      <c r="L746" s="454">
        <v>1</v>
      </c>
      <c r="M746" s="454">
        <v>4779</v>
      </c>
      <c r="N746" s="454"/>
      <c r="O746" s="454"/>
      <c r="P746" s="524"/>
      <c r="Q746" s="455"/>
    </row>
    <row r="747" spans="1:17" ht="14.4" customHeight="1" x14ac:dyDescent="0.3">
      <c r="A747" s="449" t="s">
        <v>900</v>
      </c>
      <c r="B747" s="450" t="s">
        <v>714</v>
      </c>
      <c r="C747" s="450" t="s">
        <v>715</v>
      </c>
      <c r="D747" s="450" t="s">
        <v>830</v>
      </c>
      <c r="E747" s="450" t="s">
        <v>831</v>
      </c>
      <c r="F747" s="454"/>
      <c r="G747" s="454"/>
      <c r="H747" s="454"/>
      <c r="I747" s="454"/>
      <c r="J747" s="454">
        <v>1</v>
      </c>
      <c r="K747" s="454">
        <v>609</v>
      </c>
      <c r="L747" s="454">
        <v>1</v>
      </c>
      <c r="M747" s="454">
        <v>609</v>
      </c>
      <c r="N747" s="454"/>
      <c r="O747" s="454"/>
      <c r="P747" s="524"/>
      <c r="Q747" s="455"/>
    </row>
    <row r="748" spans="1:17" ht="14.4" customHeight="1" thickBot="1" x14ac:dyDescent="0.35">
      <c r="A748" s="456" t="s">
        <v>900</v>
      </c>
      <c r="B748" s="457" t="s">
        <v>714</v>
      </c>
      <c r="C748" s="457" t="s">
        <v>715</v>
      </c>
      <c r="D748" s="457" t="s">
        <v>832</v>
      </c>
      <c r="E748" s="457" t="s">
        <v>833</v>
      </c>
      <c r="F748" s="461"/>
      <c r="G748" s="461"/>
      <c r="H748" s="461"/>
      <c r="I748" s="461"/>
      <c r="J748" s="461">
        <v>1</v>
      </c>
      <c r="K748" s="461">
        <v>2840</v>
      </c>
      <c r="L748" s="461">
        <v>1</v>
      </c>
      <c r="M748" s="461">
        <v>2840</v>
      </c>
      <c r="N748" s="461">
        <v>2</v>
      </c>
      <c r="O748" s="461">
        <v>5690</v>
      </c>
      <c r="P748" s="472">
        <v>2.0035211267605635</v>
      </c>
      <c r="Q748" s="462">
        <v>2845</v>
      </c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4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23" bestFit="1" customWidth="1"/>
    <col min="2" max="2" width="11.6640625" style="123" hidden="1" customWidth="1"/>
    <col min="3" max="4" width="11" style="125" customWidth="1"/>
    <col min="5" max="5" width="11" style="126" customWidth="1"/>
    <col min="6" max="16384" width="8.88671875" style="123"/>
  </cols>
  <sheetData>
    <row r="1" spans="1:5" ht="18.600000000000001" thickBot="1" x14ac:dyDescent="0.4">
      <c r="A1" s="297" t="s">
        <v>104</v>
      </c>
      <c r="B1" s="297"/>
      <c r="C1" s="298"/>
      <c r="D1" s="298"/>
      <c r="E1" s="298"/>
    </row>
    <row r="2" spans="1:5" ht="14.4" customHeight="1" thickBot="1" x14ac:dyDescent="0.35">
      <c r="A2" s="200" t="s">
        <v>235</v>
      </c>
      <c r="B2" s="124"/>
    </row>
    <row r="3" spans="1:5" ht="14.4" customHeight="1" thickBot="1" x14ac:dyDescent="0.35">
      <c r="A3" s="127"/>
      <c r="C3" s="128" t="s">
        <v>92</v>
      </c>
      <c r="D3" s="129" t="s">
        <v>58</v>
      </c>
      <c r="E3" s="130" t="s">
        <v>60</v>
      </c>
    </row>
    <row r="4" spans="1:5" ht="14.4" customHeight="1" thickBot="1" x14ac:dyDescent="0.35">
      <c r="A4" s="131" t="str">
        <f>HYPERLINK("#HI!A1","NÁKLADY CELKEM (v tisících Kč)")</f>
        <v>NÁKLADY CELKEM (v tisících Kč)</v>
      </c>
      <c r="B4" s="132"/>
      <c r="C4" s="133">
        <f ca="1">IF(ISERROR(VLOOKUP("Náklady celkem",INDIRECT("HI!$A:$G"),6,0)),0,VLOOKUP("Náklady celkem",INDIRECT("HI!$A:$G"),6,0))</f>
        <v>11011.039622474671</v>
      </c>
      <c r="D4" s="133">
        <f ca="1">IF(ISERROR(VLOOKUP("Náklady celkem",INDIRECT("HI!$A:$G"),5,0)),0,VLOOKUP("Náklady celkem",INDIRECT("HI!$A:$G"),5,0))</f>
        <v>11204.68979</v>
      </c>
      <c r="E4" s="134">
        <f ca="1">IF(C4=0,0,D4/C4)</f>
        <v>1.0175869104248858</v>
      </c>
    </row>
    <row r="5" spans="1:5" ht="14.4" customHeight="1" x14ac:dyDescent="0.3">
      <c r="A5" s="135" t="s">
        <v>119</v>
      </c>
      <c r="B5" s="136"/>
      <c r="C5" s="137"/>
      <c r="D5" s="137"/>
      <c r="E5" s="138"/>
    </row>
    <row r="6" spans="1:5" ht="14.4" customHeight="1" x14ac:dyDescent="0.3">
      <c r="A6" s="139" t="s">
        <v>124</v>
      </c>
      <c r="B6" s="140"/>
      <c r="C6" s="141"/>
      <c r="D6" s="141"/>
      <c r="E6" s="138"/>
    </row>
    <row r="7" spans="1:5" ht="14.4" customHeight="1" x14ac:dyDescent="0.3">
      <c r="A7" s="225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40" t="s">
        <v>96</v>
      </c>
      <c r="C7" s="141">
        <f>IF(ISERROR(HI!F5),"",HI!F5)</f>
        <v>45</v>
      </c>
      <c r="D7" s="141">
        <f>IF(ISERROR(HI!E5),"",HI!E5)</f>
        <v>34.165839999999996</v>
      </c>
      <c r="E7" s="138">
        <f t="shared" ref="E7:E12" si="0">IF(C7=0,0,D7/C7)</f>
        <v>0.75924088888888874</v>
      </c>
    </row>
    <row r="8" spans="1:5" ht="14.4" customHeight="1" x14ac:dyDescent="0.3">
      <c r="A8" s="225" t="str">
        <f>HYPERLINK("#'LŽ Statim'!A1","Podíl statimových žádanek (max. 30%)")</f>
        <v>Podíl statimových žádanek (max. 30%)</v>
      </c>
      <c r="B8" s="223" t="s">
        <v>171</v>
      </c>
      <c r="C8" s="224">
        <v>0.3</v>
      </c>
      <c r="D8" s="224">
        <f>IF('LŽ Statim'!G3="",0,'LŽ Statim'!G3)</f>
        <v>3.5714285714285712E-2</v>
      </c>
      <c r="E8" s="138">
        <f>IF(C8=0,0,D8/C8)</f>
        <v>0.11904761904761904</v>
      </c>
    </row>
    <row r="9" spans="1:5" ht="14.4" customHeight="1" x14ac:dyDescent="0.3">
      <c r="A9" s="143" t="s">
        <v>120</v>
      </c>
      <c r="B9" s="140"/>
      <c r="C9" s="141"/>
      <c r="D9" s="141"/>
      <c r="E9" s="138"/>
    </row>
    <row r="10" spans="1:5" ht="14.4" customHeight="1" x14ac:dyDescent="0.3">
      <c r="A10" s="143" t="s">
        <v>121</v>
      </c>
      <c r="B10" s="140"/>
      <c r="C10" s="141"/>
      <c r="D10" s="141"/>
      <c r="E10" s="138"/>
    </row>
    <row r="11" spans="1:5" ht="14.4" customHeight="1" x14ac:dyDescent="0.3">
      <c r="A11" s="144" t="s">
        <v>125</v>
      </c>
      <c r="B11" s="140"/>
      <c r="C11" s="137"/>
      <c r="D11" s="137"/>
      <c r="E11" s="138"/>
    </row>
    <row r="12" spans="1:5" ht="14.4" customHeight="1" x14ac:dyDescent="0.3">
      <c r="A12" s="145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2" s="140" t="s">
        <v>96</v>
      </c>
      <c r="C12" s="141">
        <f>IF(ISERROR(HI!F6),"",HI!F6)</f>
        <v>1373.7500703125002</v>
      </c>
      <c r="D12" s="141">
        <f>IF(ISERROR(HI!E6),"",HI!E6)</f>
        <v>1418.7916200000002</v>
      </c>
      <c r="E12" s="138">
        <f t="shared" si="0"/>
        <v>1.032787295637593</v>
      </c>
    </row>
    <row r="13" spans="1:5" ht="14.4" customHeight="1" thickBot="1" x14ac:dyDescent="0.35">
      <c r="A13" s="146" t="str">
        <f>HYPERLINK("#HI!A1","Osobní náklady")</f>
        <v>Osobní náklady</v>
      </c>
      <c r="B13" s="140"/>
      <c r="C13" s="137">
        <f ca="1">IF(ISERROR(VLOOKUP("Osobní náklady (Kč) *",INDIRECT("HI!$A:$G"),6,0)),0,VLOOKUP("Osobní náklady (Kč) *",INDIRECT("HI!$A:$G"),6,0))</f>
        <v>9065.3799121093743</v>
      </c>
      <c r="D13" s="137">
        <f ca="1">IF(ISERROR(VLOOKUP("Osobní náklady (Kč) *",INDIRECT("HI!$A:$G"),5,0)),0,VLOOKUP("Osobní náklady (Kč) *",INDIRECT("HI!$A:$G"),5,0))</f>
        <v>8835.8473799999992</v>
      </c>
      <c r="E13" s="138">
        <f ca="1">IF(C13=0,0,D13/C13)</f>
        <v>0.97468031849357251</v>
      </c>
    </row>
    <row r="14" spans="1:5" ht="14.4" customHeight="1" thickBot="1" x14ac:dyDescent="0.35">
      <c r="A14" s="150"/>
      <c r="B14" s="151"/>
      <c r="C14" s="152"/>
      <c r="D14" s="152"/>
      <c r="E14" s="153"/>
    </row>
    <row r="15" spans="1:5" ht="14.4" customHeight="1" thickBot="1" x14ac:dyDescent="0.35">
      <c r="A15" s="154" t="str">
        <f>HYPERLINK("#HI!A1","VÝNOSY CELKEM (v tisících)")</f>
        <v>VÝNOSY CELKEM (v tisících)</v>
      </c>
      <c r="B15" s="155"/>
      <c r="C15" s="156">
        <f ca="1">IF(ISERROR(VLOOKUP("Výnosy celkem",INDIRECT("HI!$A:$G"),6,0)),0,VLOOKUP("Výnosy celkem",INDIRECT("HI!$A:$G"),6,0))</f>
        <v>8274.8449999999993</v>
      </c>
      <c r="D15" s="156">
        <f ca="1">IF(ISERROR(VLOOKUP("Výnosy celkem",INDIRECT("HI!$A:$G"),5,0)),0,VLOOKUP("Výnosy celkem",INDIRECT("HI!$A:$G"),5,0))</f>
        <v>9105.777</v>
      </c>
      <c r="E15" s="157">
        <f t="shared" ref="E15:E20" ca="1" si="1">IF(C15=0,0,D15/C15)</f>
        <v>1.1004166241180349</v>
      </c>
    </row>
    <row r="16" spans="1:5" ht="14.4" customHeight="1" x14ac:dyDescent="0.3">
      <c r="A16" s="158" t="str">
        <f>HYPERLINK("#HI!A1","Ambulance (body za výkony + Kč za ZUM a ZULP)")</f>
        <v>Ambulance (body za výkony + Kč za ZUM a ZULP)</v>
      </c>
      <c r="B16" s="136"/>
      <c r="C16" s="137">
        <f ca="1">IF(ISERROR(VLOOKUP("Ambulance *",INDIRECT("HI!$A:$G"),6,0)),0,VLOOKUP("Ambulance *",INDIRECT("HI!$A:$G"),6,0))</f>
        <v>8274.8449999999993</v>
      </c>
      <c r="D16" s="137">
        <f ca="1">IF(ISERROR(VLOOKUP("Ambulance *",INDIRECT("HI!$A:$G"),5,0)),0,VLOOKUP("Ambulance *",INDIRECT("HI!$A:$G"),5,0))</f>
        <v>9105.777</v>
      </c>
      <c r="E16" s="138">
        <f t="shared" ca="1" si="1"/>
        <v>1.1004166241180349</v>
      </c>
    </row>
    <row r="17" spans="1:5" ht="14.4" customHeight="1" x14ac:dyDescent="0.3">
      <c r="A17" s="232" t="str">
        <f>HYPERLINK("#'ZV Vykáz.-A'!A1","Zdravotní výkony vykázané u ambulantních pacientů (min. 100 % 2016)")</f>
        <v>Zdravotní výkony vykázané u ambulantních pacientů (min. 100 % 2016)</v>
      </c>
      <c r="B17" s="233" t="s">
        <v>106</v>
      </c>
      <c r="C17" s="142">
        <v>1</v>
      </c>
      <c r="D17" s="142">
        <f>IF(ISERROR(VLOOKUP("Celkem:",'ZV Vykáz.-A'!$A:$AB,10,0)),"",VLOOKUP("Celkem:",'ZV Vykáz.-A'!$A:$AB,10,0))</f>
        <v>1.1004166241180349</v>
      </c>
      <c r="E17" s="138">
        <f t="shared" si="1"/>
        <v>1.1004166241180349</v>
      </c>
    </row>
    <row r="18" spans="1:5" ht="14.4" customHeight="1" x14ac:dyDescent="0.3">
      <c r="A18" s="231" t="str">
        <f>HYPERLINK("#'ZV Vykáz.-A'!A1","Specializovaná ambulantní péče")</f>
        <v>Specializovaná ambulantní péče</v>
      </c>
      <c r="B18" s="233" t="s">
        <v>106</v>
      </c>
      <c r="C18" s="142">
        <v>1</v>
      </c>
      <c r="D18" s="224" t="str">
        <f>IF(ISERROR(VLOOKUP("Specializovaná ambulantní péče",'ZV Vykáz.-A'!$A:$AB,10,0)),"",VLOOKUP("Specializovaná ambulantní péče",'ZV Vykáz.-A'!$A:$AB,10,0))</f>
        <v/>
      </c>
      <c r="E18" s="138" t="e">
        <f t="shared" si="1"/>
        <v>#VALUE!</v>
      </c>
    </row>
    <row r="19" spans="1:5" ht="14.4" customHeight="1" x14ac:dyDescent="0.3">
      <c r="A19" s="231" t="str">
        <f>HYPERLINK("#'ZV Vykáz.-A'!A1","Ambulantní péče ve vyjmenovaných odbornostech (§9)")</f>
        <v>Ambulantní péče ve vyjmenovaných odbornostech (§9)</v>
      </c>
      <c r="B19" s="233" t="s">
        <v>106</v>
      </c>
      <c r="C19" s="142">
        <v>1</v>
      </c>
      <c r="D19" s="224">
        <f>IF(ISERROR(VLOOKUP("Ambulantní péče ve vyjmenovaných odbornostech (§9) *",'ZV Vykáz.-A'!$A:$AB,10,0)),"",VLOOKUP("Ambulantní péče ve vyjmenovaných odbornostech (§9) *",'ZV Vykáz.-A'!$A:$AB,10,0))</f>
        <v>1.1004166241180349</v>
      </c>
      <c r="E19" s="138">
        <f>IF(OR(C19=0,D19=""),0,IF(C19="","",D19/C19))</f>
        <v>1.1004166241180349</v>
      </c>
    </row>
    <row r="20" spans="1:5" ht="14.4" customHeight="1" x14ac:dyDescent="0.3">
      <c r="A20" s="159" t="str">
        <f>HYPERLINK("#'ZV Vykáz.-H'!A1","Zdravotní výkony vykázané u hospitalizovaných pacientů (max. 85 %)")</f>
        <v>Zdravotní výkony vykázané u hospitalizovaných pacientů (max. 85 %)</v>
      </c>
      <c r="B20" s="233" t="s">
        <v>108</v>
      </c>
      <c r="C20" s="142">
        <v>0.85</v>
      </c>
      <c r="D20" s="142">
        <f>IF(ISERROR(VLOOKUP("Celkem:",'ZV Vykáz.-H'!$A:$S,7,0)),"",VLOOKUP("Celkem:",'ZV Vykáz.-H'!$A:$S,7,0))</f>
        <v>1.2260133140869656</v>
      </c>
      <c r="E20" s="138">
        <f t="shared" si="1"/>
        <v>1.4423686048081947</v>
      </c>
    </row>
    <row r="21" spans="1:5" ht="14.4" customHeight="1" x14ac:dyDescent="0.3">
      <c r="A21" s="160" t="str">
        <f>HYPERLINK("#HI!A1","Hospitalizace (casemix * 30000)")</f>
        <v>Hospitalizace (casemix * 30000)</v>
      </c>
      <c r="B21" s="140"/>
      <c r="C21" s="137">
        <f ca="1">IF(ISERROR(VLOOKUP("Hospitalizace *",INDIRECT("HI!$A:$G"),6,0)),0,VLOOKUP("Hospitalizace *",INDIRECT("HI!$A:$G"),6,0))</f>
        <v>0</v>
      </c>
      <c r="D21" s="137">
        <f ca="1">IF(ISERROR(VLOOKUP("Hospitalizace *",INDIRECT("HI!$A:$G"),5,0)),0,VLOOKUP("Hospitalizace *",INDIRECT("HI!$A:$G"),5,0))</f>
        <v>0</v>
      </c>
      <c r="E21" s="138">
        <f ca="1">IF(C21=0,0,D21/C21)</f>
        <v>0</v>
      </c>
    </row>
    <row r="22" spans="1:5" ht="14.4" customHeight="1" thickBot="1" x14ac:dyDescent="0.35">
      <c r="A22" s="161" t="s">
        <v>122</v>
      </c>
      <c r="B22" s="147"/>
      <c r="C22" s="148"/>
      <c r="D22" s="148"/>
      <c r="E22" s="149"/>
    </row>
    <row r="23" spans="1:5" ht="14.4" customHeight="1" thickBot="1" x14ac:dyDescent="0.35">
      <c r="A23" s="162"/>
      <c r="B23" s="163"/>
      <c r="C23" s="164"/>
      <c r="D23" s="164"/>
      <c r="E23" s="165"/>
    </row>
    <row r="24" spans="1:5" ht="14.4" customHeight="1" thickBot="1" x14ac:dyDescent="0.35">
      <c r="A24" s="166" t="s">
        <v>123</v>
      </c>
      <c r="B24" s="167"/>
      <c r="C24" s="168"/>
      <c r="D24" s="168"/>
      <c r="E24" s="169"/>
    </row>
  </sheetData>
  <mergeCells count="1">
    <mergeCell ref="A1:E1"/>
  </mergeCells>
  <conditionalFormatting sqref="E5">
    <cfRule type="cellIs" dxfId="52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1">
    <cfRule type="cellIs" dxfId="51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3">
    <cfRule type="cellIs" dxfId="50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49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21">
    <cfRule type="cellIs" dxfId="48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47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8">
    <cfRule type="cellIs" dxfId="46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15 E17:E18">
    <cfRule type="cellIs" dxfId="45" priority="48" operator="lessThan">
      <formula>1</formula>
    </cfRule>
    <cfRule type="iconSet" priority="49">
      <iconSet iconSet="3Symbols2">
        <cfvo type="percent" val="0"/>
        <cfvo type="num" val="1"/>
        <cfvo type="num" val="1"/>
      </iconSet>
    </cfRule>
  </conditionalFormatting>
  <conditionalFormatting sqref="E4 E7 E12 E19:E20">
    <cfRule type="cellIs" dxfId="44" priority="54" operator="greaterThan">
      <formula>1</formula>
    </cfRule>
    <cfRule type="iconSet" priority="5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E17:E18 E20" evalError="1"/>
    <ignoredError sqref="E19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RowHeight="14.4" customHeight="1" outlineLevelCol="1" x14ac:dyDescent="0.3"/>
  <cols>
    <col min="1" max="1" width="34.21875" style="104" bestFit="1" customWidth="1"/>
    <col min="2" max="2" width="9.5546875" style="104" hidden="1" customWidth="1" outlineLevel="1"/>
    <col min="3" max="3" width="9.5546875" style="104" customWidth="1" collapsed="1"/>
    <col min="4" max="4" width="2.21875" style="104" customWidth="1"/>
    <col min="5" max="8" width="9.5546875" style="104" customWidth="1"/>
    <col min="9" max="10" width="9.77734375" style="104" hidden="1" customWidth="1" outlineLevel="1"/>
    <col min="11" max="11" width="8.88671875" style="104" collapsed="1"/>
    <col min="12" max="16384" width="8.88671875" style="104"/>
  </cols>
  <sheetData>
    <row r="1" spans="1:10" ht="18.600000000000001" customHeight="1" thickBot="1" x14ac:dyDescent="0.4">
      <c r="A1" s="308" t="s">
        <v>113</v>
      </c>
      <c r="B1" s="308"/>
      <c r="C1" s="308"/>
      <c r="D1" s="308"/>
      <c r="E1" s="308"/>
      <c r="F1" s="308"/>
      <c r="G1" s="308"/>
      <c r="H1" s="308"/>
      <c r="I1" s="308"/>
      <c r="J1" s="308"/>
    </row>
    <row r="2" spans="1:10" ht="14.4" customHeight="1" thickBot="1" x14ac:dyDescent="0.35">
      <c r="A2" s="200" t="s">
        <v>235</v>
      </c>
      <c r="B2" s="86"/>
      <c r="C2" s="86"/>
      <c r="D2" s="86"/>
      <c r="E2" s="86"/>
      <c r="F2" s="86"/>
    </row>
    <row r="3" spans="1:10" ht="14.4" customHeight="1" x14ac:dyDescent="0.3">
      <c r="A3" s="299"/>
      <c r="B3" s="82">
        <v>2015</v>
      </c>
      <c r="C3" s="40">
        <v>2018</v>
      </c>
      <c r="D3" s="7"/>
      <c r="E3" s="303">
        <v>2019</v>
      </c>
      <c r="F3" s="304"/>
      <c r="G3" s="304"/>
      <c r="H3" s="305"/>
      <c r="I3" s="306">
        <v>2017</v>
      </c>
      <c r="J3" s="307"/>
    </row>
    <row r="4" spans="1:10" ht="14.4" customHeight="1" thickBot="1" x14ac:dyDescent="0.35">
      <c r="A4" s="300"/>
      <c r="B4" s="301" t="s">
        <v>58</v>
      </c>
      <c r="C4" s="302"/>
      <c r="D4" s="7"/>
      <c r="E4" s="103" t="s">
        <v>58</v>
      </c>
      <c r="F4" s="84" t="s">
        <v>59</v>
      </c>
      <c r="G4" s="84" t="s">
        <v>53</v>
      </c>
      <c r="H4" s="85" t="s">
        <v>60</v>
      </c>
      <c r="I4" s="236" t="s">
        <v>179</v>
      </c>
      <c r="J4" s="237" t="s">
        <v>180</v>
      </c>
    </row>
    <row r="5" spans="1:10" ht="14.4" customHeight="1" x14ac:dyDescent="0.3">
      <c r="A5" s="87" t="str">
        <f>HYPERLINK("#'Léky Žádanky'!A1","Léky (Kč)")</f>
        <v>Léky (Kč)</v>
      </c>
      <c r="B5" s="27">
        <v>34.293340000000001</v>
      </c>
      <c r="C5" s="29">
        <v>36.536739999999995</v>
      </c>
      <c r="D5" s="8"/>
      <c r="E5" s="92">
        <v>34.165839999999996</v>
      </c>
      <c r="F5" s="28">
        <v>45</v>
      </c>
      <c r="G5" s="91">
        <f>E5-F5</f>
        <v>-10.834160000000004</v>
      </c>
      <c r="H5" s="97">
        <f>IF(F5&lt;0.00000001,"",E5/F5)</f>
        <v>0.75924088888888874</v>
      </c>
    </row>
    <row r="6" spans="1:10" ht="14.4" customHeight="1" x14ac:dyDescent="0.3">
      <c r="A6" s="87" t="str">
        <f>HYPERLINK("#'Materiál Žádanky'!A1","Materiál - SZM (Kč)")</f>
        <v>Materiál - SZM (Kč)</v>
      </c>
      <c r="B6" s="10">
        <v>1455.4143899999999</v>
      </c>
      <c r="C6" s="31">
        <v>1455.1830600000001</v>
      </c>
      <c r="D6" s="8"/>
      <c r="E6" s="93">
        <v>1418.7916200000002</v>
      </c>
      <c r="F6" s="30">
        <v>1373.7500703125002</v>
      </c>
      <c r="G6" s="94">
        <f>E6-F6</f>
        <v>45.041549687500037</v>
      </c>
      <c r="H6" s="98">
        <f>IF(F6&lt;0.00000001,"",E6/F6)</f>
        <v>1.032787295637593</v>
      </c>
    </row>
    <row r="7" spans="1:10" ht="14.4" customHeight="1" x14ac:dyDescent="0.3">
      <c r="A7" s="87" t="str">
        <f>HYPERLINK("#'Osobní náklady'!A1","Osobní náklady (Kč) *")</f>
        <v>Osobní náklady (Kč) *</v>
      </c>
      <c r="B7" s="10">
        <v>7348.3206700000001</v>
      </c>
      <c r="C7" s="31">
        <v>8026.9021700000003</v>
      </c>
      <c r="D7" s="8"/>
      <c r="E7" s="93">
        <v>8835.8473799999992</v>
      </c>
      <c r="F7" s="30">
        <v>9065.3799121093743</v>
      </c>
      <c r="G7" s="94">
        <f>E7-F7</f>
        <v>-229.5325321093751</v>
      </c>
      <c r="H7" s="98">
        <f>IF(F7&lt;0.00000001,"",E7/F7)</f>
        <v>0.97468031849357251</v>
      </c>
    </row>
    <row r="8" spans="1:10" ht="14.4" customHeight="1" thickBot="1" x14ac:dyDescent="0.35">
      <c r="A8" s="1" t="s">
        <v>61</v>
      </c>
      <c r="B8" s="11">
        <v>399.74846000000366</v>
      </c>
      <c r="C8" s="33">
        <v>551.97968000000014</v>
      </c>
      <c r="D8" s="8"/>
      <c r="E8" s="95">
        <v>915.8849500000008</v>
      </c>
      <c r="F8" s="32">
        <v>526.90964005279648</v>
      </c>
      <c r="G8" s="96">
        <f>E8-F8</f>
        <v>388.97530994720432</v>
      </c>
      <c r="H8" s="99">
        <f>IF(F8&lt;0.00000001,"",E8/F8)</f>
        <v>1.7382201432265101</v>
      </c>
    </row>
    <row r="9" spans="1:10" ht="14.4" customHeight="1" thickBot="1" x14ac:dyDescent="0.35">
      <c r="A9" s="2" t="s">
        <v>62</v>
      </c>
      <c r="B9" s="3">
        <v>9237.7768600000036</v>
      </c>
      <c r="C9" s="35">
        <v>10070.601650000001</v>
      </c>
      <c r="D9" s="8"/>
      <c r="E9" s="3">
        <v>11204.68979</v>
      </c>
      <c r="F9" s="34">
        <v>11011.039622474671</v>
      </c>
      <c r="G9" s="34">
        <f>E9-F9</f>
        <v>193.65016752532938</v>
      </c>
      <c r="H9" s="100">
        <f>IF(F9&lt;0.00000001,"",E9/F9)</f>
        <v>1.0175869104248858</v>
      </c>
    </row>
    <row r="10" spans="1:10" ht="14.4" customHeight="1" thickBot="1" x14ac:dyDescent="0.35">
      <c r="A10" s="12"/>
      <c r="B10" s="12"/>
      <c r="C10" s="83"/>
      <c r="D10" s="8"/>
      <c r="E10" s="12"/>
      <c r="F10" s="13"/>
    </row>
    <row r="11" spans="1:10" ht="14.4" customHeight="1" x14ac:dyDescent="0.3">
      <c r="A11" s="107" t="str">
        <f>HYPERLINK("#'ZV Vykáz.-A'!A1","Ambulance *")</f>
        <v>Ambulance *</v>
      </c>
      <c r="B11" s="9">
        <f>IF(ISERROR(VLOOKUP("Celkem:",'ZV Vykáz.-A'!A:H,2,0)),0,VLOOKUP("Celkem:",'ZV Vykáz.-A'!A:H,2,0)/1000)</f>
        <v>9679.0849999999991</v>
      </c>
      <c r="C11" s="29">
        <f>IF(ISERROR(VLOOKUP("Celkem:",'ZV Vykáz.-A'!A:H,5,0)),0,VLOOKUP("Celkem:",'ZV Vykáz.-A'!A:H,5,0)/1000)</f>
        <v>8274.8449999999993</v>
      </c>
      <c r="D11" s="8"/>
      <c r="E11" s="92">
        <f>IF(ISERROR(VLOOKUP("Celkem:",'ZV Vykáz.-A'!A:H,8,0)),0,VLOOKUP("Celkem:",'ZV Vykáz.-A'!A:H,8,0)/1000)</f>
        <v>9105.777</v>
      </c>
      <c r="F11" s="28">
        <f>C11</f>
        <v>8274.8449999999993</v>
      </c>
      <c r="G11" s="91">
        <f>E11-F11</f>
        <v>830.9320000000007</v>
      </c>
      <c r="H11" s="97">
        <f>IF(F11&lt;0.00000001,"",E11/F11)</f>
        <v>1.1004166241180349</v>
      </c>
      <c r="I11" s="91">
        <f>E11-B11</f>
        <v>-573.30799999999908</v>
      </c>
      <c r="J11" s="97">
        <f>IF(B11&lt;0.00000001,"",E11/B11)</f>
        <v>0.94076836808437991</v>
      </c>
    </row>
    <row r="12" spans="1:10" ht="14.4" customHeight="1" thickBot="1" x14ac:dyDescent="0.35">
      <c r="A12" s="108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95">
        <f>IF(ISERROR(VLOOKUP("Celkem",#REF!,4,0)),0,VLOOKUP("Celkem",#REF!,4,0)*30)</f>
        <v>0</v>
      </c>
      <c r="F12" s="32">
        <f>C12</f>
        <v>0</v>
      </c>
      <c r="G12" s="96">
        <f>E12-F12</f>
        <v>0</v>
      </c>
      <c r="H12" s="99" t="str">
        <f>IF(F12&lt;0.00000001,"",E12/F12)</f>
        <v/>
      </c>
      <c r="I12" s="96">
        <f>E12-B12</f>
        <v>0</v>
      </c>
      <c r="J12" s="99" t="str">
        <f>IF(B12&lt;0.00000001,"",E12/B12)</f>
        <v/>
      </c>
    </row>
    <row r="13" spans="1:10" ht="14.4" customHeight="1" thickBot="1" x14ac:dyDescent="0.35">
      <c r="A13" s="4" t="s">
        <v>65</v>
      </c>
      <c r="B13" s="5">
        <f>SUM(B11:B12)</f>
        <v>9679.0849999999991</v>
      </c>
      <c r="C13" s="37">
        <f>SUM(C11:C12)</f>
        <v>8274.8449999999993</v>
      </c>
      <c r="D13" s="8"/>
      <c r="E13" s="5">
        <f>SUM(E11:E12)</f>
        <v>9105.777</v>
      </c>
      <c r="F13" s="36">
        <f>SUM(F11:F12)</f>
        <v>8274.8449999999993</v>
      </c>
      <c r="G13" s="36">
        <f>E13-F13</f>
        <v>830.9320000000007</v>
      </c>
      <c r="H13" s="101">
        <f>IF(F13&lt;0.00000001,"",E13/F13)</f>
        <v>1.1004166241180349</v>
      </c>
      <c r="I13" s="36">
        <f>SUM(I11:I12)</f>
        <v>-573.30799999999908</v>
      </c>
      <c r="J13" s="101">
        <f>IF(B13&lt;0.00000001,"",E13/B13)</f>
        <v>0.94076836808437991</v>
      </c>
    </row>
    <row r="14" spans="1:10" ht="14.4" customHeight="1" thickBot="1" x14ac:dyDescent="0.35">
      <c r="A14" s="12"/>
      <c r="B14" s="12"/>
      <c r="C14" s="83"/>
      <c r="D14" s="8"/>
      <c r="E14" s="12"/>
      <c r="F14" s="13"/>
    </row>
    <row r="15" spans="1:10" ht="14.4" customHeight="1" thickBot="1" x14ac:dyDescent="0.35">
      <c r="A15" s="109" t="str">
        <f>HYPERLINK("#'HI Graf'!A1","Hospodářský index (Výnosy / Náklady) *")</f>
        <v>Hospodářský index (Výnosy / Náklady) *</v>
      </c>
      <c r="B15" s="6">
        <f>IF(B9=0,"",B13/B9)</f>
        <v>1.0477721151623482</v>
      </c>
      <c r="C15" s="39">
        <f>IF(C9=0,"",C13/C9)</f>
        <v>0.82168328046219552</v>
      </c>
      <c r="D15" s="8"/>
      <c r="E15" s="6">
        <f>IF(E9=0,"",E13/E9)</f>
        <v>0.81267551093888868</v>
      </c>
      <c r="F15" s="38">
        <f>IF(F9=0,"",F13/F9)</f>
        <v>0.75150442498728132</v>
      </c>
      <c r="G15" s="38">
        <f>IF(ISERROR(F15-E15),"",E15-F15)</f>
        <v>6.1171085951607362E-2</v>
      </c>
      <c r="H15" s="102">
        <f>IF(ISERROR(F15-E15),"",IF(F15&lt;0.00000001,"",E15/F15))</f>
        <v>1.0813981713449561</v>
      </c>
    </row>
    <row r="17" spans="1:8" ht="14.4" customHeight="1" x14ac:dyDescent="0.3">
      <c r="A17" s="88" t="s">
        <v>127</v>
      </c>
    </row>
    <row r="18" spans="1:8" ht="14.4" customHeight="1" x14ac:dyDescent="0.3">
      <c r="A18" s="203" t="s">
        <v>153</v>
      </c>
      <c r="B18" s="204"/>
      <c r="C18" s="204"/>
      <c r="D18" s="204"/>
      <c r="E18" s="204"/>
      <c r="F18" s="204"/>
      <c r="G18" s="204"/>
      <c r="H18" s="204"/>
    </row>
    <row r="19" spans="1:8" x14ac:dyDescent="0.3">
      <c r="A19" s="202" t="s">
        <v>152</v>
      </c>
      <c r="B19" s="204"/>
      <c r="C19" s="204"/>
      <c r="D19" s="204"/>
      <c r="E19" s="204"/>
      <c r="F19" s="204"/>
      <c r="G19" s="204"/>
      <c r="H19" s="204"/>
    </row>
    <row r="20" spans="1:8" ht="14.4" customHeight="1" x14ac:dyDescent="0.3">
      <c r="A20" s="89" t="s">
        <v>172</v>
      </c>
    </row>
    <row r="21" spans="1:8" ht="14.4" customHeight="1" x14ac:dyDescent="0.3">
      <c r="A21" s="89" t="s">
        <v>128</v>
      </c>
    </row>
    <row r="22" spans="1:8" ht="14.4" customHeight="1" x14ac:dyDescent="0.3">
      <c r="A22" s="90" t="s">
        <v>214</v>
      </c>
    </row>
    <row r="23" spans="1:8" ht="14.4" customHeight="1" x14ac:dyDescent="0.3">
      <c r="A23" s="90" t="s">
        <v>129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43" priority="8" operator="greaterThan">
      <formula>0</formula>
    </cfRule>
  </conditionalFormatting>
  <conditionalFormatting sqref="G11:G13 G15">
    <cfRule type="cellIs" dxfId="42" priority="7" operator="lessThan">
      <formula>0</formula>
    </cfRule>
  </conditionalFormatting>
  <conditionalFormatting sqref="H5:H9">
    <cfRule type="cellIs" dxfId="41" priority="6" operator="greaterThan">
      <formula>1</formula>
    </cfRule>
  </conditionalFormatting>
  <conditionalFormatting sqref="H11:H13 H15">
    <cfRule type="cellIs" dxfId="40" priority="5" operator="lessThan">
      <formula>1</formula>
    </cfRule>
  </conditionalFormatting>
  <conditionalFormatting sqref="I11:I13">
    <cfRule type="cellIs" dxfId="39" priority="4" operator="lessThan">
      <formula>0</formula>
    </cfRule>
  </conditionalFormatting>
  <conditionalFormatting sqref="J11:J13">
    <cfRule type="cellIs" dxfId="38" priority="3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04"/>
    <col min="2" max="13" width="8.88671875" style="104" customWidth="1"/>
    <col min="14" max="16384" width="8.88671875" style="104"/>
  </cols>
  <sheetData>
    <row r="1" spans="1:13" ht="18.600000000000001" customHeight="1" thickBot="1" x14ac:dyDescent="0.4">
      <c r="A1" s="297" t="s">
        <v>89</v>
      </c>
      <c r="B1" s="297"/>
      <c r="C1" s="297"/>
      <c r="D1" s="297"/>
      <c r="E1" s="297"/>
      <c r="F1" s="297"/>
      <c r="G1" s="297"/>
      <c r="H1" s="297"/>
      <c r="I1" s="297"/>
      <c r="J1" s="297"/>
      <c r="K1" s="297"/>
      <c r="L1" s="297"/>
      <c r="M1" s="297"/>
    </row>
    <row r="2" spans="1:13" ht="14.4" customHeight="1" x14ac:dyDescent="0.3">
      <c r="A2" s="200" t="s">
        <v>235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</row>
    <row r="3" spans="1:13" ht="14.4" customHeight="1" x14ac:dyDescent="0.3">
      <c r="A3" s="171"/>
      <c r="B3" s="172" t="s">
        <v>67</v>
      </c>
      <c r="C3" s="173" t="s">
        <v>68</v>
      </c>
      <c r="D3" s="173" t="s">
        <v>69</v>
      </c>
      <c r="E3" s="172" t="s">
        <v>70</v>
      </c>
      <c r="F3" s="173" t="s">
        <v>71</v>
      </c>
      <c r="G3" s="173" t="s">
        <v>72</v>
      </c>
      <c r="H3" s="173" t="s">
        <v>73</v>
      </c>
      <c r="I3" s="173" t="s">
        <v>74</v>
      </c>
      <c r="J3" s="173" t="s">
        <v>75</v>
      </c>
      <c r="K3" s="173" t="s">
        <v>76</v>
      </c>
      <c r="L3" s="173" t="s">
        <v>77</v>
      </c>
      <c r="M3" s="173" t="s">
        <v>78</v>
      </c>
    </row>
    <row r="4" spans="1:13" ht="14.4" customHeight="1" x14ac:dyDescent="0.3">
      <c r="A4" s="171" t="s">
        <v>66</v>
      </c>
      <c r="B4" s="174">
        <f>(B10+B8)/B6</f>
        <v>0.82014682485457113</v>
      </c>
      <c r="C4" s="174">
        <f t="shared" ref="C4:M4" si="0">(C10+C8)/C6</f>
        <v>0.84942016350200833</v>
      </c>
      <c r="D4" s="174">
        <f t="shared" si="0"/>
        <v>0.81267551093888801</v>
      </c>
      <c r="E4" s="174">
        <f t="shared" si="0"/>
        <v>0.81267551093888801</v>
      </c>
      <c r="F4" s="174">
        <f t="shared" si="0"/>
        <v>0.81267551093888801</v>
      </c>
      <c r="G4" s="174">
        <f t="shared" si="0"/>
        <v>0.81267551093888801</v>
      </c>
      <c r="H4" s="174">
        <f t="shared" si="0"/>
        <v>0.81267551093888801</v>
      </c>
      <c r="I4" s="174">
        <f t="shared" si="0"/>
        <v>0.81267551093888801</v>
      </c>
      <c r="J4" s="174">
        <f t="shared" si="0"/>
        <v>0.81267551093888801</v>
      </c>
      <c r="K4" s="174">
        <f t="shared" si="0"/>
        <v>0.81267551093888801</v>
      </c>
      <c r="L4" s="174">
        <f t="shared" si="0"/>
        <v>0.81267551093888801</v>
      </c>
      <c r="M4" s="174">
        <f t="shared" si="0"/>
        <v>0.81267551093888801</v>
      </c>
    </row>
    <row r="5" spans="1:13" ht="14.4" customHeight="1" x14ac:dyDescent="0.3">
      <c r="A5" s="175" t="s">
        <v>39</v>
      </c>
      <c r="B5" s="174">
        <f>IF(ISERROR(VLOOKUP($A5,'Man Tab'!$A:$Q,COLUMN()+2,0)),0,VLOOKUP($A5,'Man Tab'!$A:$Q,COLUMN()+2,0))</f>
        <v>3765.9659300000098</v>
      </c>
      <c r="C5" s="174">
        <f>IF(ISERROR(VLOOKUP($A5,'Man Tab'!$A:$Q,COLUMN()+2,0)),0,VLOOKUP($A5,'Man Tab'!$A:$Q,COLUMN()+2,0))</f>
        <v>3738.5521800000101</v>
      </c>
      <c r="D5" s="174">
        <f>IF(ISERROR(VLOOKUP($A5,'Man Tab'!$A:$Q,COLUMN()+2,0)),0,VLOOKUP($A5,'Man Tab'!$A:$Q,COLUMN()+2,0))</f>
        <v>3700.1716799999899</v>
      </c>
      <c r="E5" s="174">
        <f>IF(ISERROR(VLOOKUP($A5,'Man Tab'!$A:$Q,COLUMN()+2,0)),0,VLOOKUP($A5,'Man Tab'!$A:$Q,COLUMN()+2,0))</f>
        <v>0</v>
      </c>
      <c r="F5" s="174">
        <f>IF(ISERROR(VLOOKUP($A5,'Man Tab'!$A:$Q,COLUMN()+2,0)),0,VLOOKUP($A5,'Man Tab'!$A:$Q,COLUMN()+2,0))</f>
        <v>0</v>
      </c>
      <c r="G5" s="174">
        <f>IF(ISERROR(VLOOKUP($A5,'Man Tab'!$A:$Q,COLUMN()+2,0)),0,VLOOKUP($A5,'Man Tab'!$A:$Q,COLUMN()+2,0))</f>
        <v>0</v>
      </c>
      <c r="H5" s="174">
        <f>IF(ISERROR(VLOOKUP($A5,'Man Tab'!$A:$Q,COLUMN()+2,0)),0,VLOOKUP($A5,'Man Tab'!$A:$Q,COLUMN()+2,0))</f>
        <v>0</v>
      </c>
      <c r="I5" s="174">
        <f>IF(ISERROR(VLOOKUP($A5,'Man Tab'!$A:$Q,COLUMN()+2,0)),0,VLOOKUP($A5,'Man Tab'!$A:$Q,COLUMN()+2,0))</f>
        <v>0</v>
      </c>
      <c r="J5" s="174">
        <f>IF(ISERROR(VLOOKUP($A5,'Man Tab'!$A:$Q,COLUMN()+2,0)),0,VLOOKUP($A5,'Man Tab'!$A:$Q,COLUMN()+2,0))</f>
        <v>0</v>
      </c>
      <c r="K5" s="174">
        <f>IF(ISERROR(VLOOKUP($A5,'Man Tab'!$A:$Q,COLUMN()+2,0)),0,VLOOKUP($A5,'Man Tab'!$A:$Q,COLUMN()+2,0))</f>
        <v>0</v>
      </c>
      <c r="L5" s="174">
        <f>IF(ISERROR(VLOOKUP($A5,'Man Tab'!$A:$Q,COLUMN()+2,0)),0,VLOOKUP($A5,'Man Tab'!$A:$Q,COLUMN()+2,0))</f>
        <v>0</v>
      </c>
      <c r="M5" s="174">
        <f>IF(ISERROR(VLOOKUP($A5,'Man Tab'!$A:$Q,COLUMN()+2,0)),0,VLOOKUP($A5,'Man Tab'!$A:$Q,COLUMN()+2,0))</f>
        <v>0</v>
      </c>
    </row>
    <row r="6" spans="1:13" ht="14.4" customHeight="1" x14ac:dyDescent="0.3">
      <c r="A6" s="175" t="s">
        <v>62</v>
      </c>
      <c r="B6" s="176">
        <f>B5</f>
        <v>3765.9659300000098</v>
      </c>
      <c r="C6" s="176">
        <f t="shared" ref="C6:M6" si="1">C5+B6</f>
        <v>7504.51811000002</v>
      </c>
      <c r="D6" s="176">
        <f t="shared" si="1"/>
        <v>11204.689790000009</v>
      </c>
      <c r="E6" s="176">
        <f t="shared" si="1"/>
        <v>11204.689790000009</v>
      </c>
      <c r="F6" s="176">
        <f t="shared" si="1"/>
        <v>11204.689790000009</v>
      </c>
      <c r="G6" s="176">
        <f t="shared" si="1"/>
        <v>11204.689790000009</v>
      </c>
      <c r="H6" s="176">
        <f t="shared" si="1"/>
        <v>11204.689790000009</v>
      </c>
      <c r="I6" s="176">
        <f t="shared" si="1"/>
        <v>11204.689790000009</v>
      </c>
      <c r="J6" s="176">
        <f t="shared" si="1"/>
        <v>11204.689790000009</v>
      </c>
      <c r="K6" s="176">
        <f t="shared" si="1"/>
        <v>11204.689790000009</v>
      </c>
      <c r="L6" s="176">
        <f t="shared" si="1"/>
        <v>11204.689790000009</v>
      </c>
      <c r="M6" s="176">
        <f t="shared" si="1"/>
        <v>11204.689790000009</v>
      </c>
    </row>
    <row r="7" spans="1:13" ht="14.4" customHeight="1" x14ac:dyDescent="0.3">
      <c r="A7" s="175" t="s">
        <v>87</v>
      </c>
      <c r="B7" s="175"/>
      <c r="C7" s="175"/>
      <c r="D7" s="175"/>
      <c r="E7" s="175"/>
      <c r="F7" s="175"/>
      <c r="G7" s="175"/>
      <c r="H7" s="175"/>
      <c r="I7" s="175"/>
      <c r="J7" s="175"/>
      <c r="K7" s="175"/>
      <c r="L7" s="175"/>
      <c r="M7" s="175"/>
    </row>
    <row r="8" spans="1:13" ht="14.4" customHeight="1" x14ac:dyDescent="0.3">
      <c r="A8" s="175" t="s">
        <v>63</v>
      </c>
      <c r="B8" s="176">
        <f>B7*30</f>
        <v>0</v>
      </c>
      <c r="C8" s="176">
        <f t="shared" ref="C8:M8" si="2">C7*30</f>
        <v>0</v>
      </c>
      <c r="D8" s="176">
        <f t="shared" si="2"/>
        <v>0</v>
      </c>
      <c r="E8" s="176">
        <f t="shared" si="2"/>
        <v>0</v>
      </c>
      <c r="F8" s="176">
        <f t="shared" si="2"/>
        <v>0</v>
      </c>
      <c r="G8" s="176">
        <f t="shared" si="2"/>
        <v>0</v>
      </c>
      <c r="H8" s="176">
        <f t="shared" si="2"/>
        <v>0</v>
      </c>
      <c r="I8" s="176">
        <f t="shared" si="2"/>
        <v>0</v>
      </c>
      <c r="J8" s="176">
        <f t="shared" si="2"/>
        <v>0</v>
      </c>
      <c r="K8" s="176">
        <f t="shared" si="2"/>
        <v>0</v>
      </c>
      <c r="L8" s="176">
        <f t="shared" si="2"/>
        <v>0</v>
      </c>
      <c r="M8" s="176">
        <f t="shared" si="2"/>
        <v>0</v>
      </c>
    </row>
    <row r="9" spans="1:13" ht="14.4" customHeight="1" x14ac:dyDescent="0.3">
      <c r="A9" s="175" t="s">
        <v>88</v>
      </c>
      <c r="B9" s="175">
        <v>3088645</v>
      </c>
      <c r="C9" s="175">
        <v>3285844</v>
      </c>
      <c r="D9" s="175">
        <v>2731288</v>
      </c>
      <c r="E9" s="175">
        <v>0</v>
      </c>
      <c r="F9" s="175">
        <v>0</v>
      </c>
      <c r="G9" s="175">
        <v>0</v>
      </c>
      <c r="H9" s="175">
        <v>0</v>
      </c>
      <c r="I9" s="175">
        <v>0</v>
      </c>
      <c r="J9" s="175">
        <v>0</v>
      </c>
      <c r="K9" s="175">
        <v>0</v>
      </c>
      <c r="L9" s="175">
        <v>0</v>
      </c>
      <c r="M9" s="175">
        <v>0</v>
      </c>
    </row>
    <row r="10" spans="1:13" ht="14.4" customHeight="1" x14ac:dyDescent="0.3">
      <c r="A10" s="175" t="s">
        <v>64</v>
      </c>
      <c r="B10" s="176">
        <f>B9/1000</f>
        <v>3088.645</v>
      </c>
      <c r="C10" s="176">
        <f t="shared" ref="C10:M10" si="3">C9/1000+B10</f>
        <v>6374.4889999999996</v>
      </c>
      <c r="D10" s="176">
        <f t="shared" si="3"/>
        <v>9105.777</v>
      </c>
      <c r="E10" s="176">
        <f t="shared" si="3"/>
        <v>9105.777</v>
      </c>
      <c r="F10" s="176">
        <f t="shared" si="3"/>
        <v>9105.777</v>
      </c>
      <c r="G10" s="176">
        <f t="shared" si="3"/>
        <v>9105.777</v>
      </c>
      <c r="H10" s="176">
        <f t="shared" si="3"/>
        <v>9105.777</v>
      </c>
      <c r="I10" s="176">
        <f t="shared" si="3"/>
        <v>9105.777</v>
      </c>
      <c r="J10" s="176">
        <f t="shared" si="3"/>
        <v>9105.777</v>
      </c>
      <c r="K10" s="176">
        <f t="shared" si="3"/>
        <v>9105.777</v>
      </c>
      <c r="L10" s="176">
        <f t="shared" si="3"/>
        <v>9105.777</v>
      </c>
      <c r="M10" s="176">
        <f t="shared" si="3"/>
        <v>9105.777</v>
      </c>
    </row>
    <row r="11" spans="1:13" ht="14.4" customHeight="1" x14ac:dyDescent="0.3">
      <c r="A11" s="171"/>
      <c r="B11" s="171" t="s">
        <v>79</v>
      </c>
      <c r="C11" s="171">
        <f ca="1">IF(MONTH(TODAY())=1,12,MONTH(TODAY())-1)</f>
        <v>3</v>
      </c>
      <c r="D11" s="171"/>
      <c r="E11" s="171"/>
      <c r="F11" s="171"/>
      <c r="G11" s="171"/>
      <c r="H11" s="171"/>
      <c r="I11" s="171"/>
      <c r="J11" s="171"/>
      <c r="K11" s="171"/>
      <c r="L11" s="171"/>
      <c r="M11" s="171"/>
    </row>
    <row r="12" spans="1:13" ht="14.4" customHeight="1" x14ac:dyDescent="0.3">
      <c r="A12" s="171">
        <v>0</v>
      </c>
      <c r="B12" s="174">
        <f>IF(ISERROR(HI!F15),#REF!,HI!F15)</f>
        <v>0.75150442498728132</v>
      </c>
      <c r="C12" s="171"/>
      <c r="D12" s="171"/>
      <c r="E12" s="171"/>
      <c r="F12" s="171"/>
      <c r="G12" s="171"/>
      <c r="H12" s="171"/>
      <c r="I12" s="171"/>
      <c r="J12" s="171"/>
      <c r="K12" s="171"/>
      <c r="L12" s="171"/>
      <c r="M12" s="171"/>
    </row>
    <row r="13" spans="1:13" ht="14.4" customHeight="1" x14ac:dyDescent="0.3">
      <c r="A13" s="171">
        <v>1</v>
      </c>
      <c r="B13" s="174">
        <f>IF(ISERROR(HI!F15),#REF!,HI!F15)</f>
        <v>0.75150442498728132</v>
      </c>
      <c r="C13" s="171"/>
      <c r="D13" s="171"/>
      <c r="E13" s="171"/>
      <c r="F13" s="171"/>
      <c r="G13" s="171"/>
      <c r="H13" s="171"/>
      <c r="I13" s="171"/>
      <c r="J13" s="171"/>
      <c r="K13" s="171"/>
      <c r="L13" s="171"/>
      <c r="M13" s="171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04" bestFit="1" customWidth="1"/>
    <col min="2" max="2" width="12.77734375" style="104" bestFit="1" customWidth="1"/>
    <col min="3" max="3" width="13.6640625" style="104" bestFit="1" customWidth="1"/>
    <col min="4" max="15" width="7.77734375" style="104" bestFit="1" customWidth="1"/>
    <col min="16" max="16" width="8.88671875" style="104" customWidth="1"/>
    <col min="17" max="17" width="6.6640625" style="104" bestFit="1" customWidth="1"/>
    <col min="18" max="16384" width="8.88671875" style="104"/>
  </cols>
  <sheetData>
    <row r="1" spans="1:17" s="177" customFormat="1" ht="18.600000000000001" customHeight="1" thickBot="1" x14ac:dyDescent="0.4">
      <c r="A1" s="309" t="s">
        <v>237</v>
      </c>
      <c r="B1" s="309"/>
      <c r="C1" s="309"/>
      <c r="D1" s="309"/>
      <c r="E1" s="309"/>
      <c r="F1" s="309"/>
      <c r="G1" s="309"/>
      <c r="H1" s="297"/>
      <c r="I1" s="297"/>
      <c r="J1" s="297"/>
      <c r="K1" s="297"/>
      <c r="L1" s="297"/>
      <c r="M1" s="297"/>
      <c r="N1" s="297"/>
      <c r="O1" s="297"/>
      <c r="P1" s="297"/>
      <c r="Q1" s="297"/>
    </row>
    <row r="2" spans="1:17" s="177" customFormat="1" ht="14.4" customHeight="1" thickBot="1" x14ac:dyDescent="0.3">
      <c r="A2" s="200" t="s">
        <v>235</v>
      </c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178"/>
    </row>
    <row r="3" spans="1:17" ht="14.4" customHeight="1" x14ac:dyDescent="0.3">
      <c r="A3" s="60"/>
      <c r="B3" s="310" t="s">
        <v>15</v>
      </c>
      <c r="C3" s="311"/>
      <c r="D3" s="311"/>
      <c r="E3" s="311"/>
      <c r="F3" s="311"/>
      <c r="G3" s="311"/>
      <c r="H3" s="311"/>
      <c r="I3" s="311"/>
      <c r="J3" s="311"/>
      <c r="K3" s="311"/>
      <c r="L3" s="311"/>
      <c r="M3" s="311"/>
      <c r="N3" s="311"/>
      <c r="O3" s="311"/>
      <c r="P3" s="112"/>
      <c r="Q3" s="114"/>
    </row>
    <row r="4" spans="1:17" ht="14.4" customHeight="1" x14ac:dyDescent="0.3">
      <c r="A4" s="61"/>
      <c r="B4" s="20">
        <v>2019</v>
      </c>
      <c r="C4" s="113" t="s">
        <v>16</v>
      </c>
      <c r="D4" s="230" t="s">
        <v>215</v>
      </c>
      <c r="E4" s="230" t="s">
        <v>216</v>
      </c>
      <c r="F4" s="230" t="s">
        <v>217</v>
      </c>
      <c r="G4" s="230" t="s">
        <v>218</v>
      </c>
      <c r="H4" s="230" t="s">
        <v>219</v>
      </c>
      <c r="I4" s="230" t="s">
        <v>220</v>
      </c>
      <c r="J4" s="230" t="s">
        <v>221</v>
      </c>
      <c r="K4" s="230" t="s">
        <v>222</v>
      </c>
      <c r="L4" s="230" t="s">
        <v>223</v>
      </c>
      <c r="M4" s="230" t="s">
        <v>224</v>
      </c>
      <c r="N4" s="230" t="s">
        <v>225</v>
      </c>
      <c r="O4" s="230" t="s">
        <v>226</v>
      </c>
      <c r="P4" s="312" t="s">
        <v>3</v>
      </c>
      <c r="Q4" s="313"/>
    </row>
    <row r="5" spans="1:17" ht="14.4" customHeight="1" thickBot="1" x14ac:dyDescent="0.35">
      <c r="A5" s="62"/>
      <c r="B5" s="21" t="s">
        <v>17</v>
      </c>
      <c r="C5" s="22" t="s">
        <v>17</v>
      </c>
      <c r="D5" s="22" t="s">
        <v>18</v>
      </c>
      <c r="E5" s="22" t="s">
        <v>18</v>
      </c>
      <c r="F5" s="22" t="s">
        <v>18</v>
      </c>
      <c r="G5" s="22" t="s">
        <v>18</v>
      </c>
      <c r="H5" s="22" t="s">
        <v>18</v>
      </c>
      <c r="I5" s="22" t="s">
        <v>18</v>
      </c>
      <c r="J5" s="22" t="s">
        <v>18</v>
      </c>
      <c r="K5" s="22" t="s">
        <v>18</v>
      </c>
      <c r="L5" s="22" t="s">
        <v>18</v>
      </c>
      <c r="M5" s="22" t="s">
        <v>18</v>
      </c>
      <c r="N5" s="22" t="s">
        <v>18</v>
      </c>
      <c r="O5" s="22" t="s">
        <v>18</v>
      </c>
      <c r="P5" s="22" t="s">
        <v>18</v>
      </c>
      <c r="Q5" s="23" t="s">
        <v>19</v>
      </c>
    </row>
    <row r="6" spans="1:17" ht="14.4" customHeight="1" x14ac:dyDescent="0.3">
      <c r="A6" s="14" t="s">
        <v>20</v>
      </c>
      <c r="B6" s="43">
        <v>0</v>
      </c>
      <c r="C6" s="44">
        <v>0</v>
      </c>
      <c r="D6" s="44">
        <v>0</v>
      </c>
      <c r="E6" s="44">
        <v>0</v>
      </c>
      <c r="F6" s="44">
        <v>0</v>
      </c>
      <c r="G6" s="44">
        <v>0</v>
      </c>
      <c r="H6" s="44">
        <v>0</v>
      </c>
      <c r="I6" s="44">
        <v>0</v>
      </c>
      <c r="J6" s="44">
        <v>0</v>
      </c>
      <c r="K6" s="44">
        <v>0</v>
      </c>
      <c r="L6" s="44">
        <v>0</v>
      </c>
      <c r="M6" s="44">
        <v>0</v>
      </c>
      <c r="N6" s="44">
        <v>0</v>
      </c>
      <c r="O6" s="44">
        <v>0</v>
      </c>
      <c r="P6" s="45">
        <v>0</v>
      </c>
      <c r="Q6" s="70" t="s">
        <v>236</v>
      </c>
    </row>
    <row r="7" spans="1:17" ht="14.4" customHeight="1" x14ac:dyDescent="0.3">
      <c r="A7" s="15" t="s">
        <v>21</v>
      </c>
      <c r="B7" s="46">
        <v>180</v>
      </c>
      <c r="C7" s="47">
        <v>15</v>
      </c>
      <c r="D7" s="47">
        <v>8.0216799999999999</v>
      </c>
      <c r="E7" s="47">
        <v>12.950900000000001</v>
      </c>
      <c r="F7" s="47">
        <v>13.19326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v>0</v>
      </c>
      <c r="O7" s="47">
        <v>0</v>
      </c>
      <c r="P7" s="48">
        <v>34.165840000000003</v>
      </c>
      <c r="Q7" s="71">
        <v>0.75924088888800001</v>
      </c>
    </row>
    <row r="8" spans="1:17" ht="14.4" customHeight="1" x14ac:dyDescent="0.3">
      <c r="A8" s="15" t="s">
        <v>22</v>
      </c>
      <c r="B8" s="46">
        <v>0</v>
      </c>
      <c r="C8" s="47">
        <v>0</v>
      </c>
      <c r="D8" s="47">
        <v>0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v>0</v>
      </c>
      <c r="P8" s="48">
        <v>0</v>
      </c>
      <c r="Q8" s="71" t="s">
        <v>236</v>
      </c>
    </row>
    <row r="9" spans="1:17" ht="14.4" customHeight="1" x14ac:dyDescent="0.3">
      <c r="A9" s="15" t="s">
        <v>23</v>
      </c>
      <c r="B9" s="46">
        <v>5495</v>
      </c>
      <c r="C9" s="47">
        <v>457.91666666666703</v>
      </c>
      <c r="D9" s="47">
        <v>441.13053000000099</v>
      </c>
      <c r="E9" s="47">
        <v>484.30738000000099</v>
      </c>
      <c r="F9" s="47">
        <v>493.35370999999901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v>0</v>
      </c>
      <c r="O9" s="47">
        <v>0</v>
      </c>
      <c r="P9" s="48">
        <v>1418.79162</v>
      </c>
      <c r="Q9" s="71">
        <v>1.0327873484979999</v>
      </c>
    </row>
    <row r="10" spans="1:17" ht="14.4" customHeight="1" x14ac:dyDescent="0.3">
      <c r="A10" s="15" t="s">
        <v>24</v>
      </c>
      <c r="B10" s="46">
        <v>0</v>
      </c>
      <c r="C10" s="47">
        <v>0</v>
      </c>
      <c r="D10" s="47">
        <v>0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v>0</v>
      </c>
      <c r="P10" s="48">
        <v>0</v>
      </c>
      <c r="Q10" s="71" t="s">
        <v>236</v>
      </c>
    </row>
    <row r="11" spans="1:17" ht="14.4" customHeight="1" x14ac:dyDescent="0.3">
      <c r="A11" s="15" t="s">
        <v>25</v>
      </c>
      <c r="B11" s="46">
        <v>411.79180243616997</v>
      </c>
      <c r="C11" s="47">
        <v>34.315983536346998</v>
      </c>
      <c r="D11" s="47">
        <v>82.087710000000001</v>
      </c>
      <c r="E11" s="47">
        <v>56.971150000000002</v>
      </c>
      <c r="F11" s="47">
        <v>83.862229999999002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v>0</v>
      </c>
      <c r="O11" s="47">
        <v>0</v>
      </c>
      <c r="P11" s="48">
        <v>222.92108999999999</v>
      </c>
      <c r="Q11" s="71">
        <v>2.1653766654040001</v>
      </c>
    </row>
    <row r="12" spans="1:17" ht="14.4" customHeight="1" x14ac:dyDescent="0.3">
      <c r="A12" s="15" t="s">
        <v>26</v>
      </c>
      <c r="B12" s="46">
        <v>53.047903886206001</v>
      </c>
      <c r="C12" s="47">
        <v>4.420658657183</v>
      </c>
      <c r="D12" s="47">
        <v>0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v>0</v>
      </c>
      <c r="O12" s="47">
        <v>0</v>
      </c>
      <c r="P12" s="48">
        <v>0</v>
      </c>
      <c r="Q12" s="71">
        <v>0</v>
      </c>
    </row>
    <row r="13" spans="1:17" ht="14.4" customHeight="1" x14ac:dyDescent="0.3">
      <c r="A13" s="15" t="s">
        <v>27</v>
      </c>
      <c r="B13" s="46">
        <v>2</v>
      </c>
      <c r="C13" s="47">
        <v>0.166666666666</v>
      </c>
      <c r="D13" s="47">
        <v>0.64614000000000005</v>
      </c>
      <c r="E13" s="47">
        <v>2.6717300000000002</v>
      </c>
      <c r="F13" s="47">
        <v>1.8198799999999999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v>0</v>
      </c>
      <c r="O13" s="47">
        <v>0</v>
      </c>
      <c r="P13" s="48">
        <v>5.1377499999999996</v>
      </c>
      <c r="Q13" s="71">
        <v>10.275499999999999</v>
      </c>
    </row>
    <row r="14" spans="1:17" ht="14.4" customHeight="1" x14ac:dyDescent="0.3">
      <c r="A14" s="15" t="s">
        <v>28</v>
      </c>
      <c r="B14" s="46">
        <v>6.5437158412269998</v>
      </c>
      <c r="C14" s="47">
        <v>0.54530965343500004</v>
      </c>
      <c r="D14" s="47">
        <v>0.60699999999999998</v>
      </c>
      <c r="E14" s="47">
        <v>0.52800000000000002</v>
      </c>
      <c r="F14" s="47">
        <v>0.57299999999899998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v>0</v>
      </c>
      <c r="O14" s="47">
        <v>0</v>
      </c>
      <c r="P14" s="48">
        <v>1.708</v>
      </c>
      <c r="Q14" s="71">
        <v>1.0440551157419999</v>
      </c>
    </row>
    <row r="15" spans="1:17" ht="14.4" customHeight="1" x14ac:dyDescent="0.3">
      <c r="A15" s="15" t="s">
        <v>29</v>
      </c>
      <c r="B15" s="46">
        <v>0</v>
      </c>
      <c r="C15" s="47">
        <v>0</v>
      </c>
      <c r="D15" s="47">
        <v>0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v>0</v>
      </c>
      <c r="P15" s="48">
        <v>0</v>
      </c>
      <c r="Q15" s="71" t="s">
        <v>236</v>
      </c>
    </row>
    <row r="16" spans="1:17" ht="14.4" customHeight="1" x14ac:dyDescent="0.3">
      <c r="A16" s="15" t="s">
        <v>30</v>
      </c>
      <c r="B16" s="46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v>0</v>
      </c>
      <c r="P16" s="48">
        <v>0</v>
      </c>
      <c r="Q16" s="71" t="s">
        <v>236</v>
      </c>
    </row>
    <row r="17" spans="1:17" ht="14.4" customHeight="1" x14ac:dyDescent="0.3">
      <c r="A17" s="15" t="s">
        <v>31</v>
      </c>
      <c r="B17" s="46">
        <v>94.024539361891996</v>
      </c>
      <c r="C17" s="47">
        <v>7.8353782801570002</v>
      </c>
      <c r="D17" s="47">
        <v>75.060590000000005</v>
      </c>
      <c r="E17" s="47">
        <v>100.235</v>
      </c>
      <c r="F17" s="47">
        <v>42.666999999999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v>0</v>
      </c>
      <c r="O17" s="47">
        <v>0</v>
      </c>
      <c r="P17" s="48">
        <v>217.96259000000001</v>
      </c>
      <c r="Q17" s="71">
        <v>9.2725831566619998</v>
      </c>
    </row>
    <row r="18" spans="1:17" ht="14.4" customHeight="1" x14ac:dyDescent="0.3">
      <c r="A18" s="15" t="s">
        <v>32</v>
      </c>
      <c r="B18" s="46">
        <v>0</v>
      </c>
      <c r="C18" s="47">
        <v>0</v>
      </c>
      <c r="D18" s="47">
        <v>0</v>
      </c>
      <c r="E18" s="47">
        <v>2.5150000000000001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v>0</v>
      </c>
      <c r="O18" s="47">
        <v>0</v>
      </c>
      <c r="P18" s="48">
        <v>2.5150000000000001</v>
      </c>
      <c r="Q18" s="71" t="s">
        <v>236</v>
      </c>
    </row>
    <row r="19" spans="1:17" ht="14.4" customHeight="1" x14ac:dyDescent="0.3">
      <c r="A19" s="15" t="s">
        <v>33</v>
      </c>
      <c r="B19" s="46">
        <v>818.01150765855402</v>
      </c>
      <c r="C19" s="47">
        <v>68.167625638212002</v>
      </c>
      <c r="D19" s="47">
        <v>50.89781</v>
      </c>
      <c r="E19" s="47">
        <v>143.63566</v>
      </c>
      <c r="F19" s="47">
        <v>50.788009999998998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v>0</v>
      </c>
      <c r="O19" s="47">
        <v>0</v>
      </c>
      <c r="P19" s="48">
        <v>245.32148000000001</v>
      </c>
      <c r="Q19" s="71">
        <v>1.1995991631080001</v>
      </c>
    </row>
    <row r="20" spans="1:17" ht="14.4" customHeight="1" x14ac:dyDescent="0.3">
      <c r="A20" s="15" t="s">
        <v>34</v>
      </c>
      <c r="B20" s="46">
        <v>36261.519646000001</v>
      </c>
      <c r="C20" s="47">
        <v>3021.7933038333399</v>
      </c>
      <c r="D20" s="47">
        <v>3048.3857700000099</v>
      </c>
      <c r="E20" s="47">
        <v>2866.5228200000101</v>
      </c>
      <c r="F20" s="47">
        <v>2920.9387899999901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v>0</v>
      </c>
      <c r="O20" s="47">
        <v>0</v>
      </c>
      <c r="P20" s="48">
        <v>8835.8473800000102</v>
      </c>
      <c r="Q20" s="71">
        <v>0.97468031855899995</v>
      </c>
    </row>
    <row r="21" spans="1:17" ht="14.4" customHeight="1" x14ac:dyDescent="0.3">
      <c r="A21" s="16" t="s">
        <v>35</v>
      </c>
      <c r="B21" s="46">
        <v>686.99999999999</v>
      </c>
      <c r="C21" s="47">
        <v>57.249999999998998</v>
      </c>
      <c r="D21" s="47">
        <v>58.864829999999998</v>
      </c>
      <c r="E21" s="47">
        <v>58.864780000000003</v>
      </c>
      <c r="F21" s="47">
        <v>58.864789999998997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v>0</v>
      </c>
      <c r="O21" s="47">
        <v>0</v>
      </c>
      <c r="P21" s="48">
        <v>176.59440000000001</v>
      </c>
      <c r="Q21" s="71">
        <v>1.028206113537</v>
      </c>
    </row>
    <row r="22" spans="1:17" ht="14.4" customHeight="1" x14ac:dyDescent="0.3">
      <c r="A22" s="15" t="s">
        <v>36</v>
      </c>
      <c r="B22" s="46">
        <v>0</v>
      </c>
      <c r="C22" s="47">
        <v>0</v>
      </c>
      <c r="D22" s="47">
        <v>0</v>
      </c>
      <c r="E22" s="47">
        <v>0</v>
      </c>
      <c r="F22" s="47">
        <v>34.111719999999004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v>0</v>
      </c>
      <c r="P22" s="48">
        <v>34.111719999999004</v>
      </c>
      <c r="Q22" s="71" t="s">
        <v>236</v>
      </c>
    </row>
    <row r="23" spans="1:17" ht="14.4" customHeight="1" x14ac:dyDescent="0.3">
      <c r="A23" s="16" t="s">
        <v>37</v>
      </c>
      <c r="B23" s="46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v>0</v>
      </c>
      <c r="P23" s="48">
        <v>0</v>
      </c>
      <c r="Q23" s="71" t="s">
        <v>236</v>
      </c>
    </row>
    <row r="24" spans="1:17" ht="14.4" customHeight="1" x14ac:dyDescent="0.3">
      <c r="A24" s="16" t="s">
        <v>38</v>
      </c>
      <c r="B24" s="46">
        <v>35.219072177693</v>
      </c>
      <c r="C24" s="47">
        <v>2.9349226814740002</v>
      </c>
      <c r="D24" s="47">
        <v>0.26386999999900002</v>
      </c>
      <c r="E24" s="47">
        <v>9.3497599999999998</v>
      </c>
      <c r="F24" s="47">
        <v>-7.0999999900000002E-4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v>0</v>
      </c>
      <c r="O24" s="47">
        <v>0</v>
      </c>
      <c r="P24" s="48">
        <v>9.6129199999990007</v>
      </c>
      <c r="Q24" s="71"/>
    </row>
    <row r="25" spans="1:17" ht="14.4" customHeight="1" x14ac:dyDescent="0.3">
      <c r="A25" s="17" t="s">
        <v>39</v>
      </c>
      <c r="B25" s="49">
        <v>44044.158187361798</v>
      </c>
      <c r="C25" s="50">
        <v>3670.3465156134798</v>
      </c>
      <c r="D25" s="50">
        <v>3765.9659300000098</v>
      </c>
      <c r="E25" s="50">
        <v>3738.5521800000101</v>
      </c>
      <c r="F25" s="50">
        <v>3700.1716799999899</v>
      </c>
      <c r="G25" s="50">
        <v>0</v>
      </c>
      <c r="H25" s="50">
        <v>0</v>
      </c>
      <c r="I25" s="50">
        <v>0</v>
      </c>
      <c r="J25" s="50">
        <v>0</v>
      </c>
      <c r="K25" s="50">
        <v>0</v>
      </c>
      <c r="L25" s="50">
        <v>0</v>
      </c>
      <c r="M25" s="50">
        <v>0</v>
      </c>
      <c r="N25" s="50">
        <v>0</v>
      </c>
      <c r="O25" s="50">
        <v>0</v>
      </c>
      <c r="P25" s="51">
        <v>11204.68979</v>
      </c>
      <c r="Q25" s="72">
        <v>1.017586917414</v>
      </c>
    </row>
    <row r="26" spans="1:17" ht="14.4" customHeight="1" x14ac:dyDescent="0.3">
      <c r="A26" s="15" t="s">
        <v>40</v>
      </c>
      <c r="B26" s="46">
        <v>5001.2313214896103</v>
      </c>
      <c r="C26" s="47">
        <v>416.76927679080097</v>
      </c>
      <c r="D26" s="47">
        <v>418.27078000000103</v>
      </c>
      <c r="E26" s="47">
        <v>456.60629</v>
      </c>
      <c r="F26" s="47">
        <v>385.71699000000001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v>0</v>
      </c>
      <c r="O26" s="47">
        <v>0</v>
      </c>
      <c r="P26" s="48">
        <v>1260.5940599999999</v>
      </c>
      <c r="Q26" s="71">
        <v>1.0082269576959999</v>
      </c>
    </row>
    <row r="27" spans="1:17" ht="14.4" customHeight="1" x14ac:dyDescent="0.3">
      <c r="A27" s="18" t="s">
        <v>41</v>
      </c>
      <c r="B27" s="49">
        <v>49045.389508851396</v>
      </c>
      <c r="C27" s="50">
        <v>4087.11579240428</v>
      </c>
      <c r="D27" s="50">
        <v>4184.2367100000101</v>
      </c>
      <c r="E27" s="50">
        <v>4195.1584700000103</v>
      </c>
      <c r="F27" s="50">
        <v>4085.8886699999898</v>
      </c>
      <c r="G27" s="50">
        <v>0</v>
      </c>
      <c r="H27" s="50">
        <v>0</v>
      </c>
      <c r="I27" s="50">
        <v>0</v>
      </c>
      <c r="J27" s="50">
        <v>0</v>
      </c>
      <c r="K27" s="50">
        <v>0</v>
      </c>
      <c r="L27" s="50">
        <v>0</v>
      </c>
      <c r="M27" s="50">
        <v>0</v>
      </c>
      <c r="N27" s="50">
        <v>0</v>
      </c>
      <c r="O27" s="50">
        <v>0</v>
      </c>
      <c r="P27" s="51">
        <v>12465.28385</v>
      </c>
      <c r="Q27" s="72">
        <v>1.016632468399</v>
      </c>
    </row>
    <row r="28" spans="1:17" ht="14.4" customHeight="1" x14ac:dyDescent="0.3">
      <c r="A28" s="16" t="s">
        <v>42</v>
      </c>
      <c r="B28" s="46">
        <v>248.56998999883001</v>
      </c>
      <c r="C28" s="47">
        <v>20.714165833235</v>
      </c>
      <c r="D28" s="47">
        <v>30.227499999999999</v>
      </c>
      <c r="E28" s="47">
        <v>10.118679999999999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v>0</v>
      </c>
      <c r="O28" s="47">
        <v>0</v>
      </c>
      <c r="P28" s="48">
        <v>40.346179999999997</v>
      </c>
      <c r="Q28" s="71">
        <v>0.64925263102200004</v>
      </c>
    </row>
    <row r="29" spans="1:17" ht="14.4" customHeight="1" x14ac:dyDescent="0.3">
      <c r="A29" s="16" t="s">
        <v>43</v>
      </c>
      <c r="B29" s="46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v>0</v>
      </c>
      <c r="P29" s="48">
        <v>0</v>
      </c>
      <c r="Q29" s="71" t="s">
        <v>236</v>
      </c>
    </row>
    <row r="30" spans="1:17" ht="14.4" customHeight="1" x14ac:dyDescent="0.3">
      <c r="A30" s="16" t="s">
        <v>44</v>
      </c>
      <c r="B30" s="46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v>0</v>
      </c>
      <c r="P30" s="48">
        <v>0</v>
      </c>
      <c r="Q30" s="71">
        <v>0</v>
      </c>
    </row>
    <row r="31" spans="1:17" ht="14.4" customHeight="1" thickBot="1" x14ac:dyDescent="0.35">
      <c r="A31" s="19" t="s">
        <v>45</v>
      </c>
      <c r="B31" s="52">
        <v>0</v>
      </c>
      <c r="C31" s="53">
        <v>0</v>
      </c>
      <c r="D31" s="53">
        <v>0</v>
      </c>
      <c r="E31" s="53">
        <v>0</v>
      </c>
      <c r="F31" s="53">
        <v>0</v>
      </c>
      <c r="G31" s="53">
        <v>0</v>
      </c>
      <c r="H31" s="53">
        <v>0</v>
      </c>
      <c r="I31" s="53">
        <v>0</v>
      </c>
      <c r="J31" s="53">
        <v>0</v>
      </c>
      <c r="K31" s="53">
        <v>0</v>
      </c>
      <c r="L31" s="53">
        <v>0</v>
      </c>
      <c r="M31" s="53">
        <v>0</v>
      </c>
      <c r="N31" s="53">
        <v>0</v>
      </c>
      <c r="O31" s="53">
        <v>0</v>
      </c>
      <c r="P31" s="54">
        <v>0</v>
      </c>
      <c r="Q31" s="73" t="s">
        <v>236</v>
      </c>
    </row>
    <row r="32" spans="1:17" ht="14.4" customHeight="1" x14ac:dyDescent="0.3">
      <c r="B32" s="105"/>
      <c r="C32" s="105"/>
      <c r="D32" s="105"/>
      <c r="E32" s="105"/>
      <c r="F32" s="105"/>
      <c r="G32" s="105"/>
      <c r="H32" s="105"/>
      <c r="I32" s="105"/>
      <c r="J32" s="105"/>
      <c r="K32" s="105"/>
      <c r="L32" s="105"/>
      <c r="M32" s="105"/>
      <c r="N32" s="105"/>
      <c r="O32" s="105"/>
      <c r="P32" s="105"/>
      <c r="Q32" s="105"/>
    </row>
    <row r="33" spans="1:17" ht="14.4" customHeight="1" x14ac:dyDescent="0.3">
      <c r="A33" s="88" t="s">
        <v>127</v>
      </c>
      <c r="B33" s="106"/>
      <c r="C33" s="106"/>
      <c r="D33" s="106"/>
      <c r="E33" s="106"/>
      <c r="F33" s="106"/>
      <c r="G33" s="106"/>
      <c r="H33" s="106"/>
      <c r="I33" s="106"/>
      <c r="J33" s="106"/>
      <c r="K33" s="106"/>
      <c r="L33" s="106"/>
      <c r="M33" s="106"/>
      <c r="N33" s="106"/>
      <c r="O33" s="106"/>
      <c r="P33" s="106"/>
      <c r="Q33" s="106"/>
    </row>
    <row r="34" spans="1:17" ht="14.4" customHeight="1" x14ac:dyDescent="0.3">
      <c r="A34" s="110" t="s">
        <v>213</v>
      </c>
      <c r="B34" s="106"/>
      <c r="C34" s="106"/>
      <c r="D34" s="106"/>
      <c r="E34" s="106"/>
      <c r="F34" s="106"/>
      <c r="G34" s="106"/>
      <c r="H34" s="106"/>
      <c r="I34" s="106"/>
      <c r="J34" s="106"/>
      <c r="K34" s="106"/>
      <c r="L34" s="106"/>
      <c r="M34" s="106"/>
      <c r="N34" s="106"/>
      <c r="O34" s="106"/>
      <c r="P34" s="106"/>
      <c r="Q34" s="106"/>
    </row>
    <row r="35" spans="1:17" ht="14.4" customHeight="1" x14ac:dyDescent="0.3">
      <c r="A35" s="111" t="s">
        <v>46</v>
      </c>
      <c r="B35" s="106"/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6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181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04" customWidth="1"/>
    <col min="2" max="11" width="10" style="104" customWidth="1"/>
    <col min="12" max="16384" width="8.88671875" style="104"/>
  </cols>
  <sheetData>
    <row r="1" spans="1:11" s="55" customFormat="1" ht="18.600000000000001" customHeight="1" thickBot="1" x14ac:dyDescent="0.4">
      <c r="A1" s="309" t="s">
        <v>47</v>
      </c>
      <c r="B1" s="309"/>
      <c r="C1" s="309"/>
      <c r="D1" s="309"/>
      <c r="E1" s="309"/>
      <c r="F1" s="309"/>
      <c r="G1" s="309"/>
      <c r="H1" s="314"/>
      <c r="I1" s="314"/>
      <c r="J1" s="314"/>
      <c r="K1" s="314"/>
    </row>
    <row r="2" spans="1:11" s="55" customFormat="1" ht="14.4" customHeight="1" thickBot="1" x14ac:dyDescent="0.35">
      <c r="A2" s="200" t="s">
        <v>235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3" spans="1:11" ht="14.4" customHeight="1" x14ac:dyDescent="0.3">
      <c r="A3" s="60"/>
      <c r="B3" s="310" t="s">
        <v>48</v>
      </c>
      <c r="C3" s="311"/>
      <c r="D3" s="311"/>
      <c r="E3" s="311"/>
      <c r="F3" s="317" t="s">
        <v>49</v>
      </c>
      <c r="G3" s="311"/>
      <c r="H3" s="311"/>
      <c r="I3" s="311"/>
      <c r="J3" s="311"/>
      <c r="K3" s="318"/>
    </row>
    <row r="4" spans="1:11" ht="14.4" customHeight="1" x14ac:dyDescent="0.3">
      <c r="A4" s="61"/>
      <c r="B4" s="315"/>
      <c r="C4" s="316"/>
      <c r="D4" s="316"/>
      <c r="E4" s="316"/>
      <c r="F4" s="319" t="s">
        <v>231</v>
      </c>
      <c r="G4" s="321" t="s">
        <v>50</v>
      </c>
      <c r="H4" s="115" t="s">
        <v>117</v>
      </c>
      <c r="I4" s="319" t="s">
        <v>51</v>
      </c>
      <c r="J4" s="321" t="s">
        <v>233</v>
      </c>
      <c r="K4" s="322" t="s">
        <v>234</v>
      </c>
    </row>
    <row r="5" spans="1:11" ht="42" thickBot="1" x14ac:dyDescent="0.35">
      <c r="A5" s="62"/>
      <c r="B5" s="24" t="s">
        <v>227</v>
      </c>
      <c r="C5" s="25" t="s">
        <v>228</v>
      </c>
      <c r="D5" s="26" t="s">
        <v>229</v>
      </c>
      <c r="E5" s="26" t="s">
        <v>230</v>
      </c>
      <c r="F5" s="320"/>
      <c r="G5" s="320"/>
      <c r="H5" s="25" t="s">
        <v>232</v>
      </c>
      <c r="I5" s="320"/>
      <c r="J5" s="320"/>
      <c r="K5" s="323"/>
    </row>
    <row r="6" spans="1:11" ht="14.4" customHeight="1" thickBot="1" x14ac:dyDescent="0.35">
      <c r="A6" s="421" t="s">
        <v>238</v>
      </c>
      <c r="B6" s="402">
        <v>40337.364752712398</v>
      </c>
      <c r="C6" s="402">
        <v>43662.309900000102</v>
      </c>
      <c r="D6" s="403">
        <v>3324.9451472876899</v>
      </c>
      <c r="E6" s="404">
        <v>1.082428417614</v>
      </c>
      <c r="F6" s="402">
        <v>44044.158187361798</v>
      </c>
      <c r="G6" s="403">
        <v>11011.0395468404</v>
      </c>
      <c r="H6" s="405">
        <v>3700.1716799999899</v>
      </c>
      <c r="I6" s="402">
        <v>11204.68979</v>
      </c>
      <c r="J6" s="403">
        <v>193.65024315956501</v>
      </c>
      <c r="K6" s="406">
        <v>0.25439672935300001</v>
      </c>
    </row>
    <row r="7" spans="1:11" ht="14.4" customHeight="1" thickBot="1" x14ac:dyDescent="0.35">
      <c r="A7" s="422" t="s">
        <v>239</v>
      </c>
      <c r="B7" s="402">
        <v>6479.0842917752998</v>
      </c>
      <c r="C7" s="402">
        <v>6303.7477500000095</v>
      </c>
      <c r="D7" s="403">
        <v>-175.336541775287</v>
      </c>
      <c r="E7" s="404">
        <v>0.97293806749800005</v>
      </c>
      <c r="F7" s="402">
        <v>6148.3834221635998</v>
      </c>
      <c r="G7" s="403">
        <v>1537.0958555408999</v>
      </c>
      <c r="H7" s="405">
        <v>592.80136999999797</v>
      </c>
      <c r="I7" s="402">
        <v>1682.98722</v>
      </c>
      <c r="J7" s="403">
        <v>145.8913644591</v>
      </c>
      <c r="K7" s="406">
        <v>0.27372841028900002</v>
      </c>
    </row>
    <row r="8" spans="1:11" ht="14.4" customHeight="1" thickBot="1" x14ac:dyDescent="0.35">
      <c r="A8" s="423" t="s">
        <v>240</v>
      </c>
      <c r="B8" s="402">
        <v>6474.2887011052098</v>
      </c>
      <c r="C8" s="402">
        <v>6298.7507500000102</v>
      </c>
      <c r="D8" s="403">
        <v>-175.537951105198</v>
      </c>
      <c r="E8" s="404">
        <v>0.97288691326400001</v>
      </c>
      <c r="F8" s="402">
        <v>6141.8397063223802</v>
      </c>
      <c r="G8" s="403">
        <v>1535.45992658059</v>
      </c>
      <c r="H8" s="405">
        <v>592.22836999999799</v>
      </c>
      <c r="I8" s="402">
        <v>1681.2792199999999</v>
      </c>
      <c r="J8" s="403">
        <v>145.81929341940699</v>
      </c>
      <c r="K8" s="406">
        <v>0.273741956871</v>
      </c>
    </row>
    <row r="9" spans="1:11" ht="14.4" customHeight="1" thickBot="1" x14ac:dyDescent="0.35">
      <c r="A9" s="424" t="s">
        <v>241</v>
      </c>
      <c r="B9" s="407">
        <v>0</v>
      </c>
      <c r="C9" s="407">
        <v>-1.31E-3</v>
      </c>
      <c r="D9" s="408">
        <v>-1.31E-3</v>
      </c>
      <c r="E9" s="409" t="s">
        <v>236</v>
      </c>
      <c r="F9" s="407">
        <v>0</v>
      </c>
      <c r="G9" s="408">
        <v>0</v>
      </c>
      <c r="H9" s="410">
        <v>-7.0999999900000002E-4</v>
      </c>
      <c r="I9" s="407">
        <v>-1.08E-3</v>
      </c>
      <c r="J9" s="408">
        <v>-1.08E-3</v>
      </c>
      <c r="K9" s="411" t="s">
        <v>236</v>
      </c>
    </row>
    <row r="10" spans="1:11" ht="14.4" customHeight="1" thickBot="1" x14ac:dyDescent="0.35">
      <c r="A10" s="425" t="s">
        <v>242</v>
      </c>
      <c r="B10" s="402">
        <v>0</v>
      </c>
      <c r="C10" s="402">
        <v>-1.31E-3</v>
      </c>
      <c r="D10" s="403">
        <v>-1.31E-3</v>
      </c>
      <c r="E10" s="412" t="s">
        <v>236</v>
      </c>
      <c r="F10" s="402">
        <v>0</v>
      </c>
      <c r="G10" s="403">
        <v>0</v>
      </c>
      <c r="H10" s="405">
        <v>-7.0999999900000002E-4</v>
      </c>
      <c r="I10" s="402">
        <v>-1.08E-3</v>
      </c>
      <c r="J10" s="403">
        <v>-1.08E-3</v>
      </c>
      <c r="K10" s="413" t="s">
        <v>236</v>
      </c>
    </row>
    <row r="11" spans="1:11" ht="14.4" customHeight="1" thickBot="1" x14ac:dyDescent="0.35">
      <c r="A11" s="424" t="s">
        <v>243</v>
      </c>
      <c r="B11" s="407">
        <v>179.72275757160401</v>
      </c>
      <c r="C11" s="407">
        <v>172.02681000000001</v>
      </c>
      <c r="D11" s="408">
        <v>-7.6959475716029999</v>
      </c>
      <c r="E11" s="414">
        <v>0.95717878094200004</v>
      </c>
      <c r="F11" s="407">
        <v>180</v>
      </c>
      <c r="G11" s="408">
        <v>45</v>
      </c>
      <c r="H11" s="410">
        <v>13.19326</v>
      </c>
      <c r="I11" s="407">
        <v>34.165840000000003</v>
      </c>
      <c r="J11" s="408">
        <v>-10.834160000000001</v>
      </c>
      <c r="K11" s="415">
        <v>0.189810222222</v>
      </c>
    </row>
    <row r="12" spans="1:11" ht="14.4" customHeight="1" thickBot="1" x14ac:dyDescent="0.35">
      <c r="A12" s="425" t="s">
        <v>244</v>
      </c>
      <c r="B12" s="402">
        <v>179.72275757160401</v>
      </c>
      <c r="C12" s="402">
        <v>172.02681000000001</v>
      </c>
      <c r="D12" s="403">
        <v>-7.6959475716029999</v>
      </c>
      <c r="E12" s="404">
        <v>0.95717878094200004</v>
      </c>
      <c r="F12" s="402">
        <v>180</v>
      </c>
      <c r="G12" s="403">
        <v>45</v>
      </c>
      <c r="H12" s="405">
        <v>13.19326</v>
      </c>
      <c r="I12" s="402">
        <v>34.165840000000003</v>
      </c>
      <c r="J12" s="403">
        <v>-10.834160000000001</v>
      </c>
      <c r="K12" s="406">
        <v>0.189810222222</v>
      </c>
    </row>
    <row r="13" spans="1:11" ht="14.4" customHeight="1" thickBot="1" x14ac:dyDescent="0.35">
      <c r="A13" s="424" t="s">
        <v>245</v>
      </c>
      <c r="B13" s="407">
        <v>5495.2196288160203</v>
      </c>
      <c r="C13" s="407">
        <v>5337.7118200000104</v>
      </c>
      <c r="D13" s="408">
        <v>-157.50780881601199</v>
      </c>
      <c r="E13" s="414">
        <v>0.97133730415599995</v>
      </c>
      <c r="F13" s="407">
        <v>5495</v>
      </c>
      <c r="G13" s="408">
        <v>1373.75</v>
      </c>
      <c r="H13" s="410">
        <v>493.35370999999901</v>
      </c>
      <c r="I13" s="407">
        <v>1418.79162</v>
      </c>
      <c r="J13" s="408">
        <v>45.041620000000002</v>
      </c>
      <c r="K13" s="415">
        <v>0.25819683712399999</v>
      </c>
    </row>
    <row r="14" spans="1:11" ht="14.4" customHeight="1" thickBot="1" x14ac:dyDescent="0.35">
      <c r="A14" s="425" t="s">
        <v>246</v>
      </c>
      <c r="B14" s="402">
        <v>4565</v>
      </c>
      <c r="C14" s="402">
        <v>4450.9273800000101</v>
      </c>
      <c r="D14" s="403">
        <v>-114.07261999999101</v>
      </c>
      <c r="E14" s="404">
        <v>0.97501147426000001</v>
      </c>
      <c r="F14" s="402">
        <v>4565</v>
      </c>
      <c r="G14" s="403">
        <v>1141.25</v>
      </c>
      <c r="H14" s="405">
        <v>437.61247999999898</v>
      </c>
      <c r="I14" s="402">
        <v>1172.14346</v>
      </c>
      <c r="J14" s="403">
        <v>30.893460000000001</v>
      </c>
      <c r="K14" s="406">
        <v>0.256767461117</v>
      </c>
    </row>
    <row r="15" spans="1:11" ht="14.4" customHeight="1" thickBot="1" x14ac:dyDescent="0.35">
      <c r="A15" s="425" t="s">
        <v>247</v>
      </c>
      <c r="B15" s="402">
        <v>620</v>
      </c>
      <c r="C15" s="402">
        <v>564.49549000000104</v>
      </c>
      <c r="D15" s="403">
        <v>-55.504509999999001</v>
      </c>
      <c r="E15" s="404">
        <v>0.91047659677399995</v>
      </c>
      <c r="F15" s="402">
        <v>590</v>
      </c>
      <c r="G15" s="403">
        <v>147.5</v>
      </c>
      <c r="H15" s="405">
        <v>37.433199999998997</v>
      </c>
      <c r="I15" s="402">
        <v>162.70222999999999</v>
      </c>
      <c r="J15" s="403">
        <v>15.20223</v>
      </c>
      <c r="K15" s="406">
        <v>0.27576649152499999</v>
      </c>
    </row>
    <row r="16" spans="1:11" ht="14.4" customHeight="1" thickBot="1" x14ac:dyDescent="0.35">
      <c r="A16" s="425" t="s">
        <v>248</v>
      </c>
      <c r="B16" s="402">
        <v>20</v>
      </c>
      <c r="C16" s="402">
        <v>16.656790000000001</v>
      </c>
      <c r="D16" s="403">
        <v>-3.3432099999989999</v>
      </c>
      <c r="E16" s="404">
        <v>0.83283949999999995</v>
      </c>
      <c r="F16" s="402">
        <v>20</v>
      </c>
      <c r="G16" s="403">
        <v>5</v>
      </c>
      <c r="H16" s="405">
        <v>1.83134</v>
      </c>
      <c r="I16" s="402">
        <v>4.3983600000000003</v>
      </c>
      <c r="J16" s="403">
        <v>-0.60163999999899997</v>
      </c>
      <c r="K16" s="406">
        <v>0.219918</v>
      </c>
    </row>
    <row r="17" spans="1:11" ht="14.4" customHeight="1" thickBot="1" x14ac:dyDescent="0.35">
      <c r="A17" s="425" t="s">
        <v>249</v>
      </c>
      <c r="B17" s="402">
        <v>260</v>
      </c>
      <c r="C17" s="402">
        <v>286.48586000000103</v>
      </c>
      <c r="D17" s="403">
        <v>26.485859999999999</v>
      </c>
      <c r="E17" s="404">
        <v>1.101868692307</v>
      </c>
      <c r="F17" s="402">
        <v>300</v>
      </c>
      <c r="G17" s="403">
        <v>75</v>
      </c>
      <c r="H17" s="405">
        <v>15.22269</v>
      </c>
      <c r="I17" s="402">
        <v>75.895570000000006</v>
      </c>
      <c r="J17" s="403">
        <v>0.89556999999999998</v>
      </c>
      <c r="K17" s="406">
        <v>0.25298523333299999</v>
      </c>
    </row>
    <row r="18" spans="1:11" ht="14.4" customHeight="1" thickBot="1" x14ac:dyDescent="0.35">
      <c r="A18" s="425" t="s">
        <v>250</v>
      </c>
      <c r="B18" s="402">
        <v>0.219628816023</v>
      </c>
      <c r="C18" s="402">
        <v>0</v>
      </c>
      <c r="D18" s="403">
        <v>-0.219628816023</v>
      </c>
      <c r="E18" s="404">
        <v>0</v>
      </c>
      <c r="F18" s="402">
        <v>0</v>
      </c>
      <c r="G18" s="403">
        <v>0</v>
      </c>
      <c r="H18" s="405">
        <v>0</v>
      </c>
      <c r="I18" s="402">
        <v>0</v>
      </c>
      <c r="J18" s="403">
        <v>0</v>
      </c>
      <c r="K18" s="406">
        <v>0</v>
      </c>
    </row>
    <row r="19" spans="1:11" ht="14.4" customHeight="1" thickBot="1" x14ac:dyDescent="0.35">
      <c r="A19" s="425" t="s">
        <v>251</v>
      </c>
      <c r="B19" s="402">
        <v>30</v>
      </c>
      <c r="C19" s="402">
        <v>19.1463</v>
      </c>
      <c r="D19" s="403">
        <v>-10.8537</v>
      </c>
      <c r="E19" s="404">
        <v>0.63821000000000006</v>
      </c>
      <c r="F19" s="402">
        <v>20</v>
      </c>
      <c r="G19" s="403">
        <v>5</v>
      </c>
      <c r="H19" s="405">
        <v>1.254</v>
      </c>
      <c r="I19" s="402">
        <v>3.6520000000000001</v>
      </c>
      <c r="J19" s="403">
        <v>-1.3480000000000001</v>
      </c>
      <c r="K19" s="406">
        <v>0.18260000000000001</v>
      </c>
    </row>
    <row r="20" spans="1:11" ht="14.4" customHeight="1" thickBot="1" x14ac:dyDescent="0.35">
      <c r="A20" s="424" t="s">
        <v>252</v>
      </c>
      <c r="B20" s="407">
        <v>745.94810342407402</v>
      </c>
      <c r="C20" s="407">
        <v>729.32803000000104</v>
      </c>
      <c r="D20" s="408">
        <v>-16.620073424072999</v>
      </c>
      <c r="E20" s="414">
        <v>0.97771953122699995</v>
      </c>
      <c r="F20" s="407">
        <v>411.79180243616997</v>
      </c>
      <c r="G20" s="408">
        <v>102.947950609042</v>
      </c>
      <c r="H20" s="410">
        <v>83.862229999999002</v>
      </c>
      <c r="I20" s="407">
        <v>222.92108999999999</v>
      </c>
      <c r="J20" s="408">
        <v>119.973139390958</v>
      </c>
      <c r="K20" s="415">
        <v>0.54134416635100002</v>
      </c>
    </row>
    <row r="21" spans="1:11" ht="14.4" customHeight="1" thickBot="1" x14ac:dyDescent="0.35">
      <c r="A21" s="425" t="s">
        <v>253</v>
      </c>
      <c r="B21" s="402">
        <v>10</v>
      </c>
      <c r="C21" s="402">
        <v>8.86313</v>
      </c>
      <c r="D21" s="403">
        <v>-1.136869999999</v>
      </c>
      <c r="E21" s="404">
        <v>0.88631300000000002</v>
      </c>
      <c r="F21" s="402">
        <v>10</v>
      </c>
      <c r="G21" s="403">
        <v>2.5</v>
      </c>
      <c r="H21" s="405">
        <v>0.44212999999899999</v>
      </c>
      <c r="I21" s="402">
        <v>0.85784000000000005</v>
      </c>
      <c r="J21" s="403">
        <v>-1.6421600000000001</v>
      </c>
      <c r="K21" s="406">
        <v>8.5783999999999999E-2</v>
      </c>
    </row>
    <row r="22" spans="1:11" ht="14.4" customHeight="1" thickBot="1" x14ac:dyDescent="0.35">
      <c r="A22" s="425" t="s">
        <v>254</v>
      </c>
      <c r="B22" s="402">
        <v>13.003130711428</v>
      </c>
      <c r="C22" s="402">
        <v>21.885300000000001</v>
      </c>
      <c r="D22" s="403">
        <v>8.8821692885709993</v>
      </c>
      <c r="E22" s="404">
        <v>1.6830792895710001</v>
      </c>
      <c r="F22" s="402">
        <v>20</v>
      </c>
      <c r="G22" s="403">
        <v>5</v>
      </c>
      <c r="H22" s="405">
        <v>5.0471099999989999</v>
      </c>
      <c r="I22" s="402">
        <v>9.8136399999999995</v>
      </c>
      <c r="J22" s="403">
        <v>4.8136400000000004</v>
      </c>
      <c r="K22" s="406">
        <v>0.49068200000000001</v>
      </c>
    </row>
    <row r="23" spans="1:11" ht="14.4" customHeight="1" thickBot="1" x14ac:dyDescent="0.35">
      <c r="A23" s="425" t="s">
        <v>255</v>
      </c>
      <c r="B23" s="402">
        <v>107</v>
      </c>
      <c r="C23" s="402">
        <v>82.385459999999995</v>
      </c>
      <c r="D23" s="403">
        <v>-24.614539999999</v>
      </c>
      <c r="E23" s="404">
        <v>0.76995757009300003</v>
      </c>
      <c r="F23" s="402">
        <v>90</v>
      </c>
      <c r="G23" s="403">
        <v>22.5</v>
      </c>
      <c r="H23" s="405">
        <v>5.6218899999990004</v>
      </c>
      <c r="I23" s="402">
        <v>11.759080000000001</v>
      </c>
      <c r="J23" s="403">
        <v>-10.740919999999999</v>
      </c>
      <c r="K23" s="406">
        <v>0.13065644444399999</v>
      </c>
    </row>
    <row r="24" spans="1:11" ht="14.4" customHeight="1" thickBot="1" x14ac:dyDescent="0.35">
      <c r="A24" s="425" t="s">
        <v>256</v>
      </c>
      <c r="B24" s="402">
        <v>0</v>
      </c>
      <c r="C24" s="402">
        <v>0</v>
      </c>
      <c r="D24" s="403">
        <v>0</v>
      </c>
      <c r="E24" s="404">
        <v>1</v>
      </c>
      <c r="F24" s="402">
        <v>0</v>
      </c>
      <c r="G24" s="403">
        <v>0</v>
      </c>
      <c r="H24" s="405">
        <v>0</v>
      </c>
      <c r="I24" s="402">
        <v>0.44790000000000002</v>
      </c>
      <c r="J24" s="403">
        <v>0.44790000000000002</v>
      </c>
      <c r="K24" s="413" t="s">
        <v>257</v>
      </c>
    </row>
    <row r="25" spans="1:11" ht="14.4" customHeight="1" thickBot="1" x14ac:dyDescent="0.35">
      <c r="A25" s="425" t="s">
        <v>258</v>
      </c>
      <c r="B25" s="402">
        <v>199.31178873797401</v>
      </c>
      <c r="C25" s="402">
        <v>135.93555000000001</v>
      </c>
      <c r="D25" s="403">
        <v>-63.376238737972997</v>
      </c>
      <c r="E25" s="404">
        <v>0.68202463517400003</v>
      </c>
      <c r="F25" s="402">
        <v>121.79180243616899</v>
      </c>
      <c r="G25" s="403">
        <v>30.447950609042</v>
      </c>
      <c r="H25" s="405">
        <v>23.654499999999</v>
      </c>
      <c r="I25" s="402">
        <v>69.207830000000001</v>
      </c>
      <c r="J25" s="403">
        <v>38.759879390957003</v>
      </c>
      <c r="K25" s="406">
        <v>0.56824702989499998</v>
      </c>
    </row>
    <row r="26" spans="1:11" ht="14.4" customHeight="1" thickBot="1" x14ac:dyDescent="0.35">
      <c r="A26" s="425" t="s">
        <v>259</v>
      </c>
      <c r="B26" s="402">
        <v>166</v>
      </c>
      <c r="C26" s="402">
        <v>185.01132999999999</v>
      </c>
      <c r="D26" s="403">
        <v>19.011330000000001</v>
      </c>
      <c r="E26" s="404">
        <v>1.114526084337</v>
      </c>
      <c r="F26" s="402">
        <v>170</v>
      </c>
      <c r="G26" s="403">
        <v>42.5</v>
      </c>
      <c r="H26" s="405">
        <v>27.907079999998999</v>
      </c>
      <c r="I26" s="402">
        <v>60.028019999999998</v>
      </c>
      <c r="J26" s="403">
        <v>17.528020000000001</v>
      </c>
      <c r="K26" s="406">
        <v>0.35310599999999998</v>
      </c>
    </row>
    <row r="27" spans="1:11" ht="14.4" customHeight="1" thickBot="1" x14ac:dyDescent="0.35">
      <c r="A27" s="425" t="s">
        <v>260</v>
      </c>
      <c r="B27" s="402">
        <v>250.63318397467199</v>
      </c>
      <c r="C27" s="402">
        <v>295.24725999999998</v>
      </c>
      <c r="D27" s="403">
        <v>44.614076025328004</v>
      </c>
      <c r="E27" s="404">
        <v>1.178005463274</v>
      </c>
      <c r="F27" s="402">
        <v>0</v>
      </c>
      <c r="G27" s="403">
        <v>0</v>
      </c>
      <c r="H27" s="405">
        <v>21.189519999999</v>
      </c>
      <c r="I27" s="402">
        <v>70.806780000000003</v>
      </c>
      <c r="J27" s="403">
        <v>70.806780000000003</v>
      </c>
      <c r="K27" s="413" t="s">
        <v>236</v>
      </c>
    </row>
    <row r="28" spans="1:11" ht="14.4" customHeight="1" thickBot="1" x14ac:dyDescent="0.35">
      <c r="A28" s="424" t="s">
        <v>261</v>
      </c>
      <c r="B28" s="407">
        <v>36.149172305333998</v>
      </c>
      <c r="C28" s="407">
        <v>45.733629999999998</v>
      </c>
      <c r="D28" s="408">
        <v>9.5844576946649997</v>
      </c>
      <c r="E28" s="414">
        <v>1.2651362972769999</v>
      </c>
      <c r="F28" s="407">
        <v>53.047903886206001</v>
      </c>
      <c r="G28" s="408">
        <v>13.261975971550999</v>
      </c>
      <c r="H28" s="410">
        <v>0</v>
      </c>
      <c r="I28" s="407">
        <v>0</v>
      </c>
      <c r="J28" s="408">
        <v>-13.261975971550999</v>
      </c>
      <c r="K28" s="415">
        <v>0</v>
      </c>
    </row>
    <row r="29" spans="1:11" ht="14.4" customHeight="1" thickBot="1" x14ac:dyDescent="0.35">
      <c r="A29" s="425" t="s">
        <v>262</v>
      </c>
      <c r="B29" s="402">
        <v>5.4022338968539998</v>
      </c>
      <c r="C29" s="402">
        <v>3.5139999999999998</v>
      </c>
      <c r="D29" s="403">
        <v>-1.888233896854</v>
      </c>
      <c r="E29" s="404">
        <v>0.65047165063400003</v>
      </c>
      <c r="F29" s="402">
        <v>6.2158280262090004</v>
      </c>
      <c r="G29" s="403">
        <v>1.5539570065520001</v>
      </c>
      <c r="H29" s="405">
        <v>0</v>
      </c>
      <c r="I29" s="402">
        <v>0</v>
      </c>
      <c r="J29" s="403">
        <v>-1.5539570065520001</v>
      </c>
      <c r="K29" s="406">
        <v>0</v>
      </c>
    </row>
    <row r="30" spans="1:11" ht="14.4" customHeight="1" thickBot="1" x14ac:dyDescent="0.35">
      <c r="A30" s="425" t="s">
        <v>263</v>
      </c>
      <c r="B30" s="402">
        <v>30.746938408479</v>
      </c>
      <c r="C30" s="402">
        <v>41.77563</v>
      </c>
      <c r="D30" s="403">
        <v>11.028691591519999</v>
      </c>
      <c r="E30" s="404">
        <v>1.3586923499500001</v>
      </c>
      <c r="F30" s="402">
        <v>46.030323899541997</v>
      </c>
      <c r="G30" s="403">
        <v>11.507580974885</v>
      </c>
      <c r="H30" s="405">
        <v>0</v>
      </c>
      <c r="I30" s="402">
        <v>0</v>
      </c>
      <c r="J30" s="403">
        <v>-11.507580974885</v>
      </c>
      <c r="K30" s="406">
        <v>0</v>
      </c>
    </row>
    <row r="31" spans="1:11" ht="14.4" customHeight="1" thickBot="1" x14ac:dyDescent="0.35">
      <c r="A31" s="425" t="s">
        <v>264</v>
      </c>
      <c r="B31" s="402">
        <v>0</v>
      </c>
      <c r="C31" s="402">
        <v>0.44400000000000001</v>
      </c>
      <c r="D31" s="403">
        <v>0.44400000000000001</v>
      </c>
      <c r="E31" s="412" t="s">
        <v>257</v>
      </c>
      <c r="F31" s="402">
        <v>0.80175196045499997</v>
      </c>
      <c r="G31" s="403">
        <v>0.20043799011300001</v>
      </c>
      <c r="H31" s="405">
        <v>0</v>
      </c>
      <c r="I31" s="402">
        <v>0</v>
      </c>
      <c r="J31" s="403">
        <v>-0.20043799011300001</v>
      </c>
      <c r="K31" s="406">
        <v>0</v>
      </c>
    </row>
    <row r="32" spans="1:11" ht="14.4" customHeight="1" thickBot="1" x14ac:dyDescent="0.35">
      <c r="A32" s="424" t="s">
        <v>265</v>
      </c>
      <c r="B32" s="407">
        <v>17.249038988174</v>
      </c>
      <c r="C32" s="407">
        <v>13.95177</v>
      </c>
      <c r="D32" s="408">
        <v>-3.2972689881739998</v>
      </c>
      <c r="E32" s="414">
        <v>0.80884332220199995</v>
      </c>
      <c r="F32" s="407">
        <v>2</v>
      </c>
      <c r="G32" s="408">
        <v>0.5</v>
      </c>
      <c r="H32" s="410">
        <v>1.8198799999999999</v>
      </c>
      <c r="I32" s="407">
        <v>5.1377499999999996</v>
      </c>
      <c r="J32" s="408">
        <v>4.6377499999999996</v>
      </c>
      <c r="K32" s="415">
        <v>2.5688749999999998</v>
      </c>
    </row>
    <row r="33" spans="1:11" ht="14.4" customHeight="1" thickBot="1" x14ac:dyDescent="0.35">
      <c r="A33" s="425" t="s">
        <v>266</v>
      </c>
      <c r="B33" s="402">
        <v>0</v>
      </c>
      <c r="C33" s="402">
        <v>0.34848000000000001</v>
      </c>
      <c r="D33" s="403">
        <v>0.34848000000000001</v>
      </c>
      <c r="E33" s="412" t="s">
        <v>236</v>
      </c>
      <c r="F33" s="402">
        <v>0</v>
      </c>
      <c r="G33" s="403">
        <v>0</v>
      </c>
      <c r="H33" s="405">
        <v>0</v>
      </c>
      <c r="I33" s="402">
        <v>0</v>
      </c>
      <c r="J33" s="403">
        <v>0</v>
      </c>
      <c r="K33" s="413" t="s">
        <v>236</v>
      </c>
    </row>
    <row r="34" spans="1:11" ht="14.4" customHeight="1" thickBot="1" x14ac:dyDescent="0.35">
      <c r="A34" s="425" t="s">
        <v>267</v>
      </c>
      <c r="B34" s="402">
        <v>15.249038988174</v>
      </c>
      <c r="C34" s="402">
        <v>12.46893</v>
      </c>
      <c r="D34" s="403">
        <v>-2.7801089881740002</v>
      </c>
      <c r="E34" s="404">
        <v>0.81768628237200003</v>
      </c>
      <c r="F34" s="402">
        <v>0</v>
      </c>
      <c r="G34" s="403">
        <v>0</v>
      </c>
      <c r="H34" s="405">
        <v>1.8198799999999999</v>
      </c>
      <c r="I34" s="402">
        <v>5.1377499999999996</v>
      </c>
      <c r="J34" s="403">
        <v>5.1377499999999996</v>
      </c>
      <c r="K34" s="413" t="s">
        <v>236</v>
      </c>
    </row>
    <row r="35" spans="1:11" ht="14.4" customHeight="1" thickBot="1" x14ac:dyDescent="0.35">
      <c r="A35" s="425" t="s">
        <v>268</v>
      </c>
      <c r="B35" s="402">
        <v>2</v>
      </c>
      <c r="C35" s="402">
        <v>1.13436</v>
      </c>
      <c r="D35" s="403">
        <v>-0.86563999999899999</v>
      </c>
      <c r="E35" s="404">
        <v>0.56718000000000002</v>
      </c>
      <c r="F35" s="402">
        <v>2</v>
      </c>
      <c r="G35" s="403">
        <v>0.5</v>
      </c>
      <c r="H35" s="405">
        <v>0</v>
      </c>
      <c r="I35" s="402">
        <v>0</v>
      </c>
      <c r="J35" s="403">
        <v>-0.5</v>
      </c>
      <c r="K35" s="406">
        <v>0</v>
      </c>
    </row>
    <row r="36" spans="1:11" ht="14.4" customHeight="1" thickBot="1" x14ac:dyDescent="0.35">
      <c r="A36" s="424" t="s">
        <v>269</v>
      </c>
      <c r="B36" s="407">
        <v>0</v>
      </c>
      <c r="C36" s="407">
        <v>0</v>
      </c>
      <c r="D36" s="408">
        <v>0</v>
      </c>
      <c r="E36" s="414">
        <v>1</v>
      </c>
      <c r="F36" s="407">
        <v>0</v>
      </c>
      <c r="G36" s="408">
        <v>0</v>
      </c>
      <c r="H36" s="410">
        <v>0</v>
      </c>
      <c r="I36" s="407">
        <v>0.26400000000000001</v>
      </c>
      <c r="J36" s="408">
        <v>0.26400000000000001</v>
      </c>
      <c r="K36" s="411" t="s">
        <v>257</v>
      </c>
    </row>
    <row r="37" spans="1:11" ht="14.4" customHeight="1" thickBot="1" x14ac:dyDescent="0.35">
      <c r="A37" s="425" t="s">
        <v>270</v>
      </c>
      <c r="B37" s="402">
        <v>0</v>
      </c>
      <c r="C37" s="402">
        <v>0</v>
      </c>
      <c r="D37" s="403">
        <v>0</v>
      </c>
      <c r="E37" s="404">
        <v>1</v>
      </c>
      <c r="F37" s="402">
        <v>0</v>
      </c>
      <c r="G37" s="403">
        <v>0</v>
      </c>
      <c r="H37" s="405">
        <v>0</v>
      </c>
      <c r="I37" s="402">
        <v>0.26400000000000001</v>
      </c>
      <c r="J37" s="403">
        <v>0.26400000000000001</v>
      </c>
      <c r="K37" s="413" t="s">
        <v>257</v>
      </c>
    </row>
    <row r="38" spans="1:11" ht="14.4" customHeight="1" thickBot="1" x14ac:dyDescent="0.35">
      <c r="A38" s="423" t="s">
        <v>28</v>
      </c>
      <c r="B38" s="402">
        <v>4.7955906700890001</v>
      </c>
      <c r="C38" s="402">
        <v>4.9969999999999999</v>
      </c>
      <c r="D38" s="403">
        <v>0.20140932990999999</v>
      </c>
      <c r="E38" s="404">
        <v>1.0419988576520001</v>
      </c>
      <c r="F38" s="402">
        <v>6.5437158412269998</v>
      </c>
      <c r="G38" s="403">
        <v>1.6359289603060001</v>
      </c>
      <c r="H38" s="405">
        <v>0.57299999999899998</v>
      </c>
      <c r="I38" s="402">
        <v>1.708</v>
      </c>
      <c r="J38" s="403">
        <v>7.2071039692999994E-2</v>
      </c>
      <c r="K38" s="406">
        <v>0.261013778935</v>
      </c>
    </row>
    <row r="39" spans="1:11" ht="14.4" customHeight="1" thickBot="1" x14ac:dyDescent="0.35">
      <c r="A39" s="424" t="s">
        <v>271</v>
      </c>
      <c r="B39" s="407">
        <v>4.7955906700890001</v>
      </c>
      <c r="C39" s="407">
        <v>4.9969999999999999</v>
      </c>
      <c r="D39" s="408">
        <v>0.20140932990999999</v>
      </c>
      <c r="E39" s="414">
        <v>1.0419988576520001</v>
      </c>
      <c r="F39" s="407">
        <v>6.5437158412269998</v>
      </c>
      <c r="G39" s="408">
        <v>1.6359289603060001</v>
      </c>
      <c r="H39" s="410">
        <v>0.57299999999899998</v>
      </c>
      <c r="I39" s="407">
        <v>1.708</v>
      </c>
      <c r="J39" s="408">
        <v>7.2071039692999994E-2</v>
      </c>
      <c r="K39" s="415">
        <v>0.261013778935</v>
      </c>
    </row>
    <row r="40" spans="1:11" ht="14.4" customHeight="1" thickBot="1" x14ac:dyDescent="0.35">
      <c r="A40" s="425" t="s">
        <v>272</v>
      </c>
      <c r="B40" s="402">
        <v>4.7955906700890001</v>
      </c>
      <c r="C40" s="402">
        <v>4.9969999999999999</v>
      </c>
      <c r="D40" s="403">
        <v>0.20140932990999999</v>
      </c>
      <c r="E40" s="404">
        <v>1.0419988576520001</v>
      </c>
      <c r="F40" s="402">
        <v>6.5437158412269998</v>
      </c>
      <c r="G40" s="403">
        <v>1.6359289603060001</v>
      </c>
      <c r="H40" s="405">
        <v>0.57299999999899998</v>
      </c>
      <c r="I40" s="402">
        <v>1.708</v>
      </c>
      <c r="J40" s="403">
        <v>7.2071039692999994E-2</v>
      </c>
      <c r="K40" s="406">
        <v>0.261013778935</v>
      </c>
    </row>
    <row r="41" spans="1:11" ht="14.4" customHeight="1" thickBot="1" x14ac:dyDescent="0.35">
      <c r="A41" s="426" t="s">
        <v>273</v>
      </c>
      <c r="B41" s="407">
        <v>698.32211929182802</v>
      </c>
      <c r="C41" s="407">
        <v>1033.39303</v>
      </c>
      <c r="D41" s="408">
        <v>335.07091070817398</v>
      </c>
      <c r="E41" s="414">
        <v>1.479822851734</v>
      </c>
      <c r="F41" s="407">
        <v>912.03604702044697</v>
      </c>
      <c r="G41" s="408">
        <v>228.009011755112</v>
      </c>
      <c r="H41" s="410">
        <v>93.455009999999007</v>
      </c>
      <c r="I41" s="407">
        <v>465.799070000001</v>
      </c>
      <c r="J41" s="408">
        <v>237.790058244889</v>
      </c>
      <c r="K41" s="415">
        <v>0.51072440779200001</v>
      </c>
    </row>
    <row r="42" spans="1:11" ht="14.4" customHeight="1" thickBot="1" x14ac:dyDescent="0.35">
      <c r="A42" s="423" t="s">
        <v>31</v>
      </c>
      <c r="B42" s="402">
        <v>226.16810232862699</v>
      </c>
      <c r="C42" s="402">
        <v>141.014000000001</v>
      </c>
      <c r="D42" s="403">
        <v>-85.154102328625996</v>
      </c>
      <c r="E42" s="404">
        <v>0.62349198913600001</v>
      </c>
      <c r="F42" s="402">
        <v>94.024539361891996</v>
      </c>
      <c r="G42" s="403">
        <v>23.506134840472999</v>
      </c>
      <c r="H42" s="405">
        <v>42.666999999999</v>
      </c>
      <c r="I42" s="402">
        <v>217.96259000000001</v>
      </c>
      <c r="J42" s="403">
        <v>194.456455159527</v>
      </c>
      <c r="K42" s="406">
        <v>2.3181457891649999</v>
      </c>
    </row>
    <row r="43" spans="1:11" ht="14.4" customHeight="1" thickBot="1" x14ac:dyDescent="0.35">
      <c r="A43" s="427" t="s">
        <v>274</v>
      </c>
      <c r="B43" s="402">
        <v>226.16810232862699</v>
      </c>
      <c r="C43" s="402">
        <v>141.014000000001</v>
      </c>
      <c r="D43" s="403">
        <v>-85.154102328625996</v>
      </c>
      <c r="E43" s="404">
        <v>0.62349198913600001</v>
      </c>
      <c r="F43" s="402">
        <v>94.024539361891996</v>
      </c>
      <c r="G43" s="403">
        <v>23.506134840472999</v>
      </c>
      <c r="H43" s="405">
        <v>42.666999999999</v>
      </c>
      <c r="I43" s="402">
        <v>217.96259000000001</v>
      </c>
      <c r="J43" s="403">
        <v>194.456455159527</v>
      </c>
      <c r="K43" s="406">
        <v>2.3181457891649999</v>
      </c>
    </row>
    <row r="44" spans="1:11" ht="14.4" customHeight="1" thickBot="1" x14ac:dyDescent="0.35">
      <c r="A44" s="425" t="s">
        <v>275</v>
      </c>
      <c r="B44" s="402">
        <v>223.729692306792</v>
      </c>
      <c r="C44" s="402">
        <v>109.907</v>
      </c>
      <c r="D44" s="403">
        <v>-113.82269230679201</v>
      </c>
      <c r="E44" s="404">
        <v>0.49124905535199997</v>
      </c>
      <c r="F44" s="402">
        <v>93.052797995936004</v>
      </c>
      <c r="G44" s="403">
        <v>23.263199498984001</v>
      </c>
      <c r="H44" s="405">
        <v>37.221999999998999</v>
      </c>
      <c r="I44" s="402">
        <v>208.28215</v>
      </c>
      <c r="J44" s="403">
        <v>185.01895050101601</v>
      </c>
      <c r="K44" s="406">
        <v>2.2383222695680001</v>
      </c>
    </row>
    <row r="45" spans="1:11" ht="14.4" customHeight="1" thickBot="1" x14ac:dyDescent="0.35">
      <c r="A45" s="425" t="s">
        <v>276</v>
      </c>
      <c r="B45" s="402">
        <v>2.325890868274</v>
      </c>
      <c r="C45" s="402">
        <v>0.85499999999999998</v>
      </c>
      <c r="D45" s="403">
        <v>-1.4708908682740001</v>
      </c>
      <c r="E45" s="404">
        <v>0.367601082089</v>
      </c>
      <c r="F45" s="402">
        <v>0</v>
      </c>
      <c r="G45" s="403">
        <v>0</v>
      </c>
      <c r="H45" s="405">
        <v>0</v>
      </c>
      <c r="I45" s="402">
        <v>0</v>
      </c>
      <c r="J45" s="403">
        <v>0</v>
      </c>
      <c r="K45" s="413" t="s">
        <v>236</v>
      </c>
    </row>
    <row r="46" spans="1:11" ht="14.4" customHeight="1" thickBot="1" x14ac:dyDescent="0.35">
      <c r="A46" s="425" t="s">
        <v>277</v>
      </c>
      <c r="B46" s="402">
        <v>0.11251915356</v>
      </c>
      <c r="C46" s="402">
        <v>30.251999999999999</v>
      </c>
      <c r="D46" s="403">
        <v>30.139480846439</v>
      </c>
      <c r="E46" s="404">
        <v>268.86089205901499</v>
      </c>
      <c r="F46" s="402">
        <v>0</v>
      </c>
      <c r="G46" s="403">
        <v>0</v>
      </c>
      <c r="H46" s="405">
        <v>5.4449999999990002</v>
      </c>
      <c r="I46" s="402">
        <v>5.4449999999990002</v>
      </c>
      <c r="J46" s="403">
        <v>5.4449999999990002</v>
      </c>
      <c r="K46" s="413" t="s">
        <v>236</v>
      </c>
    </row>
    <row r="47" spans="1:11" ht="14.4" customHeight="1" thickBot="1" x14ac:dyDescent="0.35">
      <c r="A47" s="425" t="s">
        <v>278</v>
      </c>
      <c r="B47" s="402">
        <v>0</v>
      </c>
      <c r="C47" s="402">
        <v>0</v>
      </c>
      <c r="D47" s="403">
        <v>0</v>
      </c>
      <c r="E47" s="404">
        <v>1</v>
      </c>
      <c r="F47" s="402">
        <v>0</v>
      </c>
      <c r="G47" s="403">
        <v>0</v>
      </c>
      <c r="H47" s="405">
        <v>0</v>
      </c>
      <c r="I47" s="402">
        <v>4.2354399999999996</v>
      </c>
      <c r="J47" s="403">
        <v>4.2354399999999996</v>
      </c>
      <c r="K47" s="413" t="s">
        <v>257</v>
      </c>
    </row>
    <row r="48" spans="1:11" ht="14.4" customHeight="1" thickBot="1" x14ac:dyDescent="0.35">
      <c r="A48" s="425" t="s">
        <v>279</v>
      </c>
      <c r="B48" s="402">
        <v>0</v>
      </c>
      <c r="C48" s="402">
        <v>0</v>
      </c>
      <c r="D48" s="403">
        <v>0</v>
      </c>
      <c r="E48" s="404">
        <v>1</v>
      </c>
      <c r="F48" s="402">
        <v>0.97174136595600002</v>
      </c>
      <c r="G48" s="403">
        <v>0.24293534148900001</v>
      </c>
      <c r="H48" s="405">
        <v>0</v>
      </c>
      <c r="I48" s="402">
        <v>0</v>
      </c>
      <c r="J48" s="403">
        <v>-0.24293534148900001</v>
      </c>
      <c r="K48" s="406">
        <v>0</v>
      </c>
    </row>
    <row r="49" spans="1:11" ht="14.4" customHeight="1" thickBot="1" x14ac:dyDescent="0.35">
      <c r="A49" s="428" t="s">
        <v>32</v>
      </c>
      <c r="B49" s="407">
        <v>0</v>
      </c>
      <c r="C49" s="407">
        <v>98.692999999999998</v>
      </c>
      <c r="D49" s="408">
        <v>98.692999999999998</v>
      </c>
      <c r="E49" s="409" t="s">
        <v>236</v>
      </c>
      <c r="F49" s="407">
        <v>0</v>
      </c>
      <c r="G49" s="408">
        <v>0</v>
      </c>
      <c r="H49" s="410">
        <v>0</v>
      </c>
      <c r="I49" s="407">
        <v>2.5150000000000001</v>
      </c>
      <c r="J49" s="408">
        <v>2.5150000000000001</v>
      </c>
      <c r="K49" s="411" t="s">
        <v>236</v>
      </c>
    </row>
    <row r="50" spans="1:11" ht="14.4" customHeight="1" thickBot="1" x14ac:dyDescent="0.35">
      <c r="A50" s="424" t="s">
        <v>280</v>
      </c>
      <c r="B50" s="407">
        <v>0</v>
      </c>
      <c r="C50" s="407">
        <v>97.284000000000006</v>
      </c>
      <c r="D50" s="408">
        <v>97.284000000000006</v>
      </c>
      <c r="E50" s="409" t="s">
        <v>236</v>
      </c>
      <c r="F50" s="407">
        <v>0</v>
      </c>
      <c r="G50" s="408">
        <v>0</v>
      </c>
      <c r="H50" s="410">
        <v>0</v>
      </c>
      <c r="I50" s="407">
        <v>2.5150000000000001</v>
      </c>
      <c r="J50" s="408">
        <v>2.5150000000000001</v>
      </c>
      <c r="K50" s="411" t="s">
        <v>236</v>
      </c>
    </row>
    <row r="51" spans="1:11" ht="14.4" customHeight="1" thickBot="1" x14ac:dyDescent="0.35">
      <c r="A51" s="425" t="s">
        <v>281</v>
      </c>
      <c r="B51" s="402">
        <v>0</v>
      </c>
      <c r="C51" s="402">
        <v>69.031999999999996</v>
      </c>
      <c r="D51" s="403">
        <v>69.031999999999996</v>
      </c>
      <c r="E51" s="412" t="s">
        <v>236</v>
      </c>
      <c r="F51" s="402">
        <v>0</v>
      </c>
      <c r="G51" s="403">
        <v>0</v>
      </c>
      <c r="H51" s="405">
        <v>0</v>
      </c>
      <c r="I51" s="402">
        <v>2.0649999999999999</v>
      </c>
      <c r="J51" s="403">
        <v>2.0649999999999999</v>
      </c>
      <c r="K51" s="413" t="s">
        <v>236</v>
      </c>
    </row>
    <row r="52" spans="1:11" ht="14.4" customHeight="1" thickBot="1" x14ac:dyDescent="0.35">
      <c r="A52" s="425" t="s">
        <v>282</v>
      </c>
      <c r="B52" s="402">
        <v>0</v>
      </c>
      <c r="C52" s="402">
        <v>28.251999999999999</v>
      </c>
      <c r="D52" s="403">
        <v>28.251999999999999</v>
      </c>
      <c r="E52" s="412" t="s">
        <v>236</v>
      </c>
      <c r="F52" s="402">
        <v>0</v>
      </c>
      <c r="G52" s="403">
        <v>0</v>
      </c>
      <c r="H52" s="405">
        <v>0</v>
      </c>
      <c r="I52" s="402">
        <v>0.45</v>
      </c>
      <c r="J52" s="403">
        <v>0.45</v>
      </c>
      <c r="K52" s="413" t="s">
        <v>236</v>
      </c>
    </row>
    <row r="53" spans="1:11" ht="14.4" customHeight="1" thickBot="1" x14ac:dyDescent="0.35">
      <c r="A53" s="424" t="s">
        <v>283</v>
      </c>
      <c r="B53" s="407">
        <v>0</v>
      </c>
      <c r="C53" s="407">
        <v>1.409</v>
      </c>
      <c r="D53" s="408">
        <v>1.409</v>
      </c>
      <c r="E53" s="409" t="s">
        <v>236</v>
      </c>
      <c r="F53" s="407">
        <v>0</v>
      </c>
      <c r="G53" s="408">
        <v>0</v>
      </c>
      <c r="H53" s="410">
        <v>0</v>
      </c>
      <c r="I53" s="407">
        <v>0</v>
      </c>
      <c r="J53" s="408">
        <v>0</v>
      </c>
      <c r="K53" s="411" t="s">
        <v>236</v>
      </c>
    </row>
    <row r="54" spans="1:11" ht="14.4" customHeight="1" thickBot="1" x14ac:dyDescent="0.35">
      <c r="A54" s="425" t="s">
        <v>284</v>
      </c>
      <c r="B54" s="402">
        <v>0</v>
      </c>
      <c r="C54" s="402">
        <v>1.409</v>
      </c>
      <c r="D54" s="403">
        <v>1.409</v>
      </c>
      <c r="E54" s="412" t="s">
        <v>236</v>
      </c>
      <c r="F54" s="402">
        <v>0</v>
      </c>
      <c r="G54" s="403">
        <v>0</v>
      </c>
      <c r="H54" s="405">
        <v>0</v>
      </c>
      <c r="I54" s="402">
        <v>0</v>
      </c>
      <c r="J54" s="403">
        <v>0</v>
      </c>
      <c r="K54" s="413" t="s">
        <v>236</v>
      </c>
    </row>
    <row r="55" spans="1:11" ht="14.4" customHeight="1" thickBot="1" x14ac:dyDescent="0.35">
      <c r="A55" s="423" t="s">
        <v>33</v>
      </c>
      <c r="B55" s="402">
        <v>472.15401696319998</v>
      </c>
      <c r="C55" s="402">
        <v>793.68603000000098</v>
      </c>
      <c r="D55" s="403">
        <v>321.532013036801</v>
      </c>
      <c r="E55" s="404">
        <v>1.6809896802419999</v>
      </c>
      <c r="F55" s="402">
        <v>818.01150765855402</v>
      </c>
      <c r="G55" s="403">
        <v>204.50287691463899</v>
      </c>
      <c r="H55" s="405">
        <v>50.788009999998998</v>
      </c>
      <c r="I55" s="402">
        <v>245.32148000000001</v>
      </c>
      <c r="J55" s="403">
        <v>40.818603085360998</v>
      </c>
      <c r="K55" s="406">
        <v>0.29989979077700002</v>
      </c>
    </row>
    <row r="56" spans="1:11" ht="14.4" customHeight="1" thickBot="1" x14ac:dyDescent="0.35">
      <c r="A56" s="424" t="s">
        <v>285</v>
      </c>
      <c r="B56" s="407">
        <v>0</v>
      </c>
      <c r="C56" s="407">
        <v>349.02499999999998</v>
      </c>
      <c r="D56" s="408">
        <v>349.02499999999998</v>
      </c>
      <c r="E56" s="409" t="s">
        <v>257</v>
      </c>
      <c r="F56" s="407">
        <v>402.63740550513899</v>
      </c>
      <c r="G56" s="408">
        <v>100.659351376285</v>
      </c>
      <c r="H56" s="410">
        <v>45.999999999998998</v>
      </c>
      <c r="I56" s="407">
        <v>152.94999999999999</v>
      </c>
      <c r="J56" s="408">
        <v>52.290648623715001</v>
      </c>
      <c r="K56" s="415">
        <v>0.37987031981800001</v>
      </c>
    </row>
    <row r="57" spans="1:11" ht="14.4" customHeight="1" thickBot="1" x14ac:dyDescent="0.35">
      <c r="A57" s="425" t="s">
        <v>286</v>
      </c>
      <c r="B57" s="402">
        <v>0</v>
      </c>
      <c r="C57" s="402">
        <v>349.02499999999998</v>
      </c>
      <c r="D57" s="403">
        <v>349.02499999999998</v>
      </c>
      <c r="E57" s="412" t="s">
        <v>257</v>
      </c>
      <c r="F57" s="402">
        <v>402.63740550513899</v>
      </c>
      <c r="G57" s="403">
        <v>100.659351376285</v>
      </c>
      <c r="H57" s="405">
        <v>45.999999999998998</v>
      </c>
      <c r="I57" s="402">
        <v>152.94999999999999</v>
      </c>
      <c r="J57" s="403">
        <v>52.290648623715001</v>
      </c>
      <c r="K57" s="406">
        <v>0.37987031981800001</v>
      </c>
    </row>
    <row r="58" spans="1:11" ht="14.4" customHeight="1" thickBot="1" x14ac:dyDescent="0.35">
      <c r="A58" s="424" t="s">
        <v>287</v>
      </c>
      <c r="B58" s="407">
        <v>14.198421845376</v>
      </c>
      <c r="C58" s="407">
        <v>14.290369999999999</v>
      </c>
      <c r="D58" s="408">
        <v>9.1948154623999995E-2</v>
      </c>
      <c r="E58" s="414">
        <v>1.006475941877</v>
      </c>
      <c r="F58" s="407">
        <v>13.739233260142001</v>
      </c>
      <c r="G58" s="408">
        <v>3.4348083150350002</v>
      </c>
      <c r="H58" s="410">
        <v>0.89527999999899999</v>
      </c>
      <c r="I58" s="407">
        <v>3.8949600000000002</v>
      </c>
      <c r="J58" s="408">
        <v>0.460151684964</v>
      </c>
      <c r="K58" s="415">
        <v>0.283491802362</v>
      </c>
    </row>
    <row r="59" spans="1:11" ht="14.4" customHeight="1" thickBot="1" x14ac:dyDescent="0.35">
      <c r="A59" s="425" t="s">
        <v>288</v>
      </c>
      <c r="B59" s="402">
        <v>12.362330624642</v>
      </c>
      <c r="C59" s="402">
        <v>12.445399999999999</v>
      </c>
      <c r="D59" s="403">
        <v>8.3069375357E-2</v>
      </c>
      <c r="E59" s="404">
        <v>1.0067195561960001</v>
      </c>
      <c r="F59" s="402">
        <v>11.884454706849001</v>
      </c>
      <c r="G59" s="403">
        <v>2.9711136767120001</v>
      </c>
      <c r="H59" s="405">
        <v>0.70489999999899999</v>
      </c>
      <c r="I59" s="402">
        <v>3.3224</v>
      </c>
      <c r="J59" s="403">
        <v>0.35128632328699999</v>
      </c>
      <c r="K59" s="406">
        <v>0.27955847213399998</v>
      </c>
    </row>
    <row r="60" spans="1:11" ht="14.4" customHeight="1" thickBot="1" x14ac:dyDescent="0.35">
      <c r="A60" s="425" t="s">
        <v>289</v>
      </c>
      <c r="B60" s="402">
        <v>1.836091220733</v>
      </c>
      <c r="C60" s="402">
        <v>1.84497</v>
      </c>
      <c r="D60" s="403">
        <v>8.8787792659999996E-3</v>
      </c>
      <c r="E60" s="404">
        <v>1.00483569616</v>
      </c>
      <c r="F60" s="402">
        <v>1.8547785532929999</v>
      </c>
      <c r="G60" s="403">
        <v>0.46369463832300001</v>
      </c>
      <c r="H60" s="405">
        <v>0.19037999999999999</v>
      </c>
      <c r="I60" s="402">
        <v>0.57255999999999996</v>
      </c>
      <c r="J60" s="403">
        <v>0.108865361676</v>
      </c>
      <c r="K60" s="406">
        <v>0.30869453336199998</v>
      </c>
    </row>
    <row r="61" spans="1:11" ht="14.4" customHeight="1" thickBot="1" x14ac:dyDescent="0.35">
      <c r="A61" s="424" t="s">
        <v>290</v>
      </c>
      <c r="B61" s="407">
        <v>38.602489189290999</v>
      </c>
      <c r="C61" s="407">
        <v>38.059060000000002</v>
      </c>
      <c r="D61" s="408">
        <v>-0.54342918929100004</v>
      </c>
      <c r="E61" s="414">
        <v>0.98592243141000002</v>
      </c>
      <c r="F61" s="407">
        <v>0.99999999999900002</v>
      </c>
      <c r="G61" s="408">
        <v>0.24999999999899999</v>
      </c>
      <c r="H61" s="410">
        <v>1.82403</v>
      </c>
      <c r="I61" s="407">
        <v>11.03429</v>
      </c>
      <c r="J61" s="408">
        <v>10.78429</v>
      </c>
      <c r="K61" s="416" t="s">
        <v>257</v>
      </c>
    </row>
    <row r="62" spans="1:11" ht="14.4" customHeight="1" thickBot="1" x14ac:dyDescent="0.35">
      <c r="A62" s="425" t="s">
        <v>291</v>
      </c>
      <c r="B62" s="402">
        <v>1.1357746478870001</v>
      </c>
      <c r="C62" s="402">
        <v>1.08</v>
      </c>
      <c r="D62" s="403">
        <v>-5.5774647886999998E-2</v>
      </c>
      <c r="E62" s="404">
        <v>0.950892857142</v>
      </c>
      <c r="F62" s="402">
        <v>0.99999999999900002</v>
      </c>
      <c r="G62" s="403">
        <v>0.24999999999899999</v>
      </c>
      <c r="H62" s="405">
        <v>0</v>
      </c>
      <c r="I62" s="402">
        <v>0.27</v>
      </c>
      <c r="J62" s="403">
        <v>0.02</v>
      </c>
      <c r="K62" s="406">
        <v>0.27</v>
      </c>
    </row>
    <row r="63" spans="1:11" ht="14.4" customHeight="1" thickBot="1" x14ac:dyDescent="0.35">
      <c r="A63" s="425" t="s">
        <v>292</v>
      </c>
      <c r="B63" s="402">
        <v>37.466714541404002</v>
      </c>
      <c r="C63" s="402">
        <v>36.979059999999997</v>
      </c>
      <c r="D63" s="403">
        <v>-0.487654541404</v>
      </c>
      <c r="E63" s="404">
        <v>0.98698432602399999</v>
      </c>
      <c r="F63" s="402">
        <v>0</v>
      </c>
      <c r="G63" s="403">
        <v>0</v>
      </c>
      <c r="H63" s="405">
        <v>1.82403</v>
      </c>
      <c r="I63" s="402">
        <v>10.764290000000001</v>
      </c>
      <c r="J63" s="403">
        <v>10.764290000000001</v>
      </c>
      <c r="K63" s="413" t="s">
        <v>236</v>
      </c>
    </row>
    <row r="64" spans="1:11" ht="14.4" customHeight="1" thickBot="1" x14ac:dyDescent="0.35">
      <c r="A64" s="424" t="s">
        <v>293</v>
      </c>
      <c r="B64" s="407">
        <v>3.122279037797</v>
      </c>
      <c r="C64" s="407">
        <v>2.98685</v>
      </c>
      <c r="D64" s="408">
        <v>-0.13542903779599999</v>
      </c>
      <c r="E64" s="414">
        <v>0.95662494089799999</v>
      </c>
      <c r="F64" s="407">
        <v>3.1031958362199998</v>
      </c>
      <c r="G64" s="408">
        <v>0.77579895905499996</v>
      </c>
      <c r="H64" s="410">
        <v>0.277949999999</v>
      </c>
      <c r="I64" s="407">
        <v>0.84828999999999999</v>
      </c>
      <c r="J64" s="408">
        <v>7.2491040943999996E-2</v>
      </c>
      <c r="K64" s="415">
        <v>0.27336012445500002</v>
      </c>
    </row>
    <row r="65" spans="1:11" ht="14.4" customHeight="1" thickBot="1" x14ac:dyDescent="0.35">
      <c r="A65" s="425" t="s">
        <v>294</v>
      </c>
      <c r="B65" s="402">
        <v>3.122279037797</v>
      </c>
      <c r="C65" s="402">
        <v>2.98685</v>
      </c>
      <c r="D65" s="403">
        <v>-0.13542903779599999</v>
      </c>
      <c r="E65" s="404">
        <v>0.95662494089799999</v>
      </c>
      <c r="F65" s="402">
        <v>3.1031958362199998</v>
      </c>
      <c r="G65" s="403">
        <v>0.77579895905499996</v>
      </c>
      <c r="H65" s="405">
        <v>0.277949999999</v>
      </c>
      <c r="I65" s="402">
        <v>0.84828999999999999</v>
      </c>
      <c r="J65" s="403">
        <v>7.2491040943999996E-2</v>
      </c>
      <c r="K65" s="406">
        <v>0.27336012445500002</v>
      </c>
    </row>
    <row r="66" spans="1:11" ht="14.4" customHeight="1" thickBot="1" x14ac:dyDescent="0.35">
      <c r="A66" s="424" t="s">
        <v>295</v>
      </c>
      <c r="B66" s="407">
        <v>336.23082689073601</v>
      </c>
      <c r="C66" s="407">
        <v>313.428300000001</v>
      </c>
      <c r="D66" s="408">
        <v>-22.802526890734001</v>
      </c>
      <c r="E66" s="414">
        <v>0.93218192661900001</v>
      </c>
      <c r="F66" s="407">
        <v>352.53167305705199</v>
      </c>
      <c r="G66" s="408">
        <v>88.132918264262997</v>
      </c>
      <c r="H66" s="410">
        <v>1.41875</v>
      </c>
      <c r="I66" s="407">
        <v>65.767539999999997</v>
      </c>
      <c r="J66" s="408">
        <v>-22.365378264261999</v>
      </c>
      <c r="K66" s="415">
        <v>0.18655781884600001</v>
      </c>
    </row>
    <row r="67" spans="1:11" ht="14.4" customHeight="1" thickBot="1" x14ac:dyDescent="0.35">
      <c r="A67" s="425" t="s">
        <v>296</v>
      </c>
      <c r="B67" s="402">
        <v>214.841165785855</v>
      </c>
      <c r="C67" s="402">
        <v>193.78623999999999</v>
      </c>
      <c r="D67" s="403">
        <v>-21.054925785854</v>
      </c>
      <c r="E67" s="404">
        <v>0.90199771208199997</v>
      </c>
      <c r="F67" s="402">
        <v>235.31420383915099</v>
      </c>
      <c r="G67" s="403">
        <v>58.828550959787002</v>
      </c>
      <c r="H67" s="405">
        <v>0</v>
      </c>
      <c r="I67" s="402">
        <v>56.773220000000002</v>
      </c>
      <c r="J67" s="403">
        <v>-2.0553309597870002</v>
      </c>
      <c r="K67" s="406">
        <v>0.24126558904500001</v>
      </c>
    </row>
    <row r="68" spans="1:11" ht="14.4" customHeight="1" thickBot="1" x14ac:dyDescent="0.35">
      <c r="A68" s="425" t="s">
        <v>297</v>
      </c>
      <c r="B68" s="402">
        <v>121.38966110488001</v>
      </c>
      <c r="C68" s="402">
        <v>110.57664</v>
      </c>
      <c r="D68" s="403">
        <v>-10.813021104879001</v>
      </c>
      <c r="E68" s="404">
        <v>0.910923047263</v>
      </c>
      <c r="F68" s="402">
        <v>107.22973091417199</v>
      </c>
      <c r="G68" s="403">
        <v>26.807432728542999</v>
      </c>
      <c r="H68" s="405">
        <v>1.41875</v>
      </c>
      <c r="I68" s="402">
        <v>3.0119199999999999</v>
      </c>
      <c r="J68" s="403">
        <v>-23.795512728542999</v>
      </c>
      <c r="K68" s="406">
        <v>2.8088478579999999E-2</v>
      </c>
    </row>
    <row r="69" spans="1:11" ht="14.4" customHeight="1" thickBot="1" x14ac:dyDescent="0.35">
      <c r="A69" s="425" t="s">
        <v>298</v>
      </c>
      <c r="B69" s="402">
        <v>0</v>
      </c>
      <c r="C69" s="402">
        <v>9.0654199999999996</v>
      </c>
      <c r="D69" s="403">
        <v>9.0654199999999996</v>
      </c>
      <c r="E69" s="412" t="s">
        <v>257</v>
      </c>
      <c r="F69" s="402">
        <v>9.9877383037289995</v>
      </c>
      <c r="G69" s="403">
        <v>2.4969345759319999</v>
      </c>
      <c r="H69" s="405">
        <v>0</v>
      </c>
      <c r="I69" s="402">
        <v>5.9824000000000002</v>
      </c>
      <c r="J69" s="403">
        <v>3.4854654240670002</v>
      </c>
      <c r="K69" s="406">
        <v>0.59897444427000002</v>
      </c>
    </row>
    <row r="70" spans="1:11" ht="14.4" customHeight="1" thickBot="1" x14ac:dyDescent="0.35">
      <c r="A70" s="424" t="s">
        <v>299</v>
      </c>
      <c r="B70" s="407">
        <v>80</v>
      </c>
      <c r="C70" s="407">
        <v>75.896450000000002</v>
      </c>
      <c r="D70" s="408">
        <v>-4.1035499999990002</v>
      </c>
      <c r="E70" s="414">
        <v>0.948705625</v>
      </c>
      <c r="F70" s="407">
        <v>45</v>
      </c>
      <c r="G70" s="408">
        <v>11.25</v>
      </c>
      <c r="H70" s="410">
        <v>0.37199999999900002</v>
      </c>
      <c r="I70" s="407">
        <v>10.8264</v>
      </c>
      <c r="J70" s="408">
        <v>-0.42359999999999998</v>
      </c>
      <c r="K70" s="415">
        <v>0.24058666666600001</v>
      </c>
    </row>
    <row r="71" spans="1:11" ht="14.4" customHeight="1" thickBot="1" x14ac:dyDescent="0.35">
      <c r="A71" s="425" t="s">
        <v>300</v>
      </c>
      <c r="B71" s="402">
        <v>0</v>
      </c>
      <c r="C71" s="402">
        <v>1.077</v>
      </c>
      <c r="D71" s="403">
        <v>1.077</v>
      </c>
      <c r="E71" s="412" t="s">
        <v>257</v>
      </c>
      <c r="F71" s="402">
        <v>0</v>
      </c>
      <c r="G71" s="403">
        <v>0</v>
      </c>
      <c r="H71" s="405">
        <v>0</v>
      </c>
      <c r="I71" s="402">
        <v>0</v>
      </c>
      <c r="J71" s="403">
        <v>0</v>
      </c>
      <c r="K71" s="406">
        <v>0</v>
      </c>
    </row>
    <row r="72" spans="1:11" ht="14.4" customHeight="1" thickBot="1" x14ac:dyDescent="0.35">
      <c r="A72" s="425" t="s">
        <v>301</v>
      </c>
      <c r="B72" s="402">
        <v>40</v>
      </c>
      <c r="C72" s="402">
        <v>45.17445</v>
      </c>
      <c r="D72" s="403">
        <v>5.1744499999990001</v>
      </c>
      <c r="E72" s="404">
        <v>1.1293612500000001</v>
      </c>
      <c r="F72" s="402">
        <v>40</v>
      </c>
      <c r="G72" s="403">
        <v>10</v>
      </c>
      <c r="H72" s="405">
        <v>0.37199999999900002</v>
      </c>
      <c r="I72" s="402">
        <v>10.8264</v>
      </c>
      <c r="J72" s="403">
        <v>0.82639999999900005</v>
      </c>
      <c r="K72" s="406">
        <v>0.27066000000000001</v>
      </c>
    </row>
    <row r="73" spans="1:11" ht="14.4" customHeight="1" thickBot="1" x14ac:dyDescent="0.35">
      <c r="A73" s="425" t="s">
        <v>302</v>
      </c>
      <c r="B73" s="402">
        <v>40</v>
      </c>
      <c r="C73" s="402">
        <v>29.645</v>
      </c>
      <c r="D73" s="403">
        <v>-10.354999999999</v>
      </c>
      <c r="E73" s="404">
        <v>0.74112500000000003</v>
      </c>
      <c r="F73" s="402">
        <v>5</v>
      </c>
      <c r="G73" s="403">
        <v>1.25</v>
      </c>
      <c r="H73" s="405">
        <v>0</v>
      </c>
      <c r="I73" s="402">
        <v>0</v>
      </c>
      <c r="J73" s="403">
        <v>-1.25</v>
      </c>
      <c r="K73" s="406">
        <v>0</v>
      </c>
    </row>
    <row r="74" spans="1:11" ht="14.4" customHeight="1" thickBot="1" x14ac:dyDescent="0.35">
      <c r="A74" s="422" t="s">
        <v>34</v>
      </c>
      <c r="B74" s="402">
        <v>32623.675545808401</v>
      </c>
      <c r="C74" s="402">
        <v>35426.432670000097</v>
      </c>
      <c r="D74" s="403">
        <v>2802.7571241916398</v>
      </c>
      <c r="E74" s="404">
        <v>1.0859117520420001</v>
      </c>
      <c r="F74" s="402">
        <v>36261.519646000001</v>
      </c>
      <c r="G74" s="403">
        <v>9065.3799115000093</v>
      </c>
      <c r="H74" s="405">
        <v>2920.9387899999901</v>
      </c>
      <c r="I74" s="402">
        <v>8835.8473800000102</v>
      </c>
      <c r="J74" s="403">
        <v>-229.532531500001</v>
      </c>
      <c r="K74" s="406">
        <v>0.243670079639</v>
      </c>
    </row>
    <row r="75" spans="1:11" ht="14.4" customHeight="1" thickBot="1" x14ac:dyDescent="0.35">
      <c r="A75" s="428" t="s">
        <v>303</v>
      </c>
      <c r="B75" s="407">
        <v>24102.115545808399</v>
      </c>
      <c r="C75" s="407">
        <v>26079.74</v>
      </c>
      <c r="D75" s="408">
        <v>1977.6244541916201</v>
      </c>
      <c r="E75" s="414">
        <v>1.0820519033039999</v>
      </c>
      <c r="F75" s="407">
        <v>25842.68</v>
      </c>
      <c r="G75" s="408">
        <v>6460.6700000000101</v>
      </c>
      <c r="H75" s="410">
        <v>2150.357</v>
      </c>
      <c r="I75" s="407">
        <v>6506.9229999999998</v>
      </c>
      <c r="J75" s="408">
        <v>46.252999999993001</v>
      </c>
      <c r="K75" s="415">
        <v>0.25178979115099998</v>
      </c>
    </row>
    <row r="76" spans="1:11" ht="14.4" customHeight="1" thickBot="1" x14ac:dyDescent="0.35">
      <c r="A76" s="424" t="s">
        <v>304</v>
      </c>
      <c r="B76" s="407">
        <v>23670.999999999902</v>
      </c>
      <c r="C76" s="407">
        <v>25408.308000000001</v>
      </c>
      <c r="D76" s="408">
        <v>1737.30800000012</v>
      </c>
      <c r="E76" s="414">
        <v>1.073393941954</v>
      </c>
      <c r="F76" s="407">
        <v>25214.98</v>
      </c>
      <c r="G76" s="408">
        <v>6303.7450000000099</v>
      </c>
      <c r="H76" s="410">
        <v>2104.6779999999899</v>
      </c>
      <c r="I76" s="407">
        <v>6355.2020000000002</v>
      </c>
      <c r="J76" s="408">
        <v>51.456999999993002</v>
      </c>
      <c r="K76" s="415">
        <v>0.25204073134299998</v>
      </c>
    </row>
    <row r="77" spans="1:11" ht="14.4" customHeight="1" thickBot="1" x14ac:dyDescent="0.35">
      <c r="A77" s="425" t="s">
        <v>305</v>
      </c>
      <c r="B77" s="402">
        <v>23670.999999999902</v>
      </c>
      <c r="C77" s="402">
        <v>25408.308000000001</v>
      </c>
      <c r="D77" s="403">
        <v>1737.30800000012</v>
      </c>
      <c r="E77" s="404">
        <v>1.073393941954</v>
      </c>
      <c r="F77" s="402">
        <v>25214.98</v>
      </c>
      <c r="G77" s="403">
        <v>6303.7450000000099</v>
      </c>
      <c r="H77" s="405">
        <v>2104.6779999999899</v>
      </c>
      <c r="I77" s="402">
        <v>6355.2020000000002</v>
      </c>
      <c r="J77" s="403">
        <v>51.456999999993002</v>
      </c>
      <c r="K77" s="406">
        <v>0.25204073134299998</v>
      </c>
    </row>
    <row r="78" spans="1:11" ht="14.4" customHeight="1" thickBot="1" x14ac:dyDescent="0.35">
      <c r="A78" s="424" t="s">
        <v>306</v>
      </c>
      <c r="B78" s="407">
        <v>374.70254580850099</v>
      </c>
      <c r="C78" s="407">
        <v>568.62000000000103</v>
      </c>
      <c r="D78" s="408">
        <v>193.91745419150001</v>
      </c>
      <c r="E78" s="414">
        <v>1.5175237167740001</v>
      </c>
      <c r="F78" s="407">
        <v>515.88000000000102</v>
      </c>
      <c r="G78" s="408">
        <v>128.97</v>
      </c>
      <c r="H78" s="410">
        <v>38.809999999999</v>
      </c>
      <c r="I78" s="407">
        <v>114.63</v>
      </c>
      <c r="J78" s="408">
        <v>-14.34</v>
      </c>
      <c r="K78" s="415">
        <v>0.222202837869</v>
      </c>
    </row>
    <row r="79" spans="1:11" ht="14.4" customHeight="1" thickBot="1" x14ac:dyDescent="0.35">
      <c r="A79" s="425" t="s">
        <v>307</v>
      </c>
      <c r="B79" s="402">
        <v>374.70254580850099</v>
      </c>
      <c r="C79" s="402">
        <v>568.62000000000103</v>
      </c>
      <c r="D79" s="403">
        <v>193.91745419150001</v>
      </c>
      <c r="E79" s="404">
        <v>1.5175237167740001</v>
      </c>
      <c r="F79" s="402">
        <v>515.88000000000102</v>
      </c>
      <c r="G79" s="403">
        <v>128.97</v>
      </c>
      <c r="H79" s="405">
        <v>38.809999999999</v>
      </c>
      <c r="I79" s="402">
        <v>114.63</v>
      </c>
      <c r="J79" s="403">
        <v>-14.34</v>
      </c>
      <c r="K79" s="406">
        <v>0.222202837869</v>
      </c>
    </row>
    <row r="80" spans="1:11" ht="14.4" customHeight="1" thickBot="1" x14ac:dyDescent="0.35">
      <c r="A80" s="424" t="s">
        <v>308</v>
      </c>
      <c r="B80" s="407">
        <v>56.412999999999997</v>
      </c>
      <c r="C80" s="407">
        <v>62.311999999999998</v>
      </c>
      <c r="D80" s="408">
        <v>5.899</v>
      </c>
      <c r="E80" s="414">
        <v>1.104568096006</v>
      </c>
      <c r="F80" s="407">
        <v>65.62</v>
      </c>
      <c r="G80" s="408">
        <v>16.405000000000001</v>
      </c>
      <c r="H80" s="410">
        <v>6.1189999999989997</v>
      </c>
      <c r="I80" s="407">
        <v>26.341000000000001</v>
      </c>
      <c r="J80" s="408">
        <v>9.9359999999999999</v>
      </c>
      <c r="K80" s="415">
        <v>0.40141725083800001</v>
      </c>
    </row>
    <row r="81" spans="1:11" ht="14.4" customHeight="1" thickBot="1" x14ac:dyDescent="0.35">
      <c r="A81" s="425" t="s">
        <v>309</v>
      </c>
      <c r="B81" s="402">
        <v>56.412999999999997</v>
      </c>
      <c r="C81" s="402">
        <v>62.311999999999998</v>
      </c>
      <c r="D81" s="403">
        <v>5.899</v>
      </c>
      <c r="E81" s="404">
        <v>1.104568096006</v>
      </c>
      <c r="F81" s="402">
        <v>65.62</v>
      </c>
      <c r="G81" s="403">
        <v>16.405000000000001</v>
      </c>
      <c r="H81" s="405">
        <v>6.1189999999989997</v>
      </c>
      <c r="I81" s="402">
        <v>26.341000000000001</v>
      </c>
      <c r="J81" s="403">
        <v>9.9359999999999999</v>
      </c>
      <c r="K81" s="406">
        <v>0.40141725083800001</v>
      </c>
    </row>
    <row r="82" spans="1:11" ht="14.4" customHeight="1" thickBot="1" x14ac:dyDescent="0.35">
      <c r="A82" s="427" t="s">
        <v>310</v>
      </c>
      <c r="B82" s="402">
        <v>0</v>
      </c>
      <c r="C82" s="402">
        <v>40.5</v>
      </c>
      <c r="D82" s="403">
        <v>40.5</v>
      </c>
      <c r="E82" s="412" t="s">
        <v>236</v>
      </c>
      <c r="F82" s="402">
        <v>46.2</v>
      </c>
      <c r="G82" s="403">
        <v>11.55</v>
      </c>
      <c r="H82" s="405">
        <v>0.74999999999900002</v>
      </c>
      <c r="I82" s="402">
        <v>10.75</v>
      </c>
      <c r="J82" s="403">
        <v>-0.79999999999899996</v>
      </c>
      <c r="K82" s="406">
        <v>0.232683982683</v>
      </c>
    </row>
    <row r="83" spans="1:11" ht="14.4" customHeight="1" thickBot="1" x14ac:dyDescent="0.35">
      <c r="A83" s="425" t="s">
        <v>311</v>
      </c>
      <c r="B83" s="402">
        <v>0</v>
      </c>
      <c r="C83" s="402">
        <v>40.5</v>
      </c>
      <c r="D83" s="403">
        <v>40.5</v>
      </c>
      <c r="E83" s="412" t="s">
        <v>236</v>
      </c>
      <c r="F83" s="402">
        <v>46.2</v>
      </c>
      <c r="G83" s="403">
        <v>11.55</v>
      </c>
      <c r="H83" s="405">
        <v>0.74999999999900002</v>
      </c>
      <c r="I83" s="402">
        <v>10.75</v>
      </c>
      <c r="J83" s="403">
        <v>-0.79999999999899996</v>
      </c>
      <c r="K83" s="406">
        <v>0.232683982683</v>
      </c>
    </row>
    <row r="84" spans="1:11" ht="14.4" customHeight="1" thickBot="1" x14ac:dyDescent="0.35">
      <c r="A84" s="423" t="s">
        <v>312</v>
      </c>
      <c r="B84" s="402">
        <v>8048.14</v>
      </c>
      <c r="C84" s="402">
        <v>8837.2711500000205</v>
      </c>
      <c r="D84" s="403">
        <v>789.13115000001699</v>
      </c>
      <c r="E84" s="404">
        <v>1.0980513696330001</v>
      </c>
      <c r="F84" s="402">
        <v>9724.1899999999896</v>
      </c>
      <c r="G84" s="403">
        <v>2431.0475000000001</v>
      </c>
      <c r="H84" s="405">
        <v>728.36071999999797</v>
      </c>
      <c r="I84" s="402">
        <v>2201.28314</v>
      </c>
      <c r="J84" s="403">
        <v>-229.764359999996</v>
      </c>
      <c r="K84" s="406">
        <v>0.22637187673199999</v>
      </c>
    </row>
    <row r="85" spans="1:11" ht="14.4" customHeight="1" thickBot="1" x14ac:dyDescent="0.35">
      <c r="A85" s="424" t="s">
        <v>313</v>
      </c>
      <c r="B85" s="407">
        <v>2130.3900000000099</v>
      </c>
      <c r="C85" s="407">
        <v>2339.2691500000001</v>
      </c>
      <c r="D85" s="408">
        <v>208.87914999999799</v>
      </c>
      <c r="E85" s="414">
        <v>1.0980473763009999</v>
      </c>
      <c r="F85" s="407">
        <v>2574.0500000000002</v>
      </c>
      <c r="G85" s="408">
        <v>643.51249999999902</v>
      </c>
      <c r="H85" s="410">
        <v>192.80372</v>
      </c>
      <c r="I85" s="407">
        <v>582.69514000000004</v>
      </c>
      <c r="J85" s="408">
        <v>-60.817359999997997</v>
      </c>
      <c r="K85" s="415">
        <v>0.22637289096900001</v>
      </c>
    </row>
    <row r="86" spans="1:11" ht="14.4" customHeight="1" thickBot="1" x14ac:dyDescent="0.35">
      <c r="A86" s="425" t="s">
        <v>314</v>
      </c>
      <c r="B86" s="402">
        <v>2130.3900000000099</v>
      </c>
      <c r="C86" s="402">
        <v>2339.2691500000001</v>
      </c>
      <c r="D86" s="403">
        <v>208.87914999999799</v>
      </c>
      <c r="E86" s="404">
        <v>1.0980473763009999</v>
      </c>
      <c r="F86" s="402">
        <v>2574.0500000000002</v>
      </c>
      <c r="G86" s="403">
        <v>643.51249999999902</v>
      </c>
      <c r="H86" s="405">
        <v>192.80372</v>
      </c>
      <c r="I86" s="402">
        <v>582.69514000000004</v>
      </c>
      <c r="J86" s="403">
        <v>-60.817359999997997</v>
      </c>
      <c r="K86" s="406">
        <v>0.22637289096900001</v>
      </c>
    </row>
    <row r="87" spans="1:11" ht="14.4" customHeight="1" thickBot="1" x14ac:dyDescent="0.35">
      <c r="A87" s="424" t="s">
        <v>315</v>
      </c>
      <c r="B87" s="407">
        <v>5917.74999999999</v>
      </c>
      <c r="C87" s="407">
        <v>6498.0020000000104</v>
      </c>
      <c r="D87" s="408">
        <v>580.25200000001905</v>
      </c>
      <c r="E87" s="414">
        <v>1.0980528072319999</v>
      </c>
      <c r="F87" s="407">
        <v>7150.1399999999903</v>
      </c>
      <c r="G87" s="408">
        <v>1787.5350000000001</v>
      </c>
      <c r="H87" s="410">
        <v>535.55699999999899</v>
      </c>
      <c r="I87" s="407">
        <v>1618.588</v>
      </c>
      <c r="J87" s="408">
        <v>-168.94699999999801</v>
      </c>
      <c r="K87" s="415">
        <v>0.226371511606</v>
      </c>
    </row>
    <row r="88" spans="1:11" ht="14.4" customHeight="1" thickBot="1" x14ac:dyDescent="0.35">
      <c r="A88" s="425" t="s">
        <v>316</v>
      </c>
      <c r="B88" s="402">
        <v>5917.74999999999</v>
      </c>
      <c r="C88" s="402">
        <v>6498.0020000000104</v>
      </c>
      <c r="D88" s="403">
        <v>580.25200000001905</v>
      </c>
      <c r="E88" s="404">
        <v>1.0980528072319999</v>
      </c>
      <c r="F88" s="402">
        <v>7150.1399999999903</v>
      </c>
      <c r="G88" s="403">
        <v>1787.5350000000001</v>
      </c>
      <c r="H88" s="405">
        <v>535.55699999999899</v>
      </c>
      <c r="I88" s="402">
        <v>1618.588</v>
      </c>
      <c r="J88" s="403">
        <v>-168.94699999999801</v>
      </c>
      <c r="K88" s="406">
        <v>0.226371511606</v>
      </c>
    </row>
    <row r="89" spans="1:11" ht="14.4" customHeight="1" thickBot="1" x14ac:dyDescent="0.35">
      <c r="A89" s="423" t="s">
        <v>317</v>
      </c>
      <c r="B89" s="402">
        <v>0</v>
      </c>
      <c r="C89" s="402">
        <v>0</v>
      </c>
      <c r="D89" s="403">
        <v>0</v>
      </c>
      <c r="E89" s="404">
        <v>1</v>
      </c>
      <c r="F89" s="402">
        <v>118.37964599999999</v>
      </c>
      <c r="G89" s="403">
        <v>29.594911499999998</v>
      </c>
      <c r="H89" s="405">
        <v>0</v>
      </c>
      <c r="I89" s="402">
        <v>0</v>
      </c>
      <c r="J89" s="403">
        <v>-29.594911499999998</v>
      </c>
      <c r="K89" s="406">
        <v>0</v>
      </c>
    </row>
    <row r="90" spans="1:11" ht="14.4" customHeight="1" thickBot="1" x14ac:dyDescent="0.35">
      <c r="A90" s="424" t="s">
        <v>318</v>
      </c>
      <c r="B90" s="407">
        <v>0</v>
      </c>
      <c r="C90" s="407">
        <v>0</v>
      </c>
      <c r="D90" s="408">
        <v>0</v>
      </c>
      <c r="E90" s="414">
        <v>1</v>
      </c>
      <c r="F90" s="407">
        <v>118.37964599999999</v>
      </c>
      <c r="G90" s="408">
        <v>29.594911499999998</v>
      </c>
      <c r="H90" s="410">
        <v>0</v>
      </c>
      <c r="I90" s="407">
        <v>0</v>
      </c>
      <c r="J90" s="408">
        <v>-29.594911499999998</v>
      </c>
      <c r="K90" s="415">
        <v>0</v>
      </c>
    </row>
    <row r="91" spans="1:11" ht="14.4" customHeight="1" thickBot="1" x14ac:dyDescent="0.35">
      <c r="A91" s="425" t="s">
        <v>319</v>
      </c>
      <c r="B91" s="402">
        <v>0</v>
      </c>
      <c r="C91" s="402">
        <v>0</v>
      </c>
      <c r="D91" s="403">
        <v>0</v>
      </c>
      <c r="E91" s="404">
        <v>1</v>
      </c>
      <c r="F91" s="402">
        <v>118.37964599999999</v>
      </c>
      <c r="G91" s="403">
        <v>29.594911499999998</v>
      </c>
      <c r="H91" s="405">
        <v>0</v>
      </c>
      <c r="I91" s="402">
        <v>0</v>
      </c>
      <c r="J91" s="403">
        <v>-29.594911499999998</v>
      </c>
      <c r="K91" s="406">
        <v>0</v>
      </c>
    </row>
    <row r="92" spans="1:11" ht="14.4" customHeight="1" thickBot="1" x14ac:dyDescent="0.35">
      <c r="A92" s="423" t="s">
        <v>320</v>
      </c>
      <c r="B92" s="402">
        <v>473.42000000000201</v>
      </c>
      <c r="C92" s="402">
        <v>509.42152000000101</v>
      </c>
      <c r="D92" s="403">
        <v>36.001519999998997</v>
      </c>
      <c r="E92" s="404">
        <v>1.076045625448</v>
      </c>
      <c r="F92" s="402">
        <v>576.26999999999896</v>
      </c>
      <c r="G92" s="403">
        <v>144.0675</v>
      </c>
      <c r="H92" s="405">
        <v>42.221069999999003</v>
      </c>
      <c r="I92" s="402">
        <v>127.64124</v>
      </c>
      <c r="J92" s="403">
        <v>-16.426259999999001</v>
      </c>
      <c r="K92" s="406">
        <v>0.22149554896099999</v>
      </c>
    </row>
    <row r="93" spans="1:11" ht="14.4" customHeight="1" thickBot="1" x14ac:dyDescent="0.35">
      <c r="A93" s="424" t="s">
        <v>321</v>
      </c>
      <c r="B93" s="407">
        <v>473.42000000000201</v>
      </c>
      <c r="C93" s="407">
        <v>509.42152000000101</v>
      </c>
      <c r="D93" s="408">
        <v>36.001519999998997</v>
      </c>
      <c r="E93" s="414">
        <v>1.076045625448</v>
      </c>
      <c r="F93" s="407">
        <v>576.26999999999896</v>
      </c>
      <c r="G93" s="408">
        <v>144.0675</v>
      </c>
      <c r="H93" s="410">
        <v>42.221069999999003</v>
      </c>
      <c r="I93" s="407">
        <v>127.64124</v>
      </c>
      <c r="J93" s="408">
        <v>-16.426259999999001</v>
      </c>
      <c r="K93" s="415">
        <v>0.22149554896099999</v>
      </c>
    </row>
    <row r="94" spans="1:11" ht="14.4" customHeight="1" thickBot="1" x14ac:dyDescent="0.35">
      <c r="A94" s="425" t="s">
        <v>322</v>
      </c>
      <c r="B94" s="402">
        <v>473.42000000000201</v>
      </c>
      <c r="C94" s="402">
        <v>509.42152000000101</v>
      </c>
      <c r="D94" s="403">
        <v>36.001519999998997</v>
      </c>
      <c r="E94" s="404">
        <v>1.076045625448</v>
      </c>
      <c r="F94" s="402">
        <v>576.26999999999896</v>
      </c>
      <c r="G94" s="403">
        <v>144.0675</v>
      </c>
      <c r="H94" s="405">
        <v>42.221069999999003</v>
      </c>
      <c r="I94" s="402">
        <v>127.64124</v>
      </c>
      <c r="J94" s="403">
        <v>-16.426259999999001</v>
      </c>
      <c r="K94" s="406">
        <v>0.22149554896099999</v>
      </c>
    </row>
    <row r="95" spans="1:11" ht="14.4" customHeight="1" thickBot="1" x14ac:dyDescent="0.35">
      <c r="A95" s="422" t="s">
        <v>323</v>
      </c>
      <c r="B95" s="402">
        <v>0</v>
      </c>
      <c r="C95" s="402">
        <v>1</v>
      </c>
      <c r="D95" s="403">
        <v>1</v>
      </c>
      <c r="E95" s="412" t="s">
        <v>236</v>
      </c>
      <c r="F95" s="402">
        <v>0</v>
      </c>
      <c r="G95" s="403">
        <v>0</v>
      </c>
      <c r="H95" s="405">
        <v>0</v>
      </c>
      <c r="I95" s="402">
        <v>0</v>
      </c>
      <c r="J95" s="403">
        <v>0</v>
      </c>
      <c r="K95" s="413" t="s">
        <v>236</v>
      </c>
    </row>
    <row r="96" spans="1:11" ht="14.4" customHeight="1" thickBot="1" x14ac:dyDescent="0.35">
      <c r="A96" s="423" t="s">
        <v>324</v>
      </c>
      <c r="B96" s="402">
        <v>0</v>
      </c>
      <c r="C96" s="402">
        <v>1</v>
      </c>
      <c r="D96" s="403">
        <v>1</v>
      </c>
      <c r="E96" s="412" t="s">
        <v>236</v>
      </c>
      <c r="F96" s="402">
        <v>0</v>
      </c>
      <c r="G96" s="403">
        <v>0</v>
      </c>
      <c r="H96" s="405">
        <v>0</v>
      </c>
      <c r="I96" s="402">
        <v>0</v>
      </c>
      <c r="J96" s="403">
        <v>0</v>
      </c>
      <c r="K96" s="413" t="s">
        <v>236</v>
      </c>
    </row>
    <row r="97" spans="1:11" ht="14.4" customHeight="1" thickBot="1" x14ac:dyDescent="0.35">
      <c r="A97" s="424" t="s">
        <v>325</v>
      </c>
      <c r="B97" s="407">
        <v>0</v>
      </c>
      <c r="C97" s="407">
        <v>1</v>
      </c>
      <c r="D97" s="408">
        <v>1</v>
      </c>
      <c r="E97" s="409" t="s">
        <v>236</v>
      </c>
      <c r="F97" s="407">
        <v>0</v>
      </c>
      <c r="G97" s="408">
        <v>0</v>
      </c>
      <c r="H97" s="410">
        <v>0</v>
      </c>
      <c r="I97" s="407">
        <v>0</v>
      </c>
      <c r="J97" s="408">
        <v>0</v>
      </c>
      <c r="K97" s="411" t="s">
        <v>236</v>
      </c>
    </row>
    <row r="98" spans="1:11" ht="14.4" customHeight="1" thickBot="1" x14ac:dyDescent="0.35">
      <c r="A98" s="425" t="s">
        <v>326</v>
      </c>
      <c r="B98" s="402">
        <v>0</v>
      </c>
      <c r="C98" s="402">
        <v>1</v>
      </c>
      <c r="D98" s="403">
        <v>1</v>
      </c>
      <c r="E98" s="412" t="s">
        <v>236</v>
      </c>
      <c r="F98" s="402">
        <v>0</v>
      </c>
      <c r="G98" s="403">
        <v>0</v>
      </c>
      <c r="H98" s="405">
        <v>0</v>
      </c>
      <c r="I98" s="402">
        <v>0</v>
      </c>
      <c r="J98" s="403">
        <v>0</v>
      </c>
      <c r="K98" s="413" t="s">
        <v>236</v>
      </c>
    </row>
    <row r="99" spans="1:11" ht="14.4" customHeight="1" thickBot="1" x14ac:dyDescent="0.35">
      <c r="A99" s="422" t="s">
        <v>327</v>
      </c>
      <c r="B99" s="402">
        <v>20.461415616265999</v>
      </c>
      <c r="C99" s="402">
        <v>191.374</v>
      </c>
      <c r="D99" s="403">
        <v>170.91258438373401</v>
      </c>
      <c r="E99" s="404">
        <v>9.3529208139370006</v>
      </c>
      <c r="F99" s="402">
        <v>35.219072177698997</v>
      </c>
      <c r="G99" s="403">
        <v>8.8047680444239997</v>
      </c>
      <c r="H99" s="405">
        <v>0</v>
      </c>
      <c r="I99" s="402">
        <v>9.35</v>
      </c>
      <c r="J99" s="403">
        <v>0.54523195557500004</v>
      </c>
      <c r="K99" s="406">
        <v>0.26548115614200002</v>
      </c>
    </row>
    <row r="100" spans="1:11" ht="14.4" customHeight="1" thickBot="1" x14ac:dyDescent="0.35">
      <c r="A100" s="423" t="s">
        <v>328</v>
      </c>
      <c r="B100" s="402">
        <v>20.461415616265999</v>
      </c>
      <c r="C100" s="402">
        <v>191.374</v>
      </c>
      <c r="D100" s="403">
        <v>170.91258438373401</v>
      </c>
      <c r="E100" s="404">
        <v>9.3529208139370006</v>
      </c>
      <c r="F100" s="402">
        <v>35.219072177698997</v>
      </c>
      <c r="G100" s="403">
        <v>8.8047680444239997</v>
      </c>
      <c r="H100" s="405">
        <v>0</v>
      </c>
      <c r="I100" s="402">
        <v>9.35</v>
      </c>
      <c r="J100" s="403">
        <v>0.54523195557500004</v>
      </c>
      <c r="K100" s="406">
        <v>0.26548115614200002</v>
      </c>
    </row>
    <row r="101" spans="1:11" ht="14.4" customHeight="1" thickBot="1" x14ac:dyDescent="0.35">
      <c r="A101" s="424" t="s">
        <v>329</v>
      </c>
      <c r="B101" s="407">
        <v>0</v>
      </c>
      <c r="C101" s="407">
        <v>87.837000000000003</v>
      </c>
      <c r="D101" s="408">
        <v>87.837000000000003</v>
      </c>
      <c r="E101" s="409" t="s">
        <v>236</v>
      </c>
      <c r="F101" s="407">
        <v>0</v>
      </c>
      <c r="G101" s="408">
        <v>0</v>
      </c>
      <c r="H101" s="410">
        <v>0</v>
      </c>
      <c r="I101" s="407">
        <v>4.3499999999999996</v>
      </c>
      <c r="J101" s="408">
        <v>4.3499999999999996</v>
      </c>
      <c r="K101" s="411" t="s">
        <v>236</v>
      </c>
    </row>
    <row r="102" spans="1:11" ht="14.4" customHeight="1" thickBot="1" x14ac:dyDescent="0.35">
      <c r="A102" s="425" t="s">
        <v>330</v>
      </c>
      <c r="B102" s="402">
        <v>0</v>
      </c>
      <c r="C102" s="402">
        <v>28.9</v>
      </c>
      <c r="D102" s="403">
        <v>28.9</v>
      </c>
      <c r="E102" s="412" t="s">
        <v>236</v>
      </c>
      <c r="F102" s="402">
        <v>0</v>
      </c>
      <c r="G102" s="403">
        <v>0</v>
      </c>
      <c r="H102" s="405">
        <v>0</v>
      </c>
      <c r="I102" s="402">
        <v>0</v>
      </c>
      <c r="J102" s="403">
        <v>0</v>
      </c>
      <c r="K102" s="413" t="s">
        <v>236</v>
      </c>
    </row>
    <row r="103" spans="1:11" ht="14.4" customHeight="1" thickBot="1" x14ac:dyDescent="0.35">
      <c r="A103" s="425" t="s">
        <v>331</v>
      </c>
      <c r="B103" s="402">
        <v>0</v>
      </c>
      <c r="C103" s="402">
        <v>58.936999999999998</v>
      </c>
      <c r="D103" s="403">
        <v>58.936999999999998</v>
      </c>
      <c r="E103" s="412" t="s">
        <v>236</v>
      </c>
      <c r="F103" s="402">
        <v>0</v>
      </c>
      <c r="G103" s="403">
        <v>0</v>
      </c>
      <c r="H103" s="405">
        <v>0</v>
      </c>
      <c r="I103" s="402">
        <v>4.3499999999999996</v>
      </c>
      <c r="J103" s="403">
        <v>4.3499999999999996</v>
      </c>
      <c r="K103" s="413" t="s">
        <v>236</v>
      </c>
    </row>
    <row r="104" spans="1:11" ht="14.4" customHeight="1" thickBot="1" x14ac:dyDescent="0.35">
      <c r="A104" s="424" t="s">
        <v>332</v>
      </c>
      <c r="B104" s="407">
        <v>0</v>
      </c>
      <c r="C104" s="407">
        <v>35.936999999999998</v>
      </c>
      <c r="D104" s="408">
        <v>35.936999999999998</v>
      </c>
      <c r="E104" s="409" t="s">
        <v>257</v>
      </c>
      <c r="F104" s="407">
        <v>0</v>
      </c>
      <c r="G104" s="408">
        <v>0</v>
      </c>
      <c r="H104" s="410">
        <v>0</v>
      </c>
      <c r="I104" s="407">
        <v>0</v>
      </c>
      <c r="J104" s="408">
        <v>0</v>
      </c>
      <c r="K104" s="411" t="s">
        <v>236</v>
      </c>
    </row>
    <row r="105" spans="1:11" ht="14.4" customHeight="1" thickBot="1" x14ac:dyDescent="0.35">
      <c r="A105" s="425" t="s">
        <v>333</v>
      </c>
      <c r="B105" s="402">
        <v>0</v>
      </c>
      <c r="C105" s="402">
        <v>35.936999999999998</v>
      </c>
      <c r="D105" s="403">
        <v>35.936999999999998</v>
      </c>
      <c r="E105" s="412" t="s">
        <v>257</v>
      </c>
      <c r="F105" s="402">
        <v>0</v>
      </c>
      <c r="G105" s="403">
        <v>0</v>
      </c>
      <c r="H105" s="405">
        <v>0</v>
      </c>
      <c r="I105" s="402">
        <v>0</v>
      </c>
      <c r="J105" s="403">
        <v>0</v>
      </c>
      <c r="K105" s="413" t="s">
        <v>236</v>
      </c>
    </row>
    <row r="106" spans="1:11" ht="14.4" customHeight="1" thickBot="1" x14ac:dyDescent="0.35">
      <c r="A106" s="427" t="s">
        <v>334</v>
      </c>
      <c r="B106" s="402">
        <v>0</v>
      </c>
      <c r="C106" s="402">
        <v>30.95</v>
      </c>
      <c r="D106" s="403">
        <v>30.95</v>
      </c>
      <c r="E106" s="412" t="s">
        <v>257</v>
      </c>
      <c r="F106" s="402">
        <v>35.219072177698997</v>
      </c>
      <c r="G106" s="403">
        <v>8.8047680444239997</v>
      </c>
      <c r="H106" s="405">
        <v>0</v>
      </c>
      <c r="I106" s="402">
        <v>0</v>
      </c>
      <c r="J106" s="403">
        <v>-8.8047680444239997</v>
      </c>
      <c r="K106" s="406">
        <v>0</v>
      </c>
    </row>
    <row r="107" spans="1:11" ht="14.4" customHeight="1" thickBot="1" x14ac:dyDescent="0.35">
      <c r="A107" s="425" t="s">
        <v>335</v>
      </c>
      <c r="B107" s="402">
        <v>0</v>
      </c>
      <c r="C107" s="402">
        <v>30.95</v>
      </c>
      <c r="D107" s="403">
        <v>30.95</v>
      </c>
      <c r="E107" s="412" t="s">
        <v>257</v>
      </c>
      <c r="F107" s="402">
        <v>35.219072177698997</v>
      </c>
      <c r="G107" s="403">
        <v>8.8047680444239997</v>
      </c>
      <c r="H107" s="405">
        <v>0</v>
      </c>
      <c r="I107" s="402">
        <v>0</v>
      </c>
      <c r="J107" s="403">
        <v>-8.8047680444239997</v>
      </c>
      <c r="K107" s="406">
        <v>0</v>
      </c>
    </row>
    <row r="108" spans="1:11" ht="14.4" customHeight="1" thickBot="1" x14ac:dyDescent="0.35">
      <c r="A108" s="427" t="s">
        <v>336</v>
      </c>
      <c r="B108" s="402">
        <v>20.461415616265999</v>
      </c>
      <c r="C108" s="402">
        <v>36.65</v>
      </c>
      <c r="D108" s="403">
        <v>16.188584383733001</v>
      </c>
      <c r="E108" s="404">
        <v>1.7911761672469999</v>
      </c>
      <c r="F108" s="402">
        <v>0</v>
      </c>
      <c r="G108" s="403">
        <v>0</v>
      </c>
      <c r="H108" s="405">
        <v>0</v>
      </c>
      <c r="I108" s="402">
        <v>5</v>
      </c>
      <c r="J108" s="403">
        <v>5</v>
      </c>
      <c r="K108" s="413" t="s">
        <v>236</v>
      </c>
    </row>
    <row r="109" spans="1:11" ht="14.4" customHeight="1" thickBot="1" x14ac:dyDescent="0.35">
      <c r="A109" s="425" t="s">
        <v>337</v>
      </c>
      <c r="B109" s="402">
        <v>20.461415616265999</v>
      </c>
      <c r="C109" s="402">
        <v>36.65</v>
      </c>
      <c r="D109" s="403">
        <v>16.188584383733001</v>
      </c>
      <c r="E109" s="404">
        <v>1.7911761672469999</v>
      </c>
      <c r="F109" s="402">
        <v>0</v>
      </c>
      <c r="G109" s="403">
        <v>0</v>
      </c>
      <c r="H109" s="405">
        <v>0</v>
      </c>
      <c r="I109" s="402">
        <v>5</v>
      </c>
      <c r="J109" s="403">
        <v>5</v>
      </c>
      <c r="K109" s="413" t="s">
        <v>236</v>
      </c>
    </row>
    <row r="110" spans="1:11" ht="14.4" customHeight="1" thickBot="1" x14ac:dyDescent="0.35">
      <c r="A110" s="422" t="s">
        <v>338</v>
      </c>
      <c r="B110" s="402">
        <v>515.821380220577</v>
      </c>
      <c r="C110" s="402">
        <v>706.227000000001</v>
      </c>
      <c r="D110" s="403">
        <v>190.405619779424</v>
      </c>
      <c r="E110" s="404">
        <v>1.369130918338</v>
      </c>
      <c r="F110" s="402">
        <v>686.99999999999</v>
      </c>
      <c r="G110" s="403">
        <v>171.74999999999699</v>
      </c>
      <c r="H110" s="405">
        <v>92.976509999998996</v>
      </c>
      <c r="I110" s="402">
        <v>210.70612</v>
      </c>
      <c r="J110" s="403">
        <v>38.956120000002002</v>
      </c>
      <c r="K110" s="406">
        <v>0.30670468704499998</v>
      </c>
    </row>
    <row r="111" spans="1:11" ht="14.4" customHeight="1" thickBot="1" x14ac:dyDescent="0.35">
      <c r="A111" s="423" t="s">
        <v>339</v>
      </c>
      <c r="B111" s="402">
        <v>515.821380220577</v>
      </c>
      <c r="C111" s="402">
        <v>704.049000000001</v>
      </c>
      <c r="D111" s="403">
        <v>188.227619779424</v>
      </c>
      <c r="E111" s="404">
        <v>1.364908526472</v>
      </c>
      <c r="F111" s="402">
        <v>686.99999999999</v>
      </c>
      <c r="G111" s="403">
        <v>171.74999999999699</v>
      </c>
      <c r="H111" s="405">
        <v>58.864789999998997</v>
      </c>
      <c r="I111" s="402">
        <v>176.59440000000001</v>
      </c>
      <c r="J111" s="403">
        <v>4.8444000000020004</v>
      </c>
      <c r="K111" s="406">
        <v>0.25705152838400003</v>
      </c>
    </row>
    <row r="112" spans="1:11" ht="14.4" customHeight="1" thickBot="1" x14ac:dyDescent="0.35">
      <c r="A112" s="424" t="s">
        <v>340</v>
      </c>
      <c r="B112" s="407">
        <v>515.821380220577</v>
      </c>
      <c r="C112" s="407">
        <v>704.049000000001</v>
      </c>
      <c r="D112" s="408">
        <v>188.227619779424</v>
      </c>
      <c r="E112" s="414">
        <v>1.364908526472</v>
      </c>
      <c r="F112" s="407">
        <v>686.99999999999</v>
      </c>
      <c r="G112" s="408">
        <v>171.74999999999699</v>
      </c>
      <c r="H112" s="410">
        <v>58.864789999998997</v>
      </c>
      <c r="I112" s="407">
        <v>176.59440000000001</v>
      </c>
      <c r="J112" s="408">
        <v>4.8444000000020004</v>
      </c>
      <c r="K112" s="415">
        <v>0.25705152838400003</v>
      </c>
    </row>
    <row r="113" spans="1:11" ht="14.4" customHeight="1" thickBot="1" x14ac:dyDescent="0.35">
      <c r="A113" s="425" t="s">
        <v>341</v>
      </c>
      <c r="B113" s="402">
        <v>2.9884698867649999</v>
      </c>
      <c r="C113" s="402">
        <v>2.9279999999999999</v>
      </c>
      <c r="D113" s="403">
        <v>-6.0469886765000001E-2</v>
      </c>
      <c r="E113" s="404">
        <v>0.979765602781</v>
      </c>
      <c r="F113" s="402">
        <v>2.9999999999989999</v>
      </c>
      <c r="G113" s="403">
        <v>0.74999999999900002</v>
      </c>
      <c r="H113" s="405">
        <v>0.26948999999899997</v>
      </c>
      <c r="I113" s="402">
        <v>0.80652000000000001</v>
      </c>
      <c r="J113" s="403">
        <v>5.6520000000000001E-2</v>
      </c>
      <c r="K113" s="406">
        <v>0.26884000000000002</v>
      </c>
    </row>
    <row r="114" spans="1:11" ht="14.4" customHeight="1" thickBot="1" x14ac:dyDescent="0.35">
      <c r="A114" s="425" t="s">
        <v>342</v>
      </c>
      <c r="B114" s="402">
        <v>397.836334029635</v>
      </c>
      <c r="C114" s="402">
        <v>566.90600000000097</v>
      </c>
      <c r="D114" s="403">
        <v>169.069665970366</v>
      </c>
      <c r="E114" s="404">
        <v>1.4249729135039999</v>
      </c>
      <c r="F114" s="402">
        <v>548.99999999999204</v>
      </c>
      <c r="G114" s="403">
        <v>137.24999999999801</v>
      </c>
      <c r="H114" s="405">
        <v>47.240999999998998</v>
      </c>
      <c r="I114" s="402">
        <v>141.72499999999999</v>
      </c>
      <c r="J114" s="403">
        <v>4.4750000000019998</v>
      </c>
      <c r="K114" s="406">
        <v>0.25815118396999998</v>
      </c>
    </row>
    <row r="115" spans="1:11" ht="14.4" customHeight="1" thickBot="1" x14ac:dyDescent="0.35">
      <c r="A115" s="425" t="s">
        <v>343</v>
      </c>
      <c r="B115" s="402">
        <v>92.058050686841</v>
      </c>
      <c r="C115" s="402">
        <v>112.596</v>
      </c>
      <c r="D115" s="403">
        <v>20.537949313157998</v>
      </c>
      <c r="E115" s="404">
        <v>1.2230978079579999</v>
      </c>
      <c r="F115" s="402">
        <v>112.999999999998</v>
      </c>
      <c r="G115" s="403">
        <v>28.249999999999002</v>
      </c>
      <c r="H115" s="405">
        <v>9.3829999999990008</v>
      </c>
      <c r="I115" s="402">
        <v>28.149000000000001</v>
      </c>
      <c r="J115" s="403">
        <v>-0.100999999999</v>
      </c>
      <c r="K115" s="406">
        <v>0.24910619469</v>
      </c>
    </row>
    <row r="116" spans="1:11" ht="14.4" customHeight="1" thickBot="1" x14ac:dyDescent="0.35">
      <c r="A116" s="425" t="s">
        <v>344</v>
      </c>
      <c r="B116" s="402">
        <v>22.938525617334999</v>
      </c>
      <c r="C116" s="402">
        <v>21.619</v>
      </c>
      <c r="D116" s="403">
        <v>-1.319525617334</v>
      </c>
      <c r="E116" s="404">
        <v>0.942475569731</v>
      </c>
      <c r="F116" s="402">
        <v>21.999999999999002</v>
      </c>
      <c r="G116" s="403">
        <v>5.4999999999989999</v>
      </c>
      <c r="H116" s="405">
        <v>1.9713000000000001</v>
      </c>
      <c r="I116" s="402">
        <v>5.9138799999999998</v>
      </c>
      <c r="J116" s="403">
        <v>0.41388000000000003</v>
      </c>
      <c r="K116" s="406">
        <v>0.26881272727200001</v>
      </c>
    </row>
    <row r="117" spans="1:11" ht="14.4" customHeight="1" thickBot="1" x14ac:dyDescent="0.35">
      <c r="A117" s="423" t="s">
        <v>345</v>
      </c>
      <c r="B117" s="402">
        <v>0</v>
      </c>
      <c r="C117" s="402">
        <v>2.1779999999999999</v>
      </c>
      <c r="D117" s="403">
        <v>2.1779999999999999</v>
      </c>
      <c r="E117" s="412" t="s">
        <v>257</v>
      </c>
      <c r="F117" s="402">
        <v>0</v>
      </c>
      <c r="G117" s="403">
        <v>0</v>
      </c>
      <c r="H117" s="405">
        <v>34.111719999999004</v>
      </c>
      <c r="I117" s="402">
        <v>34.111719999999004</v>
      </c>
      <c r="J117" s="403">
        <v>34.111719999999004</v>
      </c>
      <c r="K117" s="413" t="s">
        <v>236</v>
      </c>
    </row>
    <row r="118" spans="1:11" ht="14.4" customHeight="1" thickBot="1" x14ac:dyDescent="0.35">
      <c r="A118" s="424" t="s">
        <v>346</v>
      </c>
      <c r="B118" s="407">
        <v>0</v>
      </c>
      <c r="C118" s="407">
        <v>0</v>
      </c>
      <c r="D118" s="408">
        <v>0</v>
      </c>
      <c r="E118" s="414">
        <v>1</v>
      </c>
      <c r="F118" s="407">
        <v>0</v>
      </c>
      <c r="G118" s="408">
        <v>0</v>
      </c>
      <c r="H118" s="410">
        <v>34.111719999999004</v>
      </c>
      <c r="I118" s="407">
        <v>34.111719999999004</v>
      </c>
      <c r="J118" s="408">
        <v>34.111719999999004</v>
      </c>
      <c r="K118" s="411" t="s">
        <v>257</v>
      </c>
    </row>
    <row r="119" spans="1:11" ht="14.4" customHeight="1" thickBot="1" x14ac:dyDescent="0.35">
      <c r="A119" s="425" t="s">
        <v>347</v>
      </c>
      <c r="B119" s="402">
        <v>0</v>
      </c>
      <c r="C119" s="402">
        <v>0</v>
      </c>
      <c r="D119" s="403">
        <v>0</v>
      </c>
      <c r="E119" s="404">
        <v>1</v>
      </c>
      <c r="F119" s="402">
        <v>0</v>
      </c>
      <c r="G119" s="403">
        <v>0</v>
      </c>
      <c r="H119" s="405">
        <v>34.111719999999004</v>
      </c>
      <c r="I119" s="402">
        <v>34.111719999999004</v>
      </c>
      <c r="J119" s="403">
        <v>34.111719999999004</v>
      </c>
      <c r="K119" s="413" t="s">
        <v>257</v>
      </c>
    </row>
    <row r="120" spans="1:11" ht="14.4" customHeight="1" thickBot="1" x14ac:dyDescent="0.35">
      <c r="A120" s="424" t="s">
        <v>348</v>
      </c>
      <c r="B120" s="407">
        <v>0</v>
      </c>
      <c r="C120" s="407">
        <v>2.1779999999999999</v>
      </c>
      <c r="D120" s="408">
        <v>2.1779999999999999</v>
      </c>
      <c r="E120" s="409" t="s">
        <v>257</v>
      </c>
      <c r="F120" s="407">
        <v>0</v>
      </c>
      <c r="G120" s="408">
        <v>0</v>
      </c>
      <c r="H120" s="410">
        <v>0</v>
      </c>
      <c r="I120" s="407">
        <v>0</v>
      </c>
      <c r="J120" s="408">
        <v>0</v>
      </c>
      <c r="K120" s="411" t="s">
        <v>236</v>
      </c>
    </row>
    <row r="121" spans="1:11" ht="14.4" customHeight="1" thickBot="1" x14ac:dyDescent="0.35">
      <c r="A121" s="425" t="s">
        <v>349</v>
      </c>
      <c r="B121" s="402">
        <v>0</v>
      </c>
      <c r="C121" s="402">
        <v>2.1779999999999999</v>
      </c>
      <c r="D121" s="403">
        <v>2.1779999999999999</v>
      </c>
      <c r="E121" s="412" t="s">
        <v>257</v>
      </c>
      <c r="F121" s="402">
        <v>0</v>
      </c>
      <c r="G121" s="403">
        <v>0</v>
      </c>
      <c r="H121" s="405">
        <v>0</v>
      </c>
      <c r="I121" s="402">
        <v>0</v>
      </c>
      <c r="J121" s="403">
        <v>0</v>
      </c>
      <c r="K121" s="413" t="s">
        <v>236</v>
      </c>
    </row>
    <row r="122" spans="1:11" ht="14.4" customHeight="1" thickBot="1" x14ac:dyDescent="0.35">
      <c r="A122" s="422" t="s">
        <v>350</v>
      </c>
      <c r="B122" s="402">
        <v>0</v>
      </c>
      <c r="C122" s="402">
        <v>0.13544999999999999</v>
      </c>
      <c r="D122" s="403">
        <v>0.13544999999999999</v>
      </c>
      <c r="E122" s="412" t="s">
        <v>257</v>
      </c>
      <c r="F122" s="402">
        <v>0</v>
      </c>
      <c r="G122" s="403">
        <v>0</v>
      </c>
      <c r="H122" s="405">
        <v>0</v>
      </c>
      <c r="I122" s="402">
        <v>0</v>
      </c>
      <c r="J122" s="403">
        <v>0</v>
      </c>
      <c r="K122" s="413" t="s">
        <v>236</v>
      </c>
    </row>
    <row r="123" spans="1:11" ht="14.4" customHeight="1" thickBot="1" x14ac:dyDescent="0.35">
      <c r="A123" s="423" t="s">
        <v>351</v>
      </c>
      <c r="B123" s="402">
        <v>0</v>
      </c>
      <c r="C123" s="402">
        <v>0.13544999999999999</v>
      </c>
      <c r="D123" s="403">
        <v>0.13544999999999999</v>
      </c>
      <c r="E123" s="412" t="s">
        <v>257</v>
      </c>
      <c r="F123" s="402">
        <v>0</v>
      </c>
      <c r="G123" s="403">
        <v>0</v>
      </c>
      <c r="H123" s="405">
        <v>0</v>
      </c>
      <c r="I123" s="402">
        <v>0</v>
      </c>
      <c r="J123" s="403">
        <v>0</v>
      </c>
      <c r="K123" s="413" t="s">
        <v>236</v>
      </c>
    </row>
    <row r="124" spans="1:11" ht="14.4" customHeight="1" thickBot="1" x14ac:dyDescent="0.35">
      <c r="A124" s="424" t="s">
        <v>352</v>
      </c>
      <c r="B124" s="407">
        <v>0</v>
      </c>
      <c r="C124" s="407">
        <v>0.13544999999999999</v>
      </c>
      <c r="D124" s="408">
        <v>0.13544999999999999</v>
      </c>
      <c r="E124" s="409" t="s">
        <v>257</v>
      </c>
      <c r="F124" s="407">
        <v>0</v>
      </c>
      <c r="G124" s="408">
        <v>0</v>
      </c>
      <c r="H124" s="410">
        <v>0</v>
      </c>
      <c r="I124" s="407">
        <v>0</v>
      </c>
      <c r="J124" s="408">
        <v>0</v>
      </c>
      <c r="K124" s="411" t="s">
        <v>236</v>
      </c>
    </row>
    <row r="125" spans="1:11" ht="14.4" customHeight="1" thickBot="1" x14ac:dyDescent="0.35">
      <c r="A125" s="425" t="s">
        <v>353</v>
      </c>
      <c r="B125" s="402">
        <v>0</v>
      </c>
      <c r="C125" s="402">
        <v>0.13544999999999999</v>
      </c>
      <c r="D125" s="403">
        <v>0.13544999999999999</v>
      </c>
      <c r="E125" s="412" t="s">
        <v>257</v>
      </c>
      <c r="F125" s="402">
        <v>0</v>
      </c>
      <c r="G125" s="403">
        <v>0</v>
      </c>
      <c r="H125" s="405">
        <v>0</v>
      </c>
      <c r="I125" s="402">
        <v>0</v>
      </c>
      <c r="J125" s="403">
        <v>0</v>
      </c>
      <c r="K125" s="413" t="s">
        <v>236</v>
      </c>
    </row>
    <row r="126" spans="1:11" ht="14.4" customHeight="1" thickBot="1" x14ac:dyDescent="0.35">
      <c r="A126" s="421" t="s">
        <v>354</v>
      </c>
      <c r="B126" s="402">
        <v>87656.828181162899</v>
      </c>
      <c r="C126" s="402">
        <v>100474.50023000001</v>
      </c>
      <c r="D126" s="403">
        <v>12817.672048836999</v>
      </c>
      <c r="E126" s="404">
        <v>1.146225597193</v>
      </c>
      <c r="F126" s="402">
        <v>111667.371646061</v>
      </c>
      <c r="G126" s="403">
        <v>27916.842911515199</v>
      </c>
      <c r="H126" s="405">
        <v>8419.7613000000001</v>
      </c>
      <c r="I126" s="402">
        <v>27921.896700000001</v>
      </c>
      <c r="J126" s="403">
        <v>5.0537884847430004</v>
      </c>
      <c r="K126" s="406">
        <v>0.25004525752099999</v>
      </c>
    </row>
    <row r="127" spans="1:11" ht="14.4" customHeight="1" thickBot="1" x14ac:dyDescent="0.35">
      <c r="A127" s="422" t="s">
        <v>355</v>
      </c>
      <c r="B127" s="402">
        <v>87631.656555690803</v>
      </c>
      <c r="C127" s="402">
        <v>100404.1989</v>
      </c>
      <c r="D127" s="403">
        <v>12772.5423443092</v>
      </c>
      <c r="E127" s="404">
        <v>1.145752606379</v>
      </c>
      <c r="F127" s="402">
        <v>111667.37197969601</v>
      </c>
      <c r="G127" s="403">
        <v>27916.8429949241</v>
      </c>
      <c r="H127" s="405">
        <v>8419.0113000000001</v>
      </c>
      <c r="I127" s="402">
        <v>27911.1463</v>
      </c>
      <c r="J127" s="403">
        <v>-5.6966949241320002</v>
      </c>
      <c r="K127" s="406">
        <v>0.24994898514300001</v>
      </c>
    </row>
    <row r="128" spans="1:11" ht="14.4" customHeight="1" thickBot="1" x14ac:dyDescent="0.35">
      <c r="A128" s="423" t="s">
        <v>356</v>
      </c>
      <c r="B128" s="402">
        <v>87631.656555690803</v>
      </c>
      <c r="C128" s="402">
        <v>100404.1989</v>
      </c>
      <c r="D128" s="403">
        <v>12772.5423443092</v>
      </c>
      <c r="E128" s="404">
        <v>1.145752606379</v>
      </c>
      <c r="F128" s="402">
        <v>111667.37197969601</v>
      </c>
      <c r="G128" s="403">
        <v>27916.8429949241</v>
      </c>
      <c r="H128" s="405">
        <v>8419.0113000000001</v>
      </c>
      <c r="I128" s="402">
        <v>27911.1463</v>
      </c>
      <c r="J128" s="403">
        <v>-5.6966949241320002</v>
      </c>
      <c r="K128" s="406">
        <v>0.24994898514300001</v>
      </c>
    </row>
    <row r="129" spans="1:11" ht="14.4" customHeight="1" thickBot="1" x14ac:dyDescent="0.35">
      <c r="A129" s="424" t="s">
        <v>357</v>
      </c>
      <c r="B129" s="407">
        <v>112.103853402884</v>
      </c>
      <c r="C129" s="407">
        <v>228.84929</v>
      </c>
      <c r="D129" s="408">
        <v>116.745436597116</v>
      </c>
      <c r="E129" s="414">
        <v>2.041404314422</v>
      </c>
      <c r="F129" s="407">
        <v>248.56998999883001</v>
      </c>
      <c r="G129" s="408">
        <v>62.142497499706998</v>
      </c>
      <c r="H129" s="410">
        <v>0</v>
      </c>
      <c r="I129" s="407">
        <v>40.346179999999997</v>
      </c>
      <c r="J129" s="408">
        <v>-21.796317499707001</v>
      </c>
      <c r="K129" s="415">
        <v>0.16231315775499999</v>
      </c>
    </row>
    <row r="130" spans="1:11" ht="14.4" customHeight="1" thickBot="1" x14ac:dyDescent="0.35">
      <c r="A130" s="425" t="s">
        <v>358</v>
      </c>
      <c r="B130" s="402">
        <v>1.8753125266949999</v>
      </c>
      <c r="C130" s="402">
        <v>2.2404000000000002</v>
      </c>
      <c r="D130" s="403">
        <v>0.36508747330399999</v>
      </c>
      <c r="E130" s="404">
        <v>1.1946808695119999</v>
      </c>
      <c r="F130" s="402">
        <v>2.23350611018</v>
      </c>
      <c r="G130" s="403">
        <v>0.558376527545</v>
      </c>
      <c r="H130" s="405">
        <v>0</v>
      </c>
      <c r="I130" s="402">
        <v>0</v>
      </c>
      <c r="J130" s="403">
        <v>-0.558376527545</v>
      </c>
      <c r="K130" s="406">
        <v>0</v>
      </c>
    </row>
    <row r="131" spans="1:11" ht="14.4" customHeight="1" thickBot="1" x14ac:dyDescent="0.35">
      <c r="A131" s="425" t="s">
        <v>359</v>
      </c>
      <c r="B131" s="402">
        <v>97.541767763907004</v>
      </c>
      <c r="C131" s="402">
        <v>215.50020000000001</v>
      </c>
      <c r="D131" s="403">
        <v>117.95843223609199</v>
      </c>
      <c r="E131" s="404">
        <v>2.2093120202779999</v>
      </c>
      <c r="F131" s="402">
        <v>236.60645855008099</v>
      </c>
      <c r="G131" s="403">
        <v>59.151614637519998</v>
      </c>
      <c r="H131" s="405">
        <v>0</v>
      </c>
      <c r="I131" s="402">
        <v>40.346179999999997</v>
      </c>
      <c r="J131" s="403">
        <v>-18.805434637520001</v>
      </c>
      <c r="K131" s="406">
        <v>0.170520197323</v>
      </c>
    </row>
    <row r="132" spans="1:11" ht="14.4" customHeight="1" thickBot="1" x14ac:dyDescent="0.35">
      <c r="A132" s="425" t="s">
        <v>360</v>
      </c>
      <c r="B132" s="402">
        <v>12.686773112279999</v>
      </c>
      <c r="C132" s="402">
        <v>11.108689999999999</v>
      </c>
      <c r="D132" s="403">
        <v>-1.5780831122800001</v>
      </c>
      <c r="E132" s="404">
        <v>0.87561193864499998</v>
      </c>
      <c r="F132" s="402">
        <v>9.7300253385679998</v>
      </c>
      <c r="G132" s="403">
        <v>2.4325063346419999</v>
      </c>
      <c r="H132" s="405">
        <v>0</v>
      </c>
      <c r="I132" s="402">
        <v>0</v>
      </c>
      <c r="J132" s="403">
        <v>-2.4325063346419999</v>
      </c>
      <c r="K132" s="406">
        <v>0</v>
      </c>
    </row>
    <row r="133" spans="1:11" ht="14.4" customHeight="1" thickBot="1" x14ac:dyDescent="0.35">
      <c r="A133" s="424" t="s">
        <v>361</v>
      </c>
      <c r="B133" s="407">
        <v>339.14978824269599</v>
      </c>
      <c r="C133" s="407">
        <v>215.32830000000001</v>
      </c>
      <c r="D133" s="408">
        <v>-123.82148824269601</v>
      </c>
      <c r="E133" s="414">
        <v>0.63490619031700002</v>
      </c>
      <c r="F133" s="407">
        <v>0</v>
      </c>
      <c r="G133" s="408">
        <v>0</v>
      </c>
      <c r="H133" s="410">
        <v>0</v>
      </c>
      <c r="I133" s="407">
        <v>0</v>
      </c>
      <c r="J133" s="408">
        <v>0</v>
      </c>
      <c r="K133" s="411" t="s">
        <v>236</v>
      </c>
    </row>
    <row r="134" spans="1:11" ht="14.4" customHeight="1" thickBot="1" x14ac:dyDescent="0.35">
      <c r="A134" s="425" t="s">
        <v>362</v>
      </c>
      <c r="B134" s="402">
        <v>339.14978824269599</v>
      </c>
      <c r="C134" s="402">
        <v>215.32830000000001</v>
      </c>
      <c r="D134" s="403">
        <v>-123.82148824269601</v>
      </c>
      <c r="E134" s="404">
        <v>0.63490619031700002</v>
      </c>
      <c r="F134" s="402">
        <v>0</v>
      </c>
      <c r="G134" s="403">
        <v>0</v>
      </c>
      <c r="H134" s="405">
        <v>0</v>
      </c>
      <c r="I134" s="402">
        <v>0</v>
      </c>
      <c r="J134" s="403">
        <v>0</v>
      </c>
      <c r="K134" s="413" t="s">
        <v>236</v>
      </c>
    </row>
    <row r="135" spans="1:11" ht="14.4" customHeight="1" thickBot="1" x14ac:dyDescent="0.35">
      <c r="A135" s="427" t="s">
        <v>363</v>
      </c>
      <c r="B135" s="402">
        <v>277.501499393166</v>
      </c>
      <c r="C135" s="402">
        <v>353.15911999999997</v>
      </c>
      <c r="D135" s="403">
        <v>75.657620606833007</v>
      </c>
      <c r="E135" s="404">
        <v>1.2726386011319999</v>
      </c>
      <c r="F135" s="402">
        <v>128.593385776964</v>
      </c>
      <c r="G135" s="403">
        <v>32.148346444241</v>
      </c>
      <c r="H135" s="405">
        <v>36.901429999999998</v>
      </c>
      <c r="I135" s="402">
        <v>72.624290000000002</v>
      </c>
      <c r="J135" s="403">
        <v>40.475943555758001</v>
      </c>
      <c r="K135" s="406">
        <v>0.56475914030200003</v>
      </c>
    </row>
    <row r="136" spans="1:11" ht="14.4" customHeight="1" thickBot="1" x14ac:dyDescent="0.35">
      <c r="A136" s="425" t="s">
        <v>364</v>
      </c>
      <c r="B136" s="402">
        <v>0</v>
      </c>
      <c r="C136" s="402">
        <v>0</v>
      </c>
      <c r="D136" s="403">
        <v>0</v>
      </c>
      <c r="E136" s="404">
        <v>1</v>
      </c>
      <c r="F136" s="402">
        <v>50.038008882325002</v>
      </c>
      <c r="G136" s="403">
        <v>12.509502220581</v>
      </c>
      <c r="H136" s="405">
        <v>27.342099999999999</v>
      </c>
      <c r="I136" s="402">
        <v>39.136620000000001</v>
      </c>
      <c r="J136" s="403">
        <v>26.627117779418001</v>
      </c>
      <c r="K136" s="406">
        <v>0.7821378363</v>
      </c>
    </row>
    <row r="137" spans="1:11" ht="14.4" customHeight="1" thickBot="1" x14ac:dyDescent="0.35">
      <c r="A137" s="425" t="s">
        <v>365</v>
      </c>
      <c r="B137" s="402">
        <v>0</v>
      </c>
      <c r="C137" s="402">
        <v>0</v>
      </c>
      <c r="D137" s="403">
        <v>0</v>
      </c>
      <c r="E137" s="404">
        <v>1</v>
      </c>
      <c r="F137" s="402">
        <v>78.555376894638002</v>
      </c>
      <c r="G137" s="403">
        <v>19.638844223659</v>
      </c>
      <c r="H137" s="405">
        <v>9.5593299999999992</v>
      </c>
      <c r="I137" s="402">
        <v>33.487670000000001</v>
      </c>
      <c r="J137" s="403">
        <v>13.84882577634</v>
      </c>
      <c r="K137" s="406">
        <v>0.42629379838499998</v>
      </c>
    </row>
    <row r="138" spans="1:11" ht="14.4" customHeight="1" thickBot="1" x14ac:dyDescent="0.35">
      <c r="A138" s="425" t="s">
        <v>366</v>
      </c>
      <c r="B138" s="402">
        <v>223.13996158397899</v>
      </c>
      <c r="C138" s="402">
        <v>225.79405</v>
      </c>
      <c r="D138" s="403">
        <v>2.65408841602</v>
      </c>
      <c r="E138" s="404">
        <v>1.011894276566</v>
      </c>
      <c r="F138" s="402">
        <v>0</v>
      </c>
      <c r="G138" s="403">
        <v>0</v>
      </c>
      <c r="H138" s="405">
        <v>0</v>
      </c>
      <c r="I138" s="402">
        <v>0</v>
      </c>
      <c r="J138" s="403">
        <v>0</v>
      </c>
      <c r="K138" s="413" t="s">
        <v>236</v>
      </c>
    </row>
    <row r="139" spans="1:11" ht="14.4" customHeight="1" thickBot="1" x14ac:dyDescent="0.35">
      <c r="A139" s="425" t="s">
        <v>367</v>
      </c>
      <c r="B139" s="402">
        <v>54.361537809185997</v>
      </c>
      <c r="C139" s="402">
        <v>127.36507</v>
      </c>
      <c r="D139" s="403">
        <v>73.003532190813004</v>
      </c>
      <c r="E139" s="404">
        <v>2.3429261778249999</v>
      </c>
      <c r="F139" s="402">
        <v>0</v>
      </c>
      <c r="G139" s="403">
        <v>0</v>
      </c>
      <c r="H139" s="405">
        <v>0</v>
      </c>
      <c r="I139" s="402">
        <v>0</v>
      </c>
      <c r="J139" s="403">
        <v>0</v>
      </c>
      <c r="K139" s="413" t="s">
        <v>236</v>
      </c>
    </row>
    <row r="140" spans="1:11" ht="14.4" customHeight="1" thickBot="1" x14ac:dyDescent="0.35">
      <c r="A140" s="424" t="s">
        <v>368</v>
      </c>
      <c r="B140" s="407">
        <v>86902.901414652093</v>
      </c>
      <c r="C140" s="407">
        <v>93894.17254</v>
      </c>
      <c r="D140" s="408">
        <v>6991.2711253479201</v>
      </c>
      <c r="E140" s="414">
        <v>1.080449225647</v>
      </c>
      <c r="F140" s="407">
        <v>111290.208603921</v>
      </c>
      <c r="G140" s="408">
        <v>27822.552150980198</v>
      </c>
      <c r="H140" s="410">
        <v>8106.47012</v>
      </c>
      <c r="I140" s="407">
        <v>25293.33755</v>
      </c>
      <c r="J140" s="408">
        <v>-2529.21460098019</v>
      </c>
      <c r="K140" s="415">
        <v>0.22727370059999999</v>
      </c>
    </row>
    <row r="141" spans="1:11" ht="14.4" customHeight="1" thickBot="1" x14ac:dyDescent="0.35">
      <c r="A141" s="425" t="s">
        <v>369</v>
      </c>
      <c r="B141" s="402">
        <v>37005.019546577903</v>
      </c>
      <c r="C141" s="402">
        <v>38102.01283</v>
      </c>
      <c r="D141" s="403">
        <v>1096.9932834220599</v>
      </c>
      <c r="E141" s="404">
        <v>1.029644445452</v>
      </c>
      <c r="F141" s="402">
        <v>0</v>
      </c>
      <c r="G141" s="403">
        <v>0</v>
      </c>
      <c r="H141" s="405">
        <v>0</v>
      </c>
      <c r="I141" s="402">
        <v>0</v>
      </c>
      <c r="J141" s="403">
        <v>0</v>
      </c>
      <c r="K141" s="413" t="s">
        <v>236</v>
      </c>
    </row>
    <row r="142" spans="1:11" ht="14.4" customHeight="1" thickBot="1" x14ac:dyDescent="0.35">
      <c r="A142" s="425" t="s">
        <v>370</v>
      </c>
      <c r="B142" s="402">
        <v>49897.881868074102</v>
      </c>
      <c r="C142" s="402">
        <v>55792.15971</v>
      </c>
      <c r="D142" s="403">
        <v>5894.2778419258802</v>
      </c>
      <c r="E142" s="404">
        <v>1.1181268146309999</v>
      </c>
      <c r="F142" s="402">
        <v>111290.208603921</v>
      </c>
      <c r="G142" s="403">
        <v>27822.552150980198</v>
      </c>
      <c r="H142" s="405">
        <v>8106.47012</v>
      </c>
      <c r="I142" s="402">
        <v>25293.33755</v>
      </c>
      <c r="J142" s="403">
        <v>-2529.21460098019</v>
      </c>
      <c r="K142" s="406">
        <v>0.22727370059999999</v>
      </c>
    </row>
    <row r="143" spans="1:11" ht="14.4" customHeight="1" thickBot="1" x14ac:dyDescent="0.35">
      <c r="A143" s="424" t="s">
        <v>371</v>
      </c>
      <c r="B143" s="407">
        <v>0</v>
      </c>
      <c r="C143" s="407">
        <v>5712.6896500000003</v>
      </c>
      <c r="D143" s="408">
        <v>5712.6896500000003</v>
      </c>
      <c r="E143" s="409" t="s">
        <v>236</v>
      </c>
      <c r="F143" s="407">
        <v>0</v>
      </c>
      <c r="G143" s="408">
        <v>0</v>
      </c>
      <c r="H143" s="410">
        <v>275.63974999999999</v>
      </c>
      <c r="I143" s="407">
        <v>2504.8382799999999</v>
      </c>
      <c r="J143" s="408">
        <v>2504.8382799999999</v>
      </c>
      <c r="K143" s="411" t="s">
        <v>236</v>
      </c>
    </row>
    <row r="144" spans="1:11" ht="14.4" customHeight="1" thickBot="1" x14ac:dyDescent="0.35">
      <c r="A144" s="425" t="s">
        <v>372</v>
      </c>
      <c r="B144" s="402">
        <v>0</v>
      </c>
      <c r="C144" s="402">
        <v>1948.2169100000001</v>
      </c>
      <c r="D144" s="403">
        <v>1948.2169100000001</v>
      </c>
      <c r="E144" s="412" t="s">
        <v>236</v>
      </c>
      <c r="F144" s="402">
        <v>0</v>
      </c>
      <c r="G144" s="403">
        <v>0</v>
      </c>
      <c r="H144" s="405">
        <v>0</v>
      </c>
      <c r="I144" s="402">
        <v>0</v>
      </c>
      <c r="J144" s="403">
        <v>0</v>
      </c>
      <c r="K144" s="413" t="s">
        <v>236</v>
      </c>
    </row>
    <row r="145" spans="1:11" ht="14.4" customHeight="1" thickBot="1" x14ac:dyDescent="0.35">
      <c r="A145" s="425" t="s">
        <v>373</v>
      </c>
      <c r="B145" s="402">
        <v>0</v>
      </c>
      <c r="C145" s="402">
        <v>3764.4727400000002</v>
      </c>
      <c r="D145" s="403">
        <v>3764.4727400000002</v>
      </c>
      <c r="E145" s="412" t="s">
        <v>236</v>
      </c>
      <c r="F145" s="402">
        <v>0</v>
      </c>
      <c r="G145" s="403">
        <v>0</v>
      </c>
      <c r="H145" s="405">
        <v>275.63974999999999</v>
      </c>
      <c r="I145" s="402">
        <v>2504.8382799999999</v>
      </c>
      <c r="J145" s="403">
        <v>2504.8382799999999</v>
      </c>
      <c r="K145" s="413" t="s">
        <v>236</v>
      </c>
    </row>
    <row r="146" spans="1:11" ht="14.4" customHeight="1" thickBot="1" x14ac:dyDescent="0.35">
      <c r="A146" s="422" t="s">
        <v>374</v>
      </c>
      <c r="B146" s="402">
        <v>25.171625472134</v>
      </c>
      <c r="C146" s="402">
        <v>70.301329999999993</v>
      </c>
      <c r="D146" s="403">
        <v>45.129704527865002</v>
      </c>
      <c r="E146" s="404">
        <v>2.7928800258769999</v>
      </c>
      <c r="F146" s="402">
        <v>-3.3363549200000003E-4</v>
      </c>
      <c r="G146" s="403">
        <v>-8.3408873015970399E-5</v>
      </c>
      <c r="H146" s="405">
        <v>0.75</v>
      </c>
      <c r="I146" s="402">
        <v>10.750400000000001</v>
      </c>
      <c r="J146" s="403">
        <v>10.750483408873</v>
      </c>
      <c r="K146" s="406">
        <v>0</v>
      </c>
    </row>
    <row r="147" spans="1:11" ht="14.4" customHeight="1" thickBot="1" x14ac:dyDescent="0.35">
      <c r="A147" s="423" t="s">
        <v>375</v>
      </c>
      <c r="B147" s="402">
        <v>0</v>
      </c>
      <c r="C147" s="402">
        <v>40.5</v>
      </c>
      <c r="D147" s="403">
        <v>40.5</v>
      </c>
      <c r="E147" s="412" t="s">
        <v>236</v>
      </c>
      <c r="F147" s="402">
        <v>0</v>
      </c>
      <c r="G147" s="403">
        <v>0</v>
      </c>
      <c r="H147" s="405">
        <v>0.75</v>
      </c>
      <c r="I147" s="402">
        <v>10.75</v>
      </c>
      <c r="J147" s="403">
        <v>10.75</v>
      </c>
      <c r="K147" s="413" t="s">
        <v>236</v>
      </c>
    </row>
    <row r="148" spans="1:11" ht="14.4" customHeight="1" thickBot="1" x14ac:dyDescent="0.35">
      <c r="A148" s="424" t="s">
        <v>376</v>
      </c>
      <c r="B148" s="407">
        <v>0</v>
      </c>
      <c r="C148" s="407">
        <v>40.5</v>
      </c>
      <c r="D148" s="408">
        <v>40.5</v>
      </c>
      <c r="E148" s="409" t="s">
        <v>236</v>
      </c>
      <c r="F148" s="407">
        <v>0</v>
      </c>
      <c r="G148" s="408">
        <v>0</v>
      </c>
      <c r="H148" s="410">
        <v>0.75</v>
      </c>
      <c r="I148" s="407">
        <v>10.75</v>
      </c>
      <c r="J148" s="408">
        <v>10.75</v>
      </c>
      <c r="K148" s="411" t="s">
        <v>236</v>
      </c>
    </row>
    <row r="149" spans="1:11" ht="14.4" customHeight="1" thickBot="1" x14ac:dyDescent="0.35">
      <c r="A149" s="425" t="s">
        <v>377</v>
      </c>
      <c r="B149" s="402">
        <v>0</v>
      </c>
      <c r="C149" s="402">
        <v>40.5</v>
      </c>
      <c r="D149" s="403">
        <v>40.5</v>
      </c>
      <c r="E149" s="412" t="s">
        <v>236</v>
      </c>
      <c r="F149" s="402">
        <v>0</v>
      </c>
      <c r="G149" s="403">
        <v>0</v>
      </c>
      <c r="H149" s="405">
        <v>0.75</v>
      </c>
      <c r="I149" s="402">
        <v>10.75</v>
      </c>
      <c r="J149" s="403">
        <v>10.75</v>
      </c>
      <c r="K149" s="413" t="s">
        <v>236</v>
      </c>
    </row>
    <row r="150" spans="1:11" ht="14.4" customHeight="1" thickBot="1" x14ac:dyDescent="0.35">
      <c r="A150" s="428" t="s">
        <v>378</v>
      </c>
      <c r="B150" s="407">
        <v>25.171625472134</v>
      </c>
      <c r="C150" s="407">
        <v>29.80133</v>
      </c>
      <c r="D150" s="408">
        <v>4.629704527865</v>
      </c>
      <c r="E150" s="414">
        <v>1.1839255288849999</v>
      </c>
      <c r="F150" s="407">
        <v>-3.3363549200000003E-4</v>
      </c>
      <c r="G150" s="408">
        <v>-8.3408873015970399E-5</v>
      </c>
      <c r="H150" s="410">
        <v>0</v>
      </c>
      <c r="I150" s="407">
        <v>4.0000000000000002E-4</v>
      </c>
      <c r="J150" s="408">
        <v>4.8340887299999999E-4</v>
      </c>
      <c r="K150" s="415">
        <v>0</v>
      </c>
    </row>
    <row r="151" spans="1:11" ht="14.4" customHeight="1" thickBot="1" x14ac:dyDescent="0.35">
      <c r="A151" s="424" t="s">
        <v>379</v>
      </c>
      <c r="B151" s="407">
        <v>0</v>
      </c>
      <c r="C151" s="407">
        <v>-3.3000000000000002E-2</v>
      </c>
      <c r="D151" s="408">
        <v>-3.3000000000000002E-2</v>
      </c>
      <c r="E151" s="409" t="s">
        <v>257</v>
      </c>
      <c r="F151" s="407">
        <v>0</v>
      </c>
      <c r="G151" s="408">
        <v>0</v>
      </c>
      <c r="H151" s="410">
        <v>0</v>
      </c>
      <c r="I151" s="407">
        <v>0</v>
      </c>
      <c r="J151" s="408">
        <v>0</v>
      </c>
      <c r="K151" s="411" t="s">
        <v>236</v>
      </c>
    </row>
    <row r="152" spans="1:11" ht="14.4" customHeight="1" thickBot="1" x14ac:dyDescent="0.35">
      <c r="A152" s="425" t="s">
        <v>380</v>
      </c>
      <c r="B152" s="402">
        <v>0</v>
      </c>
      <c r="C152" s="402">
        <v>-3.3000000000000002E-2</v>
      </c>
      <c r="D152" s="403">
        <v>-3.3000000000000002E-2</v>
      </c>
      <c r="E152" s="412" t="s">
        <v>257</v>
      </c>
      <c r="F152" s="402">
        <v>0</v>
      </c>
      <c r="G152" s="403">
        <v>0</v>
      </c>
      <c r="H152" s="405">
        <v>0</v>
      </c>
      <c r="I152" s="402">
        <v>0</v>
      </c>
      <c r="J152" s="403">
        <v>0</v>
      </c>
      <c r="K152" s="413" t="s">
        <v>236</v>
      </c>
    </row>
    <row r="153" spans="1:11" ht="14.4" customHeight="1" thickBot="1" x14ac:dyDescent="0.35">
      <c r="A153" s="424" t="s">
        <v>381</v>
      </c>
      <c r="B153" s="407">
        <v>0</v>
      </c>
      <c r="C153" s="407">
        <v>-3.2000000000000003E-4</v>
      </c>
      <c r="D153" s="408">
        <v>-3.2000000000000003E-4</v>
      </c>
      <c r="E153" s="409" t="s">
        <v>236</v>
      </c>
      <c r="F153" s="407">
        <v>-3.3363549200000003E-4</v>
      </c>
      <c r="G153" s="408">
        <v>-8.3408873015970399E-5</v>
      </c>
      <c r="H153" s="410">
        <v>0</v>
      </c>
      <c r="I153" s="407">
        <v>4.0000000000000002E-4</v>
      </c>
      <c r="J153" s="408">
        <v>4.8340887299999999E-4</v>
      </c>
      <c r="K153" s="415">
        <v>0</v>
      </c>
    </row>
    <row r="154" spans="1:11" ht="14.4" customHeight="1" thickBot="1" x14ac:dyDescent="0.35">
      <c r="A154" s="425" t="s">
        <v>382</v>
      </c>
      <c r="B154" s="402">
        <v>0</v>
      </c>
      <c r="C154" s="402">
        <v>-3.2000000000000003E-4</v>
      </c>
      <c r="D154" s="403">
        <v>-3.2000000000000003E-4</v>
      </c>
      <c r="E154" s="412" t="s">
        <v>236</v>
      </c>
      <c r="F154" s="402">
        <v>-3.3363549200000003E-4</v>
      </c>
      <c r="G154" s="403">
        <v>-8.3408873015970399E-5</v>
      </c>
      <c r="H154" s="405">
        <v>0</v>
      </c>
      <c r="I154" s="402">
        <v>4.0000000000000002E-4</v>
      </c>
      <c r="J154" s="403">
        <v>4.8340887299999999E-4</v>
      </c>
      <c r="K154" s="406">
        <v>0</v>
      </c>
    </row>
    <row r="155" spans="1:11" ht="14.4" customHeight="1" thickBot="1" x14ac:dyDescent="0.35">
      <c r="A155" s="424" t="s">
        <v>383</v>
      </c>
      <c r="B155" s="407">
        <v>25.171625472134</v>
      </c>
      <c r="C155" s="407">
        <v>29.83465</v>
      </c>
      <c r="D155" s="408">
        <v>4.6630245278649998</v>
      </c>
      <c r="E155" s="414">
        <v>1.185249241572</v>
      </c>
      <c r="F155" s="407">
        <v>0</v>
      </c>
      <c r="G155" s="408">
        <v>0</v>
      </c>
      <c r="H155" s="410">
        <v>0</v>
      </c>
      <c r="I155" s="407">
        <v>0</v>
      </c>
      <c r="J155" s="408">
        <v>0</v>
      </c>
      <c r="K155" s="411" t="s">
        <v>236</v>
      </c>
    </row>
    <row r="156" spans="1:11" ht="14.4" customHeight="1" thickBot="1" x14ac:dyDescent="0.35">
      <c r="A156" s="425" t="s">
        <v>384</v>
      </c>
      <c r="B156" s="402">
        <v>2.9315972847999999E-2</v>
      </c>
      <c r="C156" s="402">
        <v>0</v>
      </c>
      <c r="D156" s="403">
        <v>-2.9315972847999999E-2</v>
      </c>
      <c r="E156" s="404">
        <v>0</v>
      </c>
      <c r="F156" s="402">
        <v>0</v>
      </c>
      <c r="G156" s="403">
        <v>0</v>
      </c>
      <c r="H156" s="405">
        <v>0</v>
      </c>
      <c r="I156" s="402">
        <v>0</v>
      </c>
      <c r="J156" s="403">
        <v>0</v>
      </c>
      <c r="K156" s="406">
        <v>0</v>
      </c>
    </row>
    <row r="157" spans="1:11" ht="14.4" customHeight="1" thickBot="1" x14ac:dyDescent="0.35">
      <c r="A157" s="425" t="s">
        <v>385</v>
      </c>
      <c r="B157" s="402">
        <v>5.4554988872999997E-2</v>
      </c>
      <c r="C157" s="402">
        <v>0</v>
      </c>
      <c r="D157" s="403">
        <v>-5.4554988872999997E-2</v>
      </c>
      <c r="E157" s="404">
        <v>0</v>
      </c>
      <c r="F157" s="402">
        <v>0</v>
      </c>
      <c r="G157" s="403">
        <v>0</v>
      </c>
      <c r="H157" s="405">
        <v>0</v>
      </c>
      <c r="I157" s="402">
        <v>0</v>
      </c>
      <c r="J157" s="403">
        <v>0</v>
      </c>
      <c r="K157" s="406">
        <v>0</v>
      </c>
    </row>
    <row r="158" spans="1:11" ht="14.4" customHeight="1" thickBot="1" x14ac:dyDescent="0.35">
      <c r="A158" s="425" t="s">
        <v>386</v>
      </c>
      <c r="B158" s="402">
        <v>25.087754510412999</v>
      </c>
      <c r="C158" s="402">
        <v>29.83465</v>
      </c>
      <c r="D158" s="403">
        <v>4.7468954895859996</v>
      </c>
      <c r="E158" s="404">
        <v>1.1892116525459999</v>
      </c>
      <c r="F158" s="402">
        <v>0</v>
      </c>
      <c r="G158" s="403">
        <v>0</v>
      </c>
      <c r="H158" s="405">
        <v>0</v>
      </c>
      <c r="I158" s="402">
        <v>0</v>
      </c>
      <c r="J158" s="403">
        <v>0</v>
      </c>
      <c r="K158" s="413" t="s">
        <v>236</v>
      </c>
    </row>
    <row r="159" spans="1:11" ht="14.4" customHeight="1" thickBot="1" x14ac:dyDescent="0.35">
      <c r="A159" s="421" t="s">
        <v>387</v>
      </c>
      <c r="B159" s="402">
        <v>4707.4033281437296</v>
      </c>
      <c r="C159" s="402">
        <v>4909.8362200000001</v>
      </c>
      <c r="D159" s="403">
        <v>202.43289185626901</v>
      </c>
      <c r="E159" s="404">
        <v>1.043003090609</v>
      </c>
      <c r="F159" s="402">
        <v>5001.2313214896103</v>
      </c>
      <c r="G159" s="403">
        <v>1250.3078303724001</v>
      </c>
      <c r="H159" s="405">
        <v>385.71699000000001</v>
      </c>
      <c r="I159" s="402">
        <v>1260.5940599999999</v>
      </c>
      <c r="J159" s="403">
        <v>10.286229627597001</v>
      </c>
      <c r="K159" s="406">
        <v>0.25205673942399998</v>
      </c>
    </row>
    <row r="160" spans="1:11" ht="14.4" customHeight="1" thickBot="1" x14ac:dyDescent="0.35">
      <c r="A160" s="426" t="s">
        <v>388</v>
      </c>
      <c r="B160" s="407">
        <v>4707.4033281437296</v>
      </c>
      <c r="C160" s="407">
        <v>4909.8362200000001</v>
      </c>
      <c r="D160" s="408">
        <v>202.43289185626901</v>
      </c>
      <c r="E160" s="414">
        <v>1.043003090609</v>
      </c>
      <c r="F160" s="407">
        <v>5001.2313214896103</v>
      </c>
      <c r="G160" s="408">
        <v>1250.3078303724001</v>
      </c>
      <c r="H160" s="410">
        <v>385.71699000000001</v>
      </c>
      <c r="I160" s="407">
        <v>1260.5940599999999</v>
      </c>
      <c r="J160" s="408">
        <v>10.286229627597001</v>
      </c>
      <c r="K160" s="415">
        <v>0.25205673942399998</v>
      </c>
    </row>
    <row r="161" spans="1:11" ht="14.4" customHeight="1" thickBot="1" x14ac:dyDescent="0.35">
      <c r="A161" s="428" t="s">
        <v>40</v>
      </c>
      <c r="B161" s="407">
        <v>4707.4033281437296</v>
      </c>
      <c r="C161" s="407">
        <v>4909.8362200000001</v>
      </c>
      <c r="D161" s="408">
        <v>202.43289185626901</v>
      </c>
      <c r="E161" s="414">
        <v>1.043003090609</v>
      </c>
      <c r="F161" s="407">
        <v>5001.2313214896103</v>
      </c>
      <c r="G161" s="408">
        <v>1250.3078303724001</v>
      </c>
      <c r="H161" s="410">
        <v>385.71699000000001</v>
      </c>
      <c r="I161" s="407">
        <v>1260.5940599999999</v>
      </c>
      <c r="J161" s="408">
        <v>10.286229627597001</v>
      </c>
      <c r="K161" s="415">
        <v>0.25205673942399998</v>
      </c>
    </row>
    <row r="162" spans="1:11" ht="14.4" customHeight="1" thickBot="1" x14ac:dyDescent="0.35">
      <c r="A162" s="427" t="s">
        <v>389</v>
      </c>
      <c r="B162" s="402">
        <v>0</v>
      </c>
      <c r="C162" s="402">
        <v>3.9293499999999999</v>
      </c>
      <c r="D162" s="403">
        <v>3.9293499999999999</v>
      </c>
      <c r="E162" s="412" t="s">
        <v>257</v>
      </c>
      <c r="F162" s="402">
        <v>1.8165715280900001</v>
      </c>
      <c r="G162" s="403">
        <v>0.45414288202199998</v>
      </c>
      <c r="H162" s="405">
        <v>0.17638000000000001</v>
      </c>
      <c r="I162" s="402">
        <v>0.45802999999999999</v>
      </c>
      <c r="J162" s="403">
        <v>3.8871179769999998E-3</v>
      </c>
      <c r="K162" s="406">
        <v>0.25213981003000002</v>
      </c>
    </row>
    <row r="163" spans="1:11" ht="14.4" customHeight="1" thickBot="1" x14ac:dyDescent="0.35">
      <c r="A163" s="425" t="s">
        <v>390</v>
      </c>
      <c r="B163" s="402">
        <v>0</v>
      </c>
      <c r="C163" s="402">
        <v>3.9293499999999999</v>
      </c>
      <c r="D163" s="403">
        <v>3.9293499999999999</v>
      </c>
      <c r="E163" s="412" t="s">
        <v>257</v>
      </c>
      <c r="F163" s="402">
        <v>1.8165715280900001</v>
      </c>
      <c r="G163" s="403">
        <v>0.45414288202199998</v>
      </c>
      <c r="H163" s="405">
        <v>0.17638000000000001</v>
      </c>
      <c r="I163" s="402">
        <v>0.45802999999999999</v>
      </c>
      <c r="J163" s="403">
        <v>3.8871179769999998E-3</v>
      </c>
      <c r="K163" s="406">
        <v>0.25213981003000002</v>
      </c>
    </row>
    <row r="164" spans="1:11" ht="14.4" customHeight="1" thickBot="1" x14ac:dyDescent="0.35">
      <c r="A164" s="424" t="s">
        <v>391</v>
      </c>
      <c r="B164" s="407">
        <v>5.4732098842120003</v>
      </c>
      <c r="C164" s="407">
        <v>5.4678000000000004</v>
      </c>
      <c r="D164" s="408">
        <v>-5.4098842120000002E-3</v>
      </c>
      <c r="E164" s="414">
        <v>0.99901157011499997</v>
      </c>
      <c r="F164" s="407">
        <v>3.2716685680039999</v>
      </c>
      <c r="G164" s="408">
        <v>0.81791714200099996</v>
      </c>
      <c r="H164" s="410">
        <v>0.39101999999999998</v>
      </c>
      <c r="I164" s="407">
        <v>0.83201999999999998</v>
      </c>
      <c r="J164" s="408">
        <v>1.4102857998E-2</v>
      </c>
      <c r="K164" s="415">
        <v>0.25431060105999997</v>
      </c>
    </row>
    <row r="165" spans="1:11" ht="14.4" customHeight="1" thickBot="1" x14ac:dyDescent="0.35">
      <c r="A165" s="425" t="s">
        <v>392</v>
      </c>
      <c r="B165" s="402">
        <v>0</v>
      </c>
      <c r="C165" s="402">
        <v>0.32279999999999998</v>
      </c>
      <c r="D165" s="403">
        <v>0.32279999999999998</v>
      </c>
      <c r="E165" s="412" t="s">
        <v>257</v>
      </c>
      <c r="F165" s="402">
        <v>0</v>
      </c>
      <c r="G165" s="403">
        <v>0</v>
      </c>
      <c r="H165" s="405">
        <v>0</v>
      </c>
      <c r="I165" s="402">
        <v>0</v>
      </c>
      <c r="J165" s="403">
        <v>0</v>
      </c>
      <c r="K165" s="406">
        <v>3</v>
      </c>
    </row>
    <row r="166" spans="1:11" ht="14.4" customHeight="1" thickBot="1" x14ac:dyDescent="0.35">
      <c r="A166" s="425" t="s">
        <v>393</v>
      </c>
      <c r="B166" s="402">
        <v>5.4732098842120003</v>
      </c>
      <c r="C166" s="402">
        <v>5.1449999999999996</v>
      </c>
      <c r="D166" s="403">
        <v>-0.32820988421199998</v>
      </c>
      <c r="E166" s="404">
        <v>0.94003338239199996</v>
      </c>
      <c r="F166" s="402">
        <v>3.2716685680039999</v>
      </c>
      <c r="G166" s="403">
        <v>0.81791714200099996</v>
      </c>
      <c r="H166" s="405">
        <v>0.39101999999999998</v>
      </c>
      <c r="I166" s="402">
        <v>0.83201999999999998</v>
      </c>
      <c r="J166" s="403">
        <v>1.4102857998E-2</v>
      </c>
      <c r="K166" s="406">
        <v>0.25431060105999997</v>
      </c>
    </row>
    <row r="167" spans="1:11" ht="14.4" customHeight="1" thickBot="1" x14ac:dyDescent="0.35">
      <c r="A167" s="424" t="s">
        <v>394</v>
      </c>
      <c r="B167" s="407">
        <v>35.504297454719001</v>
      </c>
      <c r="C167" s="407">
        <v>37.417110000000001</v>
      </c>
      <c r="D167" s="408">
        <v>1.91281254528</v>
      </c>
      <c r="E167" s="414">
        <v>1.0538755216239999</v>
      </c>
      <c r="F167" s="407">
        <v>34.801602916782002</v>
      </c>
      <c r="G167" s="408">
        <v>8.7004007291949996</v>
      </c>
      <c r="H167" s="410">
        <v>3.0004499999999998</v>
      </c>
      <c r="I167" s="407">
        <v>8.8811999999999998</v>
      </c>
      <c r="J167" s="408">
        <v>0.18079927080399999</v>
      </c>
      <c r="K167" s="415">
        <v>0.255195142052</v>
      </c>
    </row>
    <row r="168" spans="1:11" ht="14.4" customHeight="1" thickBot="1" x14ac:dyDescent="0.35">
      <c r="A168" s="425" t="s">
        <v>395</v>
      </c>
      <c r="B168" s="402">
        <v>35.504297454719001</v>
      </c>
      <c r="C168" s="402">
        <v>37.417110000000001</v>
      </c>
      <c r="D168" s="403">
        <v>1.91281254528</v>
      </c>
      <c r="E168" s="404">
        <v>1.0538755216239999</v>
      </c>
      <c r="F168" s="402">
        <v>34.801602916782002</v>
      </c>
      <c r="G168" s="403">
        <v>8.7004007291949996</v>
      </c>
      <c r="H168" s="405">
        <v>3.0004499999999998</v>
      </c>
      <c r="I168" s="402">
        <v>8.8811999999999998</v>
      </c>
      <c r="J168" s="403">
        <v>0.18079927080399999</v>
      </c>
      <c r="K168" s="406">
        <v>0.255195142052</v>
      </c>
    </row>
    <row r="169" spans="1:11" ht="14.4" customHeight="1" thickBot="1" x14ac:dyDescent="0.35">
      <c r="A169" s="424" t="s">
        <v>396</v>
      </c>
      <c r="B169" s="407">
        <v>1414.20890913686</v>
      </c>
      <c r="C169" s="407">
        <v>1184.47244</v>
      </c>
      <c r="D169" s="408">
        <v>-229.73646913685499</v>
      </c>
      <c r="E169" s="414">
        <v>0.83755125027599997</v>
      </c>
      <c r="F169" s="407">
        <v>1590.3913817196101</v>
      </c>
      <c r="G169" s="408">
        <v>397.59784542990099</v>
      </c>
      <c r="H169" s="410">
        <v>90.342579999999998</v>
      </c>
      <c r="I169" s="407">
        <v>344.64303999999998</v>
      </c>
      <c r="J169" s="408">
        <v>-52.954805429899999</v>
      </c>
      <c r="K169" s="415">
        <v>0.216703286977</v>
      </c>
    </row>
    <row r="170" spans="1:11" ht="14.4" customHeight="1" thickBot="1" x14ac:dyDescent="0.35">
      <c r="A170" s="425" t="s">
        <v>397</v>
      </c>
      <c r="B170" s="402">
        <v>1414.20890913686</v>
      </c>
      <c r="C170" s="402">
        <v>1184.47244</v>
      </c>
      <c r="D170" s="403">
        <v>-229.73646913685499</v>
      </c>
      <c r="E170" s="404">
        <v>0.83755125027599997</v>
      </c>
      <c r="F170" s="402">
        <v>1590.3913817196101</v>
      </c>
      <c r="G170" s="403">
        <v>397.59784542990099</v>
      </c>
      <c r="H170" s="405">
        <v>90.342579999999998</v>
      </c>
      <c r="I170" s="402">
        <v>344.64303999999998</v>
      </c>
      <c r="J170" s="403">
        <v>-52.954805429899999</v>
      </c>
      <c r="K170" s="406">
        <v>0.216703286977</v>
      </c>
    </row>
    <row r="171" spans="1:11" ht="14.4" customHeight="1" thickBot="1" x14ac:dyDescent="0.35">
      <c r="A171" s="424" t="s">
        <v>398</v>
      </c>
      <c r="B171" s="407">
        <v>0</v>
      </c>
      <c r="C171" s="407">
        <v>25.837</v>
      </c>
      <c r="D171" s="408">
        <v>25.837</v>
      </c>
      <c r="E171" s="409" t="s">
        <v>257</v>
      </c>
      <c r="F171" s="407">
        <v>0</v>
      </c>
      <c r="G171" s="408">
        <v>0</v>
      </c>
      <c r="H171" s="410">
        <v>0</v>
      </c>
      <c r="I171" s="407">
        <v>12.923</v>
      </c>
      <c r="J171" s="408">
        <v>12.923</v>
      </c>
      <c r="K171" s="411" t="s">
        <v>257</v>
      </c>
    </row>
    <row r="172" spans="1:11" ht="14.4" customHeight="1" thickBot="1" x14ac:dyDescent="0.35">
      <c r="A172" s="425" t="s">
        <v>399</v>
      </c>
      <c r="B172" s="402">
        <v>0</v>
      </c>
      <c r="C172" s="402">
        <v>25.837</v>
      </c>
      <c r="D172" s="403">
        <v>25.837</v>
      </c>
      <c r="E172" s="412" t="s">
        <v>257</v>
      </c>
      <c r="F172" s="402">
        <v>0</v>
      </c>
      <c r="G172" s="403">
        <v>0</v>
      </c>
      <c r="H172" s="405">
        <v>0</v>
      </c>
      <c r="I172" s="402">
        <v>12.923</v>
      </c>
      <c r="J172" s="403">
        <v>12.923</v>
      </c>
      <c r="K172" s="413" t="s">
        <v>257</v>
      </c>
    </row>
    <row r="173" spans="1:11" ht="14.4" customHeight="1" thickBot="1" x14ac:dyDescent="0.35">
      <c r="A173" s="424" t="s">
        <v>400</v>
      </c>
      <c r="B173" s="407">
        <v>3252.2169116679502</v>
      </c>
      <c r="C173" s="407">
        <v>3652.71252</v>
      </c>
      <c r="D173" s="408">
        <v>400.49560833205499</v>
      </c>
      <c r="E173" s="414">
        <v>1.1231454171749999</v>
      </c>
      <c r="F173" s="407">
        <v>3370.9500967571298</v>
      </c>
      <c r="G173" s="408">
        <v>842.73752418928302</v>
      </c>
      <c r="H173" s="410">
        <v>291.80655999999999</v>
      </c>
      <c r="I173" s="407">
        <v>892.85677000000101</v>
      </c>
      <c r="J173" s="408">
        <v>50.119245810717999</v>
      </c>
      <c r="K173" s="415">
        <v>0.26486798806599998</v>
      </c>
    </row>
    <row r="174" spans="1:11" ht="14.4" customHeight="1" thickBot="1" x14ac:dyDescent="0.35">
      <c r="A174" s="425" t="s">
        <v>401</v>
      </c>
      <c r="B174" s="402">
        <v>3252.2169116679502</v>
      </c>
      <c r="C174" s="402">
        <v>3652.71252</v>
      </c>
      <c r="D174" s="403">
        <v>400.49560833205499</v>
      </c>
      <c r="E174" s="404">
        <v>1.1231454171749999</v>
      </c>
      <c r="F174" s="402">
        <v>3370.9500967571298</v>
      </c>
      <c r="G174" s="403">
        <v>842.73752418928302</v>
      </c>
      <c r="H174" s="405">
        <v>291.80655999999999</v>
      </c>
      <c r="I174" s="402">
        <v>892.85677000000101</v>
      </c>
      <c r="J174" s="403">
        <v>50.119245810717999</v>
      </c>
      <c r="K174" s="406">
        <v>0.26486798806599998</v>
      </c>
    </row>
    <row r="175" spans="1:11" ht="14.4" customHeight="1" thickBot="1" x14ac:dyDescent="0.35">
      <c r="A175" s="421" t="s">
        <v>402</v>
      </c>
      <c r="B175" s="402">
        <v>0</v>
      </c>
      <c r="C175" s="402">
        <v>39.125999999999998</v>
      </c>
      <c r="D175" s="403">
        <v>39.125999999999998</v>
      </c>
      <c r="E175" s="412" t="s">
        <v>236</v>
      </c>
      <c r="F175" s="402">
        <v>0</v>
      </c>
      <c r="G175" s="403">
        <v>0</v>
      </c>
      <c r="H175" s="405">
        <v>1.6359999999999999</v>
      </c>
      <c r="I175" s="402">
        <v>8.1820000000000004</v>
      </c>
      <c r="J175" s="403">
        <v>8.1820000000000004</v>
      </c>
      <c r="K175" s="413" t="s">
        <v>257</v>
      </c>
    </row>
    <row r="176" spans="1:11" ht="14.4" customHeight="1" thickBot="1" x14ac:dyDescent="0.35">
      <c r="A176" s="426" t="s">
        <v>403</v>
      </c>
      <c r="B176" s="407">
        <v>0</v>
      </c>
      <c r="C176" s="407">
        <v>39.125999999999998</v>
      </c>
      <c r="D176" s="408">
        <v>39.125999999999998</v>
      </c>
      <c r="E176" s="409" t="s">
        <v>236</v>
      </c>
      <c r="F176" s="407">
        <v>0</v>
      </c>
      <c r="G176" s="408">
        <v>0</v>
      </c>
      <c r="H176" s="410">
        <v>1.6359999999999999</v>
      </c>
      <c r="I176" s="407">
        <v>8.1820000000000004</v>
      </c>
      <c r="J176" s="408">
        <v>8.1820000000000004</v>
      </c>
      <c r="K176" s="411" t="s">
        <v>257</v>
      </c>
    </row>
    <row r="177" spans="1:11" ht="14.4" customHeight="1" thickBot="1" x14ac:dyDescent="0.35">
      <c r="A177" s="428" t="s">
        <v>404</v>
      </c>
      <c r="B177" s="407">
        <v>0</v>
      </c>
      <c r="C177" s="407">
        <v>39.125999999999998</v>
      </c>
      <c r="D177" s="408">
        <v>39.125999999999998</v>
      </c>
      <c r="E177" s="409" t="s">
        <v>236</v>
      </c>
      <c r="F177" s="407">
        <v>0</v>
      </c>
      <c r="G177" s="408">
        <v>0</v>
      </c>
      <c r="H177" s="410">
        <v>1.6359999999999999</v>
      </c>
      <c r="I177" s="407">
        <v>8.1820000000000004</v>
      </c>
      <c r="J177" s="408">
        <v>8.1820000000000004</v>
      </c>
      <c r="K177" s="411" t="s">
        <v>257</v>
      </c>
    </row>
    <row r="178" spans="1:11" ht="14.4" customHeight="1" thickBot="1" x14ac:dyDescent="0.35">
      <c r="A178" s="424" t="s">
        <v>405</v>
      </c>
      <c r="B178" s="407">
        <v>0</v>
      </c>
      <c r="C178" s="407">
        <v>39.125999999999998</v>
      </c>
      <c r="D178" s="408">
        <v>39.125999999999998</v>
      </c>
      <c r="E178" s="409" t="s">
        <v>257</v>
      </c>
      <c r="F178" s="407">
        <v>0</v>
      </c>
      <c r="G178" s="408">
        <v>0</v>
      </c>
      <c r="H178" s="410">
        <v>1.6359999999999999</v>
      </c>
      <c r="I178" s="407">
        <v>8.1820000000000004</v>
      </c>
      <c r="J178" s="408">
        <v>8.1820000000000004</v>
      </c>
      <c r="K178" s="411" t="s">
        <v>257</v>
      </c>
    </row>
    <row r="179" spans="1:11" ht="14.4" customHeight="1" thickBot="1" x14ac:dyDescent="0.35">
      <c r="A179" s="425" t="s">
        <v>406</v>
      </c>
      <c r="B179" s="402">
        <v>0</v>
      </c>
      <c r="C179" s="402">
        <v>39.125999999999998</v>
      </c>
      <c r="D179" s="403">
        <v>39.125999999999998</v>
      </c>
      <c r="E179" s="412" t="s">
        <v>257</v>
      </c>
      <c r="F179" s="402">
        <v>0</v>
      </c>
      <c r="G179" s="403">
        <v>0</v>
      </c>
      <c r="H179" s="405">
        <v>1.6359999999999999</v>
      </c>
      <c r="I179" s="402">
        <v>8.1820000000000004</v>
      </c>
      <c r="J179" s="403">
        <v>8.1820000000000004</v>
      </c>
      <c r="K179" s="413" t="s">
        <v>257</v>
      </c>
    </row>
    <row r="180" spans="1:11" ht="14.4" customHeight="1" thickBot="1" x14ac:dyDescent="0.35">
      <c r="A180" s="429"/>
      <c r="B180" s="402">
        <v>42612.0601003068</v>
      </c>
      <c r="C180" s="402">
        <v>51941.480109999902</v>
      </c>
      <c r="D180" s="403">
        <v>9329.4200096930908</v>
      </c>
      <c r="E180" s="404">
        <v>1.218938488017</v>
      </c>
      <c r="F180" s="402">
        <v>62621.982137209598</v>
      </c>
      <c r="G180" s="403">
        <v>15655.495534302399</v>
      </c>
      <c r="H180" s="405">
        <v>4335.5086300000103</v>
      </c>
      <c r="I180" s="402">
        <v>15464.79485</v>
      </c>
      <c r="J180" s="403">
        <v>-190.700684302421</v>
      </c>
      <c r="K180" s="406">
        <v>0.24695473254200001</v>
      </c>
    </row>
    <row r="181" spans="1:11" ht="14.4" customHeight="1" thickBot="1" x14ac:dyDescent="0.35">
      <c r="A181" s="430" t="s">
        <v>52</v>
      </c>
      <c r="B181" s="417">
        <v>42612.0601003068</v>
      </c>
      <c r="C181" s="417">
        <v>51941.480109999902</v>
      </c>
      <c r="D181" s="418">
        <v>9329.4200096930908</v>
      </c>
      <c r="E181" s="419" t="s">
        <v>236</v>
      </c>
      <c r="F181" s="417">
        <v>62621.982137209598</v>
      </c>
      <c r="G181" s="418">
        <v>15655.495534302399</v>
      </c>
      <c r="H181" s="417">
        <v>4335.5086300000103</v>
      </c>
      <c r="I181" s="417">
        <v>15464.79485</v>
      </c>
      <c r="J181" s="418">
        <v>-190.70068430242</v>
      </c>
      <c r="K181" s="420">
        <v>0.24695473254200001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14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181" customWidth="1"/>
    <col min="2" max="2" width="61.109375" style="181" customWidth="1"/>
    <col min="3" max="3" width="9.5546875" style="104" hidden="1" customWidth="1" outlineLevel="1"/>
    <col min="4" max="4" width="9.5546875" style="182" customWidth="1" collapsed="1"/>
    <col min="5" max="5" width="2.21875" style="182" customWidth="1"/>
    <col min="6" max="6" width="9.5546875" style="183" customWidth="1"/>
    <col min="7" max="7" width="9.5546875" style="180" customWidth="1"/>
    <col min="8" max="9" width="9.5546875" style="104" customWidth="1"/>
    <col min="10" max="10" width="0" style="104" hidden="1" customWidth="1"/>
    <col min="11" max="16384" width="8.88671875" style="104"/>
  </cols>
  <sheetData>
    <row r="1" spans="1:10" ht="18.600000000000001" customHeight="1" thickBot="1" x14ac:dyDescent="0.4">
      <c r="A1" s="327" t="s">
        <v>114</v>
      </c>
      <c r="B1" s="328"/>
      <c r="C1" s="328"/>
      <c r="D1" s="328"/>
      <c r="E1" s="328"/>
      <c r="F1" s="328"/>
      <c r="G1" s="298"/>
      <c r="H1" s="329"/>
      <c r="I1" s="329"/>
    </row>
    <row r="2" spans="1:10" ht="14.4" customHeight="1" thickBot="1" x14ac:dyDescent="0.35">
      <c r="A2" s="200" t="s">
        <v>235</v>
      </c>
      <c r="B2" s="179"/>
      <c r="C2" s="179"/>
      <c r="D2" s="179"/>
      <c r="E2" s="179"/>
      <c r="F2" s="179"/>
    </row>
    <row r="3" spans="1:10" ht="14.4" customHeight="1" thickBot="1" x14ac:dyDescent="0.35">
      <c r="A3" s="200"/>
      <c r="B3" s="239"/>
      <c r="C3" s="238">
        <v>2015</v>
      </c>
      <c r="D3" s="207">
        <v>2018</v>
      </c>
      <c r="E3" s="7"/>
      <c r="F3" s="306">
        <v>2019</v>
      </c>
      <c r="G3" s="324"/>
      <c r="H3" s="324"/>
      <c r="I3" s="307"/>
    </row>
    <row r="4" spans="1:10" ht="14.4" customHeight="1" thickBot="1" x14ac:dyDescent="0.35">
      <c r="A4" s="211" t="s">
        <v>0</v>
      </c>
      <c r="B4" s="212" t="s">
        <v>160</v>
      </c>
      <c r="C4" s="325" t="s">
        <v>58</v>
      </c>
      <c r="D4" s="326"/>
      <c r="E4" s="213"/>
      <c r="F4" s="208" t="s">
        <v>58</v>
      </c>
      <c r="G4" s="209" t="s">
        <v>59</v>
      </c>
      <c r="H4" s="209" t="s">
        <v>53</v>
      </c>
      <c r="I4" s="210" t="s">
        <v>60</v>
      </c>
    </row>
    <row r="5" spans="1:10" ht="14.4" customHeight="1" x14ac:dyDescent="0.3">
      <c r="A5" s="431" t="s">
        <v>407</v>
      </c>
      <c r="B5" s="432" t="s">
        <v>408</v>
      </c>
      <c r="C5" s="433" t="s">
        <v>409</v>
      </c>
      <c r="D5" s="433" t="s">
        <v>409</v>
      </c>
      <c r="E5" s="433"/>
      <c r="F5" s="433" t="s">
        <v>409</v>
      </c>
      <c r="G5" s="433" t="s">
        <v>409</v>
      </c>
      <c r="H5" s="433" t="s">
        <v>409</v>
      </c>
      <c r="I5" s="434" t="s">
        <v>409</v>
      </c>
      <c r="J5" s="435" t="s">
        <v>54</v>
      </c>
    </row>
    <row r="6" spans="1:10" ht="14.4" customHeight="1" x14ac:dyDescent="0.3">
      <c r="A6" s="431" t="s">
        <v>407</v>
      </c>
      <c r="B6" s="432" t="s">
        <v>410</v>
      </c>
      <c r="C6" s="433">
        <v>34.293340000000001</v>
      </c>
      <c r="D6" s="433">
        <v>36.536739999999995</v>
      </c>
      <c r="E6" s="433"/>
      <c r="F6" s="433">
        <v>34.165839999999996</v>
      </c>
      <c r="G6" s="433">
        <v>45</v>
      </c>
      <c r="H6" s="433">
        <v>-10.834160000000004</v>
      </c>
      <c r="I6" s="434">
        <v>0.75924088888888874</v>
      </c>
      <c r="J6" s="435" t="s">
        <v>1</v>
      </c>
    </row>
    <row r="7" spans="1:10" ht="14.4" customHeight="1" x14ac:dyDescent="0.3">
      <c r="A7" s="431" t="s">
        <v>407</v>
      </c>
      <c r="B7" s="432" t="s">
        <v>411</v>
      </c>
      <c r="C7" s="433">
        <v>34.293340000000001</v>
      </c>
      <c r="D7" s="433">
        <v>36.536739999999995</v>
      </c>
      <c r="E7" s="433"/>
      <c r="F7" s="433">
        <v>34.165839999999996</v>
      </c>
      <c r="G7" s="433">
        <v>45</v>
      </c>
      <c r="H7" s="433">
        <v>-10.834160000000004</v>
      </c>
      <c r="I7" s="434">
        <v>0.75924088888888874</v>
      </c>
      <c r="J7" s="435" t="s">
        <v>412</v>
      </c>
    </row>
    <row r="9" spans="1:10" ht="14.4" customHeight="1" x14ac:dyDescent="0.3">
      <c r="A9" s="431" t="s">
        <v>407</v>
      </c>
      <c r="B9" s="432" t="s">
        <v>408</v>
      </c>
      <c r="C9" s="433" t="s">
        <v>409</v>
      </c>
      <c r="D9" s="433" t="s">
        <v>409</v>
      </c>
      <c r="E9" s="433"/>
      <c r="F9" s="433" t="s">
        <v>409</v>
      </c>
      <c r="G9" s="433" t="s">
        <v>409</v>
      </c>
      <c r="H9" s="433" t="s">
        <v>409</v>
      </c>
      <c r="I9" s="434" t="s">
        <v>409</v>
      </c>
      <c r="J9" s="435" t="s">
        <v>54</v>
      </c>
    </row>
    <row r="10" spans="1:10" ht="14.4" customHeight="1" x14ac:dyDescent="0.3">
      <c r="A10" s="431" t="s">
        <v>413</v>
      </c>
      <c r="B10" s="432" t="s">
        <v>414</v>
      </c>
      <c r="C10" s="433" t="s">
        <v>409</v>
      </c>
      <c r="D10" s="433" t="s">
        <v>409</v>
      </c>
      <c r="E10" s="433"/>
      <c r="F10" s="433" t="s">
        <v>409</v>
      </c>
      <c r="G10" s="433" t="s">
        <v>409</v>
      </c>
      <c r="H10" s="433" t="s">
        <v>409</v>
      </c>
      <c r="I10" s="434" t="s">
        <v>409</v>
      </c>
      <c r="J10" s="435" t="s">
        <v>0</v>
      </c>
    </row>
    <row r="11" spans="1:10" ht="14.4" customHeight="1" x14ac:dyDescent="0.3">
      <c r="A11" s="431" t="s">
        <v>413</v>
      </c>
      <c r="B11" s="432" t="s">
        <v>410</v>
      </c>
      <c r="C11" s="433">
        <v>34.293340000000001</v>
      </c>
      <c r="D11" s="433">
        <v>36.536739999999995</v>
      </c>
      <c r="E11" s="433"/>
      <c r="F11" s="433">
        <v>34.165839999999996</v>
      </c>
      <c r="G11" s="433">
        <v>45</v>
      </c>
      <c r="H11" s="433">
        <v>-10.834160000000004</v>
      </c>
      <c r="I11" s="434">
        <v>0.75924088888888874</v>
      </c>
      <c r="J11" s="435" t="s">
        <v>1</v>
      </c>
    </row>
    <row r="12" spans="1:10" ht="14.4" customHeight="1" x14ac:dyDescent="0.3">
      <c r="A12" s="431" t="s">
        <v>413</v>
      </c>
      <c r="B12" s="432" t="s">
        <v>415</v>
      </c>
      <c r="C12" s="433">
        <v>34.293340000000001</v>
      </c>
      <c r="D12" s="433">
        <v>36.536739999999995</v>
      </c>
      <c r="E12" s="433"/>
      <c r="F12" s="433">
        <v>34.165839999999996</v>
      </c>
      <c r="G12" s="433">
        <v>45</v>
      </c>
      <c r="H12" s="433">
        <v>-10.834160000000004</v>
      </c>
      <c r="I12" s="434">
        <v>0.75924088888888874</v>
      </c>
      <c r="J12" s="435" t="s">
        <v>416</v>
      </c>
    </row>
    <row r="13" spans="1:10" ht="14.4" customHeight="1" x14ac:dyDescent="0.3">
      <c r="A13" s="431" t="s">
        <v>409</v>
      </c>
      <c r="B13" s="432" t="s">
        <v>409</v>
      </c>
      <c r="C13" s="433" t="s">
        <v>409</v>
      </c>
      <c r="D13" s="433" t="s">
        <v>409</v>
      </c>
      <c r="E13" s="433"/>
      <c r="F13" s="433" t="s">
        <v>409</v>
      </c>
      <c r="G13" s="433" t="s">
        <v>409</v>
      </c>
      <c r="H13" s="433" t="s">
        <v>409</v>
      </c>
      <c r="I13" s="434" t="s">
        <v>409</v>
      </c>
      <c r="J13" s="435" t="s">
        <v>417</v>
      </c>
    </row>
    <row r="14" spans="1:10" ht="14.4" customHeight="1" x14ac:dyDescent="0.3">
      <c r="A14" s="431" t="s">
        <v>407</v>
      </c>
      <c r="B14" s="432" t="s">
        <v>411</v>
      </c>
      <c r="C14" s="433">
        <v>34.293340000000001</v>
      </c>
      <c r="D14" s="433">
        <v>36.536739999999995</v>
      </c>
      <c r="E14" s="433"/>
      <c r="F14" s="433">
        <v>34.165839999999996</v>
      </c>
      <c r="G14" s="433">
        <v>45</v>
      </c>
      <c r="H14" s="433">
        <v>-10.834160000000004</v>
      </c>
      <c r="I14" s="434">
        <v>0.75924088888888874</v>
      </c>
      <c r="J14" s="435" t="s">
        <v>412</v>
      </c>
    </row>
  </sheetData>
  <mergeCells count="3">
    <mergeCell ref="F3:I3"/>
    <mergeCell ref="C4:D4"/>
    <mergeCell ref="A1:I1"/>
  </mergeCells>
  <conditionalFormatting sqref="F8 F15:F65537">
    <cfRule type="cellIs" dxfId="37" priority="18" stopIfTrue="1" operator="greaterThan">
      <formula>1</formula>
    </cfRule>
  </conditionalFormatting>
  <conditionalFormatting sqref="H5:H7">
    <cfRule type="expression" dxfId="36" priority="14">
      <formula>$H5&gt;0</formula>
    </cfRule>
  </conditionalFormatting>
  <conditionalFormatting sqref="I5:I7">
    <cfRule type="expression" dxfId="35" priority="15">
      <formula>$I5&gt;1</formula>
    </cfRule>
  </conditionalFormatting>
  <conditionalFormatting sqref="B5:B7">
    <cfRule type="expression" dxfId="34" priority="11">
      <formula>OR($J5="NS",$J5="SumaNS",$J5="Účet")</formula>
    </cfRule>
  </conditionalFormatting>
  <conditionalFormatting sqref="B5:D7 F5:I7">
    <cfRule type="expression" dxfId="33" priority="17">
      <formula>AND($J5&lt;&gt;"",$J5&lt;&gt;"mezeraKL")</formula>
    </cfRule>
  </conditionalFormatting>
  <conditionalFormatting sqref="B5:D7 F5:I7">
    <cfRule type="expression" dxfId="32" priority="12">
      <formula>OR($J5="KL",$J5="SumaKL")</formula>
    </cfRule>
    <cfRule type="expression" priority="16" stopIfTrue="1">
      <formula>OR($J5="mezeraNS",$J5="mezeraKL")</formula>
    </cfRule>
  </conditionalFormatting>
  <conditionalFormatting sqref="F5:I7 B5:D7">
    <cfRule type="expression" dxfId="31" priority="13">
      <formula>OR($J5="SumaNS",$J5="NS")</formula>
    </cfRule>
  </conditionalFormatting>
  <conditionalFormatting sqref="A5:A7">
    <cfRule type="expression" dxfId="30" priority="9">
      <formula>AND($J5&lt;&gt;"mezeraKL",$J5&lt;&gt;"")</formula>
    </cfRule>
  </conditionalFormatting>
  <conditionalFormatting sqref="A5:A7">
    <cfRule type="expression" dxfId="29" priority="10">
      <formula>AND($J5&lt;&gt;"",$J5&lt;&gt;"mezeraKL")</formula>
    </cfRule>
  </conditionalFormatting>
  <conditionalFormatting sqref="H9:H14">
    <cfRule type="expression" dxfId="28" priority="5">
      <formula>$H9&gt;0</formula>
    </cfRule>
  </conditionalFormatting>
  <conditionalFormatting sqref="A9:A14">
    <cfRule type="expression" dxfId="27" priority="2">
      <formula>AND($J9&lt;&gt;"mezeraKL",$J9&lt;&gt;"")</formula>
    </cfRule>
  </conditionalFormatting>
  <conditionalFormatting sqref="I9:I14">
    <cfRule type="expression" dxfId="26" priority="6">
      <formula>$I9&gt;1</formula>
    </cfRule>
  </conditionalFormatting>
  <conditionalFormatting sqref="B9:B14">
    <cfRule type="expression" dxfId="25" priority="1">
      <formula>OR($J9="NS",$J9="SumaNS",$J9="Účet")</formula>
    </cfRule>
  </conditionalFormatting>
  <conditionalFormatting sqref="A9:D14 F9:I14">
    <cfRule type="expression" dxfId="24" priority="8">
      <formula>AND($J9&lt;&gt;"",$J9&lt;&gt;"mezeraKL")</formula>
    </cfRule>
  </conditionalFormatting>
  <conditionalFormatting sqref="B9:D14 F9:I14">
    <cfRule type="expression" dxfId="23" priority="3">
      <formula>OR($J9="KL",$J9="SumaKL")</formula>
    </cfRule>
    <cfRule type="expression" priority="7" stopIfTrue="1">
      <formula>OR($J9="mezeraNS",$J9="mezeraKL")</formula>
    </cfRule>
  </conditionalFormatting>
  <conditionalFormatting sqref="B9:D14 F9:I14">
    <cfRule type="expression" dxfId="22" priority="4">
      <formula>OR($J9="SumaNS",$J9="NS")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15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104" hidden="1" customWidth="1" outlineLevel="1"/>
    <col min="2" max="2" width="28.33203125" style="104" hidden="1" customWidth="1" outlineLevel="1"/>
    <col min="3" max="3" width="5.33203125" style="182" bestFit="1" customWidth="1" collapsed="1"/>
    <col min="4" max="4" width="18.77734375" style="186" customWidth="1"/>
    <col min="5" max="5" width="9" style="243" bestFit="1" customWidth="1"/>
    <col min="6" max="6" width="18.77734375" style="186" customWidth="1"/>
    <col min="7" max="7" width="5" style="182" customWidth="1"/>
    <col min="8" max="8" width="12.44140625" style="182" hidden="1" customWidth="1" outlineLevel="1"/>
    <col min="9" max="9" width="8.5546875" style="182" hidden="1" customWidth="1" outlineLevel="1"/>
    <col min="10" max="10" width="25.77734375" style="182" customWidth="1" collapsed="1"/>
    <col min="11" max="11" width="8.77734375" style="182" customWidth="1"/>
    <col min="12" max="13" width="7.77734375" style="180" customWidth="1"/>
    <col min="14" max="14" width="12.6640625" style="180" customWidth="1"/>
    <col min="15" max="16384" width="8.88671875" style="104"/>
  </cols>
  <sheetData>
    <row r="1" spans="1:14" ht="18.600000000000001" customHeight="1" thickBot="1" x14ac:dyDescent="0.4">
      <c r="A1" s="334" t="s">
        <v>130</v>
      </c>
      <c r="B1" s="298"/>
      <c r="C1" s="298"/>
      <c r="D1" s="298"/>
      <c r="E1" s="298"/>
      <c r="F1" s="298"/>
      <c r="G1" s="298"/>
      <c r="H1" s="298"/>
      <c r="I1" s="298"/>
      <c r="J1" s="298"/>
      <c r="K1" s="298"/>
      <c r="L1" s="298"/>
      <c r="M1" s="298"/>
      <c r="N1" s="298"/>
    </row>
    <row r="2" spans="1:14" ht="14.4" customHeight="1" thickBot="1" x14ac:dyDescent="0.35">
      <c r="A2" s="200" t="s">
        <v>235</v>
      </c>
      <c r="B2" s="57"/>
      <c r="C2" s="184"/>
      <c r="D2" s="184"/>
      <c r="E2" s="242"/>
      <c r="F2" s="184"/>
      <c r="G2" s="184"/>
      <c r="H2" s="184"/>
      <c r="I2" s="184"/>
      <c r="J2" s="184"/>
      <c r="K2" s="184"/>
      <c r="L2" s="185"/>
      <c r="M2" s="185"/>
      <c r="N2" s="185"/>
    </row>
    <row r="3" spans="1:14" ht="14.4" customHeight="1" thickBot="1" x14ac:dyDescent="0.35">
      <c r="A3" s="57"/>
      <c r="B3" s="57"/>
      <c r="C3" s="330"/>
      <c r="D3" s="331"/>
      <c r="E3" s="331"/>
      <c r="F3" s="331"/>
      <c r="G3" s="331"/>
      <c r="H3" s="331"/>
      <c r="I3" s="331"/>
      <c r="J3" s="332" t="s">
        <v>111</v>
      </c>
      <c r="K3" s="333"/>
      <c r="L3" s="74">
        <f>IF(M3&lt;&gt;0,N3/M3,0)</f>
        <v>1256.931184644428</v>
      </c>
      <c r="M3" s="74">
        <f>SUBTOTAL(9,M5:M1048576)</f>
        <v>27</v>
      </c>
      <c r="N3" s="75">
        <f>SUBTOTAL(9,N5:N1048576)</f>
        <v>33937.141985399554</v>
      </c>
    </row>
    <row r="4" spans="1:14" s="181" customFormat="1" ht="14.4" customHeight="1" thickBot="1" x14ac:dyDescent="0.35">
      <c r="A4" s="436" t="s">
        <v>4</v>
      </c>
      <c r="B4" s="437" t="s">
        <v>5</v>
      </c>
      <c r="C4" s="437" t="s">
        <v>0</v>
      </c>
      <c r="D4" s="437" t="s">
        <v>6</v>
      </c>
      <c r="E4" s="438" t="s">
        <v>7</v>
      </c>
      <c r="F4" s="437" t="s">
        <v>1</v>
      </c>
      <c r="G4" s="437" t="s">
        <v>8</v>
      </c>
      <c r="H4" s="437" t="s">
        <v>9</v>
      </c>
      <c r="I4" s="437" t="s">
        <v>10</v>
      </c>
      <c r="J4" s="439" t="s">
        <v>11</v>
      </c>
      <c r="K4" s="439" t="s">
        <v>12</v>
      </c>
      <c r="L4" s="440" t="s">
        <v>118</v>
      </c>
      <c r="M4" s="440" t="s">
        <v>13</v>
      </c>
      <c r="N4" s="441" t="s">
        <v>126</v>
      </c>
    </row>
    <row r="5" spans="1:14" ht="14.4" customHeight="1" x14ac:dyDescent="0.3">
      <c r="A5" s="442" t="s">
        <v>407</v>
      </c>
      <c r="B5" s="443" t="s">
        <v>408</v>
      </c>
      <c r="C5" s="444" t="s">
        <v>413</v>
      </c>
      <c r="D5" s="445" t="s">
        <v>414</v>
      </c>
      <c r="E5" s="446">
        <v>50113001</v>
      </c>
      <c r="F5" s="445" t="s">
        <v>418</v>
      </c>
      <c r="G5" s="444" t="s">
        <v>419</v>
      </c>
      <c r="H5" s="444">
        <v>841498</v>
      </c>
      <c r="I5" s="444">
        <v>0</v>
      </c>
      <c r="J5" s="444" t="s">
        <v>420</v>
      </c>
      <c r="K5" s="444" t="s">
        <v>409</v>
      </c>
      <c r="L5" s="447">
        <v>51.160000000000011</v>
      </c>
      <c r="M5" s="447">
        <v>4</v>
      </c>
      <c r="N5" s="448">
        <v>204.64000000000004</v>
      </c>
    </row>
    <row r="6" spans="1:14" ht="14.4" customHeight="1" x14ac:dyDescent="0.3">
      <c r="A6" s="449" t="s">
        <v>407</v>
      </c>
      <c r="B6" s="450" t="s">
        <v>408</v>
      </c>
      <c r="C6" s="451" t="s">
        <v>413</v>
      </c>
      <c r="D6" s="452" t="s">
        <v>414</v>
      </c>
      <c r="E6" s="453">
        <v>50113001</v>
      </c>
      <c r="F6" s="452" t="s">
        <v>418</v>
      </c>
      <c r="G6" s="451" t="s">
        <v>419</v>
      </c>
      <c r="H6" s="451">
        <v>117293</v>
      </c>
      <c r="I6" s="451">
        <v>17293</v>
      </c>
      <c r="J6" s="451" t="s">
        <v>421</v>
      </c>
      <c r="K6" s="451" t="s">
        <v>422</v>
      </c>
      <c r="L6" s="454">
        <v>89.250000000000028</v>
      </c>
      <c r="M6" s="454">
        <v>5</v>
      </c>
      <c r="N6" s="455">
        <v>446.25000000000011</v>
      </c>
    </row>
    <row r="7" spans="1:14" ht="14.4" customHeight="1" x14ac:dyDescent="0.3">
      <c r="A7" s="449" t="s">
        <v>407</v>
      </c>
      <c r="B7" s="450" t="s">
        <v>408</v>
      </c>
      <c r="C7" s="451" t="s">
        <v>413</v>
      </c>
      <c r="D7" s="452" t="s">
        <v>414</v>
      </c>
      <c r="E7" s="453">
        <v>50113001</v>
      </c>
      <c r="F7" s="452" t="s">
        <v>418</v>
      </c>
      <c r="G7" s="451" t="s">
        <v>419</v>
      </c>
      <c r="H7" s="451">
        <v>500355</v>
      </c>
      <c r="I7" s="451">
        <v>15879</v>
      </c>
      <c r="J7" s="451" t="s">
        <v>423</v>
      </c>
      <c r="K7" s="451" t="s">
        <v>409</v>
      </c>
      <c r="L7" s="454">
        <v>97.052000000000035</v>
      </c>
      <c r="M7" s="454">
        <v>1</v>
      </c>
      <c r="N7" s="455">
        <v>97.052000000000035</v>
      </c>
    </row>
    <row r="8" spans="1:14" ht="14.4" customHeight="1" x14ac:dyDescent="0.3">
      <c r="A8" s="449" t="s">
        <v>407</v>
      </c>
      <c r="B8" s="450" t="s">
        <v>408</v>
      </c>
      <c r="C8" s="451" t="s">
        <v>413</v>
      </c>
      <c r="D8" s="452" t="s">
        <v>414</v>
      </c>
      <c r="E8" s="453">
        <v>50113001</v>
      </c>
      <c r="F8" s="452" t="s">
        <v>418</v>
      </c>
      <c r="G8" s="451" t="s">
        <v>419</v>
      </c>
      <c r="H8" s="451">
        <v>207899</v>
      </c>
      <c r="I8" s="451">
        <v>207899</v>
      </c>
      <c r="J8" s="451" t="s">
        <v>424</v>
      </c>
      <c r="K8" s="451" t="s">
        <v>425</v>
      </c>
      <c r="L8" s="454">
        <v>63.072500000000005</v>
      </c>
      <c r="M8" s="454">
        <v>4</v>
      </c>
      <c r="N8" s="455">
        <v>252.29000000000002</v>
      </c>
    </row>
    <row r="9" spans="1:14" ht="14.4" customHeight="1" x14ac:dyDescent="0.3">
      <c r="A9" s="449" t="s">
        <v>407</v>
      </c>
      <c r="B9" s="450" t="s">
        <v>408</v>
      </c>
      <c r="C9" s="451" t="s">
        <v>413</v>
      </c>
      <c r="D9" s="452" t="s">
        <v>414</v>
      </c>
      <c r="E9" s="453">
        <v>50113001</v>
      </c>
      <c r="F9" s="452" t="s">
        <v>418</v>
      </c>
      <c r="G9" s="451" t="s">
        <v>419</v>
      </c>
      <c r="H9" s="451">
        <v>920144</v>
      </c>
      <c r="I9" s="451">
        <v>0</v>
      </c>
      <c r="J9" s="451" t="s">
        <v>426</v>
      </c>
      <c r="K9" s="451" t="s">
        <v>427</v>
      </c>
      <c r="L9" s="454">
        <v>11100.90143190263</v>
      </c>
      <c r="M9" s="454">
        <v>3</v>
      </c>
      <c r="N9" s="455">
        <v>33302.704295707888</v>
      </c>
    </row>
    <row r="10" spans="1:14" ht="14.4" customHeight="1" x14ac:dyDescent="0.3">
      <c r="A10" s="449" t="s">
        <v>407</v>
      </c>
      <c r="B10" s="450" t="s">
        <v>408</v>
      </c>
      <c r="C10" s="451" t="s">
        <v>413</v>
      </c>
      <c r="D10" s="452" t="s">
        <v>414</v>
      </c>
      <c r="E10" s="453">
        <v>50113001</v>
      </c>
      <c r="F10" s="452" t="s">
        <v>418</v>
      </c>
      <c r="G10" s="451" t="s">
        <v>419</v>
      </c>
      <c r="H10" s="451">
        <v>900321</v>
      </c>
      <c r="I10" s="451">
        <v>0</v>
      </c>
      <c r="J10" s="451" t="s">
        <v>428</v>
      </c>
      <c r="K10" s="451" t="s">
        <v>409</v>
      </c>
      <c r="L10" s="454">
        <v>111.79998539955852</v>
      </c>
      <c r="M10" s="454">
        <v>1</v>
      </c>
      <c r="N10" s="455">
        <v>111.79998539955852</v>
      </c>
    </row>
    <row r="11" spans="1:14" ht="14.4" customHeight="1" x14ac:dyDescent="0.3">
      <c r="A11" s="449" t="s">
        <v>407</v>
      </c>
      <c r="B11" s="450" t="s">
        <v>408</v>
      </c>
      <c r="C11" s="451" t="s">
        <v>413</v>
      </c>
      <c r="D11" s="452" t="s">
        <v>414</v>
      </c>
      <c r="E11" s="453">
        <v>50113001</v>
      </c>
      <c r="F11" s="452" t="s">
        <v>418</v>
      </c>
      <c r="G11" s="451" t="s">
        <v>419</v>
      </c>
      <c r="H11" s="451">
        <v>500474</v>
      </c>
      <c r="I11" s="451">
        <v>0</v>
      </c>
      <c r="J11" s="451" t="s">
        <v>429</v>
      </c>
      <c r="K11" s="451" t="s">
        <v>409</v>
      </c>
      <c r="L11" s="454">
        <v>1129.2942957078892</v>
      </c>
      <c r="M11" s="454">
        <v>-1</v>
      </c>
      <c r="N11" s="455">
        <v>-1129.2942957078892</v>
      </c>
    </row>
    <row r="12" spans="1:14" ht="14.4" customHeight="1" x14ac:dyDescent="0.3">
      <c r="A12" s="449" t="s">
        <v>407</v>
      </c>
      <c r="B12" s="450" t="s">
        <v>408</v>
      </c>
      <c r="C12" s="451" t="s">
        <v>413</v>
      </c>
      <c r="D12" s="452" t="s">
        <v>414</v>
      </c>
      <c r="E12" s="453">
        <v>50113001</v>
      </c>
      <c r="F12" s="452" t="s">
        <v>418</v>
      </c>
      <c r="G12" s="451" t="s">
        <v>419</v>
      </c>
      <c r="H12" s="451">
        <v>109414</v>
      </c>
      <c r="I12" s="451">
        <v>119687</v>
      </c>
      <c r="J12" s="451" t="s">
        <v>430</v>
      </c>
      <c r="K12" s="451" t="s">
        <v>431</v>
      </c>
      <c r="L12" s="454">
        <v>65.330000000000013</v>
      </c>
      <c r="M12" s="454">
        <v>4</v>
      </c>
      <c r="N12" s="455">
        <v>261.32000000000005</v>
      </c>
    </row>
    <row r="13" spans="1:14" ht="14.4" customHeight="1" x14ac:dyDescent="0.3">
      <c r="A13" s="449" t="s">
        <v>407</v>
      </c>
      <c r="B13" s="450" t="s">
        <v>408</v>
      </c>
      <c r="C13" s="451" t="s">
        <v>413</v>
      </c>
      <c r="D13" s="452" t="s">
        <v>414</v>
      </c>
      <c r="E13" s="453">
        <v>50113001</v>
      </c>
      <c r="F13" s="452" t="s">
        <v>418</v>
      </c>
      <c r="G13" s="451" t="s">
        <v>419</v>
      </c>
      <c r="H13" s="451">
        <v>171031</v>
      </c>
      <c r="I13" s="451">
        <v>171031</v>
      </c>
      <c r="J13" s="451" t="s">
        <v>432</v>
      </c>
      <c r="K13" s="451" t="s">
        <v>433</v>
      </c>
      <c r="L13" s="454">
        <v>84.9</v>
      </c>
      <c r="M13" s="454">
        <v>2</v>
      </c>
      <c r="N13" s="455">
        <v>169.8</v>
      </c>
    </row>
    <row r="14" spans="1:14" ht="14.4" customHeight="1" x14ac:dyDescent="0.3">
      <c r="A14" s="449" t="s">
        <v>407</v>
      </c>
      <c r="B14" s="450" t="s">
        <v>408</v>
      </c>
      <c r="C14" s="451" t="s">
        <v>413</v>
      </c>
      <c r="D14" s="452" t="s">
        <v>414</v>
      </c>
      <c r="E14" s="453">
        <v>50113001</v>
      </c>
      <c r="F14" s="452" t="s">
        <v>418</v>
      </c>
      <c r="G14" s="451" t="s">
        <v>419</v>
      </c>
      <c r="H14" s="451">
        <v>114725</v>
      </c>
      <c r="I14" s="451">
        <v>14725</v>
      </c>
      <c r="J14" s="451" t="s">
        <v>434</v>
      </c>
      <c r="K14" s="451" t="s">
        <v>435</v>
      </c>
      <c r="L14" s="454">
        <v>66.92</v>
      </c>
      <c r="M14" s="454">
        <v>2</v>
      </c>
      <c r="N14" s="455">
        <v>133.84</v>
      </c>
    </row>
    <row r="15" spans="1:14" ht="14.4" customHeight="1" thickBot="1" x14ac:dyDescent="0.35">
      <c r="A15" s="456" t="s">
        <v>407</v>
      </c>
      <c r="B15" s="457" t="s">
        <v>408</v>
      </c>
      <c r="C15" s="458" t="s">
        <v>413</v>
      </c>
      <c r="D15" s="459" t="s">
        <v>414</v>
      </c>
      <c r="E15" s="460">
        <v>50113001</v>
      </c>
      <c r="F15" s="459" t="s">
        <v>418</v>
      </c>
      <c r="G15" s="458" t="s">
        <v>419</v>
      </c>
      <c r="H15" s="458">
        <v>186198</v>
      </c>
      <c r="I15" s="458">
        <v>186198</v>
      </c>
      <c r="J15" s="458" t="s">
        <v>436</v>
      </c>
      <c r="K15" s="458" t="s">
        <v>437</v>
      </c>
      <c r="L15" s="461">
        <v>43.37</v>
      </c>
      <c r="M15" s="461">
        <v>2</v>
      </c>
      <c r="N15" s="462">
        <v>86.74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7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226" customWidth="1"/>
    <col min="2" max="2" width="5.44140625" style="180" bestFit="1" customWidth="1"/>
    <col min="3" max="3" width="6.109375" style="180" bestFit="1" customWidth="1"/>
    <col min="4" max="4" width="7.44140625" style="180" bestFit="1" customWidth="1"/>
    <col min="5" max="5" width="6.21875" style="180" bestFit="1" customWidth="1"/>
    <col min="6" max="6" width="6.33203125" style="183" bestFit="1" customWidth="1"/>
    <col min="7" max="7" width="6.109375" style="183" bestFit="1" customWidth="1"/>
    <col min="8" max="8" width="7.44140625" style="183" bestFit="1" customWidth="1"/>
    <col min="9" max="9" width="6.21875" style="183" bestFit="1" customWidth="1"/>
    <col min="10" max="10" width="5.44140625" style="180" bestFit="1" customWidth="1"/>
    <col min="11" max="11" width="6.109375" style="180" bestFit="1" customWidth="1"/>
    <col min="12" max="12" width="7.44140625" style="180" bestFit="1" customWidth="1"/>
    <col min="13" max="13" width="6.21875" style="180" bestFit="1" customWidth="1"/>
    <col min="14" max="14" width="5.33203125" style="183" bestFit="1" customWidth="1"/>
    <col min="15" max="15" width="6.109375" style="183" bestFit="1" customWidth="1"/>
    <col min="16" max="16" width="7.44140625" style="183" bestFit="1" customWidth="1"/>
    <col min="17" max="17" width="6.21875" style="183" bestFit="1" customWidth="1"/>
    <col min="18" max="16384" width="8.88671875" style="104"/>
  </cols>
  <sheetData>
    <row r="1" spans="1:17" ht="18.600000000000001" customHeight="1" thickBot="1" x14ac:dyDescent="0.4">
      <c r="A1" s="335" t="s">
        <v>161</v>
      </c>
      <c r="B1" s="335"/>
      <c r="C1" s="335"/>
      <c r="D1" s="335"/>
      <c r="E1" s="335"/>
      <c r="F1" s="298"/>
      <c r="G1" s="298"/>
      <c r="H1" s="298"/>
      <c r="I1" s="298"/>
      <c r="J1" s="329"/>
      <c r="K1" s="329"/>
      <c r="L1" s="329"/>
      <c r="M1" s="329"/>
      <c r="N1" s="329"/>
      <c r="O1" s="329"/>
      <c r="P1" s="329"/>
      <c r="Q1" s="329"/>
    </row>
    <row r="2" spans="1:17" ht="14.4" customHeight="1" thickBot="1" x14ac:dyDescent="0.35">
      <c r="A2" s="200" t="s">
        <v>235</v>
      </c>
      <c r="B2" s="187"/>
      <c r="C2" s="187"/>
      <c r="D2" s="187"/>
      <c r="E2" s="187"/>
    </row>
    <row r="3" spans="1:17" ht="14.4" customHeight="1" thickBot="1" x14ac:dyDescent="0.35">
      <c r="A3" s="215" t="s">
        <v>3</v>
      </c>
      <c r="B3" s="219">
        <f>SUM(B6:B1048576)</f>
        <v>27</v>
      </c>
      <c r="C3" s="220">
        <f>SUM(C6:C1048576)</f>
        <v>1</v>
      </c>
      <c r="D3" s="220">
        <f>SUM(D6:D1048576)</f>
        <v>0</v>
      </c>
      <c r="E3" s="221">
        <f>SUM(E6:E1048576)</f>
        <v>0</v>
      </c>
      <c r="F3" s="218">
        <f>IF(SUM($B3:$E3)=0,"",B3/SUM($B3:$E3))</f>
        <v>0.9642857142857143</v>
      </c>
      <c r="G3" s="216">
        <f t="shared" ref="G3:I3" si="0">IF(SUM($B3:$E3)=0,"",C3/SUM($B3:$E3))</f>
        <v>3.5714285714285712E-2</v>
      </c>
      <c r="H3" s="216">
        <f t="shared" si="0"/>
        <v>0</v>
      </c>
      <c r="I3" s="217">
        <f t="shared" si="0"/>
        <v>0</v>
      </c>
      <c r="J3" s="220">
        <f>SUM(J6:J1048576)</f>
        <v>20</v>
      </c>
      <c r="K3" s="220">
        <f>SUM(K6:K1048576)</f>
        <v>1</v>
      </c>
      <c r="L3" s="220">
        <f>SUM(L6:L1048576)</f>
        <v>0</v>
      </c>
      <c r="M3" s="221">
        <f>SUM(M6:M1048576)</f>
        <v>0</v>
      </c>
      <c r="N3" s="218">
        <f>IF(SUM($J3:$M3)=0,"",J3/SUM($J3:$M3))</f>
        <v>0.95238095238095233</v>
      </c>
      <c r="O3" s="216">
        <f t="shared" ref="O3:Q3" si="1">IF(SUM($J3:$M3)=0,"",K3/SUM($J3:$M3))</f>
        <v>4.7619047619047616E-2</v>
      </c>
      <c r="P3" s="216">
        <f t="shared" si="1"/>
        <v>0</v>
      </c>
      <c r="Q3" s="217">
        <f t="shared" si="1"/>
        <v>0</v>
      </c>
    </row>
    <row r="4" spans="1:17" ht="14.4" customHeight="1" thickBot="1" x14ac:dyDescent="0.35">
      <c r="A4" s="214"/>
      <c r="B4" s="339" t="s">
        <v>163</v>
      </c>
      <c r="C4" s="340"/>
      <c r="D4" s="340"/>
      <c r="E4" s="341"/>
      <c r="F4" s="336" t="s">
        <v>168</v>
      </c>
      <c r="G4" s="337"/>
      <c r="H4" s="337"/>
      <c r="I4" s="338"/>
      <c r="J4" s="339" t="s">
        <v>169</v>
      </c>
      <c r="K4" s="340"/>
      <c r="L4" s="340"/>
      <c r="M4" s="341"/>
      <c r="N4" s="336" t="s">
        <v>170</v>
      </c>
      <c r="O4" s="337"/>
      <c r="P4" s="337"/>
      <c r="Q4" s="338"/>
    </row>
    <row r="5" spans="1:17" ht="14.4" customHeight="1" thickBot="1" x14ac:dyDescent="0.35">
      <c r="A5" s="463" t="s">
        <v>162</v>
      </c>
      <c r="B5" s="464" t="s">
        <v>164</v>
      </c>
      <c r="C5" s="464" t="s">
        <v>165</v>
      </c>
      <c r="D5" s="464" t="s">
        <v>166</v>
      </c>
      <c r="E5" s="465" t="s">
        <v>167</v>
      </c>
      <c r="F5" s="466" t="s">
        <v>164</v>
      </c>
      <c r="G5" s="467" t="s">
        <v>165</v>
      </c>
      <c r="H5" s="467" t="s">
        <v>166</v>
      </c>
      <c r="I5" s="468" t="s">
        <v>167</v>
      </c>
      <c r="J5" s="464" t="s">
        <v>164</v>
      </c>
      <c r="K5" s="464" t="s">
        <v>165</v>
      </c>
      <c r="L5" s="464" t="s">
        <v>166</v>
      </c>
      <c r="M5" s="465" t="s">
        <v>167</v>
      </c>
      <c r="N5" s="466" t="s">
        <v>164</v>
      </c>
      <c r="O5" s="467" t="s">
        <v>165</v>
      </c>
      <c r="P5" s="467" t="s">
        <v>166</v>
      </c>
      <c r="Q5" s="468" t="s">
        <v>167</v>
      </c>
    </row>
    <row r="6" spans="1:17" ht="14.4" customHeight="1" x14ac:dyDescent="0.3">
      <c r="A6" s="474" t="s">
        <v>438</v>
      </c>
      <c r="B6" s="478"/>
      <c r="C6" s="447"/>
      <c r="D6" s="447"/>
      <c r="E6" s="448"/>
      <c r="F6" s="476"/>
      <c r="G6" s="470"/>
      <c r="H6" s="470"/>
      <c r="I6" s="480"/>
      <c r="J6" s="478"/>
      <c r="K6" s="447"/>
      <c r="L6" s="447"/>
      <c r="M6" s="448"/>
      <c r="N6" s="476"/>
      <c r="O6" s="470"/>
      <c r="P6" s="470"/>
      <c r="Q6" s="471"/>
    </row>
    <row r="7" spans="1:17" ht="14.4" customHeight="1" thickBot="1" x14ac:dyDescent="0.35">
      <c r="A7" s="475" t="s">
        <v>439</v>
      </c>
      <c r="B7" s="479">
        <v>27</v>
      </c>
      <c r="C7" s="461">
        <v>1</v>
      </c>
      <c r="D7" s="461"/>
      <c r="E7" s="462"/>
      <c r="F7" s="477">
        <v>0.9642857142857143</v>
      </c>
      <c r="G7" s="472">
        <v>3.5714285714285712E-2</v>
      </c>
      <c r="H7" s="472">
        <v>0</v>
      </c>
      <c r="I7" s="481">
        <v>0</v>
      </c>
      <c r="J7" s="479">
        <v>20</v>
      </c>
      <c r="K7" s="461">
        <v>1</v>
      </c>
      <c r="L7" s="461"/>
      <c r="M7" s="462"/>
      <c r="N7" s="477">
        <v>0.95238095238095233</v>
      </c>
      <c r="O7" s="472">
        <v>4.7619047619047616E-2</v>
      </c>
      <c r="P7" s="472">
        <v>0</v>
      </c>
      <c r="Q7" s="473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21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19</vt:i4>
      </vt:variant>
      <vt:variant>
        <vt:lpstr>Pojmenované oblasti</vt:lpstr>
      </vt:variant>
      <vt:variant>
        <vt:i4>3</vt:i4>
      </vt:variant>
    </vt:vector>
  </HeadingPairs>
  <TitlesOfParts>
    <vt:vector size="22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Statim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Vykáz.-A Det.Lék.</vt:lpstr>
      <vt:lpstr>ZV Vykáz.-H</vt:lpstr>
      <vt:lpstr>ZV Vykáz.-H Detail</vt:lpstr>
      <vt:lpstr>doměsíce</vt:lpstr>
      <vt:lpstr>'ON Data'!Obdobi</vt:lpstr>
      <vt:lpstr>'Osobní náklady'!Obdobi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Uživatel systému Windows</cp:lastModifiedBy>
  <cp:lastPrinted>2017-05-31T07:11:02Z</cp:lastPrinted>
  <dcterms:created xsi:type="dcterms:W3CDTF">2013-04-17T20:15:29Z</dcterms:created>
  <dcterms:modified xsi:type="dcterms:W3CDTF">2019-04-26T13:24:22Z</dcterms:modified>
</cp:coreProperties>
</file>