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3BE538C-46FA-45F9-83D3-DDDB4FAFDEE8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Léky Recepty" sheetId="346" r:id="rId10"/>
    <sheet name="LRp Lékaři" sheetId="415" r:id="rId11"/>
    <sheet name="LRp Detail" sheetId="347" r:id="rId12"/>
    <sheet name="LRp PL" sheetId="388" r:id="rId13"/>
    <sheet name="LRp PL Detail" sheetId="390" r:id="rId14"/>
    <sheet name="Materiál Žádanky" sheetId="420" r:id="rId15"/>
    <sheet name="MŽ Detail" sheetId="403" r:id="rId16"/>
    <sheet name="Osobní náklady" sheetId="431" r:id="rId17"/>
    <sheet name="ON Data" sheetId="432" state="hidden" r:id="rId18"/>
    <sheet name="ZV Vykáz.-A" sheetId="344" r:id="rId19"/>
    <sheet name="ZV Vykáz.-A Lékaři" sheetId="429" r:id="rId20"/>
    <sheet name="ZV Vykáz.-A Detail" sheetId="345" r:id="rId21"/>
    <sheet name="ZV Vykáz.-A Det.Lék." sheetId="430" r:id="rId22"/>
    <sheet name="ZV Vykáz.-H" sheetId="410" r:id="rId23"/>
    <sheet name="ZV Vykáz.-H Detail" sheetId="377" r:id="rId24"/>
  </sheets>
  <definedNames>
    <definedName name="_xlnm._FilterDatabase" localSheetId="5" hidden="1">HV!$A$5:$A$5</definedName>
    <definedName name="_xlnm._FilterDatabase" localSheetId="9" hidden="1">'Léky Recepty'!$A$4:$M$4</definedName>
    <definedName name="_xlnm._FilterDatabase" localSheetId="6" hidden="1">'Léky Žádanky'!$A$4:$I$4</definedName>
    <definedName name="_xlnm._FilterDatabase" localSheetId="11" hidden="1">'LRp Detail'!$A$6:$U$6</definedName>
    <definedName name="_xlnm._FilterDatabase" localSheetId="10" hidden="1">'LRp Lékaři'!$A$4:$N$4</definedName>
    <definedName name="_xlnm._FilterDatabase" localSheetId="12" hidden="1">'LRp PL'!$A$3:$F$50</definedName>
    <definedName name="_xlnm._FilterDatabase" localSheetId="13" hidden="1">'LRp PL Detail'!$A$5:$M$1005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14" hidden="1">'Materiál Žádanky'!$A$4:$I$4</definedName>
    <definedName name="_xlnm._FilterDatabase" localSheetId="15" hidden="1">'MŽ Detail'!$A$4:$K$4</definedName>
    <definedName name="_xlnm._FilterDatabase" localSheetId="21" hidden="1">'ZV Vykáz.-A Det.Lék.'!$A$5:$S$5</definedName>
    <definedName name="_xlnm._FilterDatabase" localSheetId="20" hidden="1">'ZV Vykáz.-A Detail'!$A$5:$R$5</definedName>
    <definedName name="_xlnm._FilterDatabase" localSheetId="19" hidden="1">'ZV Vykáz.-A Lékaři'!$A$4:$A$5</definedName>
    <definedName name="_xlnm._FilterDatabase" localSheetId="23" hidden="1">'ZV Vykáz.-H Detail'!$A$5:$Q$5</definedName>
    <definedName name="doměsíce">'HI Graf'!$C$11</definedName>
    <definedName name="Obdobi" localSheetId="17">'ON Data'!$B$3:$B$16</definedName>
    <definedName name="Obdobi" localSheetId="16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N20" i="431"/>
  <c r="O13" i="431"/>
  <c r="P22" i="431"/>
  <c r="Q15" i="431"/>
  <c r="Q23" i="431"/>
  <c r="I16" i="431"/>
  <c r="M12" i="431"/>
  <c r="N13" i="431"/>
  <c r="P15" i="431"/>
  <c r="O15" i="431"/>
  <c r="C10" i="431"/>
  <c r="C18" i="431"/>
  <c r="D11" i="431"/>
  <c r="D19" i="431"/>
  <c r="E12" i="431"/>
  <c r="E20" i="431"/>
  <c r="F13" i="431"/>
  <c r="F21" i="431"/>
  <c r="H15" i="431"/>
  <c r="H23" i="431"/>
  <c r="J9" i="431"/>
  <c r="K18" i="431"/>
  <c r="M20" i="431"/>
  <c r="O22" i="431"/>
  <c r="O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P16" i="431"/>
  <c r="Q9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H19" i="431"/>
  <c r="J13" i="431"/>
  <c r="K14" i="431"/>
  <c r="L15" i="431"/>
  <c r="L23" i="431"/>
  <c r="N9" i="431"/>
  <c r="N17" i="431"/>
  <c r="O18" i="431"/>
  <c r="P19" i="431"/>
  <c r="Q20" i="431"/>
  <c r="C14" i="431"/>
  <c r="C22" i="431"/>
  <c r="D15" i="431"/>
  <c r="D23" i="431"/>
  <c r="E16" i="431"/>
  <c r="F9" i="431"/>
  <c r="F17" i="431"/>
  <c r="G10" i="431"/>
  <c r="G18" i="431"/>
  <c r="H11" i="431"/>
  <c r="I12" i="431"/>
  <c r="I20" i="431"/>
  <c r="J21" i="431"/>
  <c r="K22" i="431"/>
  <c r="M16" i="431"/>
  <c r="O10" i="431"/>
  <c r="P11" i="431"/>
  <c r="Q12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N18" i="431"/>
  <c r="O11" i="431"/>
  <c r="O19" i="431"/>
  <c r="P12" i="431"/>
  <c r="P20" i="431"/>
  <c r="Q13" i="431"/>
  <c r="Q21" i="431"/>
  <c r="P14" i="431"/>
  <c r="G22" i="431"/>
  <c r="J17" i="431"/>
  <c r="L11" i="431"/>
  <c r="N21" i="431"/>
  <c r="P23" i="431"/>
  <c r="N22" i="431"/>
  <c r="Q17" i="431"/>
  <c r="Q18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O21" i="431"/>
  <c r="G14" i="431"/>
  <c r="K10" i="431"/>
  <c r="L19" i="431"/>
  <c r="O14" i="431"/>
  <c r="Q16" i="431"/>
  <c r="N14" i="431"/>
  <c r="R16" i="431" l="1"/>
  <c r="S16" i="431"/>
  <c r="S22" i="431"/>
  <c r="R22" i="431"/>
  <c r="S14" i="431"/>
  <c r="R14" i="431"/>
  <c r="R18" i="431"/>
  <c r="S18" i="431"/>
  <c r="S17" i="431"/>
  <c r="R17" i="431"/>
  <c r="S21" i="431"/>
  <c r="R21" i="431"/>
  <c r="S13" i="431"/>
  <c r="R13" i="431"/>
  <c r="S12" i="431"/>
  <c r="R12" i="431"/>
  <c r="R20" i="431"/>
  <c r="S20" i="431"/>
  <c r="R19" i="431"/>
  <c r="S19" i="431"/>
  <c r="S11" i="431"/>
  <c r="R11" i="431"/>
  <c r="S10" i="431"/>
  <c r="R10" i="431"/>
  <c r="R9" i="431"/>
  <c r="S9" i="431"/>
  <c r="S23" i="431"/>
  <c r="R23" i="431"/>
  <c r="S15" i="431"/>
  <c r="R15" i="431"/>
  <c r="O8" i="431"/>
  <c r="G8" i="431"/>
  <c r="N8" i="431"/>
  <c r="P8" i="431"/>
  <c r="K8" i="431"/>
  <c r="H8" i="431"/>
  <c r="E8" i="431"/>
  <c r="F8" i="431"/>
  <c r="D8" i="431"/>
  <c r="Q8" i="431"/>
  <c r="M8" i="431"/>
  <c r="C8" i="431"/>
  <c r="L8" i="431"/>
  <c r="I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1" i="414" l="1"/>
  <c r="E21" i="414" s="1"/>
  <c r="D20" i="414"/>
  <c r="A2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9" i="414" s="1"/>
  <c r="C11" i="339"/>
  <c r="E20" i="414"/>
  <c r="A21" i="414"/>
  <c r="A20" i="414"/>
  <c r="A19" i="414"/>
  <c r="A11" i="414" l="1"/>
  <c r="A10" i="414"/>
  <c r="A8" i="414"/>
  <c r="A7" i="414"/>
  <c r="A25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9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3" i="414" l="1"/>
  <c r="A18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2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2" i="414"/>
  <c r="A14" i="414"/>
  <c r="A15" i="414"/>
  <c r="A4" i="414"/>
  <c r="A6" i="339" l="1"/>
  <c r="A5" i="339"/>
  <c r="D15" i="414"/>
  <c r="D18" i="414"/>
  <c r="D4" i="414"/>
  <c r="C15" i="414"/>
  <c r="C18" i="414"/>
  <c r="D11" i="414" l="1"/>
  <c r="C14" i="414" l="1"/>
  <c r="C7" i="414"/>
  <c r="D10" i="414" l="1"/>
  <c r="E10" i="414" s="1"/>
  <c r="E22" i="414"/>
  <c r="E19" i="414"/>
  <c r="E14" i="414"/>
  <c r="E7" i="414"/>
  <c r="E11" i="414"/>
  <c r="A15" i="383" l="1"/>
  <c r="A18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K3" i="377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N3" i="220"/>
  <c r="L3" i="220" s="1"/>
  <c r="D23" i="414"/>
  <c r="C23" i="414"/>
  <c r="P3" i="377" l="1"/>
  <c r="Q3" i="377"/>
  <c r="U3" i="347"/>
  <c r="S3" i="347"/>
  <c r="Q3" i="347"/>
  <c r="I12" i="339"/>
  <c r="I13" i="339" s="1"/>
  <c r="F13" i="339"/>
  <c r="E13" i="339"/>
  <c r="E15" i="339" s="1"/>
  <c r="H12" i="339"/>
  <c r="G12" i="339"/>
  <c r="K3" i="390"/>
  <c r="A4" i="383"/>
  <c r="A29" i="383"/>
  <c r="A28" i="383"/>
  <c r="A26" i="383"/>
  <c r="A24" i="383"/>
  <c r="A21" i="383"/>
  <c r="A20" i="383"/>
  <c r="A17" i="383"/>
  <c r="A16" i="383"/>
  <c r="A14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7" i="414"/>
  <c r="C4" i="414"/>
  <c r="H13" i="339" l="1"/>
  <c r="J13" i="339"/>
  <c r="B15" i="339"/>
  <c r="G15" i="339"/>
  <c r="H15" i="339"/>
  <c r="E15" i="414"/>
  <c r="E4" i="414"/>
  <c r="C6" i="340"/>
  <c r="D6" i="340" s="1"/>
  <c r="B4" i="340"/>
  <c r="G13" i="339"/>
  <c r="C4" i="340" l="1"/>
  <c r="E18" i="414"/>
  <c r="E23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<sst xmlns="http://schemas.openxmlformats.org/spreadsheetml/2006/main" count="9769" uniqueCount="1340">
  <si>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</si>
  <si>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</si>
  <si>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</si>
  <si>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</si>
  <si>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</si>
  <si>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</si>
  <si>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</si>
  <si>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</si>
  <si>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</si>
  <si>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</si>
  <si>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</si>
  <si>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</si>
  <si>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</si>
  <si>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</si>
  <si>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</si>
  <si>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</si>
  <si>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</si>
  <si>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</si>
  <si>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</si>
  <si>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</si>
  <si>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</si>
  <si>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</si>
  <si>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</si>
  <si>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</si>
  <si>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</si>
  <si>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</si>
  <si>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</si>
  <si>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</si>
  <si>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</si>
  <si>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</si>
  <si>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</si>
  <si>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</si>
  <si>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</si>
  <si>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</si>
  <si>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</si>
  <si>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</si>
  <si>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</si>
  <si>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</si>
  <si>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</si>
  <si>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</si>
  <si>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</si>
  <si>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</si>
  <si>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</si>
  <si>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</si>
  <si>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</si>
  <si>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</si>
  <si>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</si>
  <si>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</si>
  <si>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</si>
  <si>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</si>
  <si>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</si>
  <si>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</si>
  <si>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</si>
  <si>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</si>
  <si>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</si>
  <si>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</si>
  <si>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</si>
  <si>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</si>
  <si>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</si>
  <si>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</si>
  <si>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</si>
  <si>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</si>
  <si>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</si>
  <si>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</si>
  <si>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</si>
  <si>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</si>
  <si>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</si>
  <si>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</si>
  <si>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</si>
  <si>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</si>
  <si>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</si>
  <si>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</si>
  <si>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</si>
  <si>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</si>
  <si>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</si>
  <si>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</si>
  <si>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</si>
  <si>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</si>
  <si>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</si>
  <si>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</si>
  <si>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</si>
  <si>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</si>
  <si>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</si>
  <si>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</si>
  <si>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</si>
  <si>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</si>
  <si>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</si>
  <si>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</si>
  <si>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</si>
  <si>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</si>
  <si>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</si>
  <si>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</si>
  <si>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</si>
  <si>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</si>
  <si>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</si>
  <si>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</si>
  <si>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</si>
  <si>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</si>
  <si>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</si>
  <si>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</si>
  <si>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</si>
  <si>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</si>
  <si>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</si>
  <si>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</si>
  <si>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</si>
  <si>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</si>
  <si>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</si>
  <si>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</si>
  <si>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</si>
  <si>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</si>
  <si>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</si>
  <si>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</si>
  <si>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</si>
  <si>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</si>
  <si>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</si>
  <si>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</si>
  <si>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</si>
  <si>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</si>
  <si>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</si>
  <si>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</si>
  <si>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</si>
  <si>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</si>
  <si>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</si>
  <si>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</si>
  <si>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</si>
  <si>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</si>
  <si>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</si>
  <si>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</si>
  <si>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</si>
  <si>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</si>
  <si>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</si>
  <si>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</si>
  <si>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</si>
  <si>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</si>
  <si>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</si>
  <si>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</si>
  <si>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</si>
  <si>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</si>
  <si>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</si>
  <si>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</si>
  <si>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</si>
  <si>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</si>
  <si>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</si>
  <si>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</si>
  <si>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</si>
  <si>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</si>
  <si>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</si>
  <si>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</si>
  <si>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</si>
  <si>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</si>
  <si>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</si>
  <si>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</si>
  <si>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</si>
  <si>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</si>
  <si>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</si>
  <si>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</si>
  <si>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</si>
  <si>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</si>
  <si>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</si>
  <si>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</si>
  <si>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</si>
  <si>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</si>
  <si>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</si>
  <si>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</si>
  <si>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</si>
  <si>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</si>
  <si>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</si>
  <si>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</si>
  <si>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</si>
  <si>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</si>
  <si>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</si>
  <si>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</si>
  <si>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</si>
  <si>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</si>
  <si>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</si>
  <si>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</si>
  <si>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</si>
  <si>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</si>
  <si>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</si>
  <si>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</si>
  <si>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</si>
  <si>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</si>
  <si>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</si>
  <si>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</si>
  <si>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</si>
  <si>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</si>
  <si>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</si>
  <si>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</si>
  <si>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</si>
  <si>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</si>
  <si>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</si>
  <si>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</si>
  <si>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</si>
  <si>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</si>
  <si>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</si>
  <si>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</si>
  <si>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</si>
  <si>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</si>
  <si>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</si>
  <si>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</si>
  <si>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</si>
  <si>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</si>
  <si>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</si>
  <si>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</si>
  <si>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</si>
  <si>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</si>
  <si>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</si>
  <si>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</si>
  <si>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</si>
  <si>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</si>
  <si>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</si>
  <si>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</si>
  <si>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</si>
  <si>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</si>
  <si>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</si>
  <si>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</si>
  <si>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</si>
  <si>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</si>
  <si>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</si>
  <si>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</si>
  <si>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</si>
  <si>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</si>
  <si>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</si>
  <si>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</si>
  <si>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</si>
  <si>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</si>
  <si>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</si>
  <si>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</si>
  <si>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</si>
  <si>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</si>
  <si>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</si>
  <si>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</si>
  <si>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</si>
  <si>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</si>
  <si>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</si>
  <si>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</si>
  <si>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</si>
  <si>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</si>
  <si>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</si>
  <si>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</si>
  <si>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</si>
  <si>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</si>
  <si>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</si>
  <si>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</si>
  <si>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</si>
  <si>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</si>
  <si>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</si>
  <si>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</si>
  <si>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</si>
  <si>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</si>
  <si>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</si>
  <si>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</si>
  <si>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</si>
  <si>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</si>
  <si>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</si>
  <si>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</si>
  <si>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</si>
  <si>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</si>
  <si>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</si>
  <si>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</si>
  <si>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</si>
  <si>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</si>
  <si>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</si>
  <si>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</si>
  <si>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</si>
  <si>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klinické a molekulární patologie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</si>
  <si>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</si>
  <si>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</si>
  <si>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</si>
  <si>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</si>
  <si>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</si>
  <si>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</si>
  <si>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</si>
  <si>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</si>
  <si>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</si>
  <si>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</si>
  <si>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</si>
  <si>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</si>
  <si>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</si>
  <si>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</si>
  <si>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</si>
  <si>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</si>
  <si>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</si>
  <si>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</si>
  <si>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</si>
  <si>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</si>
  <si>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</si>
  <si>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</si>
  <si>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</si>
  <si>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</si>
  <si>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</si>
  <si>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</si>
  <si>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</si>
  <si>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</si>
  <si>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</si>
  <si>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</si>
  <si>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</si>
  <si>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50118002     ND - zdravot.techn.(sklad) (sk.Z39)</t>
  </si>
  <si>
    <t xml:space="preserve">                    50118004     ND - zdravotní techn. (OSBTK, vč.metrologa)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</si>
  <si>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</si>
  <si>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</si>
  <si>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</si>
  <si>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</si>
  <si>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</si>
  <si>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</si>
  <si>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</si>
  <si>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</si>
  <si>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</si>
  <si>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</si>
  <si>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     50119079     OOPP a prádlo pro zaměstnance COVID19 - ochranné brýle (sk.T14B)</t>
  </si>
  <si>
    <t xml:space="preserve">               50160     Knihy a časopisy</t>
  </si>
  <si>
    <t xml:space="preserve">                    50160002     Knihy a časopisy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</si>
  <si>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</si>
  <si>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</si>
  <si>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</si>
  <si>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</si>
  <si>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</si>
  <si>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</si>
  <si>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</si>
  <si>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</si>
  <si>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</si>
  <si>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</si>
  <si>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</si>
  <si>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</si>
  <si>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</si>
  <si>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</si>
  <si>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</si>
  <si>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</si>
  <si>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</si>
  <si>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</si>
  <si>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</si>
  <si>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</si>
  <si>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</si>
  <si>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</si>
  <si>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</si>
  <si>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</si>
  <si>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</si>
  <si>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</si>
  <si>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</si>
  <si>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</si>
  <si>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</si>
  <si>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</si>
  <si>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</si>
  <si>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</si>
  <si>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</si>
  <si>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</si>
  <si>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</si>
  <si>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</si>
  <si>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</si>
  <si>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</si>
  <si>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</si>
  <si>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</si>
  <si>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</si>
  <si>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</si>
  <si>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</si>
  <si>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</si>
  <si>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</si>
  <si>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</si>
  <si>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</si>
  <si>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</si>
  <si>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</si>
  <si>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</si>
  <si>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</si>
  <si>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</si>
  <si>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</si>
  <si>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</si>
  <si>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</si>
  <si>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</si>
  <si>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</si>
  <si>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</si>
  <si>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</si>
  <si>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</si>
  <si>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</si>
  <si>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</si>
  <si>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</si>
  <si>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54910011     Registrační poplatky - kongresy zahraniční</t>
  </si>
  <si>
    <t xml:space="preserve">               54920     Náklady účtované od UP</t>
  </si>
  <si>
    <t xml:space="preserve">                    54920000     Náklady účtované od UP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</si>
  <si>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</si>
  <si>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</si>
  <si>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</si>
  <si>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</si>
  <si>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</si>
  <si>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</si>
  <si>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</si>
  <si>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</si>
  <si>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</si>
  <si>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</si>
  <si>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</si>
  <si>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</si>
  <si>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</si>
  <si>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</si>
  <si>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</si>
  <si>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</si>
  <si>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55805     DDHM - inventář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</si>
  <si>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</si>
  <si>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</si>
  <si>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</si>
  <si>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</si>
  <si>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</si>
  <si>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</si>
  <si>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</si>
  <si>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</si>
  <si>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</si>
  <si>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</si>
  <si>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</si>
  <si>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</si>
  <si>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</si>
  <si>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</si>
  <si>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</si>
  <si>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</si>
  <si>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</si>
  <si>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</si>
  <si>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</si>
  <si>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</si>
  <si>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</si>
  <si>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</si>
  <si>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</si>
  <si>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</si>
  <si>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</si>
  <si>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</si>
  <si>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</si>
  <si>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</si>
  <si>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</si>
  <si>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</si>
  <si>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</si>
  <si>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</si>
  <si>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</si>
  <si>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</si>
  <si>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</si>
  <si>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</si>
  <si>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</si>
  <si>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</si>
  <si>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</si>
  <si>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</si>
  <si>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</si>
  <si>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</si>
  <si>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</si>
  <si>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</si>
  <si>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</si>
  <si>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</si>
  <si>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</si>
  <si>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</si>
  <si>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</si>
  <si>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</si>
  <si>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</si>
  <si>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</si>
  <si>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</si>
  <si>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</si>
  <si>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</si>
  <si>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</si>
  <si>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89920004     Střediskové převody</t>
  </si>
  <si>
    <t>37</t>
  </si>
  <si>
    <t>PATOL: Ústav patologie</t>
  </si>
  <si>
    <t>50113001 - léky - paušál (LEK)</t>
  </si>
  <si>
    <t>50113190 - léky - medicinální plyny (sklad SVM)</t>
  </si>
  <si>
    <t>PATOL: Ústav patologie Celkem</t>
  </si>
  <si>
    <t>SumaKL</t>
  </si>
  <si>
    <t>3741</t>
  </si>
  <si>
    <t>PATOL: laboratoř</t>
  </si>
  <si>
    <t>PATOL: laboratoř Celkem</t>
  </si>
  <si>
    <t>SumaNS</t>
  </si>
  <si>
    <t>mezeraNS</t>
  </si>
  <si>
    <t>léky - paušál (LEK)</t>
  </si>
  <si>
    <t>O</t>
  </si>
  <si>
    <t>ATARALGIN</t>
  </si>
  <si>
    <t>POR TBL NOB 50</t>
  </si>
  <si>
    <t>CARBOSORB</t>
  </si>
  <si>
    <t>PLV 1X25GM</t>
  </si>
  <si>
    <t>IBALGIN 400</t>
  </si>
  <si>
    <t>400MG TBL FLM 48</t>
  </si>
  <si>
    <t>400MG TBL FLM 24</t>
  </si>
  <si>
    <t>IR AC.BORICI AQ.OPHTAL.50 ML</t>
  </si>
  <si>
    <t>IR OČNI VODA 50 ml</t>
  </si>
  <si>
    <t>KL ETHANOLUM B.DENAT SUD 200 l</t>
  </si>
  <si>
    <t>UN 1170</t>
  </si>
  <si>
    <t>KL ETHANOLUM BENZ.DENAT. 4 kg</t>
  </si>
  <si>
    <t>KL PRIPRAVEK</t>
  </si>
  <si>
    <t>KL SIGNATURY</t>
  </si>
  <si>
    <t>MAGNESIUM 250 MG PHARMAVIT</t>
  </si>
  <si>
    <t>POR TBL EFF 20</t>
  </si>
  <si>
    <t>MO SUD</t>
  </si>
  <si>
    <t>NASIVIN 0,05%</t>
  </si>
  <si>
    <t>NAS SPR SOL 10ML-SK</t>
  </si>
  <si>
    <t>PANADOL NOVUM</t>
  </si>
  <si>
    <t>500MG TBL FLM 24 III</t>
  </si>
  <si>
    <t>PARALEN 500</t>
  </si>
  <si>
    <t>POR TBL NOB 24X500MG</t>
  </si>
  <si>
    <t>PARALEN 500 TBL 12</t>
  </si>
  <si>
    <t>500MG TBL NOB 12</t>
  </si>
  <si>
    <t>PARALEN EXTRA PROTI BOLESTI</t>
  </si>
  <si>
    <t>500MG/65MG TBL FLM 24</t>
  </si>
  <si>
    <t>PARALEN GRIP HORKÝ NÁPOJ CITRÓN</t>
  </si>
  <si>
    <t>650MG/10MG POR GRA SUS 12</t>
  </si>
  <si>
    <t>Peroxid vodíku 3% 100 ml</t>
  </si>
  <si>
    <t>20% DPH</t>
  </si>
  <si>
    <t>Revital C vitamin 1000mg Pomeranč tbl.eff.20</t>
  </si>
  <si>
    <t>SEPTONEX</t>
  </si>
  <si>
    <t>SPR 1X45ML</t>
  </si>
  <si>
    <t>VALETOL</t>
  </si>
  <si>
    <t>POR TBL NOB 12</t>
  </si>
  <si>
    <t>VOLTAREN EMULGEL 10MG/G</t>
  </si>
  <si>
    <t>GEL 50G</t>
  </si>
  <si>
    <t>37 - PATOL: Ústav patologie</t>
  </si>
  <si>
    <t>3741 - PATOL: laboratoř</t>
  </si>
  <si>
    <t>Ústav klinické a molekulární patologie</t>
  </si>
  <si>
    <t>HVLP</t>
  </si>
  <si>
    <t>89301375</t>
  </si>
  <si>
    <t>Oddělení patologie Celkem</t>
  </si>
  <si>
    <t>Ústav klinické a molekulární patologie Celkem</t>
  </si>
  <si>
    <t>* Legenda</t>
  </si>
  <si>
    <t>DIAPZT = Pomůcky pro diabetiky, jejichž název začíná slovem "Pumpa"</t>
  </si>
  <si>
    <t>Morong Martin</t>
  </si>
  <si>
    <t>Není Určen</t>
  </si>
  <si>
    <t>Šrámková Kojecká Johana</t>
  </si>
  <si>
    <t>ACIKLOVIR</t>
  </si>
  <si>
    <t>13704</t>
  </si>
  <si>
    <t>ZOVIRAX</t>
  </si>
  <si>
    <t>400MG TBL NOB 70</t>
  </si>
  <si>
    <t>ALPRAZOLAM</t>
  </si>
  <si>
    <t>90957</t>
  </si>
  <si>
    <t>XANAX</t>
  </si>
  <si>
    <t>0,25MG TBL NOB 30</t>
  </si>
  <si>
    <t>BILASTIN</t>
  </si>
  <si>
    <t>148675</t>
  </si>
  <si>
    <t>XADOS</t>
  </si>
  <si>
    <t>20MG TBL NOB 50</t>
  </si>
  <si>
    <t>DIOSMIN, KOMBINACE</t>
  </si>
  <si>
    <t>14075</t>
  </si>
  <si>
    <t>DETRALEX</t>
  </si>
  <si>
    <t>500MG TBL FLM 60</t>
  </si>
  <si>
    <t>DOXYCYKLIN</t>
  </si>
  <si>
    <t>32954</t>
  </si>
  <si>
    <t>DOXYHEXAL</t>
  </si>
  <si>
    <t>100MG TBL NOB 20</t>
  </si>
  <si>
    <t>4013</t>
  </si>
  <si>
    <t>DOXYBENE</t>
  </si>
  <si>
    <t>200MG TBL NOB 10</t>
  </si>
  <si>
    <t>32953</t>
  </si>
  <si>
    <t>100MG TBL NOB 10</t>
  </si>
  <si>
    <t>DROSPIRENON A ETHINYLESTRADIOL</t>
  </si>
  <si>
    <t>132793</t>
  </si>
  <si>
    <t>MAITALON</t>
  </si>
  <si>
    <t>3MG/0,03MG TBL FLM 3X21</t>
  </si>
  <si>
    <t>ESCITALOPRAM</t>
  </si>
  <si>
    <t>176961</t>
  </si>
  <si>
    <t>CIPRALEX</t>
  </si>
  <si>
    <t>10MG TBL FLM 100 II</t>
  </si>
  <si>
    <t>FLUOXETIN</t>
  </si>
  <si>
    <t>98791</t>
  </si>
  <si>
    <t>DEPREX LÉČIVA</t>
  </si>
  <si>
    <t>20MG CPS DUR 30</t>
  </si>
  <si>
    <t>KODEIN</t>
  </si>
  <si>
    <t>56993</t>
  </si>
  <si>
    <t>CODEIN SLOVAKOFARMA</t>
  </si>
  <si>
    <t>30MG TBL NOB 10</t>
  </si>
  <si>
    <t>METHYLPREDNISOLON-ACEPONÁT</t>
  </si>
  <si>
    <t>224718</t>
  </si>
  <si>
    <t>ADVANTAN</t>
  </si>
  <si>
    <t>1MG/G CRM 1X15G</t>
  </si>
  <si>
    <t>MOMETASON</t>
  </si>
  <si>
    <t>170760</t>
  </si>
  <si>
    <t>MOMMOX</t>
  </si>
  <si>
    <t>0,05MG/DÁV NAS SPR SUS 140DÁV</t>
  </si>
  <si>
    <t>NIMESULID</t>
  </si>
  <si>
    <t>12892</t>
  </si>
  <si>
    <t>AULIN</t>
  </si>
  <si>
    <t>100MG TBL NOB 30</t>
  </si>
  <si>
    <t>SODNÁ SŮL METAMIZOLU</t>
  </si>
  <si>
    <t>55823</t>
  </si>
  <si>
    <t>NOVALGIN</t>
  </si>
  <si>
    <t>500MG TBL FLM 20</t>
  </si>
  <si>
    <t>SULFAMETHOXAZOL A TRIMETHOPRIM</t>
  </si>
  <si>
    <t>75023</t>
  </si>
  <si>
    <t>COTRIMOXAZOL AL FORTE</t>
  </si>
  <si>
    <t>800MG/160MG TBL NOB 20</t>
  </si>
  <si>
    <t>ZOLPIDEM</t>
  </si>
  <si>
    <t>221131</t>
  </si>
  <si>
    <t>STILNOX</t>
  </si>
  <si>
    <t>10MG TBL FLM 28</t>
  </si>
  <si>
    <t>PITOFENON A ANALGETIKA</t>
  </si>
  <si>
    <t>88708</t>
  </si>
  <si>
    <t>ALGIFEN</t>
  </si>
  <si>
    <t>500MG/5,25MG/0,1MG TBL NOB 20</t>
  </si>
  <si>
    <t>PRULIFLOXACIN</t>
  </si>
  <si>
    <t>226369</t>
  </si>
  <si>
    <t>UNIDROX</t>
  </si>
  <si>
    <t>600MG TBL FLM 1</t>
  </si>
  <si>
    <t>HOŘČÍK (KOMBINACE RŮZNÝCH SOLÍ)</t>
  </si>
  <si>
    <t>215978</t>
  </si>
  <si>
    <t>MAGNOSOLV</t>
  </si>
  <si>
    <t>365MG POR GRA SOL SCC 30</t>
  </si>
  <si>
    <t>IBUPROFEN</t>
  </si>
  <si>
    <t>207900</t>
  </si>
  <si>
    <t>IBALGIN</t>
  </si>
  <si>
    <t>600MG TBL FLM 30</t>
  </si>
  <si>
    <t>JINÁ ANTIBIOTIKA PRO LOKÁLNÍ APLIKACI</t>
  </si>
  <si>
    <t>1066</t>
  </si>
  <si>
    <t>FRAMYKOIN</t>
  </si>
  <si>
    <t>250IU/G+5,2MG/G UNG 10G</t>
  </si>
  <si>
    <t>Oddělení patologie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</si>
  <si>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</si>
  <si>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</si>
  <si>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</si>
  <si>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N06AB10 - ESCITALOPRAM</t>
  </si>
  <si>
    <t>N05BA12 - ALPRAZOLAM</t>
  </si>
  <si>
    <t>R01AD09 - MOMETASON</t>
  </si>
  <si>
    <t>N02BB02 - SODNÁ SŮL METAMIZOLU</t>
  </si>
  <si>
    <t>N05CF02 - ZOLPIDEM</t>
  </si>
  <si>
    <t>N02BB02</t>
  </si>
  <si>
    <t>N05BA12</t>
  </si>
  <si>
    <t>N05CF02</t>
  </si>
  <si>
    <t>N06AB10</t>
  </si>
  <si>
    <t>R01AD09</t>
  </si>
  <si>
    <t>Přehled plnění PL - Preskripce léčivých přípravků - orientační přehled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</si>
  <si>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</si>
  <si>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</si>
  <si>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</si>
  <si>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</si>
  <si>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</si>
  <si>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</si>
  <si>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</si>
  <si>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3742</t>
  </si>
  <si>
    <t>PATOL: laboratoř - referenční diagnostika</t>
  </si>
  <si>
    <t>PATOL: laboratoř - referenční diagnostika Celkem</t>
  </si>
  <si>
    <t>50115020</t>
  </si>
  <si>
    <t>laboratorní diagnostika-LEK (Z501)</t>
  </si>
  <si>
    <t>DF047</t>
  </si>
  <si>
    <t>1ml NCL-L-CHROM-430</t>
  </si>
  <si>
    <t>DI582</t>
  </si>
  <si>
    <t>20x SSC Solution</t>
  </si>
  <si>
    <t>DH491</t>
  </si>
  <si>
    <t>4% roztok formaldehydu pufrovanĂ˝ fosfĂˇtovĂ˝m pufrem, kanystr 10l</t>
  </si>
  <si>
    <t>DC342</t>
  </si>
  <si>
    <t>ACETON P.A.</t>
  </si>
  <si>
    <t>DD352</t>
  </si>
  <si>
    <t>A-HU CD138.MI15/DK</t>
  </si>
  <si>
    <t>DC500</t>
  </si>
  <si>
    <t>A-HUMAN KI-1 ANTIG.CD30,BERH2 , 1ml</t>
  </si>
  <si>
    <t>DB868</t>
  </si>
  <si>
    <t>A-Hu-Mo CD 34 class 11 QBE nd 10</t>
  </si>
  <si>
    <t>DE467</t>
  </si>
  <si>
    <t>A-Hu-Mo p53 Protein, Clone DO-7, 1 ml</t>
  </si>
  <si>
    <t>DE810</t>
  </si>
  <si>
    <t>A-Hu-Mo PSA, Clone ER-PR8, 0,2 ml</t>
  </si>
  <si>
    <t>DI165</t>
  </si>
  <si>
    <t>ALK (D5F3 ) XP Rabbit mAb, 100ul</t>
  </si>
  <si>
    <t>DI590</t>
  </si>
  <si>
    <t>AmpliTaq Gold polymeraza with BufferII 1000 II</t>
  </si>
  <si>
    <t>DD483</t>
  </si>
  <si>
    <t>AnnexinA1, klon MRQ-3 ,  0,1 ml</t>
  </si>
  <si>
    <t>DG900</t>
  </si>
  <si>
    <t>anti DOG1 (SP31) Cell Marque 7 ml</t>
  </si>
  <si>
    <t>DG558</t>
  </si>
  <si>
    <t>Anti-MAP2 antibody produced in rabbit</t>
  </si>
  <si>
    <t>DG384</t>
  </si>
  <si>
    <t>Bactec- PEDS - PLUS/F - plastic</t>
  </si>
  <si>
    <t>DI536</t>
  </si>
  <si>
    <t>BCL2 OncoProt, cl 124  1 ml</t>
  </si>
  <si>
    <t>DH377</t>
  </si>
  <si>
    <t>Bcl6 antibody</t>
  </si>
  <si>
    <t>DG130</t>
  </si>
  <si>
    <t>CALLA (CD10) 1 ml (Novocastra)</t>
  </si>
  <si>
    <t>DH707</t>
  </si>
  <si>
    <t>Calretinin 12 ml</t>
  </si>
  <si>
    <t>DH742</t>
  </si>
  <si>
    <t>CD117, c-kit (YR145)</t>
  </si>
  <si>
    <t>DH705</t>
  </si>
  <si>
    <t>CD15  12 ml</t>
  </si>
  <si>
    <t>DC167</t>
  </si>
  <si>
    <t>CD23,1B12 1ml</t>
  </si>
  <si>
    <t>DH706</t>
  </si>
  <si>
    <t>CD4 - 12 ml</t>
  </si>
  <si>
    <t>DE722</t>
  </si>
  <si>
    <t>CD56 / NCAM-1 (123C3.D5) ZETA CORPORATION</t>
  </si>
  <si>
    <t>DI228</t>
  </si>
  <si>
    <t>CD57 (NK-1) PĹ™edĹ™edÄ›nĂˇ 7ml</t>
  </si>
  <si>
    <t>DC762</t>
  </si>
  <si>
    <t>CD99 (EPR3097Y) Rabbit Monoclonal Antibody, 1ml</t>
  </si>
  <si>
    <t>DA551</t>
  </si>
  <si>
    <t>c-Myc Rabbit Monoclonal (Y69)  100mikrolitrĹŻ</t>
  </si>
  <si>
    <t>DG825</t>
  </si>
  <si>
    <t>Cyclin D1/SP4/ 1 ml</t>
  </si>
  <si>
    <t>DG922</t>
  </si>
  <si>
    <t>DekontaminaÄŤnĂ­ roztok UMONIUM 38 Medical Equipment 1 L</t>
  </si>
  <si>
    <t>804536</t>
  </si>
  <si>
    <t xml:space="preserve">-Diagnostikum připr. </t>
  </si>
  <si>
    <t>DG379</t>
  </si>
  <si>
    <t>Doprava 21%</t>
  </si>
  <si>
    <t>DI601</t>
  </si>
  <si>
    <t>DreamTaqâ„˘ Hot Start Green DNA Polymerase</t>
  </si>
  <si>
    <t>DI834</t>
  </si>
  <si>
    <t>DS-33 Matrix Standard Kit (Dye Set G5)</t>
  </si>
  <si>
    <t>DI667</t>
  </si>
  <si>
    <t>EnV FLEX Ab Diluent 120 mL</t>
  </si>
  <si>
    <t>DI431</t>
  </si>
  <si>
    <t>EnV FLEX Wash Buffer (20x) 1 l</t>
  </si>
  <si>
    <t>DG755</t>
  </si>
  <si>
    <t>EnVisionâ„˘ FLEX Plus, Mouse, High pH</t>
  </si>
  <si>
    <t>DA296</t>
  </si>
  <si>
    <t>EOSIN Y disodium salt - for microscopy 25g (â‰Ą90%)</t>
  </si>
  <si>
    <t>DI058</t>
  </si>
  <si>
    <t>Epidermal Growth Factor Receptor (EGFR) - 111.6</t>
  </si>
  <si>
    <t>DB259</t>
  </si>
  <si>
    <t>Epstein-Barr Virus (EBER) PNA Probe/Fluorescein</t>
  </si>
  <si>
    <t>DH433</t>
  </si>
  <si>
    <t>Estrogen receptor antibody, klon SP1 - 0,5 ml</t>
  </si>
  <si>
    <t>DC166</t>
  </si>
  <si>
    <t>ETHANOL 99,5%,  P.A.</t>
  </si>
  <si>
    <t>DE580</t>
  </si>
  <si>
    <t>EZ prep. 2 L</t>
  </si>
  <si>
    <t>DD528</t>
  </si>
  <si>
    <t>Faramount,Aqueous Mounting Medium</t>
  </si>
  <si>
    <t>DD060</t>
  </si>
  <si>
    <t>FG,HI-DI FORMAMIDE 25 ml</t>
  </si>
  <si>
    <t>DA208</t>
  </si>
  <si>
    <t>FLEX MAb Mo X-H Cytokeratin HMW, Clone 34</t>
  </si>
  <si>
    <t>DI350</t>
  </si>
  <si>
    <t>FLEX Mab X-H WT1 Prot, cl 6F-H2, AS/AS+</t>
  </si>
  <si>
    <t>DI187</t>
  </si>
  <si>
    <t>FLEX Mab, Caldesmon, clone h-CD, RTU</t>
  </si>
  <si>
    <t>DF571</t>
  </si>
  <si>
    <t>Formaldehyd 36-38% p.a., 5 L</t>
  </si>
  <si>
    <t>DE395</t>
  </si>
  <si>
    <t>GATA3 antibody, 0,1 ml</t>
  </si>
  <si>
    <t>DF020</t>
  </si>
  <si>
    <t>GelRed Nucleic Acid Stain, 10,000X in water</t>
  </si>
  <si>
    <t>DI136</t>
  </si>
  <si>
    <t>GeneAll Exgene Clinic SV (size 250)</t>
  </si>
  <si>
    <t>DG983</t>
  </si>
  <si>
    <t>Glutaraldehyde solution 50% for electr. micros. 10x10 ml</t>
  </si>
  <si>
    <t>DC475</t>
  </si>
  <si>
    <t>Glycerin bezvody p.a.</t>
  </si>
  <si>
    <t>DE941</t>
  </si>
  <si>
    <t>Granzyme B, mouse monoclonal antibody</t>
  </si>
  <si>
    <t>DA151</t>
  </si>
  <si>
    <t>Gross cystic dis. Fluid protein-15, lyoph, 1 ml</t>
  </si>
  <si>
    <t>DH062</t>
  </si>
  <si>
    <t>Haematoxylin 25g</t>
  </si>
  <si>
    <t>DA803</t>
  </si>
  <si>
    <t>HER2 IQFISH pharmDX</t>
  </si>
  <si>
    <t>DG025</t>
  </si>
  <si>
    <t>HER-2/neu (4B5) CE Br/Ga  antibody 50 testĹŻ</t>
  </si>
  <si>
    <t>DI779</t>
  </si>
  <si>
    <t>HYDROGENFOSFOREÄŚNAN DISODNĂť bezvodĂ˝ p.a. 1000g</t>
  </si>
  <si>
    <t>DC982</t>
  </si>
  <si>
    <t>CHEMMATE Antibody Diluent, 250 ml</t>
  </si>
  <si>
    <t>DE184</t>
  </si>
  <si>
    <t>ChlorantinovĂˇ ÄŤerveĹ 25 g (Direct Red 81)</t>
  </si>
  <si>
    <t>DD994</t>
  </si>
  <si>
    <t>CHLORID RTUTNATY P.A.</t>
  </si>
  <si>
    <t>DG167</t>
  </si>
  <si>
    <t>CHLORID SODNY P.A.</t>
  </si>
  <si>
    <t>DB727</t>
  </si>
  <si>
    <t>Idylla MSI Mutation Test, 1 balenĂ­ (6 testĹŻ)</t>
  </si>
  <si>
    <t>DH864</t>
  </si>
  <si>
    <t>ISH Stringent Wash Buffer (20x)</t>
  </si>
  <si>
    <t>DG230</t>
  </si>
  <si>
    <t>ISOPROPYLALKOHOL P.A.</t>
  </si>
  <si>
    <t>DF503</t>
  </si>
  <si>
    <t>IVS-0013 Clonal Control DNA</t>
  </si>
  <si>
    <t>DH351</t>
  </si>
  <si>
    <t>Kappa Light Chains IR506 RTU, Flex, 60 tests, 12 ml</t>
  </si>
  <si>
    <t>DD195</t>
  </si>
  <si>
    <t>kyselina CITRONOVA BEZV. P.A.</t>
  </si>
  <si>
    <t>DG145</t>
  </si>
  <si>
    <t>kyselina CHLOROVODĂŤKOVĂ 35% P.A.</t>
  </si>
  <si>
    <t>DC809</t>
  </si>
  <si>
    <t>kyselina JODISTA P.A. 25g</t>
  </si>
  <si>
    <t>DD659</t>
  </si>
  <si>
    <t>kyselina octovĂˇ p.a.</t>
  </si>
  <si>
    <t>DH350</t>
  </si>
  <si>
    <t>Lambda Light Chains IR507 RTU, Flex, 60 tests, 12 ml</t>
  </si>
  <si>
    <t>DG209</t>
  </si>
  <si>
    <t>MAY-GRUNWALD</t>
  </si>
  <si>
    <t>DI468</t>
  </si>
  <si>
    <t>MDM2, klon BSB-64, 5ml</t>
  </si>
  <si>
    <t>DG229</t>
  </si>
  <si>
    <t>METHANOL P.A.</t>
  </si>
  <si>
    <t>DE888</t>
  </si>
  <si>
    <t>Microdec Fast 5 l</t>
  </si>
  <si>
    <t>DH861</t>
  </si>
  <si>
    <t>Mo a Hu Ki-67 Antigen, Clone MIB-1</t>
  </si>
  <si>
    <t>DF113</t>
  </si>
  <si>
    <t>Mo A-Hu Carcinoembryonic Antigen,CloneII-7</t>
  </si>
  <si>
    <t>DC162</t>
  </si>
  <si>
    <t>Mo A-Hu CD20cy,L26/DK (1ml)</t>
  </si>
  <si>
    <t>DF264</t>
  </si>
  <si>
    <t>Mo a-Hu CD61, Platelet Glycoprotein IIIa,Y2/51</t>
  </si>
  <si>
    <t>DE637</t>
  </si>
  <si>
    <t>Mo a-Hu CD68,clone PG-M1, 1ml</t>
  </si>
  <si>
    <t>DG065</t>
  </si>
  <si>
    <t>Mo A-Hu Cytokeratin 18,Clone DC 10, 0.2ml</t>
  </si>
  <si>
    <t>DA585</t>
  </si>
  <si>
    <t>Mo A-Hu Cytokeratin 19,CloneRCK108, 12ml</t>
  </si>
  <si>
    <t>DB522</t>
  </si>
  <si>
    <t>Mo a-Hu Cytokeratin 20, Clone Ks 20.8</t>
  </si>
  <si>
    <t>DE443</t>
  </si>
  <si>
    <t>Mo a-Hu Cytokeratin 7, Clone OV-TL 12/30</t>
  </si>
  <si>
    <t>DF494</t>
  </si>
  <si>
    <t>Mo a-Hu Cytokeratin5/6 cl.D5/16 B4</t>
  </si>
  <si>
    <t>DE942</t>
  </si>
  <si>
    <t>Mo a-Hu D2-40, Clone D2-40, 1ml</t>
  </si>
  <si>
    <t>DA323</t>
  </si>
  <si>
    <t>Mo A-HU Desmin,Clone D33, 12 ml</t>
  </si>
  <si>
    <t>DE845</t>
  </si>
  <si>
    <t>Mo a-Hu E-Cadherin, Clone NCH-38, 1ml</t>
  </si>
  <si>
    <t>DA500</t>
  </si>
  <si>
    <t>Mo A-HU EMA,Clone E29, 12 ml</t>
  </si>
  <si>
    <t>DE553</t>
  </si>
  <si>
    <t>Mo A-Hu Epithelial Antigen,clone Ber-EP4,0,2ml</t>
  </si>
  <si>
    <t>DE893</t>
  </si>
  <si>
    <t>Mo a-Hu MUM1 Protein, Clone MUM1p</t>
  </si>
  <si>
    <t>DD639</t>
  </si>
  <si>
    <t>Mo A-Hu Smooth Muscle Actin,Clone 1A4</t>
  </si>
  <si>
    <t>DE332</t>
  </si>
  <si>
    <t>Mo A-Human Progesterone rec. Clone PgR 636</t>
  </si>
  <si>
    <t>DA909</t>
  </si>
  <si>
    <t>Mo monocl. A-H androgen rec. clon AR441</t>
  </si>
  <si>
    <t>DG575</t>
  </si>
  <si>
    <t>Mo-a-Hu SYNAPTOPHSYN clon DAK-SYNAP 1 ml</t>
  </si>
  <si>
    <t>DI294</t>
  </si>
  <si>
    <t>Monoclonal Mouse Anti-Human PD-L1  Clone 22C3 (Dako)   0,2ml</t>
  </si>
  <si>
    <t>DD662</t>
  </si>
  <si>
    <t>Mouse Anti-Human CD45 - LCA 1 ml Clon2B11+PD/26</t>
  </si>
  <si>
    <t>DI109</t>
  </si>
  <si>
    <t>Mouse/Rabbit PolyDetector HRP/DAB, 200 ml (2000 Tests)</t>
  </si>
  <si>
    <t>DC970</t>
  </si>
  <si>
    <t>MUC5AC (MRQ19), objem 0,1 ml</t>
  </si>
  <si>
    <t>DC855</t>
  </si>
  <si>
    <t>MyoD1 (EP212) Rabbit Monoclonal Antibody, 5ml</t>
  </si>
  <si>
    <t>DG970</t>
  </si>
  <si>
    <t>NCL-CD1a-235 Clone MTB1 - 1 ml</t>
  </si>
  <si>
    <t>DB662</t>
  </si>
  <si>
    <t>NCL-CD5-4C7-L-CE          1ml</t>
  </si>
  <si>
    <t>DG176</t>
  </si>
  <si>
    <t>OCTAN SOD.3H2O P.A.</t>
  </si>
  <si>
    <t>DB371</t>
  </si>
  <si>
    <t>OptiView Amplification Kit 250</t>
  </si>
  <si>
    <t>DB376</t>
  </si>
  <si>
    <t>OptiView DAB det. kit - 250 tests</t>
  </si>
  <si>
    <t>DB122</t>
  </si>
  <si>
    <t>p16CINtec histol.kit 50t</t>
  </si>
  <si>
    <t>DD019</t>
  </si>
  <si>
    <t>p40 (M) 1.0ml</t>
  </si>
  <si>
    <t>DH754</t>
  </si>
  <si>
    <t>p63 Protein, Clone DAK-p63, RTU</t>
  </si>
  <si>
    <t>DA964</t>
  </si>
  <si>
    <t>Paraffinum solidum pecky</t>
  </si>
  <si>
    <t>DH904</t>
  </si>
  <si>
    <t>DF027</t>
  </si>
  <si>
    <t>PAX-5, 1 ml</t>
  </si>
  <si>
    <t>DE367</t>
  </si>
  <si>
    <t>PAX-8, klon EP298, 1ml</t>
  </si>
  <si>
    <t>DA876</t>
  </si>
  <si>
    <t>Peroxid vodĂ­ku p.a.,vodnĂ˝ roztok 30%,</t>
  </si>
  <si>
    <t>DD038</t>
  </si>
  <si>
    <t>PERTEX 1000 ML</t>
  </si>
  <si>
    <t>DF909</t>
  </si>
  <si>
    <t>PLAP-8A9-L-CE 1ml</t>
  </si>
  <si>
    <t>DB258</t>
  </si>
  <si>
    <t>PNA ISH Detection Kit</t>
  </si>
  <si>
    <t>DG024</t>
  </si>
  <si>
    <t>Polyc. Rab. Anti-Human C3c Comlement</t>
  </si>
  <si>
    <t>DF107</t>
  </si>
  <si>
    <t>Polyc.Rab.AH Kappa Light Chains/FITC 2ml</t>
  </si>
  <si>
    <t>DC598</t>
  </si>
  <si>
    <t>Polyc.RAB.ANTI-H.C1q COMPLEMENT/FITC</t>
  </si>
  <si>
    <t>DE833</t>
  </si>
  <si>
    <t>Polyc.Rabbit A-Hu IgG/FITC 2ml</t>
  </si>
  <si>
    <t>DC738</t>
  </si>
  <si>
    <t>Polyclon. Rb A-Hu IgA, 6 ml</t>
  </si>
  <si>
    <t>DB078</t>
  </si>
  <si>
    <t>Polyclon. Rb A-Hu IgG, 6 ml</t>
  </si>
  <si>
    <t>DH801</t>
  </si>
  <si>
    <t>POP-4-Polymer for 3100/3130/3130xl Genetic Analyzers, 7 ml</t>
  </si>
  <si>
    <t>DC309</t>
  </si>
  <si>
    <t>PROPYLENOXID P.A.</t>
  </si>
  <si>
    <t>DE619</t>
  </si>
  <si>
    <t>Proteinase K, Ready to Use 110 ml</t>
  </si>
  <si>
    <t>DH604</t>
  </si>
  <si>
    <t>RA Mycobacteria (tuberculosis + NTM) PCR</t>
  </si>
  <si>
    <t>DB375</t>
  </si>
  <si>
    <t>Rabbit Mono Neg Ctl Ig Antibody - 250 tests</t>
  </si>
  <si>
    <t>DI686</t>
  </si>
  <si>
    <t>Rabbit Monoclonal Anti-Pan Trk antibody (clone EPR17341), 100 mikrolitrĹŻ</t>
  </si>
  <si>
    <t>DD577</t>
  </si>
  <si>
    <t>RB A-HU T-Cell CD3/DK</t>
  </si>
  <si>
    <t>DE251</t>
  </si>
  <si>
    <t>Reaction buffer (2l)</t>
  </si>
  <si>
    <t>DF396</t>
  </si>
  <si>
    <t>ROS1 (D4D6Â®) Rabbit mAb 100ul</t>
  </si>
  <si>
    <t>DI584</t>
  </si>
  <si>
    <t>RozbĂ­jecĂ­ ÄŤĂˇstice ve zkumavkĂˇch</t>
  </si>
  <si>
    <t>DB849</t>
  </si>
  <si>
    <t>ROZTOK KYS.CHROMSIROVE</t>
  </si>
  <si>
    <t>DC443</t>
  </si>
  <si>
    <t>ROZTOK SCHIFF</t>
  </si>
  <si>
    <t>DI337</t>
  </si>
  <si>
    <t>Saccomanno Fluid 1 l (cytofix)</t>
  </si>
  <si>
    <t>DH004</t>
  </si>
  <si>
    <t>SĂŤRAN DRASELNO-HLINITĂť DODEKAHYDRĂT p.a.</t>
  </si>
  <si>
    <t>DI448</t>
  </si>
  <si>
    <t>SOX-10 BioSb, klon EP268</t>
  </si>
  <si>
    <t>DI409</t>
  </si>
  <si>
    <t>TTF-1 [SPT24]  1,0 ml</t>
  </si>
  <si>
    <t>DA684</t>
  </si>
  <si>
    <t>Ultra CC1 (2 litry)</t>
  </si>
  <si>
    <t>DA730</t>
  </si>
  <si>
    <t>ULTRA LCS roche</t>
  </si>
  <si>
    <t>DA827</t>
  </si>
  <si>
    <t>Ultra view DAB detection kit</t>
  </si>
  <si>
    <t>DA342</t>
  </si>
  <si>
    <t>WEIGERT ROZTOK 1 l</t>
  </si>
  <si>
    <t>DI512</t>
  </si>
  <si>
    <t>ZytoLight Â® SPEC CDKN2A/CEN 3/7/17 Quadruple Color Probe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</si>
  <si>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</si>
  <si>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</si>
  <si>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</si>
  <si>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</si>
  <si>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</si>
  <si>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</si>
  <si>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ZI356</t>
  </si>
  <si>
    <t>BaĹka Erlenmeyerova kuĹľelovĂˇ ĂşzkohrdlĂˇ 100 ml VTRB632417119100</t>
  </si>
  <si>
    <t>ZK055</t>
  </si>
  <si>
    <t>FĂłlie coverslipping film 5 x 70 m  4770</t>
  </si>
  <si>
    <t>ZS333</t>
  </si>
  <si>
    <t>HĹ™eben k elektroforĂ©ze omni PAGE Maxi CLEAVER SCIENTIFIC, typ  COMB 24, tlouĹˇĹĄka 1 mm, objem 40 Âµl, bĂ­lĂ˝ VS20-24-1</t>
  </si>
  <si>
    <t>ZB581</t>
  </si>
  <si>
    <t>Ĺ piÄŤka loudovacĂ­ 1-200ul bal. Ăˇ 1000 ks U220600.1</t>
  </si>
  <si>
    <t>ZR691</t>
  </si>
  <si>
    <t>Ĺ piÄŤka pipetovacĂ­  EXTRA NARROW sÂ filtrem 10 ul XL,  EXPELL PLUS tip, kompatibilnĂ­ s pipetami Capp, Gilson, Biohit, Eppendorf, Finnpipette, Brand, Hamilton, Labnet, sterilnĂ­,  bal. 10 x 96 ks 5030061</t>
  </si>
  <si>
    <t>ZQ412</t>
  </si>
  <si>
    <t>Ĺ piÄŤka pipetovacĂ­ Capp ExpellPlus 10 Âµl XL dĂ©lka 45,75 mm ÄŤirĂˇ sterilnĂ­ v sĂˇÄŤku bal. Ăˇ 1000 ks 5030040</t>
  </si>
  <si>
    <t>ZD594</t>
  </si>
  <si>
    <t>Ĺ piÄŤka pipetovacĂ­ epDualfilter Tips 2-100ul bal. Ăˇ 960 ks 0030077547</t>
  </si>
  <si>
    <t>ZM992</t>
  </si>
  <si>
    <t>Ĺ piÄŤka pipetovacĂ­ s filtrem 100ul bal. Ăˇ 960 ks (732-0523) 732-0523</t>
  </si>
  <si>
    <t>ZB788</t>
  </si>
  <si>
    <t>Ĺ piÄŤka pipetovacĂ­ s filtrem 20 ul bal. Ăˇ 480 ks 96.11190.9.01 (starĂ©.k.ÄŤ. 96.10296.9.01)</t>
  </si>
  <si>
    <t>ZP610</t>
  </si>
  <si>
    <t>Ĺ piÄŤka pipetovacĂ­ UTIP 10 ul BULK LOW-RETENTION bal. Ăˇ 1000 ks 613-5622</t>
  </si>
  <si>
    <t>ZP611</t>
  </si>
  <si>
    <t>Ĺ piÄŤka pipetovacĂ­ UTIP 200 ul BULK LOW-RETENTION bal. Ăˇ 1000 ks 613-5624</t>
  </si>
  <si>
    <t>ZD574</t>
  </si>
  <si>
    <t>Mikrozkumavka PCR 0,2 ml s plochĂ˝m vĂ­ÄŤkem bal. Ăˇ 1000 ks AB-0620</t>
  </si>
  <si>
    <t>ZP823</t>
  </si>
  <si>
    <t>Set barev â€“TISSUE MARKING DYES set 5 x 50 ml (ÄŤernĂˇ, modrĂˇ, ÄŤervenĂˇ, zelenĂˇ, ĹľlutĂˇ) 3408 â€“ SET</t>
  </si>
  <si>
    <t>ZC080</t>
  </si>
  <si>
    <t>Sklo krycĂ­ 24 x 24 mm, Ăˇ 1000 ks BD2424</t>
  </si>
  <si>
    <t>ZC056</t>
  </si>
  <si>
    <t>Sklo krycĂ­ 24 x 32 mm, Ăˇ 1000 ks BD2432</t>
  </si>
  <si>
    <t>ZC062</t>
  </si>
  <si>
    <t>Sklo krycĂ­ 24 x 50 mm, Ăˇ 1000 ks BD2450</t>
  </si>
  <si>
    <t>ZC072</t>
  </si>
  <si>
    <t>Sklo krycĂ­ 24 x 60 mm tlouĹˇĹĄka 0,13 - 0,17 mm bal. Ăˇ 500 ks BD2460</t>
  </si>
  <si>
    <t>ZN320</t>
  </si>
  <si>
    <t>Sklo krycĂ­ 50 x 70 mm Knittel bal. Ăˇ 1000 ks VE105000700YA</t>
  </si>
  <si>
    <t>ZN027</t>
  </si>
  <si>
    <t>Sklo podloĹľnĂ­ ÄŤirĂ© 50 x 76 mm, Ăˇ 1000 ks VY11100050076</t>
  </si>
  <si>
    <t>ZK339</t>
  </si>
  <si>
    <t>Sklo podloĹľnĂ­ matovanĂˇ bal. Ăˇ 100 ks PAR002A</t>
  </si>
  <si>
    <t>ZO110</t>
  </si>
  <si>
    <t>Sklo podloĹľnĂ­ mikroskopickĂ© TOMO IHC Adhesive 25 x 75 x 1 mm bal. Ăˇ 1.000 ks 07098928</t>
  </si>
  <si>
    <t>ZN350</t>
  </si>
  <si>
    <t>Sklo pro elektroforĂ©zu Notched Glass Plates Think 200 x 100 x 4 mm bal. Ăˇ 2 ks VS10WNG</t>
  </si>
  <si>
    <t>ZS335</t>
  </si>
  <si>
    <t>Strip 8 - zkumavkovĂ˝ PCR EU, 0,2 ml, pĹ™ipojenĂ˝m plochĂ˝m optickĂ˝m vĂ­ÄŤkem, kĂłnickĂ© dno, Regular Profile, barva ÄŤirĂˇ, tenkostÄ›nnĂ˝, ultra clear, balenĂ­ Ăˇ 300 stripĹŻ K72910B</t>
  </si>
  <si>
    <t>ZS334</t>
  </si>
  <si>
    <t>Strip 8 - zkumavkovĂ˝ PCR EU, 0,2 ml, s pĹ™ipojenĂ˝m vypouklĂ˝m vĂ­ÄŤkem, kĂłnickĂ© dno, Regular Profile, barva ÄŤirĂˇ, ultra clear, balenĂ­ Ăˇ 120 stripĹŻ C78201</t>
  </si>
  <si>
    <t>ZF306</t>
  </si>
  <si>
    <t>VĂˇlec odmÄ›rnĂ˝ vysokĂ˝ 10 ml bĂ­lĂˇ graduace VTRB632432140819</t>
  </si>
  <si>
    <t>ZI765</t>
  </si>
  <si>
    <t>Zkumavka PS 15 ml sterilnĂ­ se zĂˇtkou s kulatĂ˝m dnem bal. Ăˇ 20 ks Z1331000020115</t>
  </si>
  <si>
    <t>50115050</t>
  </si>
  <si>
    <t>obvazový materiál (Z502)</t>
  </si>
  <si>
    <t>ZA518</t>
  </si>
  <si>
    <t>Kompresa NT 7,5 x 7,5 cm nesterilnĂ­ 06102</t>
  </si>
  <si>
    <t>ZB404</t>
  </si>
  <si>
    <t>NĂˇplast cosmos 8 cm x 1 m 5403353</t>
  </si>
  <si>
    <t>ZA451</t>
  </si>
  <si>
    <t>NĂˇplast omniplast 5,0 cm x 9,2 m 9004540 (900429)</t>
  </si>
  <si>
    <t>ZK759</t>
  </si>
  <si>
    <t>NĂˇplast water resistant cosmos bal. Ăˇ 20 ks (10+10) 5351233</t>
  </si>
  <si>
    <t>ZA090</t>
  </si>
  <si>
    <t>Vata buniÄŤitĂˇ pĹ™Ă­Ĺ™ezy 37 x 57 cm 2730152</t>
  </si>
  <si>
    <t>Vata buniÄŤitĂˇ pĹ™Ă­Ĺ™ezy 37 x 57 cm 9130670</t>
  </si>
  <si>
    <t>50115060</t>
  </si>
  <si>
    <t>ZPr - ostatní (Z503)</t>
  </si>
  <si>
    <t>ZC757</t>
  </si>
  <si>
    <t>ÄŚepelka skalpelovĂˇ 24 BB524</t>
  </si>
  <si>
    <t>ZR488</t>
  </si>
  <si>
    <t>Jehla ĹˇicĂ­ pitevnĂ­ 3 mm,108 mm B397132010050</t>
  </si>
  <si>
    <t>ZB523</t>
  </si>
  <si>
    <t>Kazeta standard bez vĂ­ÄŤka-bĂ­lĂˇ bal. Ăˇ 4000 ks 3001</t>
  </si>
  <si>
    <t>ZB558</t>
  </si>
  <si>
    <t>Ĺ˝iletka mikrotomovĂˇ Ăˇ 50 ks JP-BR35</t>
  </si>
  <si>
    <t>ZF159</t>
  </si>
  <si>
    <t>NĂˇdoba na kontaminovanĂ˝ odpad 1 l 15-0002</t>
  </si>
  <si>
    <t>ZJ365</t>
  </si>
  <si>
    <t>NĂˇlevka prĹŻsvitnĂˇ PP pr. 50 mm bal. Ăˇ 24 ks GLAS122.303.01</t>
  </si>
  <si>
    <t>ZQ140</t>
  </si>
  <si>
    <t>NĹŻĹľky oÄŤnĂ­ rovnĂ© 115 mm TK-AK 432-11</t>
  </si>
  <si>
    <t>ZQ068</t>
  </si>
  <si>
    <t>PapĂ­r bĂ­lĂ˝ filtraÄŤnĂ­ univerzĂˇlnĂ­ dvoudÄ›rovĂ˝ 0,180g / 200 ks 387</t>
  </si>
  <si>
    <t>ZA751</t>
  </si>
  <si>
    <t>PapĂ­r filtraÄŤnĂ­ archy 50 x 50 cm bal. 12,5 kg PPER2R/80G/50X50</t>
  </si>
  <si>
    <t>ZS680</t>
  </si>
  <si>
    <t>PapĂ­r filtraÄŤnĂ­ kruhovĂ˝ Whatman Grade 1, pro systĂ©m Idylla, prĹŻm. 10 mm, bal. Ăˇ 500 ks 512-0573</t>
  </si>
  <si>
    <t>ZF879</t>
  </si>
  <si>
    <t>PapĂ­r filtraÄŤnĂ­ sklĂˇdanĂ˝ prĹŻmÄ›r 150 mm bal. Ăˇ 500 ks PPER2R/80G/S150</t>
  </si>
  <si>
    <t>ZB370</t>
  </si>
  <si>
    <t>Pipeta pasteurova 1 ml nesterilnĂ­ bal. Ăˇ 500 ks 1501</t>
  </si>
  <si>
    <t>ZG891</t>
  </si>
  <si>
    <t>ProuĹľky diagnostickĂ© strips of thermo tubes, bal.Ăˇ 250 ks AB-0266</t>
  </si>
  <si>
    <t>ZA952</t>
  </si>
  <si>
    <t>Sprej Cryospray 200 200 ml 40-0110-00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</si>
  <si>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</si>
  <si>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</si>
  <si>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</si>
  <si>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</si>
  <si>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</si>
  <si>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</si>
  <si>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ZH491</t>
  </si>
  <si>
    <t>StĹ™Ă­kaÄŤka injekÄŤnĂ­ 3-dĂ­lnĂˇ 50 - 60 ml LL MRG00711</t>
  </si>
  <si>
    <t>ZB833</t>
  </si>
  <si>
    <t>StĹ™Ă­kaÄŤka injekÄŤnĂ­ heparin H 1 ml 9166254V</t>
  </si>
  <si>
    <t>ZA965</t>
  </si>
  <si>
    <t>StĹ™Ă­kaÄŤka inzulĂ­novĂˇ omnican 1 ml 100j s jehlou 30 G bal. Ăˇ 100 ks 9151141S</t>
  </si>
  <si>
    <t>ZD780</t>
  </si>
  <si>
    <t>VĂˇlec odmÄ›rnĂ˝ vysokĂ˝ s modrou graduacĂ­, PP, 1000 ml 1331850192566</t>
  </si>
  <si>
    <t>ZO932</t>
  </si>
  <si>
    <t>Zkumavka 13 ml PP 101/16,5 mm bĂ­lĂ˝ uzĂˇvÄ›r sterilnĂ­ bal. Ăˇ 100 ks 60.540.012</t>
  </si>
  <si>
    <t>ZB368</t>
  </si>
  <si>
    <t>Zkumavka 50 ml PP 114 x 28 mm 62.548.004</t>
  </si>
  <si>
    <t>ZO939</t>
  </si>
  <si>
    <t>Zkumavka liquor PP 10 ml 15,3 x 92 ml ĹˇroubovacĂ­ vĂ­ÄŤko sterilnĂ­ s popisem bal.Ăˇ 100 ks 62.610.018</t>
  </si>
  <si>
    <t>ZA817</t>
  </si>
  <si>
    <t>Zkumavka PS 10 ml sterilnĂ­ modrĂˇ zĂˇtka bal. Ăˇ 20 ks 400914 - pouze pro SoudnĂ­ + DMP + NEU + Genetika</t>
  </si>
  <si>
    <t>ZI179</t>
  </si>
  <si>
    <t>Zkumavka s mediem+ flovakovanĂ˝ tampon eSwab rĹŻĹľovĂ˝ (nos,krk,vagina,koneÄŤnĂ­k,rĂˇny,fekĂˇlnĂ­ vzo) 490CE.A</t>
  </si>
  <si>
    <t>50115065</t>
  </si>
  <si>
    <t>ZPr - vpichovací materiál (Z530)</t>
  </si>
  <si>
    <t>ZF776</t>
  </si>
  <si>
    <t>Jehla chirurgickĂˇ 0,6 x 18 B16</t>
  </si>
  <si>
    <t>ZF983</t>
  </si>
  <si>
    <t>Jehla chirurgickĂˇ 0,6 x 20 B15</t>
  </si>
  <si>
    <t>ZA835</t>
  </si>
  <si>
    <t>Jehla injekÄŤnĂ­ 0,6 x 25 mm modrĂˇ 4657667</t>
  </si>
  <si>
    <t>ZA833</t>
  </si>
  <si>
    <t>Jehla injekÄŤnĂ­ 0,8 x 40 mm zelenĂˇ 4657527</t>
  </si>
  <si>
    <t>ZB556</t>
  </si>
  <si>
    <t>Jehla injekÄŤnĂ­ 1,2 x 40 mm rĹŻĹľovĂˇ 4665120</t>
  </si>
  <si>
    <t>50115067</t>
  </si>
  <si>
    <t>ZPr - rukavice (Z532)</t>
  </si>
  <si>
    <t>ZN041</t>
  </si>
  <si>
    <t>Rukavice operaÄŤnĂ­ latex bez pudru sterilnĂ­  PF ansell gammex vel. 6,5 330048065</t>
  </si>
  <si>
    <t>ZO933</t>
  </si>
  <si>
    <t>Rukavice operaÄŤnĂ­ latex bez pudru sterilnĂ­ sempermed derma PF vel. 6,0 39471</t>
  </si>
  <si>
    <t>ZK473</t>
  </si>
  <si>
    <t>Rukavice operaÄŤnĂ­ latex s pudrem sterilnĂ­ ansell medigrip plus vel. 6,0 6035500</t>
  </si>
  <si>
    <t>ZK474</t>
  </si>
  <si>
    <t>Rukavice operaÄŤnĂ­ latex s pudrem sterilnĂ­ ansell, vasco surgical powderet vel. 6,5 6035518 (303503)</t>
  </si>
  <si>
    <t>ZK475</t>
  </si>
  <si>
    <t>Rukavice operaÄŤnĂ­ latex s pudrem sterilnĂ­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</si>
  <si>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</si>
  <si>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</si>
  <si>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</si>
  <si>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</si>
  <si>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</si>
  <si>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</si>
  <si>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</si>
  <si>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</si>
  <si>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</si>
  <si>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DD418</t>
  </si>
  <si>
    <t>CD8(SP16)</t>
  </si>
  <si>
    <t>DI615</t>
  </si>
  <si>
    <t>DusiÄŤnan stĹ™Ă­brnĂ˝ p.a.</t>
  </si>
  <si>
    <t>DD524</t>
  </si>
  <si>
    <t>GUM ARABIC 500G</t>
  </si>
  <si>
    <t>DG163</t>
  </si>
  <si>
    <t>HYDROXID SODNY P.A. perliÄŤky</t>
  </si>
  <si>
    <t>DD425</t>
  </si>
  <si>
    <t>UHLIÄŚITAN VAPENATY SRAZ. P.A.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</si>
  <si>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</si>
  <si>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</si>
  <si>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</si>
  <si>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</si>
  <si>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</si>
  <si>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</si>
  <si>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</si>
  <si>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</si>
  <si>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</si>
  <si>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</si>
  <si>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</si>
  <si>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</si>
  <si>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(prázdné)</t>
  </si>
  <si>
    <t>9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</si>
  <si>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</si>
  <si>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</si>
  <si>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</si>
  <si>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</si>
  <si>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</si>
  <si>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</si>
  <si>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</si>
  <si>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zdravotní laboranti</t>
  </si>
  <si>
    <t>laboratorní asistenti</t>
  </si>
  <si>
    <t>sanitáři</t>
  </si>
  <si>
    <t>THP</t>
  </si>
  <si>
    <t>Specializovaná ambulantní péče</t>
  </si>
  <si>
    <t>816 - Laboratoř lékařské genetiky</t>
  </si>
  <si>
    <t>Ambulantní péče ve vyjmenovaných odbornostech (§9) *</t>
  </si>
  <si>
    <t>807 - Pracoviště patologické anatomie</t>
  </si>
  <si>
    <t>Zdravotní výkony vykázané na pracovišti v rámci ambulantní péče *</t>
  </si>
  <si>
    <t>beze jména</t>
  </si>
  <si>
    <t>se jménem</t>
  </si>
  <si>
    <t>3743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</si>
  <si>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</si>
  <si>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</si>
  <si>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Brychtová Světlana</t>
  </si>
  <si>
    <t>Dušková Milada</t>
  </si>
  <si>
    <t>Ehrmann Jiří</t>
  </si>
  <si>
    <t>Flodr Patrik</t>
  </si>
  <si>
    <t>Horáček Jaroslav</t>
  </si>
  <si>
    <t>Janková Jana</t>
  </si>
  <si>
    <t>Kurfürstová Daniela</t>
  </si>
  <si>
    <t>Michálek Jaroslav</t>
  </si>
  <si>
    <t>Skanderová Daniela</t>
  </si>
  <si>
    <t>Slobodová Zuzana</t>
  </si>
  <si>
    <t>Škarda Jozef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</si>
  <si>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</si>
  <si>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</si>
  <si>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</si>
  <si>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</si>
  <si>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</si>
  <si>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09</t>
  </si>
  <si>
    <t>807</t>
  </si>
  <si>
    <t>V</t>
  </si>
  <si>
    <t>87113</t>
  </si>
  <si>
    <t>PITVA TECHNICKY OBTÍŽNÁ (SLOŽITÉ ANATOMICKÉ VZTAHY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</si>
  <si>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</si>
  <si>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</si>
  <si>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</si>
  <si>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</si>
  <si>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</si>
  <si>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</si>
  <si>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</si>
  <si>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</si>
  <si>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</si>
  <si>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</si>
  <si>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</si>
  <si>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</si>
  <si>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</si>
  <si>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</si>
  <si>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</si>
  <si>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</si>
  <si>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</si>
  <si>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</si>
  <si>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</si>
  <si>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</si>
  <si>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</si>
  <si>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</si>
  <si>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</si>
  <si>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</si>
  <si>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87417</t>
  </si>
  <si>
    <t>CYTOLOGICKÉ OTISKY A STĚRY -  ZA VÍCE NEŽ 10 PREPA</t>
  </si>
  <si>
    <t>87421</t>
  </si>
  <si>
    <t>CYTOLOGICKÉ NÁTĚRY SEDIMENTU CENTRIFUGOVANÉ TEKUTI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</si>
  <si>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</si>
  <si>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</si>
  <si>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</si>
  <si>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</si>
  <si>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</si>
  <si>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</si>
  <si>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</si>
  <si>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</si>
  <si>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</si>
  <si>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</si>
  <si>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</si>
  <si>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</si>
  <si>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</si>
  <si>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</si>
  <si>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</si>
  <si>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</si>
  <si>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</si>
  <si>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</si>
  <si>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</si>
  <si>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</si>
  <si>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</si>
  <si>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</si>
  <si>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</si>
  <si>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</si>
  <si>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94191</t>
  </si>
  <si>
    <t>FOTOGRAFIE GELU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</si>
  <si>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</si>
  <si>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</si>
  <si>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</si>
  <si>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</si>
  <si>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</si>
  <si>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</si>
  <si>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</si>
  <si>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</si>
  <si>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</si>
  <si>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</si>
  <si>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</si>
  <si>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</si>
  <si>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</si>
  <si>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</si>
  <si>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94115</t>
  </si>
  <si>
    <t>IN SITU HYBRIDIZACE LIDSKÉ DNA SE ZNAČENOU SONDOU</t>
  </si>
  <si>
    <t>87439</t>
  </si>
  <si>
    <t>SPECIÁLNÍ CYTOLOGICKÉ BARVENÍ - 1-3  PREPARÁTY,  J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</si>
  <si>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</si>
  <si>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</si>
  <si>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</si>
  <si>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</si>
  <si>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87415</t>
  </si>
  <si>
    <t>CYTOLOGICKÉ OTISKY A STĚRY -  ZA 4-10 PREPARÁTŮ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</si>
  <si>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</si>
  <si>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</si>
  <si>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</si>
  <si>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</si>
  <si>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87435</t>
  </si>
  <si>
    <t>STANDARDNÍ CYTOLOGICKÉ BARVENÍ,  ZA 4-10  PREPARÁT</t>
  </si>
  <si>
    <t>94195</t>
  </si>
  <si>
    <t>SYNTÉZA cDNA REVERZNÍ TRANSKRIPCÍ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</si>
  <si>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</si>
  <si>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</si>
  <si>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</si>
  <si>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</si>
  <si>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</si>
  <si>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</si>
  <si>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</si>
  <si>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</si>
  <si>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87515</t>
  </si>
  <si>
    <t>STANOVENÍ PITEVNÍ DIAGNÓZY I. STUPNĚ OBTÍŽNOSTI</t>
  </si>
  <si>
    <t>87125</t>
  </si>
  <si>
    <t>87311</t>
  </si>
  <si>
    <t>ELEKTRONOVĚ MIKROSKOPICKÁ METODA ULTRATENKÝCH ŘEZŮ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</si>
  <si>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</si>
  <si>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</si>
  <si>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</si>
  <si>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</si>
  <si>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</si>
  <si>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</si>
  <si>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</si>
  <si>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</si>
  <si>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87115</t>
  </si>
  <si>
    <t xml:space="preserve">PITVA ZEMŘELÉHO S INFEKČNÍM ONEMOCNĚNÍM ZAŘAZENÝM </t>
  </si>
  <si>
    <t>99790</t>
  </si>
  <si>
    <t>(VZP) EXPRESE HER2-IHC</t>
  </si>
  <si>
    <t>99792</t>
  </si>
  <si>
    <t>(VZP) EXPRESE ALK-IHC</t>
  </si>
  <si>
    <t>87624</t>
  </si>
  <si>
    <t xml:space="preserve">POLYMERÁZOVÁ ŘETĚZOVÁ REAKCE (PCR) Z PARAFINOVÝCH </t>
  </si>
  <si>
    <t>94235</t>
  </si>
  <si>
    <t>IZOLACE NUKLEOVÝCH KYSELIN (DNA, RNA) Z MALÉHO MNO</t>
  </si>
  <si>
    <t>87618</t>
  </si>
  <si>
    <t>IMUNOHISTOCHEMIE CERTIFIKOVANÝCH KITEM Z HISTOLOGI</t>
  </si>
  <si>
    <t>87619</t>
  </si>
  <si>
    <t>IN SITU HYBRIDIZACE LIDSKÉ DNA Z PARAFINOVÝCH BLOK</t>
  </si>
  <si>
    <t>87621</t>
  </si>
  <si>
    <t>DETEKCE MUTACÍ SEKVENOVÁNÍM DNA IZOLOVANÉ Z PARAFI</t>
  </si>
  <si>
    <t>94239</t>
  </si>
  <si>
    <t>FRAGMENTAČNÍ ANALÝZA LIDSKÉHO SOMATICKÉHO GENOMU</t>
  </si>
  <si>
    <t>87623</t>
  </si>
  <si>
    <t xml:space="preserve">KVANTITATIVNÍ POLYMERÁZOVÁ ŘETĚZOVÁ REAKCE (QPCR) </t>
  </si>
  <si>
    <t>87622</t>
  </si>
  <si>
    <t>KRYOPREZERVACE TKÁNĚ</t>
  </si>
  <si>
    <t>87697</t>
  </si>
  <si>
    <t>(VZP) MIKRODISEKCE BIOLOGICKÉHO MATERIÁLU</t>
  </si>
  <si>
    <t>87626</t>
  </si>
  <si>
    <t>STATIMOVÉ VYŠETŘENÍ</t>
  </si>
  <si>
    <t>87119</t>
  </si>
  <si>
    <t>PITVA FIXOVANÉHO MOZKU (NEUROPATOLOGICKÁ)</t>
  </si>
  <si>
    <t>816</t>
  </si>
  <si>
    <t>94215</t>
  </si>
  <si>
    <t>DOT BLOTTING DNA</t>
  </si>
  <si>
    <t>94225</t>
  </si>
  <si>
    <t>IZOLACE A BANKING LIDSKÝCH NUKLEOVÝCH KYSELIN (DNA</t>
  </si>
  <si>
    <t>94351</t>
  </si>
  <si>
    <t>STANOVENÍ ZNÁMÉ GENOVÉ VARIANTY LIDSKÉHO GERMINÁLN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</si>
  <si>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</si>
  <si>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</si>
  <si>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</si>
  <si>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</si>
  <si>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</si>
  <si>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</si>
  <si>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</si>
  <si>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</si>
  <si>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</si>
  <si>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</si>
  <si>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</si>
  <si>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</si>
  <si>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</si>
  <si>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</si>
  <si>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</si>
  <si>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</si>
  <si>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</si>
  <si>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</si>
  <si>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18 - PSY: Klinika psychiatrie</t>
  </si>
  <si>
    <t>20 - KOZNI: Klinika chorob kožních a pohl.</t>
  </si>
  <si>
    <t>21 - ONK: Onkologická klinika</t>
  </si>
  <si>
    <t>22 - KNM: Klinika nukleární medicíny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</si>
  <si>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</si>
  <si>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</si>
  <si>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</si>
  <si>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</si>
  <si>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</si>
  <si>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</si>
  <si>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</si>
  <si>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</si>
  <si>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</si>
  <si>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87209</t>
  </si>
  <si>
    <t>HISTOTOPOGRAM (5 X 5 CM A VĚTŠÍ)</t>
  </si>
  <si>
    <t>03</t>
  </si>
  <si>
    <t>04</t>
  </si>
  <si>
    <t>05</t>
  </si>
  <si>
    <t>06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</si>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</sst>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3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9" fontId="33" fillId="0" borderId="82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86" xfId="0" applyNumberFormat="1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0" fontId="33" fillId="0" borderId="99" xfId="0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55" xfId="0" applyFont="1" applyFill="1" applyBorder="1"/>
    <xf numFmtId="0" fontId="33" fillId="5" borderId="11" xfId="0" applyFont="1" applyFill="1" applyBorder="1" applyAlignment="1">
      <alignment wrapText="1"/>
    </xf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4" xfId="0" applyFont="1" applyFill="1" applyBorder="1"/>
    <xf numFmtId="0" fontId="40" fillId="0" borderId="137" xfId="0" applyFont="1" applyFill="1" applyBorder="1"/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4" borderId="134" xfId="0" applyFont="1" applyFill="1" applyBorder="1" applyAlignment="1">
      <alignment horizontal="left"/>
    </xf>
    <xf numFmtId="169" fontId="60" fillId="4" borderId="135" xfId="0" applyNumberFormat="1" applyFont="1" applyFill="1" applyBorder="1"/>
    <xf numFmtId="9" fontId="60" fillId="4" borderId="135" xfId="0" applyNumberFormat="1" applyFont="1" applyFill="1" applyBorder="1"/>
    <xf numFmtId="9" fontId="60" fillId="4" borderId="13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0" fontId="60" fillId="0" borderId="134" xfId="0" applyFont="1" applyBorder="1" applyAlignment="1">
      <alignment horizontal="left" indent="1"/>
    </xf>
    <xf numFmtId="0" fontId="60" fillId="0" borderId="131" xfId="0" applyFont="1" applyBorder="1" applyAlignment="1">
      <alignment horizontal="left" indent="1"/>
    </xf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0" fontId="40" fillId="0" borderId="131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7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6"/>
      <tableStyleElement type="headerRow" dxfId="105"/>
      <tableStyleElement type="totalRow" dxfId="104"/>
      <tableStyleElement type="firstColumn" dxfId="103"/>
      <tableStyleElement type="lastColumn" dxfId="102"/>
      <tableStyleElement type="firstRowStripe" dxfId="101"/>
      <tableStyleElement type="firstColumnStripe" dxfId="100"/>
    </tableStyle>
    <tableStyle name="TableStyleMedium2 2" pivot="0" count="7" xr9:uid="{00000000-0011-0000-FFFF-FFFF01000000}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0.89084104204357928</c:v>
                </c:pt>
                <c:pt idx="1">
                  <c:v>0.90155024286706731</c:v>
                </c:pt>
                <c:pt idx="2">
                  <c:v>0.86239278309653555</c:v>
                </c:pt>
                <c:pt idx="3">
                  <c:v>0.76740405782440413</c:v>
                </c:pt>
                <c:pt idx="4">
                  <c:v>0.76293525687830088</c:v>
                </c:pt>
                <c:pt idx="5">
                  <c:v>0.78686636406559851</c:v>
                </c:pt>
                <c:pt idx="6">
                  <c:v>0.77100341630969105</c:v>
                </c:pt>
                <c:pt idx="7">
                  <c:v>0.76449348718194998</c:v>
                </c:pt>
                <c:pt idx="8">
                  <c:v>0.72339188378331876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2" tableBorderDxfId="91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0"/>
    <tableColumn id="2" xr3:uid="{00000000-0010-0000-0000-000002000000}" name="popis" dataDxfId="89"/>
    <tableColumn id="3" xr3:uid="{00000000-0010-0000-0000-000003000000}" name="01 uv_sk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3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40" totalsRowShown="0">
  <autoFilter ref="C3:S14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265</v>
      </c>
      <c r="B2" s="46"/>
    </row>
    <row r="3" spans="1:3" ht="14.45" customHeight="1" thickBot="1" x14ac:dyDescent="0.25">
      <c r="A3" s="325" t="s">
        <v>139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135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267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136</v>
      </c>
      <c r="C11" s="47" t="s">
        <v>113</v>
      </c>
    </row>
    <row r="12" spans="1:3" ht="14.45" customHeight="1" x14ac:dyDescent="0.2">
      <c r="A12" s="146" t="str">
        <f t="shared" ref="A12:A21" si="2">HYPERLINK("#'"&amp;C12&amp;"'!A1",C12)</f>
        <v>LŽ Detail</v>
      </c>
      <c r="B12" s="90" t="s">
        <v>159</v>
      </c>
      <c r="C12" s="47" t="s">
        <v>114</v>
      </c>
    </row>
    <row r="13" spans="1:3" ht="14.45" customHeight="1" x14ac:dyDescent="0.2">
      <c r="A13" s="146" t="str">
        <f t="shared" si="2"/>
        <v>LŽ Statim</v>
      </c>
      <c r="B13" s="254" t="s">
        <v>191</v>
      </c>
      <c r="C13" s="47" t="s">
        <v>201</v>
      </c>
    </row>
    <row r="14" spans="1:3" ht="14.45" customHeight="1" x14ac:dyDescent="0.2">
      <c r="A14" s="146" t="str">
        <f t="shared" si="2"/>
        <v>Léky Recepty</v>
      </c>
      <c r="B14" s="90" t="s">
        <v>137</v>
      </c>
      <c r="C14" s="47" t="s">
        <v>115</v>
      </c>
    </row>
    <row r="15" spans="1:3" ht="14.45" customHeight="1" x14ac:dyDescent="0.2">
      <c r="A15" s="146" t="str">
        <f t="shared" si="2"/>
        <v>LRp Lékaři</v>
      </c>
      <c r="B15" s="90" t="s">
        <v>145</v>
      </c>
      <c r="C15" s="47" t="s">
        <v>146</v>
      </c>
    </row>
    <row r="16" spans="1:3" ht="14.45" customHeight="1" x14ac:dyDescent="0.2">
      <c r="A16" s="146" t="str">
        <f t="shared" si="2"/>
        <v>LRp Detail</v>
      </c>
      <c r="B16" s="90" t="s">
        <v>602</v>
      </c>
      <c r="C16" s="47" t="s">
        <v>116</v>
      </c>
    </row>
    <row r="17" spans="1:3" ht="28.9" customHeight="1" x14ac:dyDescent="0.2">
      <c r="A17" s="146" t="str">
        <f t="shared" si="2"/>
        <v>LRp PL</v>
      </c>
      <c r="B17" s="577" t="s">
        <v>603</v>
      </c>
      <c r="C17" s="47" t="s">
        <v>142</v>
      </c>
    </row>
    <row r="18" spans="1:3" ht="14.45" customHeight="1" x14ac:dyDescent="0.2">
      <c r="A18" s="146" t="str">
        <f>HYPERLINK("#'"&amp;C18&amp;"'!A1",C18)</f>
        <v>LRp PL Detail</v>
      </c>
      <c r="B18" s="90" t="s">
        <v>614</v>
      </c>
      <c r="C18" s="47" t="s">
        <v>143</v>
      </c>
    </row>
    <row r="19" spans="1:3" ht="14.45" customHeight="1" x14ac:dyDescent="0.2">
      <c r="A19" s="148" t="str">
        <f t="shared" ref="A19" si="3">HYPERLINK("#'"&amp;C19&amp;"'!A1",C19)</f>
        <v>Materiál Žádanky</v>
      </c>
      <c r="B19" s="90" t="s">
        <v>138</v>
      </c>
      <c r="C19" s="47" t="s">
        <v>117</v>
      </c>
    </row>
    <row r="20" spans="1:3" ht="14.45" customHeight="1" x14ac:dyDescent="0.2">
      <c r="A20" s="146" t="str">
        <f t="shared" si="2"/>
        <v>MŽ Detail</v>
      </c>
      <c r="B20" s="90" t="s">
        <v>1084</v>
      </c>
      <c r="C20" s="47" t="s">
        <v>118</v>
      </c>
    </row>
    <row r="21" spans="1:3" ht="14.45" customHeight="1" thickBot="1" x14ac:dyDescent="0.25">
      <c r="A21" s="148" t="str">
        <f t="shared" si="2"/>
        <v>Osobní náklady</v>
      </c>
      <c r="B21" s="90" t="s">
        <v>105</v>
      </c>
      <c r="C21" s="47" t="s">
        <v>119</v>
      </c>
    </row>
    <row r="22" spans="1:3" ht="14.45" customHeight="1" thickBot="1" x14ac:dyDescent="0.25">
      <c r="A22" s="93"/>
      <c r="B22" s="93"/>
    </row>
    <row r="23" spans="1:3" ht="14.45" customHeight="1" thickBot="1" x14ac:dyDescent="0.25">
      <c r="A23" s="328" t="s">
        <v>109</v>
      </c>
      <c r="B23" s="326"/>
    </row>
    <row r="24" spans="1:3" ht="14.45" customHeight="1" x14ac:dyDescent="0.2">
      <c r="A24" s="149" t="str">
        <f t="shared" ref="A24:A29" si="4">HYPERLINK("#'"&amp;C24&amp;"'!A1",C24)</f>
        <v>ZV Vykáz.-A</v>
      </c>
      <c r="B24" s="89" t="s">
        <v>1113</v>
      </c>
      <c r="C24" s="47" t="s">
        <v>122</v>
      </c>
    </row>
    <row r="25" spans="1:3" ht="14.45" customHeight="1" x14ac:dyDescent="0.2">
      <c r="A25" s="146" t="str">
        <f t="shared" ref="A25" si="5">HYPERLINK("#'"&amp;C25&amp;"'!A1",C25)</f>
        <v>ZV Vykáz.-A Lékaři</v>
      </c>
      <c r="B25" s="90" t="s">
        <v>1134</v>
      </c>
      <c r="C25" s="47" t="s">
        <v>204</v>
      </c>
    </row>
    <row r="26" spans="1:3" ht="14.45" customHeight="1" x14ac:dyDescent="0.2">
      <c r="A26" s="146" t="str">
        <f t="shared" si="4"/>
        <v>ZV Vykáz.-A Detail</v>
      </c>
      <c r="B26" s="90" t="s">
        <v>1282</v>
      </c>
      <c r="C26" s="47" t="s">
        <v>123</v>
      </c>
    </row>
    <row r="27" spans="1:3" ht="14.45" customHeight="1" x14ac:dyDescent="0.25">
      <c r="A27" s="267" t="str">
        <f>HYPERLINK("#'"&amp;C27&amp;"'!A1",C27)</f>
        <v>ZV Vykáz.-A Det.Lék.</v>
      </c>
      <c r="B27" s="90" t="s">
        <v>1283</v>
      </c>
      <c r="C27" s="47" t="s">
        <v>207</v>
      </c>
    </row>
    <row r="28" spans="1:3" ht="14.45" customHeight="1" x14ac:dyDescent="0.2">
      <c r="A28" s="146" t="str">
        <f t="shared" si="4"/>
        <v>ZV Vykáz.-H</v>
      </c>
      <c r="B28" s="90" t="s">
        <v>126</v>
      </c>
      <c r="C28" s="47" t="s">
        <v>124</v>
      </c>
    </row>
    <row r="29" spans="1:3" ht="14.45" customHeight="1" x14ac:dyDescent="0.2">
      <c r="A29" s="146" t="str">
        <f t="shared" si="4"/>
        <v>ZV Vykáz.-H Detail</v>
      </c>
      <c r="B29" s="90" t="s">
        <v>1339</v>
      </c>
      <c r="C29" s="47" t="s">
        <v>125</v>
      </c>
    </row>
  </sheetData>
  <mergeCells count="4">
    <mergeCell ref="A3:B3"/>
    <mergeCell ref="A10:B10"/>
    <mergeCell ref="A23:B23"/>
    <mergeCell ref="A1:B1"/>
  </mergeCells>
  <hyperlinks>
    <hyperlink ref="A2" location="Obsah!A1" display="Zpět na Obsah  KL 01  1.-4.měsíc" xr:uid="{40754D63-B671-4669-9115-060144476D73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137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265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144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37</v>
      </c>
      <c r="B5" s="466" t="s">
        <v>505</v>
      </c>
      <c r="C5" s="469">
        <v>3745.7500000000005</v>
      </c>
      <c r="D5" s="469">
        <v>20</v>
      </c>
      <c r="E5" s="469">
        <v>475.71</v>
      </c>
      <c r="F5" s="518">
        <v>0.12699993325769204</v>
      </c>
      <c r="G5" s="469">
        <v>5</v>
      </c>
      <c r="H5" s="518">
        <v>0.25</v>
      </c>
      <c r="I5" s="469">
        <v>3270.0400000000004</v>
      </c>
      <c r="J5" s="518">
        <v>0.8730000667423079</v>
      </c>
      <c r="K5" s="469">
        <v>15</v>
      </c>
      <c r="L5" s="518">
        <v>0.75</v>
      </c>
      <c r="M5" s="469" t="s">
        <v>68</v>
      </c>
      <c r="N5" s="150"/>
    </row>
    <row r="6" spans="1:14" ht="14.45" customHeight="1" x14ac:dyDescent="0.2">
      <c r="A6" s="465">
        <v>37</v>
      </c>
      <c r="B6" s="466" t="s">
        <v>506</v>
      </c>
      <c r="C6" s="469">
        <v>3745.7500000000005</v>
      </c>
      <c r="D6" s="469">
        <v>20</v>
      </c>
      <c r="E6" s="469">
        <v>475.71</v>
      </c>
      <c r="F6" s="518">
        <v>0.12699993325769204</v>
      </c>
      <c r="G6" s="469">
        <v>5</v>
      </c>
      <c r="H6" s="518">
        <v>0.25</v>
      </c>
      <c r="I6" s="469">
        <v>3270.0400000000004</v>
      </c>
      <c r="J6" s="518">
        <v>0.8730000667423079</v>
      </c>
      <c r="K6" s="469">
        <v>15</v>
      </c>
      <c r="L6" s="518">
        <v>0.75</v>
      </c>
      <c r="M6" s="469" t="s">
        <v>1</v>
      </c>
      <c r="N6" s="150"/>
    </row>
    <row r="7" spans="1:14" ht="14.45" customHeight="1" x14ac:dyDescent="0.2">
      <c r="A7" s="465" t="s">
        <v>452</v>
      </c>
      <c r="B7" s="466" t="s">
        <v>3</v>
      </c>
      <c r="C7" s="469">
        <v>3745.7500000000005</v>
      </c>
      <c r="D7" s="469">
        <v>20</v>
      </c>
      <c r="E7" s="469">
        <v>475.71</v>
      </c>
      <c r="F7" s="518">
        <v>0.12699993325769204</v>
      </c>
      <c r="G7" s="469">
        <v>5</v>
      </c>
      <c r="H7" s="518">
        <v>0.25</v>
      </c>
      <c r="I7" s="469">
        <v>3270.0400000000004</v>
      </c>
      <c r="J7" s="518">
        <v>0.8730000667423079</v>
      </c>
      <c r="K7" s="469">
        <v>15</v>
      </c>
      <c r="L7" s="518">
        <v>0.75</v>
      </c>
      <c r="M7" s="469" t="s">
        <v>457</v>
      </c>
      <c r="N7" s="150"/>
    </row>
    <row r="9" spans="1:14" ht="14.45" customHeight="1" x14ac:dyDescent="0.2">
      <c r="A9" s="465">
        <v>37</v>
      </c>
      <c r="B9" s="466" t="s">
        <v>505</v>
      </c>
      <c r="C9" s="469" t="s">
        <v>266</v>
      </c>
      <c r="D9" s="469" t="s">
        <v>266</v>
      </c>
      <c r="E9" s="469" t="s">
        <v>266</v>
      </c>
      <c r="F9" s="518" t="s">
        <v>266</v>
      </c>
      <c r="G9" s="469" t="s">
        <v>266</v>
      </c>
      <c r="H9" s="518" t="s">
        <v>266</v>
      </c>
      <c r="I9" s="469" t="s">
        <v>266</v>
      </c>
      <c r="J9" s="518" t="s">
        <v>266</v>
      </c>
      <c r="K9" s="469" t="s">
        <v>266</v>
      </c>
      <c r="L9" s="518" t="s">
        <v>266</v>
      </c>
      <c r="M9" s="469" t="s">
        <v>68</v>
      </c>
      <c r="N9" s="150"/>
    </row>
    <row r="10" spans="1:14" ht="14.45" customHeight="1" x14ac:dyDescent="0.2">
      <c r="A10" s="465" t="s">
        <v>507</v>
      </c>
      <c r="B10" s="466" t="s">
        <v>506</v>
      </c>
      <c r="C10" s="469">
        <v>3745.7500000000005</v>
      </c>
      <c r="D10" s="469">
        <v>20</v>
      </c>
      <c r="E10" s="469">
        <v>475.71</v>
      </c>
      <c r="F10" s="518">
        <v>0.12699993325769204</v>
      </c>
      <c r="G10" s="469">
        <v>5</v>
      </c>
      <c r="H10" s="518">
        <v>0.25</v>
      </c>
      <c r="I10" s="469">
        <v>3270.0400000000004</v>
      </c>
      <c r="J10" s="518">
        <v>0.8730000667423079</v>
      </c>
      <c r="K10" s="469">
        <v>15</v>
      </c>
      <c r="L10" s="518">
        <v>0.75</v>
      </c>
      <c r="M10" s="469" t="s">
        <v>1</v>
      </c>
      <c r="N10" s="150"/>
    </row>
    <row r="11" spans="1:14" ht="14.45" customHeight="1" x14ac:dyDescent="0.2">
      <c r="A11" s="465" t="s">
        <v>507</v>
      </c>
      <c r="B11" s="466" t="s">
        <v>508</v>
      </c>
      <c r="C11" s="469">
        <v>3745.7500000000005</v>
      </c>
      <c r="D11" s="469">
        <v>20</v>
      </c>
      <c r="E11" s="469">
        <v>475.71</v>
      </c>
      <c r="F11" s="518">
        <v>0.12699993325769204</v>
      </c>
      <c r="G11" s="469">
        <v>5</v>
      </c>
      <c r="H11" s="518">
        <v>0.25</v>
      </c>
      <c r="I11" s="469">
        <v>3270.0400000000004</v>
      </c>
      <c r="J11" s="518">
        <v>0.8730000667423079</v>
      </c>
      <c r="K11" s="469">
        <v>15</v>
      </c>
      <c r="L11" s="518">
        <v>0.75</v>
      </c>
      <c r="M11" s="469" t="s">
        <v>461</v>
      </c>
      <c r="N11" s="150"/>
    </row>
    <row r="12" spans="1:14" ht="14.45" customHeight="1" x14ac:dyDescent="0.2">
      <c r="A12" s="465" t="s">
        <v>266</v>
      </c>
      <c r="B12" s="466" t="s">
        <v>266</v>
      </c>
      <c r="C12" s="469" t="s">
        <v>266</v>
      </c>
      <c r="D12" s="469" t="s">
        <v>266</v>
      </c>
      <c r="E12" s="469" t="s">
        <v>266</v>
      </c>
      <c r="F12" s="518" t="s">
        <v>266</v>
      </c>
      <c r="G12" s="469" t="s">
        <v>266</v>
      </c>
      <c r="H12" s="518" t="s">
        <v>266</v>
      </c>
      <c r="I12" s="469" t="s">
        <v>266</v>
      </c>
      <c r="J12" s="518" t="s">
        <v>266</v>
      </c>
      <c r="K12" s="469" t="s">
        <v>266</v>
      </c>
      <c r="L12" s="518" t="s">
        <v>266</v>
      </c>
      <c r="M12" s="469" t="s">
        <v>462</v>
      </c>
      <c r="N12" s="150"/>
    </row>
    <row r="13" spans="1:14" ht="14.45" customHeight="1" x14ac:dyDescent="0.2">
      <c r="A13" s="465" t="s">
        <v>452</v>
      </c>
      <c r="B13" s="466" t="s">
        <v>509</v>
      </c>
      <c r="C13" s="469">
        <v>3745.7500000000005</v>
      </c>
      <c r="D13" s="469">
        <v>20</v>
      </c>
      <c r="E13" s="469">
        <v>475.71</v>
      </c>
      <c r="F13" s="518">
        <v>0.12699993325769204</v>
      </c>
      <c r="G13" s="469">
        <v>5</v>
      </c>
      <c r="H13" s="518">
        <v>0.25</v>
      </c>
      <c r="I13" s="469">
        <v>3270.0400000000004</v>
      </c>
      <c r="J13" s="518">
        <v>0.8730000667423079</v>
      </c>
      <c r="K13" s="469">
        <v>15</v>
      </c>
      <c r="L13" s="518">
        <v>0.75</v>
      </c>
      <c r="M13" s="469" t="s">
        <v>457</v>
      </c>
      <c r="N13" s="150"/>
    </row>
    <row r="14" spans="1:14" ht="14.45" customHeight="1" x14ac:dyDescent="0.2">
      <c r="A14" s="519" t="s">
        <v>239</v>
      </c>
    </row>
    <row r="15" spans="1:14" ht="14.45" customHeight="1" x14ac:dyDescent="0.2">
      <c r="A15" s="520" t="s">
        <v>510</v>
      </c>
    </row>
    <row r="16" spans="1:14" ht="14.45" customHeight="1" x14ac:dyDescent="0.2">
      <c r="A16" s="519" t="s">
        <v>511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35" priority="15" stopIfTrue="1" operator="lessThan">
      <formula>0.6</formula>
    </cfRule>
  </conditionalFormatting>
  <conditionalFormatting sqref="B5:B7">
    <cfRule type="expression" dxfId="34" priority="10">
      <formula>AND(LEFT(M5,6)&lt;&gt;"mezera",M5&lt;&gt;"")</formula>
    </cfRule>
  </conditionalFormatting>
  <conditionalFormatting sqref="A5:A7">
    <cfRule type="expression" dxfId="33" priority="8">
      <formula>AND(M5&lt;&gt;"",M5&lt;&gt;"mezeraKL")</formula>
    </cfRule>
  </conditionalFormatting>
  <conditionalFormatting sqref="F5:F7">
    <cfRule type="cellIs" dxfId="32" priority="7" operator="lessThan">
      <formula>0.6</formula>
    </cfRule>
  </conditionalFormatting>
  <conditionalFormatting sqref="B5:L7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7">
    <cfRule type="expression" dxfId="29" priority="12">
      <formula>$M5&lt;&gt;""</formula>
    </cfRule>
  </conditionalFormatting>
  <conditionalFormatting sqref="B9:B13">
    <cfRule type="expression" dxfId="28" priority="4">
      <formula>AND(LEFT(M9,6)&lt;&gt;"mezera",M9&lt;&gt;"")</formula>
    </cfRule>
  </conditionalFormatting>
  <conditionalFormatting sqref="A9:A13">
    <cfRule type="expression" dxfId="27" priority="2">
      <formula>AND(M9&lt;&gt;"",M9&lt;&gt;"mezeraKL")</formula>
    </cfRule>
  </conditionalFormatting>
  <conditionalFormatting sqref="F9:F13">
    <cfRule type="cellIs" dxfId="26" priority="1" operator="lessThan">
      <formula>0.6</formula>
    </cfRule>
  </conditionalFormatting>
  <conditionalFormatting sqref="B9:L13">
    <cfRule type="expression" dxfId="25" priority="3">
      <formula>OR($M9="KL",$M9="SumaKL")</formula>
    </cfRule>
    <cfRule type="expression" dxfId="24" priority="5">
      <formula>$M9="SumaNS"</formula>
    </cfRule>
  </conditionalFormatting>
  <conditionalFormatting sqref="A9:L13">
    <cfRule type="expression" dxfId="23" priority="6">
      <formula>$M9&lt;&gt;""</formula>
    </cfRule>
  </conditionalFormatting>
  <hyperlinks>
    <hyperlink ref="A2" location="Obsah!A1" display="Zpět na Obsah  KL 01  1.-4.měsíc" xr:uid="{734534A1-89FD-41DE-9D7B-68BF9D836482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145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265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144</v>
      </c>
      <c r="K3" s="384"/>
      <c r="L3" s="384"/>
      <c r="M3" s="386"/>
    </row>
    <row r="4" spans="1:13" ht="14.45" customHeight="1" thickBot="1" x14ac:dyDescent="0.25">
      <c r="A4" s="499" t="s">
        <v>134</v>
      </c>
      <c r="B4" s="500" t="s">
        <v>19</v>
      </c>
      <c r="C4" s="524"/>
      <c r="D4" s="500" t="s">
        <v>20</v>
      </c>
      <c r="E4" s="524"/>
      <c r="F4" s="500" t="s">
        <v>19</v>
      </c>
      <c r="G4" s="503" t="s">
        <v>2</v>
      </c>
      <c r="H4" s="500" t="s">
        <v>20</v>
      </c>
      <c r="I4" s="503" t="s">
        <v>2</v>
      </c>
      <c r="J4" s="500" t="s">
        <v>19</v>
      </c>
      <c r="K4" s="503" t="s">
        <v>2</v>
      </c>
      <c r="L4" s="500" t="s">
        <v>20</v>
      </c>
      <c r="M4" s="504" t="s">
        <v>2</v>
      </c>
    </row>
    <row r="5" spans="1:13" ht="14.45" customHeight="1" x14ac:dyDescent="0.2">
      <c r="A5" s="521" t="s">
        <v>512</v>
      </c>
      <c r="B5" s="514">
        <v>946.26</v>
      </c>
      <c r="C5" s="479">
        <v>1</v>
      </c>
      <c r="D5" s="526">
        <v>4</v>
      </c>
      <c r="E5" s="531" t="s">
        <v>512</v>
      </c>
      <c r="F5" s="514">
        <v>214.74</v>
      </c>
      <c r="G5" s="506">
        <v>0.22693551455202587</v>
      </c>
      <c r="H5" s="483">
        <v>2</v>
      </c>
      <c r="I5" s="507">
        <v>0.5</v>
      </c>
      <c r="J5" s="534">
        <v>731.52</v>
      </c>
      <c r="K5" s="506">
        <v>0.77306448544797413</v>
      </c>
      <c r="L5" s="483">
        <v>2</v>
      </c>
      <c r="M5" s="507">
        <v>0.5</v>
      </c>
    </row>
    <row r="6" spans="1:13" ht="14.45" customHeight="1" x14ac:dyDescent="0.2">
      <c r="A6" s="522" t="s">
        <v>513</v>
      </c>
      <c r="B6" s="525">
        <v>2757.35</v>
      </c>
      <c r="C6" s="486">
        <v>1</v>
      </c>
      <c r="D6" s="527">
        <v>14</v>
      </c>
      <c r="E6" s="532" t="s">
        <v>513</v>
      </c>
      <c r="F6" s="525">
        <v>260.96999999999997</v>
      </c>
      <c r="G6" s="529">
        <v>9.464522095490234E-2</v>
      </c>
      <c r="H6" s="490">
        <v>3</v>
      </c>
      <c r="I6" s="530">
        <v>0.21428571428571427</v>
      </c>
      <c r="J6" s="535">
        <v>2496.38</v>
      </c>
      <c r="K6" s="529">
        <v>0.90535477904509776</v>
      </c>
      <c r="L6" s="490">
        <v>11</v>
      </c>
      <c r="M6" s="530">
        <v>0.7857142857142857</v>
      </c>
    </row>
    <row r="7" spans="1:13" ht="14.45" customHeight="1" thickBot="1" x14ac:dyDescent="0.25">
      <c r="A7" s="523" t="s">
        <v>514</v>
      </c>
      <c r="B7" s="515">
        <v>42.14</v>
      </c>
      <c r="C7" s="493">
        <v>1</v>
      </c>
      <c r="D7" s="528">
        <v>2</v>
      </c>
      <c r="E7" s="533" t="s">
        <v>514</v>
      </c>
      <c r="F7" s="515"/>
      <c r="G7" s="508">
        <v>0</v>
      </c>
      <c r="H7" s="497"/>
      <c r="I7" s="509">
        <v>0</v>
      </c>
      <c r="J7" s="536">
        <v>42.14</v>
      </c>
      <c r="K7" s="508">
        <v>1</v>
      </c>
      <c r="L7" s="497">
        <v>2</v>
      </c>
      <c r="M7" s="509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68809C58-FB37-4CD6-B0D3-1CD82B9C594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2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602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265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3745.75</v>
      </c>
      <c r="N3" s="66">
        <f>SUBTOTAL(9,N7:N1048576)</f>
        <v>32</v>
      </c>
      <c r="O3" s="66">
        <f>SUBTOTAL(9,O7:O1048576)</f>
        <v>20</v>
      </c>
      <c r="P3" s="66">
        <f>SUBTOTAL(9,P7:P1048576)</f>
        <v>475.71</v>
      </c>
      <c r="Q3" s="67">
        <f>IF(M3=0,0,P3/M3)</f>
        <v>0.12699993325769204</v>
      </c>
      <c r="R3" s="66">
        <f>SUBTOTAL(9,R7:R1048576)</f>
        <v>7</v>
      </c>
      <c r="S3" s="67">
        <f>IF(N3=0,0,R3/N3)</f>
        <v>0.21875</v>
      </c>
      <c r="T3" s="66">
        <f>SUBTOTAL(9,T7:T1048576)</f>
        <v>5</v>
      </c>
      <c r="U3" s="68">
        <f>IF(O3=0,0,T3/O3)</f>
        <v>0.25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37" t="s">
        <v>23</v>
      </c>
      <c r="B6" s="538" t="s">
        <v>5</v>
      </c>
      <c r="C6" s="537" t="s">
        <v>24</v>
      </c>
      <c r="D6" s="538" t="s">
        <v>6</v>
      </c>
      <c r="E6" s="538" t="s">
        <v>147</v>
      </c>
      <c r="F6" s="538" t="s">
        <v>25</v>
      </c>
      <c r="G6" s="538" t="s">
        <v>26</v>
      </c>
      <c r="H6" s="538" t="s">
        <v>8</v>
      </c>
      <c r="I6" s="538" t="s">
        <v>10</v>
      </c>
      <c r="J6" s="538" t="s">
        <v>11</v>
      </c>
      <c r="K6" s="538" t="s">
        <v>12</v>
      </c>
      <c r="L6" s="538" t="s">
        <v>27</v>
      </c>
      <c r="M6" s="539" t="s">
        <v>14</v>
      </c>
      <c r="N6" s="540" t="s">
        <v>28</v>
      </c>
      <c r="O6" s="540" t="s">
        <v>28</v>
      </c>
      <c r="P6" s="540" t="s">
        <v>14</v>
      </c>
      <c r="Q6" s="540" t="s">
        <v>2</v>
      </c>
      <c r="R6" s="540" t="s">
        <v>28</v>
      </c>
      <c r="S6" s="540" t="s">
        <v>2</v>
      </c>
      <c r="T6" s="540" t="s">
        <v>28</v>
      </c>
      <c r="U6" s="541" t="s">
        <v>2</v>
      </c>
    </row>
    <row r="7" spans="1:21" ht="14.45" customHeight="1" x14ac:dyDescent="0.2">
      <c r="A7" s="542">
        <v>37</v>
      </c>
      <c r="B7" s="543" t="s">
        <v>505</v>
      </c>
      <c r="C7" s="543" t="s">
        <v>507</v>
      </c>
      <c r="D7" s="544" t="s">
        <v>600</v>
      </c>
      <c r="E7" s="545" t="s">
        <v>513</v>
      </c>
      <c r="F7" s="543" t="s">
        <v>506</v>
      </c>
      <c r="G7" s="543" t="s">
        <v>515</v>
      </c>
      <c r="H7" s="543" t="s">
        <v>266</v>
      </c>
      <c r="I7" s="543" t="s">
        <v>516</v>
      </c>
      <c r="J7" s="543" t="s">
        <v>517</v>
      </c>
      <c r="K7" s="543" t="s">
        <v>518</v>
      </c>
      <c r="L7" s="546">
        <v>922.76</v>
      </c>
      <c r="M7" s="546">
        <v>922.76</v>
      </c>
      <c r="N7" s="543">
        <v>1</v>
      </c>
      <c r="O7" s="547">
        <v>0.5</v>
      </c>
      <c r="P7" s="546"/>
      <c r="Q7" s="548">
        <v>0</v>
      </c>
      <c r="R7" s="543"/>
      <c r="S7" s="548">
        <v>0</v>
      </c>
      <c r="T7" s="547"/>
      <c r="U7" s="122">
        <v>0</v>
      </c>
    </row>
    <row r="8" spans="1:21" ht="14.45" customHeight="1" x14ac:dyDescent="0.2">
      <c r="A8" s="557">
        <v>37</v>
      </c>
      <c r="B8" s="558" t="s">
        <v>505</v>
      </c>
      <c r="C8" s="558" t="s">
        <v>507</v>
      </c>
      <c r="D8" s="559" t="s">
        <v>600</v>
      </c>
      <c r="E8" s="560" t="s">
        <v>513</v>
      </c>
      <c r="F8" s="558" t="s">
        <v>506</v>
      </c>
      <c r="G8" s="558" t="s">
        <v>519</v>
      </c>
      <c r="H8" s="558" t="s">
        <v>266</v>
      </c>
      <c r="I8" s="558" t="s">
        <v>520</v>
      </c>
      <c r="J8" s="558" t="s">
        <v>521</v>
      </c>
      <c r="K8" s="558" t="s">
        <v>522</v>
      </c>
      <c r="L8" s="561">
        <v>11.71</v>
      </c>
      <c r="M8" s="561">
        <v>11.71</v>
      </c>
      <c r="N8" s="558">
        <v>1</v>
      </c>
      <c r="O8" s="562">
        <v>1</v>
      </c>
      <c r="P8" s="561"/>
      <c r="Q8" s="563">
        <v>0</v>
      </c>
      <c r="R8" s="558"/>
      <c r="S8" s="563">
        <v>0</v>
      </c>
      <c r="T8" s="562"/>
      <c r="U8" s="564">
        <v>0</v>
      </c>
    </row>
    <row r="9" spans="1:21" ht="14.45" customHeight="1" x14ac:dyDescent="0.2">
      <c r="A9" s="557">
        <v>37</v>
      </c>
      <c r="B9" s="558" t="s">
        <v>505</v>
      </c>
      <c r="C9" s="558" t="s">
        <v>507</v>
      </c>
      <c r="D9" s="559" t="s">
        <v>600</v>
      </c>
      <c r="E9" s="560" t="s">
        <v>513</v>
      </c>
      <c r="F9" s="558" t="s">
        <v>506</v>
      </c>
      <c r="G9" s="558" t="s">
        <v>523</v>
      </c>
      <c r="H9" s="558" t="s">
        <v>266</v>
      </c>
      <c r="I9" s="558" t="s">
        <v>524</v>
      </c>
      <c r="J9" s="558" t="s">
        <v>525</v>
      </c>
      <c r="K9" s="558" t="s">
        <v>526</v>
      </c>
      <c r="L9" s="561">
        <v>97.96</v>
      </c>
      <c r="M9" s="561">
        <v>195.92</v>
      </c>
      <c r="N9" s="558">
        <v>2</v>
      </c>
      <c r="O9" s="562">
        <v>1</v>
      </c>
      <c r="P9" s="561"/>
      <c r="Q9" s="563">
        <v>0</v>
      </c>
      <c r="R9" s="558"/>
      <c r="S9" s="563">
        <v>0</v>
      </c>
      <c r="T9" s="562"/>
      <c r="U9" s="564">
        <v>0</v>
      </c>
    </row>
    <row r="10" spans="1:21" ht="14.45" customHeight="1" x14ac:dyDescent="0.2">
      <c r="A10" s="557">
        <v>37</v>
      </c>
      <c r="B10" s="558" t="s">
        <v>505</v>
      </c>
      <c r="C10" s="558" t="s">
        <v>507</v>
      </c>
      <c r="D10" s="559" t="s">
        <v>600</v>
      </c>
      <c r="E10" s="560" t="s">
        <v>513</v>
      </c>
      <c r="F10" s="558" t="s">
        <v>506</v>
      </c>
      <c r="G10" s="558" t="s">
        <v>527</v>
      </c>
      <c r="H10" s="558" t="s">
        <v>266</v>
      </c>
      <c r="I10" s="558" t="s">
        <v>528</v>
      </c>
      <c r="J10" s="558" t="s">
        <v>529</v>
      </c>
      <c r="K10" s="558" t="s">
        <v>530</v>
      </c>
      <c r="L10" s="561">
        <v>91.11</v>
      </c>
      <c r="M10" s="561">
        <v>91.11</v>
      </c>
      <c r="N10" s="558">
        <v>1</v>
      </c>
      <c r="O10" s="562">
        <v>1</v>
      </c>
      <c r="P10" s="561"/>
      <c r="Q10" s="563">
        <v>0</v>
      </c>
      <c r="R10" s="558"/>
      <c r="S10" s="563">
        <v>0</v>
      </c>
      <c r="T10" s="562"/>
      <c r="U10" s="564">
        <v>0</v>
      </c>
    </row>
    <row r="11" spans="1:21" ht="14.45" customHeight="1" x14ac:dyDescent="0.2">
      <c r="A11" s="557">
        <v>37</v>
      </c>
      <c r="B11" s="558" t="s">
        <v>505</v>
      </c>
      <c r="C11" s="558" t="s">
        <v>507</v>
      </c>
      <c r="D11" s="559" t="s">
        <v>600</v>
      </c>
      <c r="E11" s="560" t="s">
        <v>513</v>
      </c>
      <c r="F11" s="558" t="s">
        <v>506</v>
      </c>
      <c r="G11" s="558" t="s">
        <v>531</v>
      </c>
      <c r="H11" s="558" t="s">
        <v>266</v>
      </c>
      <c r="I11" s="558" t="s">
        <v>532</v>
      </c>
      <c r="J11" s="558" t="s">
        <v>533</v>
      </c>
      <c r="K11" s="558" t="s">
        <v>534</v>
      </c>
      <c r="L11" s="561">
        <v>93.49</v>
      </c>
      <c r="M11" s="561">
        <v>93.49</v>
      </c>
      <c r="N11" s="558">
        <v>1</v>
      </c>
      <c r="O11" s="562">
        <v>0.5</v>
      </c>
      <c r="P11" s="561"/>
      <c r="Q11" s="563">
        <v>0</v>
      </c>
      <c r="R11" s="558"/>
      <c r="S11" s="563">
        <v>0</v>
      </c>
      <c r="T11" s="562"/>
      <c r="U11" s="564">
        <v>0</v>
      </c>
    </row>
    <row r="12" spans="1:21" ht="14.45" customHeight="1" x14ac:dyDescent="0.2">
      <c r="A12" s="557">
        <v>37</v>
      </c>
      <c r="B12" s="558" t="s">
        <v>505</v>
      </c>
      <c r="C12" s="558" t="s">
        <v>507</v>
      </c>
      <c r="D12" s="559" t="s">
        <v>600</v>
      </c>
      <c r="E12" s="560" t="s">
        <v>513</v>
      </c>
      <c r="F12" s="558" t="s">
        <v>506</v>
      </c>
      <c r="G12" s="558" t="s">
        <v>531</v>
      </c>
      <c r="H12" s="558" t="s">
        <v>266</v>
      </c>
      <c r="I12" s="558" t="s">
        <v>535</v>
      </c>
      <c r="J12" s="558" t="s">
        <v>536</v>
      </c>
      <c r="K12" s="558" t="s">
        <v>537</v>
      </c>
      <c r="L12" s="561">
        <v>93.49</v>
      </c>
      <c r="M12" s="561">
        <v>186.98</v>
      </c>
      <c r="N12" s="558">
        <v>2</v>
      </c>
      <c r="O12" s="562">
        <v>1</v>
      </c>
      <c r="P12" s="561">
        <v>186.98</v>
      </c>
      <c r="Q12" s="563">
        <v>1</v>
      </c>
      <c r="R12" s="558">
        <v>2</v>
      </c>
      <c r="S12" s="563">
        <v>1</v>
      </c>
      <c r="T12" s="562">
        <v>1</v>
      </c>
      <c r="U12" s="564">
        <v>1</v>
      </c>
    </row>
    <row r="13" spans="1:21" ht="14.45" customHeight="1" x14ac:dyDescent="0.2">
      <c r="A13" s="557">
        <v>37</v>
      </c>
      <c r="B13" s="558" t="s">
        <v>505</v>
      </c>
      <c r="C13" s="558" t="s">
        <v>507</v>
      </c>
      <c r="D13" s="559" t="s">
        <v>600</v>
      </c>
      <c r="E13" s="560" t="s">
        <v>513</v>
      </c>
      <c r="F13" s="558" t="s">
        <v>506</v>
      </c>
      <c r="G13" s="558" t="s">
        <v>531</v>
      </c>
      <c r="H13" s="558" t="s">
        <v>266</v>
      </c>
      <c r="I13" s="558" t="s">
        <v>538</v>
      </c>
      <c r="J13" s="558" t="s">
        <v>533</v>
      </c>
      <c r="K13" s="558" t="s">
        <v>539</v>
      </c>
      <c r="L13" s="561">
        <v>46.75</v>
      </c>
      <c r="M13" s="561">
        <v>46.75</v>
      </c>
      <c r="N13" s="558">
        <v>1</v>
      </c>
      <c r="O13" s="562">
        <v>0.5</v>
      </c>
      <c r="P13" s="561"/>
      <c r="Q13" s="563">
        <v>0</v>
      </c>
      <c r="R13" s="558"/>
      <c r="S13" s="563">
        <v>0</v>
      </c>
      <c r="T13" s="562"/>
      <c r="U13" s="564">
        <v>0</v>
      </c>
    </row>
    <row r="14" spans="1:21" ht="14.45" customHeight="1" x14ac:dyDescent="0.2">
      <c r="A14" s="557">
        <v>37</v>
      </c>
      <c r="B14" s="558" t="s">
        <v>505</v>
      </c>
      <c r="C14" s="558" t="s">
        <v>507</v>
      </c>
      <c r="D14" s="559" t="s">
        <v>600</v>
      </c>
      <c r="E14" s="560" t="s">
        <v>513</v>
      </c>
      <c r="F14" s="558" t="s">
        <v>506</v>
      </c>
      <c r="G14" s="558" t="s">
        <v>540</v>
      </c>
      <c r="H14" s="558" t="s">
        <v>266</v>
      </c>
      <c r="I14" s="558" t="s">
        <v>541</v>
      </c>
      <c r="J14" s="558" t="s">
        <v>542</v>
      </c>
      <c r="K14" s="558" t="s">
        <v>543</v>
      </c>
      <c r="L14" s="561">
        <v>0</v>
      </c>
      <c r="M14" s="561">
        <v>0</v>
      </c>
      <c r="N14" s="558">
        <v>1</v>
      </c>
      <c r="O14" s="562"/>
      <c r="P14" s="561"/>
      <c r="Q14" s="563"/>
      <c r="R14" s="558"/>
      <c r="S14" s="563">
        <v>0</v>
      </c>
      <c r="T14" s="562"/>
      <c r="U14" s="564"/>
    </row>
    <row r="15" spans="1:21" ht="14.45" customHeight="1" x14ac:dyDescent="0.2">
      <c r="A15" s="557">
        <v>37</v>
      </c>
      <c r="B15" s="558" t="s">
        <v>505</v>
      </c>
      <c r="C15" s="558" t="s">
        <v>507</v>
      </c>
      <c r="D15" s="559" t="s">
        <v>600</v>
      </c>
      <c r="E15" s="560" t="s">
        <v>513</v>
      </c>
      <c r="F15" s="558" t="s">
        <v>506</v>
      </c>
      <c r="G15" s="558" t="s">
        <v>544</v>
      </c>
      <c r="H15" s="558" t="s">
        <v>266</v>
      </c>
      <c r="I15" s="558" t="s">
        <v>545</v>
      </c>
      <c r="J15" s="558" t="s">
        <v>546</v>
      </c>
      <c r="K15" s="558" t="s">
        <v>547</v>
      </c>
      <c r="L15" s="561">
        <v>439.98</v>
      </c>
      <c r="M15" s="561">
        <v>439.98</v>
      </c>
      <c r="N15" s="558">
        <v>1</v>
      </c>
      <c r="O15" s="562">
        <v>1</v>
      </c>
      <c r="P15" s="561"/>
      <c r="Q15" s="563">
        <v>0</v>
      </c>
      <c r="R15" s="558"/>
      <c r="S15" s="563">
        <v>0</v>
      </c>
      <c r="T15" s="562"/>
      <c r="U15" s="564">
        <v>0</v>
      </c>
    </row>
    <row r="16" spans="1:21" ht="14.45" customHeight="1" x14ac:dyDescent="0.2">
      <c r="A16" s="557">
        <v>37</v>
      </c>
      <c r="B16" s="558" t="s">
        <v>505</v>
      </c>
      <c r="C16" s="558" t="s">
        <v>507</v>
      </c>
      <c r="D16" s="559" t="s">
        <v>600</v>
      </c>
      <c r="E16" s="560" t="s">
        <v>513</v>
      </c>
      <c r="F16" s="558" t="s">
        <v>506</v>
      </c>
      <c r="G16" s="558" t="s">
        <v>548</v>
      </c>
      <c r="H16" s="558" t="s">
        <v>266</v>
      </c>
      <c r="I16" s="558" t="s">
        <v>549</v>
      </c>
      <c r="J16" s="558" t="s">
        <v>550</v>
      </c>
      <c r="K16" s="558" t="s">
        <v>551</v>
      </c>
      <c r="L16" s="561">
        <v>132</v>
      </c>
      <c r="M16" s="561">
        <v>264</v>
      </c>
      <c r="N16" s="558">
        <v>2</v>
      </c>
      <c r="O16" s="562">
        <v>1</v>
      </c>
      <c r="P16" s="561"/>
      <c r="Q16" s="563">
        <v>0</v>
      </c>
      <c r="R16" s="558"/>
      <c r="S16" s="563">
        <v>0</v>
      </c>
      <c r="T16" s="562"/>
      <c r="U16" s="564">
        <v>0</v>
      </c>
    </row>
    <row r="17" spans="1:21" ht="14.45" customHeight="1" x14ac:dyDescent="0.2">
      <c r="A17" s="557">
        <v>37</v>
      </c>
      <c r="B17" s="558" t="s">
        <v>505</v>
      </c>
      <c r="C17" s="558" t="s">
        <v>507</v>
      </c>
      <c r="D17" s="559" t="s">
        <v>600</v>
      </c>
      <c r="E17" s="560" t="s">
        <v>513</v>
      </c>
      <c r="F17" s="558" t="s">
        <v>506</v>
      </c>
      <c r="G17" s="558" t="s">
        <v>552</v>
      </c>
      <c r="H17" s="558" t="s">
        <v>266</v>
      </c>
      <c r="I17" s="558" t="s">
        <v>553</v>
      </c>
      <c r="J17" s="558" t="s">
        <v>554</v>
      </c>
      <c r="K17" s="558" t="s">
        <v>555</v>
      </c>
      <c r="L17" s="561">
        <v>73.989999999999995</v>
      </c>
      <c r="M17" s="561">
        <v>73.989999999999995</v>
      </c>
      <c r="N17" s="558">
        <v>1</v>
      </c>
      <c r="O17" s="562">
        <v>1</v>
      </c>
      <c r="P17" s="561">
        <v>73.989999999999995</v>
      </c>
      <c r="Q17" s="563">
        <v>1</v>
      </c>
      <c r="R17" s="558">
        <v>1</v>
      </c>
      <c r="S17" s="563">
        <v>1</v>
      </c>
      <c r="T17" s="562">
        <v>1</v>
      </c>
      <c r="U17" s="564">
        <v>1</v>
      </c>
    </row>
    <row r="18" spans="1:21" ht="14.45" customHeight="1" x14ac:dyDescent="0.2">
      <c r="A18" s="557">
        <v>37</v>
      </c>
      <c r="B18" s="558" t="s">
        <v>505</v>
      </c>
      <c r="C18" s="558" t="s">
        <v>507</v>
      </c>
      <c r="D18" s="559" t="s">
        <v>600</v>
      </c>
      <c r="E18" s="560" t="s">
        <v>513</v>
      </c>
      <c r="F18" s="558" t="s">
        <v>506</v>
      </c>
      <c r="G18" s="558" t="s">
        <v>556</v>
      </c>
      <c r="H18" s="558" t="s">
        <v>266</v>
      </c>
      <c r="I18" s="558" t="s">
        <v>557</v>
      </c>
      <c r="J18" s="558" t="s">
        <v>558</v>
      </c>
      <c r="K18" s="558" t="s">
        <v>559</v>
      </c>
      <c r="L18" s="561">
        <v>46.03</v>
      </c>
      <c r="M18" s="561">
        <v>46.03</v>
      </c>
      <c r="N18" s="558">
        <v>1</v>
      </c>
      <c r="O18" s="562">
        <v>1</v>
      </c>
      <c r="P18" s="561"/>
      <c r="Q18" s="563">
        <v>0</v>
      </c>
      <c r="R18" s="558"/>
      <c r="S18" s="563">
        <v>0</v>
      </c>
      <c r="T18" s="562"/>
      <c r="U18" s="564">
        <v>0</v>
      </c>
    </row>
    <row r="19" spans="1:21" ht="14.45" customHeight="1" x14ac:dyDescent="0.2">
      <c r="A19" s="557">
        <v>37</v>
      </c>
      <c r="B19" s="558" t="s">
        <v>505</v>
      </c>
      <c r="C19" s="558" t="s">
        <v>507</v>
      </c>
      <c r="D19" s="559" t="s">
        <v>600</v>
      </c>
      <c r="E19" s="560" t="s">
        <v>513</v>
      </c>
      <c r="F19" s="558" t="s">
        <v>506</v>
      </c>
      <c r="G19" s="558" t="s">
        <v>560</v>
      </c>
      <c r="H19" s="558" t="s">
        <v>601</v>
      </c>
      <c r="I19" s="558" t="s">
        <v>561</v>
      </c>
      <c r="J19" s="558" t="s">
        <v>562</v>
      </c>
      <c r="K19" s="558" t="s">
        <v>563</v>
      </c>
      <c r="L19" s="561">
        <v>141.25</v>
      </c>
      <c r="M19" s="561">
        <v>282.5</v>
      </c>
      <c r="N19" s="558">
        <v>2</v>
      </c>
      <c r="O19" s="562">
        <v>1</v>
      </c>
      <c r="P19" s="561"/>
      <c r="Q19" s="563">
        <v>0</v>
      </c>
      <c r="R19" s="558"/>
      <c r="S19" s="563">
        <v>0</v>
      </c>
      <c r="T19" s="562"/>
      <c r="U19" s="564">
        <v>0</v>
      </c>
    </row>
    <row r="20" spans="1:21" ht="14.45" customHeight="1" x14ac:dyDescent="0.2">
      <c r="A20" s="557">
        <v>37</v>
      </c>
      <c r="B20" s="558" t="s">
        <v>505</v>
      </c>
      <c r="C20" s="558" t="s">
        <v>507</v>
      </c>
      <c r="D20" s="559" t="s">
        <v>600</v>
      </c>
      <c r="E20" s="560" t="s">
        <v>513</v>
      </c>
      <c r="F20" s="558" t="s">
        <v>506</v>
      </c>
      <c r="G20" s="558" t="s">
        <v>564</v>
      </c>
      <c r="H20" s="558" t="s">
        <v>266</v>
      </c>
      <c r="I20" s="558" t="s">
        <v>565</v>
      </c>
      <c r="J20" s="558" t="s">
        <v>566</v>
      </c>
      <c r="K20" s="558" t="s">
        <v>567</v>
      </c>
      <c r="L20" s="561">
        <v>35.25</v>
      </c>
      <c r="M20" s="561">
        <v>35.25</v>
      </c>
      <c r="N20" s="558">
        <v>1</v>
      </c>
      <c r="O20" s="562">
        <v>1</v>
      </c>
      <c r="P20" s="561"/>
      <c r="Q20" s="563">
        <v>0</v>
      </c>
      <c r="R20" s="558"/>
      <c r="S20" s="563">
        <v>0</v>
      </c>
      <c r="T20" s="562"/>
      <c r="U20" s="564">
        <v>0</v>
      </c>
    </row>
    <row r="21" spans="1:21" ht="14.45" customHeight="1" x14ac:dyDescent="0.2">
      <c r="A21" s="557">
        <v>37</v>
      </c>
      <c r="B21" s="558" t="s">
        <v>505</v>
      </c>
      <c r="C21" s="558" t="s">
        <v>507</v>
      </c>
      <c r="D21" s="559" t="s">
        <v>600</v>
      </c>
      <c r="E21" s="560" t="s">
        <v>513</v>
      </c>
      <c r="F21" s="558" t="s">
        <v>506</v>
      </c>
      <c r="G21" s="558" t="s">
        <v>568</v>
      </c>
      <c r="H21" s="558" t="s">
        <v>601</v>
      </c>
      <c r="I21" s="558" t="s">
        <v>569</v>
      </c>
      <c r="J21" s="558" t="s">
        <v>570</v>
      </c>
      <c r="K21" s="558" t="s">
        <v>571</v>
      </c>
      <c r="L21" s="561">
        <v>0</v>
      </c>
      <c r="M21" s="561">
        <v>0</v>
      </c>
      <c r="N21" s="558">
        <v>1</v>
      </c>
      <c r="O21" s="562">
        <v>1</v>
      </c>
      <c r="P21" s="561">
        <v>0</v>
      </c>
      <c r="Q21" s="563"/>
      <c r="R21" s="558">
        <v>1</v>
      </c>
      <c r="S21" s="563">
        <v>1</v>
      </c>
      <c r="T21" s="562">
        <v>1</v>
      </c>
      <c r="U21" s="564">
        <v>1</v>
      </c>
    </row>
    <row r="22" spans="1:21" ht="14.45" customHeight="1" x14ac:dyDescent="0.2">
      <c r="A22" s="557">
        <v>37</v>
      </c>
      <c r="B22" s="558" t="s">
        <v>505</v>
      </c>
      <c r="C22" s="558" t="s">
        <v>507</v>
      </c>
      <c r="D22" s="559" t="s">
        <v>600</v>
      </c>
      <c r="E22" s="560" t="s">
        <v>513</v>
      </c>
      <c r="F22" s="558" t="s">
        <v>506</v>
      </c>
      <c r="G22" s="558" t="s">
        <v>572</v>
      </c>
      <c r="H22" s="558" t="s">
        <v>266</v>
      </c>
      <c r="I22" s="558" t="s">
        <v>573</v>
      </c>
      <c r="J22" s="558" t="s">
        <v>574</v>
      </c>
      <c r="K22" s="558" t="s">
        <v>575</v>
      </c>
      <c r="L22" s="561">
        <v>66.88</v>
      </c>
      <c r="M22" s="561">
        <v>66.88</v>
      </c>
      <c r="N22" s="558">
        <v>1</v>
      </c>
      <c r="O22" s="562">
        <v>1</v>
      </c>
      <c r="P22" s="561"/>
      <c r="Q22" s="563">
        <v>0</v>
      </c>
      <c r="R22" s="558"/>
      <c r="S22" s="563">
        <v>0</v>
      </c>
      <c r="T22" s="562"/>
      <c r="U22" s="564">
        <v>0</v>
      </c>
    </row>
    <row r="23" spans="1:21" ht="14.45" customHeight="1" x14ac:dyDescent="0.2">
      <c r="A23" s="557">
        <v>37</v>
      </c>
      <c r="B23" s="558" t="s">
        <v>505</v>
      </c>
      <c r="C23" s="558" t="s">
        <v>507</v>
      </c>
      <c r="D23" s="559" t="s">
        <v>600</v>
      </c>
      <c r="E23" s="560" t="s">
        <v>513</v>
      </c>
      <c r="F23" s="558" t="s">
        <v>506</v>
      </c>
      <c r="G23" s="558" t="s">
        <v>576</v>
      </c>
      <c r="H23" s="558" t="s">
        <v>266</v>
      </c>
      <c r="I23" s="558" t="s">
        <v>577</v>
      </c>
      <c r="J23" s="558" t="s">
        <v>578</v>
      </c>
      <c r="K23" s="558" t="s">
        <v>579</v>
      </c>
      <c r="L23" s="561">
        <v>0</v>
      </c>
      <c r="M23" s="561">
        <v>0</v>
      </c>
      <c r="N23" s="558">
        <v>1</v>
      </c>
      <c r="O23" s="562">
        <v>0.5</v>
      </c>
      <c r="P23" s="561"/>
      <c r="Q23" s="563"/>
      <c r="R23" s="558"/>
      <c r="S23" s="563">
        <v>0</v>
      </c>
      <c r="T23" s="562"/>
      <c r="U23" s="564">
        <v>0</v>
      </c>
    </row>
    <row r="24" spans="1:21" ht="14.45" customHeight="1" x14ac:dyDescent="0.2">
      <c r="A24" s="557">
        <v>37</v>
      </c>
      <c r="B24" s="558" t="s">
        <v>505</v>
      </c>
      <c r="C24" s="558" t="s">
        <v>507</v>
      </c>
      <c r="D24" s="559" t="s">
        <v>600</v>
      </c>
      <c r="E24" s="560" t="s">
        <v>512</v>
      </c>
      <c r="F24" s="558" t="s">
        <v>506</v>
      </c>
      <c r="G24" s="558" t="s">
        <v>580</v>
      </c>
      <c r="H24" s="558" t="s">
        <v>266</v>
      </c>
      <c r="I24" s="558" t="s">
        <v>581</v>
      </c>
      <c r="J24" s="558" t="s">
        <v>582</v>
      </c>
      <c r="K24" s="558" t="s">
        <v>583</v>
      </c>
      <c r="L24" s="561">
        <v>107.37</v>
      </c>
      <c r="M24" s="561">
        <v>214.74</v>
      </c>
      <c r="N24" s="558">
        <v>2</v>
      </c>
      <c r="O24" s="562">
        <v>1</v>
      </c>
      <c r="P24" s="561">
        <v>214.74</v>
      </c>
      <c r="Q24" s="563">
        <v>1</v>
      </c>
      <c r="R24" s="558">
        <v>2</v>
      </c>
      <c r="S24" s="563">
        <v>1</v>
      </c>
      <c r="T24" s="562">
        <v>1</v>
      </c>
      <c r="U24" s="564">
        <v>1</v>
      </c>
    </row>
    <row r="25" spans="1:21" ht="14.45" customHeight="1" x14ac:dyDescent="0.2">
      <c r="A25" s="557">
        <v>37</v>
      </c>
      <c r="B25" s="558" t="s">
        <v>505</v>
      </c>
      <c r="C25" s="558" t="s">
        <v>507</v>
      </c>
      <c r="D25" s="559" t="s">
        <v>600</v>
      </c>
      <c r="E25" s="560" t="s">
        <v>512</v>
      </c>
      <c r="F25" s="558" t="s">
        <v>506</v>
      </c>
      <c r="G25" s="558" t="s">
        <v>584</v>
      </c>
      <c r="H25" s="558" t="s">
        <v>266</v>
      </c>
      <c r="I25" s="558" t="s">
        <v>585</v>
      </c>
      <c r="J25" s="558" t="s">
        <v>586</v>
      </c>
      <c r="K25" s="558" t="s">
        <v>587</v>
      </c>
      <c r="L25" s="561">
        <v>0</v>
      </c>
      <c r="M25" s="561">
        <v>0</v>
      </c>
      <c r="N25" s="558">
        <v>1</v>
      </c>
      <c r="O25" s="562">
        <v>1</v>
      </c>
      <c r="P25" s="561">
        <v>0</v>
      </c>
      <c r="Q25" s="563"/>
      <c r="R25" s="558">
        <v>1</v>
      </c>
      <c r="S25" s="563">
        <v>1</v>
      </c>
      <c r="T25" s="562">
        <v>1</v>
      </c>
      <c r="U25" s="564">
        <v>1</v>
      </c>
    </row>
    <row r="26" spans="1:21" ht="14.45" customHeight="1" x14ac:dyDescent="0.2">
      <c r="A26" s="557">
        <v>37</v>
      </c>
      <c r="B26" s="558" t="s">
        <v>505</v>
      </c>
      <c r="C26" s="558" t="s">
        <v>507</v>
      </c>
      <c r="D26" s="559" t="s">
        <v>600</v>
      </c>
      <c r="E26" s="560" t="s">
        <v>512</v>
      </c>
      <c r="F26" s="558" t="s">
        <v>506</v>
      </c>
      <c r="G26" s="558" t="s">
        <v>588</v>
      </c>
      <c r="H26" s="558" t="s">
        <v>266</v>
      </c>
      <c r="I26" s="558" t="s">
        <v>589</v>
      </c>
      <c r="J26" s="558" t="s">
        <v>590</v>
      </c>
      <c r="K26" s="558" t="s">
        <v>591</v>
      </c>
      <c r="L26" s="561">
        <v>121.92</v>
      </c>
      <c r="M26" s="561">
        <v>731.52</v>
      </c>
      <c r="N26" s="558">
        <v>6</v>
      </c>
      <c r="O26" s="562">
        <v>2</v>
      </c>
      <c r="P26" s="561"/>
      <c r="Q26" s="563">
        <v>0</v>
      </c>
      <c r="R26" s="558"/>
      <c r="S26" s="563">
        <v>0</v>
      </c>
      <c r="T26" s="562"/>
      <c r="U26" s="564">
        <v>0</v>
      </c>
    </row>
    <row r="27" spans="1:21" ht="14.45" customHeight="1" x14ac:dyDescent="0.2">
      <c r="A27" s="557">
        <v>37</v>
      </c>
      <c r="B27" s="558" t="s">
        <v>505</v>
      </c>
      <c r="C27" s="558" t="s">
        <v>507</v>
      </c>
      <c r="D27" s="559" t="s">
        <v>600</v>
      </c>
      <c r="E27" s="560" t="s">
        <v>514</v>
      </c>
      <c r="F27" s="558" t="s">
        <v>506</v>
      </c>
      <c r="G27" s="558" t="s">
        <v>592</v>
      </c>
      <c r="H27" s="558" t="s">
        <v>266</v>
      </c>
      <c r="I27" s="558" t="s">
        <v>593</v>
      </c>
      <c r="J27" s="558" t="s">
        <v>594</v>
      </c>
      <c r="K27" s="558" t="s">
        <v>595</v>
      </c>
      <c r="L27" s="561">
        <v>0</v>
      </c>
      <c r="M27" s="561">
        <v>0</v>
      </c>
      <c r="N27" s="558">
        <v>1</v>
      </c>
      <c r="O27" s="562">
        <v>1</v>
      </c>
      <c r="P27" s="561"/>
      <c r="Q27" s="563"/>
      <c r="R27" s="558"/>
      <c r="S27" s="563">
        <v>0</v>
      </c>
      <c r="T27" s="562"/>
      <c r="U27" s="564">
        <v>0</v>
      </c>
    </row>
    <row r="28" spans="1:21" ht="14.45" customHeight="1" thickBot="1" x14ac:dyDescent="0.25">
      <c r="A28" s="549">
        <v>37</v>
      </c>
      <c r="B28" s="550" t="s">
        <v>505</v>
      </c>
      <c r="C28" s="550" t="s">
        <v>507</v>
      </c>
      <c r="D28" s="551" t="s">
        <v>600</v>
      </c>
      <c r="E28" s="552" t="s">
        <v>514</v>
      </c>
      <c r="F28" s="550" t="s">
        <v>506</v>
      </c>
      <c r="G28" s="550" t="s">
        <v>596</v>
      </c>
      <c r="H28" s="550" t="s">
        <v>266</v>
      </c>
      <c r="I28" s="550" t="s">
        <v>597</v>
      </c>
      <c r="J28" s="550" t="s">
        <v>598</v>
      </c>
      <c r="K28" s="550" t="s">
        <v>599</v>
      </c>
      <c r="L28" s="553">
        <v>42.14</v>
      </c>
      <c r="M28" s="553">
        <v>42.14</v>
      </c>
      <c r="N28" s="550">
        <v>1</v>
      </c>
      <c r="O28" s="554">
        <v>1</v>
      </c>
      <c r="P28" s="553"/>
      <c r="Q28" s="555">
        <v>0</v>
      </c>
      <c r="R28" s="550"/>
      <c r="S28" s="555">
        <v>0</v>
      </c>
      <c r="T28" s="554"/>
      <c r="U28" s="556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B4594150-7E68-41E7-A73E-01DD122A1B34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3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603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265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65" t="s">
        <v>160</v>
      </c>
      <c r="B4" s="566" t="s">
        <v>14</v>
      </c>
      <c r="C4" s="567" t="s">
        <v>2</v>
      </c>
      <c r="D4" s="566" t="s">
        <v>14</v>
      </c>
      <c r="E4" s="567" t="s">
        <v>2</v>
      </c>
      <c r="F4" s="568" t="s">
        <v>14</v>
      </c>
    </row>
    <row r="5" spans="1:6" ht="14.45" customHeight="1" thickBot="1" x14ac:dyDescent="0.25">
      <c r="A5" s="576" t="s">
        <v>513</v>
      </c>
      <c r="B5" s="476">
        <v>451.69</v>
      </c>
      <c r="C5" s="505">
        <v>0.6152222176820713</v>
      </c>
      <c r="D5" s="476">
        <v>282.5</v>
      </c>
      <c r="E5" s="505">
        <v>0.38477778231792858</v>
      </c>
      <c r="F5" s="477">
        <v>734.19</v>
      </c>
    </row>
    <row r="6" spans="1:6" ht="14.45" customHeight="1" thickBot="1" x14ac:dyDescent="0.25">
      <c r="A6" s="572" t="s">
        <v>3</v>
      </c>
      <c r="B6" s="573">
        <v>451.69</v>
      </c>
      <c r="C6" s="574">
        <v>0.6152222176820713</v>
      </c>
      <c r="D6" s="573">
        <v>282.5</v>
      </c>
      <c r="E6" s="574">
        <v>0.38477778231792858</v>
      </c>
      <c r="F6" s="575">
        <v>734.19</v>
      </c>
    </row>
    <row r="7" spans="1:6" ht="14.45" customHeight="1" thickBot="1" x14ac:dyDescent="0.25"/>
    <row r="8" spans="1:6" ht="14.45" customHeight="1" x14ac:dyDescent="0.2">
      <c r="A8" s="583" t="s">
        <v>604</v>
      </c>
      <c r="B8" s="116">
        <v>439.98</v>
      </c>
      <c r="C8" s="548">
        <v>1</v>
      </c>
      <c r="D8" s="116"/>
      <c r="E8" s="548">
        <v>0</v>
      </c>
      <c r="F8" s="569">
        <v>439.98</v>
      </c>
    </row>
    <row r="9" spans="1:6" ht="14.45" customHeight="1" x14ac:dyDescent="0.2">
      <c r="A9" s="584" t="s">
        <v>605</v>
      </c>
      <c r="B9" s="578">
        <v>11.71</v>
      </c>
      <c r="C9" s="563">
        <v>1</v>
      </c>
      <c r="D9" s="578"/>
      <c r="E9" s="563">
        <v>0</v>
      </c>
      <c r="F9" s="579">
        <v>11.71</v>
      </c>
    </row>
    <row r="10" spans="1:6" ht="14.45" customHeight="1" x14ac:dyDescent="0.2">
      <c r="A10" s="584" t="s">
        <v>606</v>
      </c>
      <c r="B10" s="578"/>
      <c r="C10" s="563">
        <v>0</v>
      </c>
      <c r="D10" s="578">
        <v>282.5</v>
      </c>
      <c r="E10" s="563">
        <v>1</v>
      </c>
      <c r="F10" s="579">
        <v>282.5</v>
      </c>
    </row>
    <row r="11" spans="1:6" ht="14.45" customHeight="1" x14ac:dyDescent="0.2">
      <c r="A11" s="584" t="s">
        <v>607</v>
      </c>
      <c r="B11" s="578"/>
      <c r="C11" s="563"/>
      <c r="D11" s="578">
        <v>0</v>
      </c>
      <c r="E11" s="563"/>
      <c r="F11" s="579">
        <v>0</v>
      </c>
    </row>
    <row r="12" spans="1:6" ht="14.45" customHeight="1" thickBot="1" x14ac:dyDescent="0.25">
      <c r="A12" s="585" t="s">
        <v>608</v>
      </c>
      <c r="B12" s="580">
        <v>0</v>
      </c>
      <c r="C12" s="581"/>
      <c r="D12" s="580"/>
      <c r="E12" s="581"/>
      <c r="F12" s="582">
        <v>0</v>
      </c>
    </row>
    <row r="13" spans="1:6" ht="14.45" customHeight="1" thickBot="1" x14ac:dyDescent="0.25">
      <c r="A13" s="572" t="s">
        <v>3</v>
      </c>
      <c r="B13" s="573">
        <v>451.69</v>
      </c>
      <c r="C13" s="574">
        <v>0.6152222176820713</v>
      </c>
      <c r="D13" s="573">
        <v>282.5</v>
      </c>
      <c r="E13" s="574">
        <v>0.38477778231792858</v>
      </c>
      <c r="F13" s="575">
        <v>734.19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{3B10BDC6-D750-46B1-A71A-B569D8D8E52A}</x14:id>
        </ext>
      </extLst>
    </cfRule>
  </conditionalFormatting>
  <conditionalFormatting sqref="F8:F12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{7615EF17-8D61-49E9-B5EF-6FA24265255E}</x14:id>
        </ext>
      </extLst>
    </cfRule>
  </conditionalFormatting>
  <hyperlinks>
    <hyperlink ref="A2" location="Obsah!A1" display="Zpět na Obsah  KL 01  1.-4.měsíc" xr:uid="{42EDCDCB-00B2-42A8-8B7F-0B0357B1BA6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10BDC6-D750-46B1-A71A-B569D8D8E52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7615EF17-8D61-49E9-B5EF-6FA24265255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F8:F12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10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614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265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451.69</v>
      </c>
      <c r="H3" s="44">
        <f>IF(M3=0,0,G3/M3)</f>
        <v>0.6152222176820713</v>
      </c>
      <c r="I3" s="43">
        <f>SUBTOTAL(9,I6:I1048576)</f>
        <v>3</v>
      </c>
      <c r="J3" s="43">
        <f>SUBTOTAL(9,J6:J1048576)</f>
        <v>282.5</v>
      </c>
      <c r="K3" s="44">
        <f>IF(M3=0,0,J3/M3)</f>
        <v>0.38477778231792858</v>
      </c>
      <c r="L3" s="43">
        <f>SUBTOTAL(9,L6:L1048576)</f>
        <v>6</v>
      </c>
      <c r="M3" s="45">
        <f>SUBTOTAL(9,M6:M1048576)</f>
        <v>734.19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65" t="s">
        <v>134</v>
      </c>
      <c r="B5" s="586" t="s">
        <v>130</v>
      </c>
      <c r="C5" s="586" t="s">
        <v>70</v>
      </c>
      <c r="D5" s="586" t="s">
        <v>131</v>
      </c>
      <c r="E5" s="586" t="s">
        <v>132</v>
      </c>
      <c r="F5" s="587" t="s">
        <v>28</v>
      </c>
      <c r="G5" s="587" t="s">
        <v>14</v>
      </c>
      <c r="H5" s="567" t="s">
        <v>133</v>
      </c>
      <c r="I5" s="566" t="s">
        <v>28</v>
      </c>
      <c r="J5" s="587" t="s">
        <v>14</v>
      </c>
      <c r="K5" s="567" t="s">
        <v>133</v>
      </c>
      <c r="L5" s="566" t="s">
        <v>28</v>
      </c>
      <c r="M5" s="588" t="s">
        <v>14</v>
      </c>
    </row>
    <row r="6" spans="1:13" ht="14.45" customHeight="1" x14ac:dyDescent="0.2">
      <c r="A6" s="542" t="s">
        <v>513</v>
      </c>
      <c r="B6" s="543" t="s">
        <v>609</v>
      </c>
      <c r="C6" s="543" t="s">
        <v>569</v>
      </c>
      <c r="D6" s="543" t="s">
        <v>570</v>
      </c>
      <c r="E6" s="543" t="s">
        <v>571</v>
      </c>
      <c r="F6" s="116"/>
      <c r="G6" s="116"/>
      <c r="H6" s="548"/>
      <c r="I6" s="116">
        <v>1</v>
      </c>
      <c r="J6" s="116">
        <v>0</v>
      </c>
      <c r="K6" s="548"/>
      <c r="L6" s="116">
        <v>1</v>
      </c>
      <c r="M6" s="569">
        <v>0</v>
      </c>
    </row>
    <row r="7" spans="1:13" ht="14.45" customHeight="1" x14ac:dyDescent="0.2">
      <c r="A7" s="557" t="s">
        <v>513</v>
      </c>
      <c r="B7" s="558" t="s">
        <v>610</v>
      </c>
      <c r="C7" s="558" t="s">
        <v>520</v>
      </c>
      <c r="D7" s="558" t="s">
        <v>521</v>
      </c>
      <c r="E7" s="558" t="s">
        <v>522</v>
      </c>
      <c r="F7" s="578">
        <v>1</v>
      </c>
      <c r="G7" s="578">
        <v>11.71</v>
      </c>
      <c r="H7" s="563">
        <v>1</v>
      </c>
      <c r="I7" s="578"/>
      <c r="J7" s="578"/>
      <c r="K7" s="563">
        <v>0</v>
      </c>
      <c r="L7" s="578">
        <v>1</v>
      </c>
      <c r="M7" s="579">
        <v>11.71</v>
      </c>
    </row>
    <row r="8" spans="1:13" ht="14.45" customHeight="1" x14ac:dyDescent="0.2">
      <c r="A8" s="557" t="s">
        <v>513</v>
      </c>
      <c r="B8" s="558" t="s">
        <v>611</v>
      </c>
      <c r="C8" s="558" t="s">
        <v>577</v>
      </c>
      <c r="D8" s="558" t="s">
        <v>578</v>
      </c>
      <c r="E8" s="558" t="s">
        <v>579</v>
      </c>
      <c r="F8" s="578">
        <v>1</v>
      </c>
      <c r="G8" s="578">
        <v>0</v>
      </c>
      <c r="H8" s="563"/>
      <c r="I8" s="578"/>
      <c r="J8" s="578"/>
      <c r="K8" s="563"/>
      <c r="L8" s="578">
        <v>1</v>
      </c>
      <c r="M8" s="579">
        <v>0</v>
      </c>
    </row>
    <row r="9" spans="1:13" ht="14.45" customHeight="1" x14ac:dyDescent="0.2">
      <c r="A9" s="557" t="s">
        <v>513</v>
      </c>
      <c r="B9" s="558" t="s">
        <v>612</v>
      </c>
      <c r="C9" s="558" t="s">
        <v>545</v>
      </c>
      <c r="D9" s="558" t="s">
        <v>546</v>
      </c>
      <c r="E9" s="558" t="s">
        <v>547</v>
      </c>
      <c r="F9" s="578">
        <v>1</v>
      </c>
      <c r="G9" s="578">
        <v>439.98</v>
      </c>
      <c r="H9" s="563">
        <v>1</v>
      </c>
      <c r="I9" s="578"/>
      <c r="J9" s="578"/>
      <c r="K9" s="563">
        <v>0</v>
      </c>
      <c r="L9" s="578">
        <v>1</v>
      </c>
      <c r="M9" s="579">
        <v>439.98</v>
      </c>
    </row>
    <row r="10" spans="1:13" ht="14.45" customHeight="1" thickBot="1" x14ac:dyDescent="0.25">
      <c r="A10" s="549" t="s">
        <v>513</v>
      </c>
      <c r="B10" s="550" t="s">
        <v>613</v>
      </c>
      <c r="C10" s="550" t="s">
        <v>561</v>
      </c>
      <c r="D10" s="550" t="s">
        <v>562</v>
      </c>
      <c r="E10" s="550" t="s">
        <v>563</v>
      </c>
      <c r="F10" s="570"/>
      <c r="G10" s="570"/>
      <c r="H10" s="555">
        <v>0</v>
      </c>
      <c r="I10" s="570">
        <v>2</v>
      </c>
      <c r="J10" s="570">
        <v>282.5</v>
      </c>
      <c r="K10" s="555">
        <v>1</v>
      </c>
      <c r="L10" s="570">
        <v>2</v>
      </c>
      <c r="M10" s="571">
        <v>282.5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A26C824E-92F3-4C0B-ABE6-EEACC626CE08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2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138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452</v>
      </c>
      <c r="B5" s="466" t="s">
        <v>453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452</v>
      </c>
      <c r="B6" s="466" t="s">
        <v>615</v>
      </c>
      <c r="C6" s="467">
        <v>3306.7631800000004</v>
      </c>
      <c r="D6" s="467">
        <v>3741.1988500000007</v>
      </c>
      <c r="E6" s="467"/>
      <c r="F6" s="467">
        <v>4359.822089999996</v>
      </c>
      <c r="G6" s="467">
        <v>0</v>
      </c>
      <c r="H6" s="467">
        <v>4359.822089999996</v>
      </c>
      <c r="I6" s="468" t="s">
        <v>266</v>
      </c>
      <c r="J6" s="469" t="s">
        <v>1</v>
      </c>
    </row>
    <row r="7" spans="1:10" ht="14.45" customHeight="1" x14ac:dyDescent="0.2">
      <c r="A7" s="465" t="s">
        <v>452</v>
      </c>
      <c r="B7" s="466" t="s">
        <v>616</v>
      </c>
      <c r="C7" s="467">
        <v>0</v>
      </c>
      <c r="D7" s="467">
        <v>0</v>
      </c>
      <c r="E7" s="467"/>
      <c r="F7" s="467">
        <v>0.42480000000000001</v>
      </c>
      <c r="G7" s="467">
        <v>0</v>
      </c>
      <c r="H7" s="467">
        <v>0.42480000000000001</v>
      </c>
      <c r="I7" s="468" t="s">
        <v>266</v>
      </c>
      <c r="J7" s="469" t="s">
        <v>1</v>
      </c>
    </row>
    <row r="8" spans="1:10" ht="14.45" customHeight="1" x14ac:dyDescent="0.2">
      <c r="A8" s="465" t="s">
        <v>452</v>
      </c>
      <c r="B8" s="466" t="s">
        <v>617</v>
      </c>
      <c r="C8" s="467">
        <v>434.43779000000006</v>
      </c>
      <c r="D8" s="467">
        <v>477.98395000000005</v>
      </c>
      <c r="E8" s="467"/>
      <c r="F8" s="467">
        <v>464.32007000000004</v>
      </c>
      <c r="G8" s="467">
        <v>0</v>
      </c>
      <c r="H8" s="467">
        <v>464.32007000000004</v>
      </c>
      <c r="I8" s="468" t="s">
        <v>266</v>
      </c>
      <c r="J8" s="469" t="s">
        <v>1</v>
      </c>
    </row>
    <row r="9" spans="1:10" ht="14.45" customHeight="1" x14ac:dyDescent="0.2">
      <c r="A9" s="465" t="s">
        <v>452</v>
      </c>
      <c r="B9" s="466" t="s">
        <v>618</v>
      </c>
      <c r="C9" s="467">
        <v>11.17756</v>
      </c>
      <c r="D9" s="467">
        <v>14.320349999999999</v>
      </c>
      <c r="E9" s="467"/>
      <c r="F9" s="467">
        <v>15.810230000000004</v>
      </c>
      <c r="G9" s="467">
        <v>0</v>
      </c>
      <c r="H9" s="467">
        <v>15.810230000000004</v>
      </c>
      <c r="I9" s="468" t="s">
        <v>266</v>
      </c>
      <c r="J9" s="469" t="s">
        <v>1</v>
      </c>
    </row>
    <row r="10" spans="1:10" ht="14.45" customHeight="1" x14ac:dyDescent="0.2">
      <c r="A10" s="465" t="s">
        <v>452</v>
      </c>
      <c r="B10" s="466" t="s">
        <v>619</v>
      </c>
      <c r="C10" s="467">
        <v>217.67680999999999</v>
      </c>
      <c r="D10" s="467">
        <v>203.62813</v>
      </c>
      <c r="E10" s="467"/>
      <c r="F10" s="467">
        <v>274.22094999999996</v>
      </c>
      <c r="G10" s="467">
        <v>0</v>
      </c>
      <c r="H10" s="467">
        <v>274.22094999999996</v>
      </c>
      <c r="I10" s="468" t="s">
        <v>266</v>
      </c>
      <c r="J10" s="469" t="s">
        <v>1</v>
      </c>
    </row>
    <row r="11" spans="1:10" ht="14.45" customHeight="1" x14ac:dyDescent="0.2">
      <c r="A11" s="465" t="s">
        <v>452</v>
      </c>
      <c r="B11" s="466" t="s">
        <v>620</v>
      </c>
      <c r="C11" s="467">
        <v>0</v>
      </c>
      <c r="D11" s="467">
        <v>0</v>
      </c>
      <c r="E11" s="467"/>
      <c r="F11" s="467">
        <v>0.48840000000000006</v>
      </c>
      <c r="G11" s="467">
        <v>0</v>
      </c>
      <c r="H11" s="467">
        <v>0.48840000000000006</v>
      </c>
      <c r="I11" s="468" t="s">
        <v>266</v>
      </c>
      <c r="J11" s="469" t="s">
        <v>1</v>
      </c>
    </row>
    <row r="12" spans="1:10" ht="14.45" customHeight="1" x14ac:dyDescent="0.2">
      <c r="A12" s="465" t="s">
        <v>452</v>
      </c>
      <c r="B12" s="466" t="s">
        <v>621</v>
      </c>
      <c r="C12" s="467">
        <v>10.8285</v>
      </c>
      <c r="D12" s="467">
        <v>13.984659999999998</v>
      </c>
      <c r="E12" s="467"/>
      <c r="F12" s="467">
        <v>20.834580000000003</v>
      </c>
      <c r="G12" s="467">
        <v>0</v>
      </c>
      <c r="H12" s="467">
        <v>20.834580000000003</v>
      </c>
      <c r="I12" s="468" t="s">
        <v>266</v>
      </c>
      <c r="J12" s="469" t="s">
        <v>1</v>
      </c>
    </row>
    <row r="13" spans="1:10" ht="14.45" customHeight="1" x14ac:dyDescent="0.2">
      <c r="A13" s="465" t="s">
        <v>452</v>
      </c>
      <c r="B13" s="466" t="s">
        <v>456</v>
      </c>
      <c r="C13" s="467">
        <v>3980.8838400000004</v>
      </c>
      <c r="D13" s="467">
        <v>4451.1159400000006</v>
      </c>
      <c r="E13" s="467"/>
      <c r="F13" s="467">
        <v>5135.9211199999954</v>
      </c>
      <c r="G13" s="467">
        <v>0</v>
      </c>
      <c r="H13" s="467">
        <v>5135.9211199999954</v>
      </c>
      <c r="I13" s="468" t="s">
        <v>266</v>
      </c>
      <c r="J13" s="469" t="s">
        <v>457</v>
      </c>
    </row>
    <row r="15" spans="1:10" ht="14.45" customHeight="1" x14ac:dyDescent="0.2">
      <c r="A15" s="465" t="s">
        <v>452</v>
      </c>
      <c r="B15" s="466" t="s">
        <v>453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68</v>
      </c>
    </row>
    <row r="16" spans="1:10" ht="14.45" customHeight="1" x14ac:dyDescent="0.2">
      <c r="A16" s="465" t="s">
        <v>458</v>
      </c>
      <c r="B16" s="466" t="s">
        <v>459</v>
      </c>
      <c r="C16" s="467" t="s">
        <v>266</v>
      </c>
      <c r="D16" s="467" t="s">
        <v>266</v>
      </c>
      <c r="E16" s="467"/>
      <c r="F16" s="467" t="s">
        <v>266</v>
      </c>
      <c r="G16" s="467" t="s">
        <v>266</v>
      </c>
      <c r="H16" s="467" t="s">
        <v>266</v>
      </c>
      <c r="I16" s="468" t="s">
        <v>266</v>
      </c>
      <c r="J16" s="469" t="s">
        <v>0</v>
      </c>
    </row>
    <row r="17" spans="1:10" ht="14.45" customHeight="1" x14ac:dyDescent="0.2">
      <c r="A17" s="465" t="s">
        <v>458</v>
      </c>
      <c r="B17" s="466" t="s">
        <v>615</v>
      </c>
      <c r="C17" s="467">
        <v>3175.0518200000006</v>
      </c>
      <c r="D17" s="467">
        <v>3585.2062600000008</v>
      </c>
      <c r="E17" s="467"/>
      <c r="F17" s="467">
        <v>4220.8708299999962</v>
      </c>
      <c r="G17" s="467">
        <v>0</v>
      </c>
      <c r="H17" s="467">
        <v>4220.8708299999962</v>
      </c>
      <c r="I17" s="468" t="s">
        <v>266</v>
      </c>
      <c r="J17" s="469" t="s">
        <v>1</v>
      </c>
    </row>
    <row r="18" spans="1:10" ht="14.45" customHeight="1" x14ac:dyDescent="0.2">
      <c r="A18" s="465" t="s">
        <v>458</v>
      </c>
      <c r="B18" s="466" t="s">
        <v>616</v>
      </c>
      <c r="C18" s="467">
        <v>0</v>
      </c>
      <c r="D18" s="467">
        <v>0</v>
      </c>
      <c r="E18" s="467"/>
      <c r="F18" s="467">
        <v>0.42480000000000001</v>
      </c>
      <c r="G18" s="467">
        <v>0</v>
      </c>
      <c r="H18" s="467">
        <v>0.42480000000000001</v>
      </c>
      <c r="I18" s="468" t="s">
        <v>266</v>
      </c>
      <c r="J18" s="469" t="s">
        <v>1</v>
      </c>
    </row>
    <row r="19" spans="1:10" ht="14.45" customHeight="1" x14ac:dyDescent="0.2">
      <c r="A19" s="465" t="s">
        <v>458</v>
      </c>
      <c r="B19" s="466" t="s">
        <v>617</v>
      </c>
      <c r="C19" s="467">
        <v>434.43779000000006</v>
      </c>
      <c r="D19" s="467">
        <v>477.98395000000005</v>
      </c>
      <c r="E19" s="467"/>
      <c r="F19" s="467">
        <v>464.32007000000004</v>
      </c>
      <c r="G19" s="467">
        <v>0</v>
      </c>
      <c r="H19" s="467">
        <v>464.32007000000004</v>
      </c>
      <c r="I19" s="468" t="s">
        <v>266</v>
      </c>
      <c r="J19" s="469" t="s">
        <v>1</v>
      </c>
    </row>
    <row r="20" spans="1:10" ht="14.45" customHeight="1" x14ac:dyDescent="0.2">
      <c r="A20" s="465" t="s">
        <v>458</v>
      </c>
      <c r="B20" s="466" t="s">
        <v>618</v>
      </c>
      <c r="C20" s="467">
        <v>9.5163600000000006</v>
      </c>
      <c r="D20" s="467">
        <v>11.71735</v>
      </c>
      <c r="E20" s="467"/>
      <c r="F20" s="467">
        <v>13.207230000000004</v>
      </c>
      <c r="G20" s="467">
        <v>0</v>
      </c>
      <c r="H20" s="467">
        <v>13.207230000000004</v>
      </c>
      <c r="I20" s="468" t="s">
        <v>266</v>
      </c>
      <c r="J20" s="469" t="s">
        <v>1</v>
      </c>
    </row>
    <row r="21" spans="1:10" ht="14.45" customHeight="1" x14ac:dyDescent="0.2">
      <c r="A21" s="465" t="s">
        <v>458</v>
      </c>
      <c r="B21" s="466" t="s">
        <v>619</v>
      </c>
      <c r="C21" s="467">
        <v>217.67680999999999</v>
      </c>
      <c r="D21" s="467">
        <v>203.62813</v>
      </c>
      <c r="E21" s="467"/>
      <c r="F21" s="467">
        <v>274.22094999999996</v>
      </c>
      <c r="G21" s="467">
        <v>0</v>
      </c>
      <c r="H21" s="467">
        <v>274.22094999999996</v>
      </c>
      <c r="I21" s="468" t="s">
        <v>266</v>
      </c>
      <c r="J21" s="469" t="s">
        <v>1</v>
      </c>
    </row>
    <row r="22" spans="1:10" ht="14.45" customHeight="1" x14ac:dyDescent="0.2">
      <c r="A22" s="465" t="s">
        <v>458</v>
      </c>
      <c r="B22" s="466" t="s">
        <v>620</v>
      </c>
      <c r="C22" s="467">
        <v>0</v>
      </c>
      <c r="D22" s="467">
        <v>0</v>
      </c>
      <c r="E22" s="467"/>
      <c r="F22" s="467">
        <v>0.48840000000000006</v>
      </c>
      <c r="G22" s="467">
        <v>0</v>
      </c>
      <c r="H22" s="467">
        <v>0.48840000000000006</v>
      </c>
      <c r="I22" s="468" t="s">
        <v>266</v>
      </c>
      <c r="J22" s="469" t="s">
        <v>1</v>
      </c>
    </row>
    <row r="23" spans="1:10" ht="14.45" customHeight="1" x14ac:dyDescent="0.2">
      <c r="A23" s="465" t="s">
        <v>458</v>
      </c>
      <c r="B23" s="466" t="s">
        <v>621</v>
      </c>
      <c r="C23" s="467">
        <v>8.9384999999999994</v>
      </c>
      <c r="D23" s="467">
        <v>12.064359999999999</v>
      </c>
      <c r="E23" s="467"/>
      <c r="F23" s="467">
        <v>18.912830000000003</v>
      </c>
      <c r="G23" s="467">
        <v>0</v>
      </c>
      <c r="H23" s="467">
        <v>18.912830000000003</v>
      </c>
      <c r="I23" s="468" t="s">
        <v>266</v>
      </c>
      <c r="J23" s="469" t="s">
        <v>1</v>
      </c>
    </row>
    <row r="24" spans="1:10" ht="14.45" customHeight="1" x14ac:dyDescent="0.2">
      <c r="A24" s="465" t="s">
        <v>458</v>
      </c>
      <c r="B24" s="466" t="s">
        <v>460</v>
      </c>
      <c r="C24" s="467">
        <v>3845.6212800000008</v>
      </c>
      <c r="D24" s="467">
        <v>4290.6000500000009</v>
      </c>
      <c r="E24" s="467"/>
      <c r="F24" s="467">
        <v>4992.445109999996</v>
      </c>
      <c r="G24" s="467">
        <v>0</v>
      </c>
      <c r="H24" s="467">
        <v>4992.445109999996</v>
      </c>
      <c r="I24" s="468" t="s">
        <v>266</v>
      </c>
      <c r="J24" s="469" t="s">
        <v>461</v>
      </c>
    </row>
    <row r="25" spans="1:10" ht="14.45" customHeight="1" x14ac:dyDescent="0.2">
      <c r="A25" s="465" t="s">
        <v>266</v>
      </c>
      <c r="B25" s="466" t="s">
        <v>266</v>
      </c>
      <c r="C25" s="467" t="s">
        <v>266</v>
      </c>
      <c r="D25" s="467" t="s">
        <v>266</v>
      </c>
      <c r="E25" s="467"/>
      <c r="F25" s="467" t="s">
        <v>266</v>
      </c>
      <c r="G25" s="467" t="s">
        <v>266</v>
      </c>
      <c r="H25" s="467" t="s">
        <v>266</v>
      </c>
      <c r="I25" s="468" t="s">
        <v>266</v>
      </c>
      <c r="J25" s="469" t="s">
        <v>462</v>
      </c>
    </row>
    <row r="26" spans="1:10" ht="14.45" customHeight="1" x14ac:dyDescent="0.2">
      <c r="A26" s="465" t="s">
        <v>622</v>
      </c>
      <c r="B26" s="466" t="s">
        <v>623</v>
      </c>
      <c r="C26" s="467" t="s">
        <v>266</v>
      </c>
      <c r="D26" s="467" t="s">
        <v>266</v>
      </c>
      <c r="E26" s="467"/>
      <c r="F26" s="467" t="s">
        <v>266</v>
      </c>
      <c r="G26" s="467" t="s">
        <v>266</v>
      </c>
      <c r="H26" s="467" t="s">
        <v>266</v>
      </c>
      <c r="I26" s="468" t="s">
        <v>266</v>
      </c>
      <c r="J26" s="469" t="s">
        <v>0</v>
      </c>
    </row>
    <row r="27" spans="1:10" ht="14.45" customHeight="1" x14ac:dyDescent="0.2">
      <c r="A27" s="465" t="s">
        <v>622</v>
      </c>
      <c r="B27" s="466" t="s">
        <v>615</v>
      </c>
      <c r="C27" s="467">
        <v>131.71135999999998</v>
      </c>
      <c r="D27" s="467">
        <v>155.99259000000004</v>
      </c>
      <c r="E27" s="467"/>
      <c r="F27" s="467">
        <v>138.95126000000002</v>
      </c>
      <c r="G27" s="467">
        <v>0</v>
      </c>
      <c r="H27" s="467">
        <v>138.95126000000002</v>
      </c>
      <c r="I27" s="468" t="s">
        <v>266</v>
      </c>
      <c r="J27" s="469" t="s">
        <v>1</v>
      </c>
    </row>
    <row r="28" spans="1:10" ht="14.45" customHeight="1" x14ac:dyDescent="0.2">
      <c r="A28" s="465" t="s">
        <v>622</v>
      </c>
      <c r="B28" s="466" t="s">
        <v>618</v>
      </c>
      <c r="C28" s="467">
        <v>1.6612</v>
      </c>
      <c r="D28" s="467">
        <v>2.6030000000000002</v>
      </c>
      <c r="E28" s="467"/>
      <c r="F28" s="467">
        <v>2.6030000000000002</v>
      </c>
      <c r="G28" s="467">
        <v>0</v>
      </c>
      <c r="H28" s="467">
        <v>2.6030000000000002</v>
      </c>
      <c r="I28" s="468" t="s">
        <v>266</v>
      </c>
      <c r="J28" s="469" t="s">
        <v>1</v>
      </c>
    </row>
    <row r="29" spans="1:10" ht="14.45" customHeight="1" x14ac:dyDescent="0.2">
      <c r="A29" s="465" t="s">
        <v>622</v>
      </c>
      <c r="B29" s="466" t="s">
        <v>621</v>
      </c>
      <c r="C29" s="467">
        <v>1.89</v>
      </c>
      <c r="D29" s="467">
        <v>1.9202999999999999</v>
      </c>
      <c r="E29" s="467"/>
      <c r="F29" s="467">
        <v>1.9217500000000001</v>
      </c>
      <c r="G29" s="467">
        <v>0</v>
      </c>
      <c r="H29" s="467">
        <v>1.9217500000000001</v>
      </c>
      <c r="I29" s="468" t="s">
        <v>266</v>
      </c>
      <c r="J29" s="469" t="s">
        <v>1</v>
      </c>
    </row>
    <row r="30" spans="1:10" ht="14.45" customHeight="1" x14ac:dyDescent="0.2">
      <c r="A30" s="465" t="s">
        <v>622</v>
      </c>
      <c r="B30" s="466" t="s">
        <v>624</v>
      </c>
      <c r="C30" s="467">
        <v>135.26255999999998</v>
      </c>
      <c r="D30" s="467">
        <v>160.51589000000004</v>
      </c>
      <c r="E30" s="467"/>
      <c r="F30" s="467">
        <v>143.47601000000003</v>
      </c>
      <c r="G30" s="467">
        <v>0</v>
      </c>
      <c r="H30" s="467">
        <v>143.47601000000003</v>
      </c>
      <c r="I30" s="468" t="s">
        <v>266</v>
      </c>
      <c r="J30" s="469" t="s">
        <v>461</v>
      </c>
    </row>
    <row r="31" spans="1:10" ht="14.45" customHeight="1" x14ac:dyDescent="0.2">
      <c r="A31" s="465" t="s">
        <v>266</v>
      </c>
      <c r="B31" s="466" t="s">
        <v>266</v>
      </c>
      <c r="C31" s="467" t="s">
        <v>266</v>
      </c>
      <c r="D31" s="467" t="s">
        <v>266</v>
      </c>
      <c r="E31" s="467"/>
      <c r="F31" s="467" t="s">
        <v>266</v>
      </c>
      <c r="G31" s="467" t="s">
        <v>266</v>
      </c>
      <c r="H31" s="467" t="s">
        <v>266</v>
      </c>
      <c r="I31" s="468" t="s">
        <v>266</v>
      </c>
      <c r="J31" s="469" t="s">
        <v>462</v>
      </c>
    </row>
    <row r="32" spans="1:10" ht="14.45" customHeight="1" x14ac:dyDescent="0.2">
      <c r="A32" s="465" t="s">
        <v>452</v>
      </c>
      <c r="B32" s="466" t="s">
        <v>456</v>
      </c>
      <c r="C32" s="467">
        <v>3980.8838400000004</v>
      </c>
      <c r="D32" s="467">
        <v>4451.1159400000006</v>
      </c>
      <c r="E32" s="467"/>
      <c r="F32" s="467">
        <v>5135.9211199999963</v>
      </c>
      <c r="G32" s="467">
        <v>0</v>
      </c>
      <c r="H32" s="467">
        <v>5135.9211199999963</v>
      </c>
      <c r="I32" s="468" t="s">
        <v>266</v>
      </c>
      <c r="J32" s="469" t="s">
        <v>457</v>
      </c>
    </row>
  </sheetData>
  <mergeCells count="3">
    <mergeCell ref="A1:I1"/>
    <mergeCell ref="F3:I3"/>
    <mergeCell ref="C4:D4"/>
  </mergeCells>
  <conditionalFormatting sqref="F14 F33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2">
    <cfRule type="expression" dxfId="11" priority="6">
      <formula>$H15&gt;0</formula>
    </cfRule>
  </conditionalFormatting>
  <conditionalFormatting sqref="A15:A32">
    <cfRule type="expression" dxfId="10" priority="5">
      <formula>AND($J15&lt;&gt;"mezeraKL",$J15&lt;&gt;"")</formula>
    </cfRule>
  </conditionalFormatting>
  <conditionalFormatting sqref="I15:I32">
    <cfRule type="expression" dxfId="9" priority="7">
      <formula>$I15&gt;1</formula>
    </cfRule>
  </conditionalFormatting>
  <conditionalFormatting sqref="B15:B32">
    <cfRule type="expression" dxfId="8" priority="4">
      <formula>OR($J15="NS",$J15="SumaNS",$J15="Účet")</formula>
    </cfRule>
  </conditionalFormatting>
  <conditionalFormatting sqref="A15:D32 F15:I32">
    <cfRule type="expression" dxfId="7" priority="8">
      <formula>AND($J15&lt;&gt;"",$J15&lt;&gt;"mezeraKL")</formula>
    </cfRule>
  </conditionalFormatting>
  <conditionalFormatting sqref="B15:D32 F15:I32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2 F15:I32">
    <cfRule type="expression" dxfId="5" priority="2">
      <formula>OR($J15="SumaNS",$J15="NS")</formula>
    </cfRule>
  </conditionalFormatting>
  <hyperlinks>
    <hyperlink ref="A2" location="Obsah!A1" display="Zpět na Obsah  KL 01  1.-4.měsíc" xr:uid="{67936FA4-3ADA-47B6-B059-C11AF251DE74}"/>
  </hyperlinks>
  <pageMargins left="0.25" right="0.25" top="0.75" bottom="0.75" header="0.3" footer="0.3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4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1084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265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16.208684930759159</v>
      </c>
      <c r="J3" s="98">
        <f>SUBTOTAL(9,J5:J1048576)</f>
        <v>316946</v>
      </c>
      <c r="K3" s="99">
        <f>SUBTOTAL(9,K5:K1048576)</f>
        <v>5137277.8540643919</v>
      </c>
    </row>
    <row r="4" spans="1:11" s="208" customFormat="1" ht="14.45" customHeight="1" thickBot="1" x14ac:dyDescent="0.25">
      <c r="A4" s="589" t="s">
        <v>4</v>
      </c>
      <c r="B4" s="471" t="s">
        <v>5</v>
      </c>
      <c r="C4" s="471" t="s">
        <v>0</v>
      </c>
      <c r="D4" s="471" t="s">
        <v>6</v>
      </c>
      <c r="E4" s="471" t="s">
        <v>7</v>
      </c>
      <c r="F4" s="471" t="s">
        <v>1</v>
      </c>
      <c r="G4" s="471" t="s">
        <v>70</v>
      </c>
      <c r="H4" s="473" t="s">
        <v>11</v>
      </c>
      <c r="I4" s="474" t="s">
        <v>141</v>
      </c>
      <c r="J4" s="474" t="s">
        <v>13</v>
      </c>
      <c r="K4" s="475" t="s">
        <v>155</v>
      </c>
    </row>
    <row r="5" spans="1:11" ht="14.45" customHeight="1" x14ac:dyDescent="0.2">
      <c r="A5" s="542" t="s">
        <v>452</v>
      </c>
      <c r="B5" s="543" t="s">
        <v>453</v>
      </c>
      <c r="C5" s="546" t="s">
        <v>458</v>
      </c>
      <c r="D5" s="590" t="s">
        <v>459</v>
      </c>
      <c r="E5" s="546" t="s">
        <v>625</v>
      </c>
      <c r="F5" s="590" t="s">
        <v>626</v>
      </c>
      <c r="G5" s="546" t="s">
        <v>627</v>
      </c>
      <c r="H5" s="546" t="s">
        <v>628</v>
      </c>
      <c r="I5" s="116">
        <v>33305.25</v>
      </c>
      <c r="J5" s="116">
        <v>1</v>
      </c>
      <c r="K5" s="569">
        <v>33305.25</v>
      </c>
    </row>
    <row r="6" spans="1:11" ht="14.45" customHeight="1" x14ac:dyDescent="0.2">
      <c r="A6" s="557" t="s">
        <v>452</v>
      </c>
      <c r="B6" s="558" t="s">
        <v>453</v>
      </c>
      <c r="C6" s="561" t="s">
        <v>458</v>
      </c>
      <c r="D6" s="591" t="s">
        <v>459</v>
      </c>
      <c r="E6" s="561" t="s">
        <v>625</v>
      </c>
      <c r="F6" s="591" t="s">
        <v>626</v>
      </c>
      <c r="G6" s="561" t="s">
        <v>629</v>
      </c>
      <c r="H6" s="561" t="s">
        <v>630</v>
      </c>
      <c r="I6" s="578">
        <v>1724.25</v>
      </c>
      <c r="J6" s="578">
        <v>2</v>
      </c>
      <c r="K6" s="579">
        <v>3448.5</v>
      </c>
    </row>
    <row r="7" spans="1:11" ht="14.45" customHeight="1" x14ac:dyDescent="0.2">
      <c r="A7" s="557" t="s">
        <v>452</v>
      </c>
      <c r="B7" s="558" t="s">
        <v>453</v>
      </c>
      <c r="C7" s="561" t="s">
        <v>458</v>
      </c>
      <c r="D7" s="591" t="s">
        <v>459</v>
      </c>
      <c r="E7" s="561" t="s">
        <v>625</v>
      </c>
      <c r="F7" s="591" t="s">
        <v>626</v>
      </c>
      <c r="G7" s="561" t="s">
        <v>631</v>
      </c>
      <c r="H7" s="561" t="s">
        <v>632</v>
      </c>
      <c r="I7" s="578">
        <v>410.60000610351563</v>
      </c>
      <c r="J7" s="578">
        <v>16</v>
      </c>
      <c r="K7" s="579">
        <v>6569.60009765625</v>
      </c>
    </row>
    <row r="8" spans="1:11" ht="14.45" customHeight="1" x14ac:dyDescent="0.2">
      <c r="A8" s="557" t="s">
        <v>452</v>
      </c>
      <c r="B8" s="558" t="s">
        <v>453</v>
      </c>
      <c r="C8" s="561" t="s">
        <v>458</v>
      </c>
      <c r="D8" s="591" t="s">
        <v>459</v>
      </c>
      <c r="E8" s="561" t="s">
        <v>625</v>
      </c>
      <c r="F8" s="591" t="s">
        <v>626</v>
      </c>
      <c r="G8" s="561" t="s">
        <v>633</v>
      </c>
      <c r="H8" s="561" t="s">
        <v>634</v>
      </c>
      <c r="I8" s="578">
        <v>82.279998779296875</v>
      </c>
      <c r="J8" s="578">
        <v>24</v>
      </c>
      <c r="K8" s="579">
        <v>1974.719970703125</v>
      </c>
    </row>
    <row r="9" spans="1:11" ht="14.45" customHeight="1" x14ac:dyDescent="0.2">
      <c r="A9" s="557" t="s">
        <v>452</v>
      </c>
      <c r="B9" s="558" t="s">
        <v>453</v>
      </c>
      <c r="C9" s="561" t="s">
        <v>458</v>
      </c>
      <c r="D9" s="591" t="s">
        <v>459</v>
      </c>
      <c r="E9" s="561" t="s">
        <v>625</v>
      </c>
      <c r="F9" s="591" t="s">
        <v>626</v>
      </c>
      <c r="G9" s="561" t="s">
        <v>635</v>
      </c>
      <c r="H9" s="561" t="s">
        <v>636</v>
      </c>
      <c r="I9" s="578">
        <v>15412.98046875</v>
      </c>
      <c r="J9" s="578">
        <v>1</v>
      </c>
      <c r="K9" s="579">
        <v>15412.98046875</v>
      </c>
    </row>
    <row r="10" spans="1:11" ht="14.45" customHeight="1" x14ac:dyDescent="0.2">
      <c r="A10" s="557" t="s">
        <v>452</v>
      </c>
      <c r="B10" s="558" t="s">
        <v>453</v>
      </c>
      <c r="C10" s="561" t="s">
        <v>458</v>
      </c>
      <c r="D10" s="591" t="s">
        <v>459</v>
      </c>
      <c r="E10" s="561" t="s">
        <v>625</v>
      </c>
      <c r="F10" s="591" t="s">
        <v>626</v>
      </c>
      <c r="G10" s="561" t="s">
        <v>637</v>
      </c>
      <c r="H10" s="561" t="s">
        <v>638</v>
      </c>
      <c r="I10" s="578">
        <v>9514.23046875</v>
      </c>
      <c r="J10" s="578">
        <v>1</v>
      </c>
      <c r="K10" s="579">
        <v>9514.23046875</v>
      </c>
    </row>
    <row r="11" spans="1:11" ht="14.45" customHeight="1" x14ac:dyDescent="0.2">
      <c r="A11" s="557" t="s">
        <v>452</v>
      </c>
      <c r="B11" s="558" t="s">
        <v>453</v>
      </c>
      <c r="C11" s="561" t="s">
        <v>458</v>
      </c>
      <c r="D11" s="591" t="s">
        <v>459</v>
      </c>
      <c r="E11" s="561" t="s">
        <v>625</v>
      </c>
      <c r="F11" s="591" t="s">
        <v>626</v>
      </c>
      <c r="G11" s="561" t="s">
        <v>639</v>
      </c>
      <c r="H11" s="561" t="s">
        <v>640</v>
      </c>
      <c r="I11" s="578">
        <v>9514.23046875</v>
      </c>
      <c r="J11" s="578">
        <v>1</v>
      </c>
      <c r="K11" s="579">
        <v>9514.23046875</v>
      </c>
    </row>
    <row r="12" spans="1:11" ht="14.45" customHeight="1" x14ac:dyDescent="0.2">
      <c r="A12" s="557" t="s">
        <v>452</v>
      </c>
      <c r="B12" s="558" t="s">
        <v>453</v>
      </c>
      <c r="C12" s="561" t="s">
        <v>458</v>
      </c>
      <c r="D12" s="591" t="s">
        <v>459</v>
      </c>
      <c r="E12" s="561" t="s">
        <v>625</v>
      </c>
      <c r="F12" s="591" t="s">
        <v>626</v>
      </c>
      <c r="G12" s="561" t="s">
        <v>641</v>
      </c>
      <c r="H12" s="561" t="s">
        <v>642</v>
      </c>
      <c r="I12" s="578">
        <v>9514.2197265625</v>
      </c>
      <c r="J12" s="578">
        <v>1</v>
      </c>
      <c r="K12" s="579">
        <v>9514.2197265625</v>
      </c>
    </row>
    <row r="13" spans="1:11" ht="14.45" customHeight="1" x14ac:dyDescent="0.2">
      <c r="A13" s="557" t="s">
        <v>452</v>
      </c>
      <c r="B13" s="558" t="s">
        <v>453</v>
      </c>
      <c r="C13" s="561" t="s">
        <v>458</v>
      </c>
      <c r="D13" s="591" t="s">
        <v>459</v>
      </c>
      <c r="E13" s="561" t="s">
        <v>625</v>
      </c>
      <c r="F13" s="591" t="s">
        <v>626</v>
      </c>
      <c r="G13" s="561" t="s">
        <v>643</v>
      </c>
      <c r="H13" s="561" t="s">
        <v>644</v>
      </c>
      <c r="I13" s="578">
        <v>3806.659912109375</v>
      </c>
      <c r="J13" s="578">
        <v>2</v>
      </c>
      <c r="K13" s="579">
        <v>7613.31982421875</v>
      </c>
    </row>
    <row r="14" spans="1:11" ht="14.45" customHeight="1" x14ac:dyDescent="0.2">
      <c r="A14" s="557" t="s">
        <v>452</v>
      </c>
      <c r="B14" s="558" t="s">
        <v>453</v>
      </c>
      <c r="C14" s="561" t="s">
        <v>458</v>
      </c>
      <c r="D14" s="591" t="s">
        <v>459</v>
      </c>
      <c r="E14" s="561" t="s">
        <v>625</v>
      </c>
      <c r="F14" s="591" t="s">
        <v>626</v>
      </c>
      <c r="G14" s="561" t="s">
        <v>645</v>
      </c>
      <c r="H14" s="561" t="s">
        <v>646</v>
      </c>
      <c r="I14" s="578">
        <v>23401.400390625</v>
      </c>
      <c r="J14" s="578">
        <v>1</v>
      </c>
      <c r="K14" s="579">
        <v>23401.400390625</v>
      </c>
    </row>
    <row r="15" spans="1:11" ht="14.45" customHeight="1" x14ac:dyDescent="0.2">
      <c r="A15" s="557" t="s">
        <v>452</v>
      </c>
      <c r="B15" s="558" t="s">
        <v>453</v>
      </c>
      <c r="C15" s="561" t="s">
        <v>458</v>
      </c>
      <c r="D15" s="591" t="s">
        <v>459</v>
      </c>
      <c r="E15" s="561" t="s">
        <v>625</v>
      </c>
      <c r="F15" s="591" t="s">
        <v>626</v>
      </c>
      <c r="G15" s="561" t="s">
        <v>647</v>
      </c>
      <c r="H15" s="561" t="s">
        <v>648</v>
      </c>
      <c r="I15" s="578">
        <v>23110.029296875</v>
      </c>
      <c r="J15" s="578">
        <v>1</v>
      </c>
      <c r="K15" s="579">
        <v>23110.029296875</v>
      </c>
    </row>
    <row r="16" spans="1:11" ht="14.45" customHeight="1" x14ac:dyDescent="0.2">
      <c r="A16" s="557" t="s">
        <v>452</v>
      </c>
      <c r="B16" s="558" t="s">
        <v>453</v>
      </c>
      <c r="C16" s="561" t="s">
        <v>458</v>
      </c>
      <c r="D16" s="591" t="s">
        <v>459</v>
      </c>
      <c r="E16" s="561" t="s">
        <v>625</v>
      </c>
      <c r="F16" s="591" t="s">
        <v>626</v>
      </c>
      <c r="G16" s="561" t="s">
        <v>649</v>
      </c>
      <c r="H16" s="561" t="s">
        <v>650</v>
      </c>
      <c r="I16" s="578">
        <v>4840.530029296875</v>
      </c>
      <c r="J16" s="578">
        <v>2</v>
      </c>
      <c r="K16" s="579">
        <v>9681.06005859375</v>
      </c>
    </row>
    <row r="17" spans="1:11" ht="14.45" customHeight="1" x14ac:dyDescent="0.2">
      <c r="A17" s="557" t="s">
        <v>452</v>
      </c>
      <c r="B17" s="558" t="s">
        <v>453</v>
      </c>
      <c r="C17" s="561" t="s">
        <v>458</v>
      </c>
      <c r="D17" s="591" t="s">
        <v>459</v>
      </c>
      <c r="E17" s="561" t="s">
        <v>625</v>
      </c>
      <c r="F17" s="591" t="s">
        <v>626</v>
      </c>
      <c r="G17" s="561" t="s">
        <v>651</v>
      </c>
      <c r="H17" s="561" t="s">
        <v>652</v>
      </c>
      <c r="I17" s="578">
        <v>14217.5</v>
      </c>
      <c r="J17" s="578">
        <v>1</v>
      </c>
      <c r="K17" s="579">
        <v>14217.5</v>
      </c>
    </row>
    <row r="18" spans="1:11" ht="14.45" customHeight="1" x14ac:dyDescent="0.2">
      <c r="A18" s="557" t="s">
        <v>452</v>
      </c>
      <c r="B18" s="558" t="s">
        <v>453</v>
      </c>
      <c r="C18" s="561" t="s">
        <v>458</v>
      </c>
      <c r="D18" s="591" t="s">
        <v>459</v>
      </c>
      <c r="E18" s="561" t="s">
        <v>625</v>
      </c>
      <c r="F18" s="591" t="s">
        <v>626</v>
      </c>
      <c r="G18" s="561" t="s">
        <v>653</v>
      </c>
      <c r="H18" s="561" t="s">
        <v>654</v>
      </c>
      <c r="I18" s="578">
        <v>11210.7001953125</v>
      </c>
      <c r="J18" s="578">
        <v>1</v>
      </c>
      <c r="K18" s="579">
        <v>11210.7001953125</v>
      </c>
    </row>
    <row r="19" spans="1:11" ht="14.45" customHeight="1" x14ac:dyDescent="0.2">
      <c r="A19" s="557" t="s">
        <v>452</v>
      </c>
      <c r="B19" s="558" t="s">
        <v>453</v>
      </c>
      <c r="C19" s="561" t="s">
        <v>458</v>
      </c>
      <c r="D19" s="591" t="s">
        <v>459</v>
      </c>
      <c r="E19" s="561" t="s">
        <v>625</v>
      </c>
      <c r="F19" s="591" t="s">
        <v>626</v>
      </c>
      <c r="G19" s="561" t="s">
        <v>655</v>
      </c>
      <c r="H19" s="561" t="s">
        <v>656</v>
      </c>
      <c r="I19" s="578">
        <v>147.17999267578125</v>
      </c>
      <c r="J19" s="578">
        <v>5</v>
      </c>
      <c r="K19" s="579">
        <v>735.90997314453125</v>
      </c>
    </row>
    <row r="20" spans="1:11" ht="14.45" customHeight="1" x14ac:dyDescent="0.2">
      <c r="A20" s="557" t="s">
        <v>452</v>
      </c>
      <c r="B20" s="558" t="s">
        <v>453</v>
      </c>
      <c r="C20" s="561" t="s">
        <v>458</v>
      </c>
      <c r="D20" s="591" t="s">
        <v>459</v>
      </c>
      <c r="E20" s="561" t="s">
        <v>625</v>
      </c>
      <c r="F20" s="591" t="s">
        <v>626</v>
      </c>
      <c r="G20" s="561" t="s">
        <v>657</v>
      </c>
      <c r="H20" s="561" t="s">
        <v>658</v>
      </c>
      <c r="I20" s="578">
        <v>17468.76953125</v>
      </c>
      <c r="J20" s="578">
        <v>1</v>
      </c>
      <c r="K20" s="579">
        <v>17468.76953125</v>
      </c>
    </row>
    <row r="21" spans="1:11" ht="14.45" customHeight="1" x14ac:dyDescent="0.2">
      <c r="A21" s="557" t="s">
        <v>452</v>
      </c>
      <c r="B21" s="558" t="s">
        <v>453</v>
      </c>
      <c r="C21" s="561" t="s">
        <v>458</v>
      </c>
      <c r="D21" s="591" t="s">
        <v>459</v>
      </c>
      <c r="E21" s="561" t="s">
        <v>625</v>
      </c>
      <c r="F21" s="591" t="s">
        <v>626</v>
      </c>
      <c r="G21" s="561" t="s">
        <v>659</v>
      </c>
      <c r="H21" s="561" t="s">
        <v>660</v>
      </c>
      <c r="I21" s="578">
        <v>11152.1298828125</v>
      </c>
      <c r="J21" s="578">
        <v>2</v>
      </c>
      <c r="K21" s="579">
        <v>22304.259765625</v>
      </c>
    </row>
    <row r="22" spans="1:11" ht="14.45" customHeight="1" x14ac:dyDescent="0.2">
      <c r="A22" s="557" t="s">
        <v>452</v>
      </c>
      <c r="B22" s="558" t="s">
        <v>453</v>
      </c>
      <c r="C22" s="561" t="s">
        <v>458</v>
      </c>
      <c r="D22" s="591" t="s">
        <v>459</v>
      </c>
      <c r="E22" s="561" t="s">
        <v>625</v>
      </c>
      <c r="F22" s="591" t="s">
        <v>626</v>
      </c>
      <c r="G22" s="561" t="s">
        <v>661</v>
      </c>
      <c r="H22" s="561" t="s">
        <v>662</v>
      </c>
      <c r="I22" s="578">
        <v>15366.259765625</v>
      </c>
      <c r="J22" s="578">
        <v>1</v>
      </c>
      <c r="K22" s="579">
        <v>15366.259765625</v>
      </c>
    </row>
    <row r="23" spans="1:11" ht="14.45" customHeight="1" x14ac:dyDescent="0.2">
      <c r="A23" s="557" t="s">
        <v>452</v>
      </c>
      <c r="B23" s="558" t="s">
        <v>453</v>
      </c>
      <c r="C23" s="561" t="s">
        <v>458</v>
      </c>
      <c r="D23" s="591" t="s">
        <v>459</v>
      </c>
      <c r="E23" s="561" t="s">
        <v>625</v>
      </c>
      <c r="F23" s="591" t="s">
        <v>626</v>
      </c>
      <c r="G23" s="561" t="s">
        <v>663</v>
      </c>
      <c r="H23" s="561" t="s">
        <v>664</v>
      </c>
      <c r="I23" s="578">
        <v>8293.33984375</v>
      </c>
      <c r="J23" s="578">
        <v>2</v>
      </c>
      <c r="K23" s="579">
        <v>16586.6796875</v>
      </c>
    </row>
    <row r="24" spans="1:11" ht="14.45" customHeight="1" x14ac:dyDescent="0.2">
      <c r="A24" s="557" t="s">
        <v>452</v>
      </c>
      <c r="B24" s="558" t="s">
        <v>453</v>
      </c>
      <c r="C24" s="561" t="s">
        <v>458</v>
      </c>
      <c r="D24" s="591" t="s">
        <v>459</v>
      </c>
      <c r="E24" s="561" t="s">
        <v>625</v>
      </c>
      <c r="F24" s="591" t="s">
        <v>626</v>
      </c>
      <c r="G24" s="561" t="s">
        <v>665</v>
      </c>
      <c r="H24" s="561" t="s">
        <v>666</v>
      </c>
      <c r="I24" s="578">
        <v>20933</v>
      </c>
      <c r="J24" s="578">
        <v>1</v>
      </c>
      <c r="K24" s="579">
        <v>20933</v>
      </c>
    </row>
    <row r="25" spans="1:11" ht="14.45" customHeight="1" x14ac:dyDescent="0.2">
      <c r="A25" s="557" t="s">
        <v>452</v>
      </c>
      <c r="B25" s="558" t="s">
        <v>453</v>
      </c>
      <c r="C25" s="561" t="s">
        <v>458</v>
      </c>
      <c r="D25" s="591" t="s">
        <v>459</v>
      </c>
      <c r="E25" s="561" t="s">
        <v>625</v>
      </c>
      <c r="F25" s="591" t="s">
        <v>626</v>
      </c>
      <c r="G25" s="561" t="s">
        <v>667</v>
      </c>
      <c r="H25" s="561" t="s">
        <v>668</v>
      </c>
      <c r="I25" s="578">
        <v>8293.33984375</v>
      </c>
      <c r="J25" s="578">
        <v>1</v>
      </c>
      <c r="K25" s="579">
        <v>8293.33984375</v>
      </c>
    </row>
    <row r="26" spans="1:11" ht="14.45" customHeight="1" x14ac:dyDescent="0.2">
      <c r="A26" s="557" t="s">
        <v>452</v>
      </c>
      <c r="B26" s="558" t="s">
        <v>453</v>
      </c>
      <c r="C26" s="561" t="s">
        <v>458</v>
      </c>
      <c r="D26" s="591" t="s">
        <v>459</v>
      </c>
      <c r="E26" s="561" t="s">
        <v>625</v>
      </c>
      <c r="F26" s="591" t="s">
        <v>626</v>
      </c>
      <c r="G26" s="561" t="s">
        <v>669</v>
      </c>
      <c r="H26" s="561" t="s">
        <v>670</v>
      </c>
      <c r="I26" s="578">
        <v>14320.419921875</v>
      </c>
      <c r="J26" s="578">
        <v>2</v>
      </c>
      <c r="K26" s="579">
        <v>28640.83984375</v>
      </c>
    </row>
    <row r="27" spans="1:11" ht="14.45" customHeight="1" x14ac:dyDescent="0.2">
      <c r="A27" s="557" t="s">
        <v>452</v>
      </c>
      <c r="B27" s="558" t="s">
        <v>453</v>
      </c>
      <c r="C27" s="561" t="s">
        <v>458</v>
      </c>
      <c r="D27" s="591" t="s">
        <v>459</v>
      </c>
      <c r="E27" s="561" t="s">
        <v>625</v>
      </c>
      <c r="F27" s="591" t="s">
        <v>626</v>
      </c>
      <c r="G27" s="561" t="s">
        <v>671</v>
      </c>
      <c r="H27" s="561" t="s">
        <v>672</v>
      </c>
      <c r="I27" s="578">
        <v>8460.3203125</v>
      </c>
      <c r="J27" s="578">
        <v>2</v>
      </c>
      <c r="K27" s="579">
        <v>16920.640625</v>
      </c>
    </row>
    <row r="28" spans="1:11" ht="14.45" customHeight="1" x14ac:dyDescent="0.2">
      <c r="A28" s="557" t="s">
        <v>452</v>
      </c>
      <c r="B28" s="558" t="s">
        <v>453</v>
      </c>
      <c r="C28" s="561" t="s">
        <v>458</v>
      </c>
      <c r="D28" s="591" t="s">
        <v>459</v>
      </c>
      <c r="E28" s="561" t="s">
        <v>625</v>
      </c>
      <c r="F28" s="591" t="s">
        <v>626</v>
      </c>
      <c r="G28" s="561" t="s">
        <v>673</v>
      </c>
      <c r="H28" s="561" t="s">
        <v>674</v>
      </c>
      <c r="I28" s="578">
        <v>18862.689453125</v>
      </c>
      <c r="J28" s="578">
        <v>1</v>
      </c>
      <c r="K28" s="579">
        <v>18862.689453125</v>
      </c>
    </row>
    <row r="29" spans="1:11" ht="14.45" customHeight="1" x14ac:dyDescent="0.2">
      <c r="A29" s="557" t="s">
        <v>452</v>
      </c>
      <c r="B29" s="558" t="s">
        <v>453</v>
      </c>
      <c r="C29" s="561" t="s">
        <v>458</v>
      </c>
      <c r="D29" s="591" t="s">
        <v>459</v>
      </c>
      <c r="E29" s="561" t="s">
        <v>625</v>
      </c>
      <c r="F29" s="591" t="s">
        <v>626</v>
      </c>
      <c r="G29" s="561" t="s">
        <v>675</v>
      </c>
      <c r="H29" s="561" t="s">
        <v>676</v>
      </c>
      <c r="I29" s="578">
        <v>6048.509765625</v>
      </c>
      <c r="J29" s="578">
        <v>1</v>
      </c>
      <c r="K29" s="579">
        <v>6048.509765625</v>
      </c>
    </row>
    <row r="30" spans="1:11" ht="14.45" customHeight="1" x14ac:dyDescent="0.2">
      <c r="A30" s="557" t="s">
        <v>452</v>
      </c>
      <c r="B30" s="558" t="s">
        <v>453</v>
      </c>
      <c r="C30" s="561" t="s">
        <v>458</v>
      </c>
      <c r="D30" s="591" t="s">
        <v>459</v>
      </c>
      <c r="E30" s="561" t="s">
        <v>625</v>
      </c>
      <c r="F30" s="591" t="s">
        <v>626</v>
      </c>
      <c r="G30" s="561" t="s">
        <v>677</v>
      </c>
      <c r="H30" s="561" t="s">
        <v>678</v>
      </c>
      <c r="I30" s="578">
        <v>6125.8701171875</v>
      </c>
      <c r="J30" s="578">
        <v>2</v>
      </c>
      <c r="K30" s="579">
        <v>12251.740234375</v>
      </c>
    </row>
    <row r="31" spans="1:11" ht="14.45" customHeight="1" x14ac:dyDescent="0.2">
      <c r="A31" s="557" t="s">
        <v>452</v>
      </c>
      <c r="B31" s="558" t="s">
        <v>453</v>
      </c>
      <c r="C31" s="561" t="s">
        <v>458</v>
      </c>
      <c r="D31" s="591" t="s">
        <v>459</v>
      </c>
      <c r="E31" s="561" t="s">
        <v>625</v>
      </c>
      <c r="F31" s="591" t="s">
        <v>626</v>
      </c>
      <c r="G31" s="561" t="s">
        <v>679</v>
      </c>
      <c r="H31" s="561" t="s">
        <v>680</v>
      </c>
      <c r="I31" s="578">
        <v>22234.880859375</v>
      </c>
      <c r="J31" s="578">
        <v>2</v>
      </c>
      <c r="K31" s="579">
        <v>44469.76171875</v>
      </c>
    </row>
    <row r="32" spans="1:11" ht="14.45" customHeight="1" x14ac:dyDescent="0.2">
      <c r="A32" s="557" t="s">
        <v>452</v>
      </c>
      <c r="B32" s="558" t="s">
        <v>453</v>
      </c>
      <c r="C32" s="561" t="s">
        <v>458</v>
      </c>
      <c r="D32" s="591" t="s">
        <v>459</v>
      </c>
      <c r="E32" s="561" t="s">
        <v>625</v>
      </c>
      <c r="F32" s="591" t="s">
        <v>626</v>
      </c>
      <c r="G32" s="561" t="s">
        <v>681</v>
      </c>
      <c r="H32" s="561" t="s">
        <v>682</v>
      </c>
      <c r="I32" s="578">
        <v>35029.5</v>
      </c>
      <c r="J32" s="578">
        <v>1</v>
      </c>
      <c r="K32" s="579">
        <v>35029.5</v>
      </c>
    </row>
    <row r="33" spans="1:11" ht="14.45" customHeight="1" x14ac:dyDescent="0.2">
      <c r="A33" s="557" t="s">
        <v>452</v>
      </c>
      <c r="B33" s="558" t="s">
        <v>453</v>
      </c>
      <c r="C33" s="561" t="s">
        <v>458</v>
      </c>
      <c r="D33" s="591" t="s">
        <v>459</v>
      </c>
      <c r="E33" s="561" t="s">
        <v>625</v>
      </c>
      <c r="F33" s="591" t="s">
        <v>626</v>
      </c>
      <c r="G33" s="561" t="s">
        <v>683</v>
      </c>
      <c r="H33" s="561" t="s">
        <v>684</v>
      </c>
      <c r="I33" s="578">
        <v>1185.800048828125</v>
      </c>
      <c r="J33" s="578">
        <v>2</v>
      </c>
      <c r="K33" s="579">
        <v>2371.60009765625</v>
      </c>
    </row>
    <row r="34" spans="1:11" ht="14.45" customHeight="1" x14ac:dyDescent="0.2">
      <c r="A34" s="557" t="s">
        <v>452</v>
      </c>
      <c r="B34" s="558" t="s">
        <v>453</v>
      </c>
      <c r="C34" s="561" t="s">
        <v>458</v>
      </c>
      <c r="D34" s="591" t="s">
        <v>459</v>
      </c>
      <c r="E34" s="561" t="s">
        <v>625</v>
      </c>
      <c r="F34" s="591" t="s">
        <v>626</v>
      </c>
      <c r="G34" s="561" t="s">
        <v>685</v>
      </c>
      <c r="H34" s="561" t="s">
        <v>686</v>
      </c>
      <c r="I34" s="578">
        <v>217.80051830065358</v>
      </c>
      <c r="J34" s="578">
        <v>3</v>
      </c>
      <c r="K34" s="579">
        <v>606.72085860566449</v>
      </c>
    </row>
    <row r="35" spans="1:11" ht="14.45" customHeight="1" x14ac:dyDescent="0.2">
      <c r="A35" s="557" t="s">
        <v>452</v>
      </c>
      <c r="B35" s="558" t="s">
        <v>453</v>
      </c>
      <c r="C35" s="561" t="s">
        <v>458</v>
      </c>
      <c r="D35" s="591" t="s">
        <v>459</v>
      </c>
      <c r="E35" s="561" t="s">
        <v>625</v>
      </c>
      <c r="F35" s="591" t="s">
        <v>626</v>
      </c>
      <c r="G35" s="561" t="s">
        <v>687</v>
      </c>
      <c r="H35" s="561" t="s">
        <v>688</v>
      </c>
      <c r="I35" s="578">
        <v>111.48999949863979</v>
      </c>
      <c r="J35" s="578">
        <v>14</v>
      </c>
      <c r="K35" s="579">
        <v>1560.859992980957</v>
      </c>
    </row>
    <row r="36" spans="1:11" ht="14.45" customHeight="1" x14ac:dyDescent="0.2">
      <c r="A36" s="557" t="s">
        <v>452</v>
      </c>
      <c r="B36" s="558" t="s">
        <v>453</v>
      </c>
      <c r="C36" s="561" t="s">
        <v>458</v>
      </c>
      <c r="D36" s="591" t="s">
        <v>459</v>
      </c>
      <c r="E36" s="561" t="s">
        <v>625</v>
      </c>
      <c r="F36" s="591" t="s">
        <v>626</v>
      </c>
      <c r="G36" s="561" t="s">
        <v>689</v>
      </c>
      <c r="H36" s="561" t="s">
        <v>690</v>
      </c>
      <c r="I36" s="578">
        <v>23377.19921875</v>
      </c>
      <c r="J36" s="578">
        <v>1</v>
      </c>
      <c r="K36" s="579">
        <v>23377.19921875</v>
      </c>
    </row>
    <row r="37" spans="1:11" ht="14.45" customHeight="1" x14ac:dyDescent="0.2">
      <c r="A37" s="557" t="s">
        <v>452</v>
      </c>
      <c r="B37" s="558" t="s">
        <v>453</v>
      </c>
      <c r="C37" s="561" t="s">
        <v>458</v>
      </c>
      <c r="D37" s="591" t="s">
        <v>459</v>
      </c>
      <c r="E37" s="561" t="s">
        <v>625</v>
      </c>
      <c r="F37" s="591" t="s">
        <v>626</v>
      </c>
      <c r="G37" s="561" t="s">
        <v>691</v>
      </c>
      <c r="H37" s="561" t="s">
        <v>692</v>
      </c>
      <c r="I37" s="578">
        <v>6050</v>
      </c>
      <c r="J37" s="578">
        <v>1</v>
      </c>
      <c r="K37" s="579">
        <v>6050</v>
      </c>
    </row>
    <row r="38" spans="1:11" ht="14.45" customHeight="1" x14ac:dyDescent="0.2">
      <c r="A38" s="557" t="s">
        <v>452</v>
      </c>
      <c r="B38" s="558" t="s">
        <v>453</v>
      </c>
      <c r="C38" s="561" t="s">
        <v>458</v>
      </c>
      <c r="D38" s="591" t="s">
        <v>459</v>
      </c>
      <c r="E38" s="561" t="s">
        <v>625</v>
      </c>
      <c r="F38" s="591" t="s">
        <v>626</v>
      </c>
      <c r="G38" s="561" t="s">
        <v>693</v>
      </c>
      <c r="H38" s="561" t="s">
        <v>694</v>
      </c>
      <c r="I38" s="578">
        <v>1746.030029296875</v>
      </c>
      <c r="J38" s="578">
        <v>1</v>
      </c>
      <c r="K38" s="579">
        <v>1746.030029296875</v>
      </c>
    </row>
    <row r="39" spans="1:11" ht="14.45" customHeight="1" x14ac:dyDescent="0.2">
      <c r="A39" s="557" t="s">
        <v>452</v>
      </c>
      <c r="B39" s="558" t="s">
        <v>453</v>
      </c>
      <c r="C39" s="561" t="s">
        <v>458</v>
      </c>
      <c r="D39" s="591" t="s">
        <v>459</v>
      </c>
      <c r="E39" s="561" t="s">
        <v>625</v>
      </c>
      <c r="F39" s="591" t="s">
        <v>626</v>
      </c>
      <c r="G39" s="561" t="s">
        <v>695</v>
      </c>
      <c r="H39" s="561" t="s">
        <v>696</v>
      </c>
      <c r="I39" s="578">
        <v>1403.8016153971355</v>
      </c>
      <c r="J39" s="578">
        <v>22</v>
      </c>
      <c r="K39" s="579">
        <v>30846.52978515625</v>
      </c>
    </row>
    <row r="40" spans="1:11" ht="14.45" customHeight="1" x14ac:dyDescent="0.2">
      <c r="A40" s="557" t="s">
        <v>452</v>
      </c>
      <c r="B40" s="558" t="s">
        <v>453</v>
      </c>
      <c r="C40" s="561" t="s">
        <v>458</v>
      </c>
      <c r="D40" s="591" t="s">
        <v>459</v>
      </c>
      <c r="E40" s="561" t="s">
        <v>625</v>
      </c>
      <c r="F40" s="591" t="s">
        <v>626</v>
      </c>
      <c r="G40" s="561" t="s">
        <v>697</v>
      </c>
      <c r="H40" s="561" t="s">
        <v>698</v>
      </c>
      <c r="I40" s="578">
        <v>44167.370312500003</v>
      </c>
      <c r="J40" s="578">
        <v>10</v>
      </c>
      <c r="K40" s="579">
        <v>441673.703125</v>
      </c>
    </row>
    <row r="41" spans="1:11" ht="14.45" customHeight="1" x14ac:dyDescent="0.2">
      <c r="A41" s="557" t="s">
        <v>452</v>
      </c>
      <c r="B41" s="558" t="s">
        <v>453</v>
      </c>
      <c r="C41" s="561" t="s">
        <v>458</v>
      </c>
      <c r="D41" s="591" t="s">
        <v>459</v>
      </c>
      <c r="E41" s="561" t="s">
        <v>625</v>
      </c>
      <c r="F41" s="591" t="s">
        <v>626</v>
      </c>
      <c r="G41" s="561" t="s">
        <v>699</v>
      </c>
      <c r="H41" s="561" t="s">
        <v>700</v>
      </c>
      <c r="I41" s="578">
        <v>1789.594970703125</v>
      </c>
      <c r="J41" s="578">
        <v>2</v>
      </c>
      <c r="K41" s="579">
        <v>3579.18994140625</v>
      </c>
    </row>
    <row r="42" spans="1:11" ht="14.45" customHeight="1" x14ac:dyDescent="0.2">
      <c r="A42" s="557" t="s">
        <v>452</v>
      </c>
      <c r="B42" s="558" t="s">
        <v>453</v>
      </c>
      <c r="C42" s="561" t="s">
        <v>458</v>
      </c>
      <c r="D42" s="591" t="s">
        <v>459</v>
      </c>
      <c r="E42" s="561" t="s">
        <v>625</v>
      </c>
      <c r="F42" s="591" t="s">
        <v>626</v>
      </c>
      <c r="G42" s="561" t="s">
        <v>701</v>
      </c>
      <c r="H42" s="561" t="s">
        <v>702</v>
      </c>
      <c r="I42" s="578">
        <v>11567.599609375</v>
      </c>
      <c r="J42" s="578">
        <v>1</v>
      </c>
      <c r="K42" s="579">
        <v>11567.599609375</v>
      </c>
    </row>
    <row r="43" spans="1:11" ht="14.45" customHeight="1" x14ac:dyDescent="0.2">
      <c r="A43" s="557" t="s">
        <v>452</v>
      </c>
      <c r="B43" s="558" t="s">
        <v>453</v>
      </c>
      <c r="C43" s="561" t="s">
        <v>458</v>
      </c>
      <c r="D43" s="591" t="s">
        <v>459</v>
      </c>
      <c r="E43" s="561" t="s">
        <v>625</v>
      </c>
      <c r="F43" s="591" t="s">
        <v>626</v>
      </c>
      <c r="G43" s="561" t="s">
        <v>703</v>
      </c>
      <c r="H43" s="561" t="s">
        <v>704</v>
      </c>
      <c r="I43" s="578">
        <v>22138.16015625</v>
      </c>
      <c r="J43" s="578">
        <v>1</v>
      </c>
      <c r="K43" s="579">
        <v>22138.16015625</v>
      </c>
    </row>
    <row r="44" spans="1:11" ht="14.45" customHeight="1" x14ac:dyDescent="0.2">
      <c r="A44" s="557" t="s">
        <v>452</v>
      </c>
      <c r="B44" s="558" t="s">
        <v>453</v>
      </c>
      <c r="C44" s="561" t="s">
        <v>458</v>
      </c>
      <c r="D44" s="591" t="s">
        <v>459</v>
      </c>
      <c r="E44" s="561" t="s">
        <v>625</v>
      </c>
      <c r="F44" s="591" t="s">
        <v>626</v>
      </c>
      <c r="G44" s="561" t="s">
        <v>705</v>
      </c>
      <c r="H44" s="561" t="s">
        <v>706</v>
      </c>
      <c r="I44" s="578">
        <v>42490.55078125</v>
      </c>
      <c r="J44" s="578">
        <v>2</v>
      </c>
      <c r="K44" s="579">
        <v>84981.1015625</v>
      </c>
    </row>
    <row r="45" spans="1:11" ht="14.45" customHeight="1" x14ac:dyDescent="0.2">
      <c r="A45" s="557" t="s">
        <v>452</v>
      </c>
      <c r="B45" s="558" t="s">
        <v>453</v>
      </c>
      <c r="C45" s="561" t="s">
        <v>458</v>
      </c>
      <c r="D45" s="591" t="s">
        <v>459</v>
      </c>
      <c r="E45" s="561" t="s">
        <v>625</v>
      </c>
      <c r="F45" s="591" t="s">
        <v>626</v>
      </c>
      <c r="G45" s="561" t="s">
        <v>707</v>
      </c>
      <c r="H45" s="561" t="s">
        <v>708</v>
      </c>
      <c r="I45" s="578">
        <v>980.74666341145837</v>
      </c>
      <c r="J45" s="578">
        <v>5</v>
      </c>
      <c r="K45" s="579">
        <v>5135.47998046875</v>
      </c>
    </row>
    <row r="46" spans="1:11" ht="14.45" customHeight="1" x14ac:dyDescent="0.2">
      <c r="A46" s="557" t="s">
        <v>452</v>
      </c>
      <c r="B46" s="558" t="s">
        <v>453</v>
      </c>
      <c r="C46" s="561" t="s">
        <v>458</v>
      </c>
      <c r="D46" s="591" t="s">
        <v>459</v>
      </c>
      <c r="E46" s="561" t="s">
        <v>625</v>
      </c>
      <c r="F46" s="591" t="s">
        <v>626</v>
      </c>
      <c r="G46" s="561" t="s">
        <v>709</v>
      </c>
      <c r="H46" s="561" t="s">
        <v>710</v>
      </c>
      <c r="I46" s="578">
        <v>6670.1298828125</v>
      </c>
      <c r="J46" s="578">
        <v>6</v>
      </c>
      <c r="K46" s="579">
        <v>40020.759765625</v>
      </c>
    </row>
    <row r="47" spans="1:11" ht="14.45" customHeight="1" x14ac:dyDescent="0.2">
      <c r="A47" s="557" t="s">
        <v>452</v>
      </c>
      <c r="B47" s="558" t="s">
        <v>453</v>
      </c>
      <c r="C47" s="561" t="s">
        <v>458</v>
      </c>
      <c r="D47" s="591" t="s">
        <v>459</v>
      </c>
      <c r="E47" s="561" t="s">
        <v>625</v>
      </c>
      <c r="F47" s="591" t="s">
        <v>626</v>
      </c>
      <c r="G47" s="561" t="s">
        <v>711</v>
      </c>
      <c r="H47" s="561" t="s">
        <v>712</v>
      </c>
      <c r="I47" s="578">
        <v>888.1400146484375</v>
      </c>
      <c r="J47" s="578">
        <v>1</v>
      </c>
      <c r="K47" s="579">
        <v>888.1400146484375</v>
      </c>
    </row>
    <row r="48" spans="1:11" ht="14.45" customHeight="1" x14ac:dyDescent="0.2">
      <c r="A48" s="557" t="s">
        <v>452</v>
      </c>
      <c r="B48" s="558" t="s">
        <v>453</v>
      </c>
      <c r="C48" s="561" t="s">
        <v>458</v>
      </c>
      <c r="D48" s="591" t="s">
        <v>459</v>
      </c>
      <c r="E48" s="561" t="s">
        <v>625</v>
      </c>
      <c r="F48" s="591" t="s">
        <v>626</v>
      </c>
      <c r="G48" s="561" t="s">
        <v>713</v>
      </c>
      <c r="H48" s="561" t="s">
        <v>714</v>
      </c>
      <c r="I48" s="578">
        <v>1089</v>
      </c>
      <c r="J48" s="578">
        <v>1</v>
      </c>
      <c r="K48" s="579">
        <v>1089</v>
      </c>
    </row>
    <row r="49" spans="1:11" ht="14.45" customHeight="1" x14ac:dyDescent="0.2">
      <c r="A49" s="557" t="s">
        <v>452</v>
      </c>
      <c r="B49" s="558" t="s">
        <v>453</v>
      </c>
      <c r="C49" s="561" t="s">
        <v>458</v>
      </c>
      <c r="D49" s="591" t="s">
        <v>459</v>
      </c>
      <c r="E49" s="561" t="s">
        <v>625</v>
      </c>
      <c r="F49" s="591" t="s">
        <v>626</v>
      </c>
      <c r="G49" s="561" t="s">
        <v>715</v>
      </c>
      <c r="H49" s="561" t="s">
        <v>716</v>
      </c>
      <c r="I49" s="578">
        <v>8293.33984375</v>
      </c>
      <c r="J49" s="578">
        <v>1</v>
      </c>
      <c r="K49" s="579">
        <v>8293.33984375</v>
      </c>
    </row>
    <row r="50" spans="1:11" ht="14.45" customHeight="1" x14ac:dyDescent="0.2">
      <c r="A50" s="557" t="s">
        <v>452</v>
      </c>
      <c r="B50" s="558" t="s">
        <v>453</v>
      </c>
      <c r="C50" s="561" t="s">
        <v>458</v>
      </c>
      <c r="D50" s="591" t="s">
        <v>459</v>
      </c>
      <c r="E50" s="561" t="s">
        <v>625</v>
      </c>
      <c r="F50" s="591" t="s">
        <v>626</v>
      </c>
      <c r="G50" s="561" t="s">
        <v>717</v>
      </c>
      <c r="H50" s="561" t="s">
        <v>718</v>
      </c>
      <c r="I50" s="578">
        <v>4147.8798828125</v>
      </c>
      <c r="J50" s="578">
        <v>2</v>
      </c>
      <c r="K50" s="579">
        <v>8295.759765625</v>
      </c>
    </row>
    <row r="51" spans="1:11" ht="14.45" customHeight="1" x14ac:dyDescent="0.2">
      <c r="A51" s="557" t="s">
        <v>452</v>
      </c>
      <c r="B51" s="558" t="s">
        <v>453</v>
      </c>
      <c r="C51" s="561" t="s">
        <v>458</v>
      </c>
      <c r="D51" s="591" t="s">
        <v>459</v>
      </c>
      <c r="E51" s="561" t="s">
        <v>625</v>
      </c>
      <c r="F51" s="591" t="s">
        <v>626</v>
      </c>
      <c r="G51" s="561" t="s">
        <v>719</v>
      </c>
      <c r="H51" s="561" t="s">
        <v>720</v>
      </c>
      <c r="I51" s="578">
        <v>8460.3203125</v>
      </c>
      <c r="J51" s="578">
        <v>1</v>
      </c>
      <c r="K51" s="579">
        <v>8460.3203125</v>
      </c>
    </row>
    <row r="52" spans="1:11" ht="14.45" customHeight="1" x14ac:dyDescent="0.2">
      <c r="A52" s="557" t="s">
        <v>452</v>
      </c>
      <c r="B52" s="558" t="s">
        <v>453</v>
      </c>
      <c r="C52" s="561" t="s">
        <v>458</v>
      </c>
      <c r="D52" s="591" t="s">
        <v>459</v>
      </c>
      <c r="E52" s="561" t="s">
        <v>625</v>
      </c>
      <c r="F52" s="591" t="s">
        <v>626</v>
      </c>
      <c r="G52" s="561" t="s">
        <v>721</v>
      </c>
      <c r="H52" s="561" t="s">
        <v>722</v>
      </c>
      <c r="I52" s="578">
        <v>849.20194789341519</v>
      </c>
      <c r="J52" s="578">
        <v>60</v>
      </c>
      <c r="K52" s="579">
        <v>50305.159423828125</v>
      </c>
    </row>
    <row r="53" spans="1:11" ht="14.45" customHeight="1" x14ac:dyDescent="0.2">
      <c r="A53" s="557" t="s">
        <v>452</v>
      </c>
      <c r="B53" s="558" t="s">
        <v>453</v>
      </c>
      <c r="C53" s="561" t="s">
        <v>458</v>
      </c>
      <c r="D53" s="591" t="s">
        <v>459</v>
      </c>
      <c r="E53" s="561" t="s">
        <v>625</v>
      </c>
      <c r="F53" s="591" t="s">
        <v>626</v>
      </c>
      <c r="G53" s="561" t="s">
        <v>723</v>
      </c>
      <c r="H53" s="561" t="s">
        <v>724</v>
      </c>
      <c r="I53" s="578">
        <v>6412</v>
      </c>
      <c r="J53" s="578">
        <v>1</v>
      </c>
      <c r="K53" s="579">
        <v>6412</v>
      </c>
    </row>
    <row r="54" spans="1:11" ht="14.45" customHeight="1" x14ac:dyDescent="0.2">
      <c r="A54" s="557" t="s">
        <v>452</v>
      </c>
      <c r="B54" s="558" t="s">
        <v>453</v>
      </c>
      <c r="C54" s="561" t="s">
        <v>458</v>
      </c>
      <c r="D54" s="591" t="s">
        <v>459</v>
      </c>
      <c r="E54" s="561" t="s">
        <v>625</v>
      </c>
      <c r="F54" s="591" t="s">
        <v>626</v>
      </c>
      <c r="G54" s="561" t="s">
        <v>725</v>
      </c>
      <c r="H54" s="561" t="s">
        <v>726</v>
      </c>
      <c r="I54" s="578">
        <v>3751</v>
      </c>
      <c r="J54" s="578">
        <v>1</v>
      </c>
      <c r="K54" s="579">
        <v>3751</v>
      </c>
    </row>
    <row r="55" spans="1:11" ht="14.45" customHeight="1" x14ac:dyDescent="0.2">
      <c r="A55" s="557" t="s">
        <v>452</v>
      </c>
      <c r="B55" s="558" t="s">
        <v>453</v>
      </c>
      <c r="C55" s="561" t="s">
        <v>458</v>
      </c>
      <c r="D55" s="591" t="s">
        <v>459</v>
      </c>
      <c r="E55" s="561" t="s">
        <v>625</v>
      </c>
      <c r="F55" s="591" t="s">
        <v>626</v>
      </c>
      <c r="G55" s="561" t="s">
        <v>727</v>
      </c>
      <c r="H55" s="561" t="s">
        <v>728</v>
      </c>
      <c r="I55" s="578">
        <v>15972</v>
      </c>
      <c r="J55" s="578">
        <v>4</v>
      </c>
      <c r="K55" s="579">
        <v>63888</v>
      </c>
    </row>
    <row r="56" spans="1:11" ht="14.45" customHeight="1" x14ac:dyDescent="0.2">
      <c r="A56" s="557" t="s">
        <v>452</v>
      </c>
      <c r="B56" s="558" t="s">
        <v>453</v>
      </c>
      <c r="C56" s="561" t="s">
        <v>458</v>
      </c>
      <c r="D56" s="591" t="s">
        <v>459</v>
      </c>
      <c r="E56" s="561" t="s">
        <v>625</v>
      </c>
      <c r="F56" s="591" t="s">
        <v>626</v>
      </c>
      <c r="G56" s="561" t="s">
        <v>729</v>
      </c>
      <c r="H56" s="561" t="s">
        <v>730</v>
      </c>
      <c r="I56" s="578">
        <v>13975.51953125</v>
      </c>
      <c r="J56" s="578">
        <v>1</v>
      </c>
      <c r="K56" s="579">
        <v>13975.51953125</v>
      </c>
    </row>
    <row r="57" spans="1:11" ht="14.45" customHeight="1" x14ac:dyDescent="0.2">
      <c r="A57" s="557" t="s">
        <v>452</v>
      </c>
      <c r="B57" s="558" t="s">
        <v>453</v>
      </c>
      <c r="C57" s="561" t="s">
        <v>458</v>
      </c>
      <c r="D57" s="591" t="s">
        <v>459</v>
      </c>
      <c r="E57" s="561" t="s">
        <v>625</v>
      </c>
      <c r="F57" s="591" t="s">
        <v>626</v>
      </c>
      <c r="G57" s="561" t="s">
        <v>731</v>
      </c>
      <c r="H57" s="561" t="s">
        <v>732</v>
      </c>
      <c r="I57" s="578">
        <v>239.58000183105469</v>
      </c>
      <c r="J57" s="578">
        <v>1</v>
      </c>
      <c r="K57" s="579">
        <v>239.58000183105469</v>
      </c>
    </row>
    <row r="58" spans="1:11" ht="14.45" customHeight="1" x14ac:dyDescent="0.2">
      <c r="A58" s="557" t="s">
        <v>452</v>
      </c>
      <c r="B58" s="558" t="s">
        <v>453</v>
      </c>
      <c r="C58" s="561" t="s">
        <v>458</v>
      </c>
      <c r="D58" s="591" t="s">
        <v>459</v>
      </c>
      <c r="E58" s="561" t="s">
        <v>625</v>
      </c>
      <c r="F58" s="591" t="s">
        <v>626</v>
      </c>
      <c r="G58" s="561" t="s">
        <v>733</v>
      </c>
      <c r="H58" s="561" t="s">
        <v>734</v>
      </c>
      <c r="I58" s="578">
        <v>13151.490234375</v>
      </c>
      <c r="J58" s="578">
        <v>1</v>
      </c>
      <c r="K58" s="579">
        <v>13151.490234375</v>
      </c>
    </row>
    <row r="59" spans="1:11" ht="14.45" customHeight="1" x14ac:dyDescent="0.2">
      <c r="A59" s="557" t="s">
        <v>452</v>
      </c>
      <c r="B59" s="558" t="s">
        <v>453</v>
      </c>
      <c r="C59" s="561" t="s">
        <v>458</v>
      </c>
      <c r="D59" s="591" t="s">
        <v>459</v>
      </c>
      <c r="E59" s="561" t="s">
        <v>625</v>
      </c>
      <c r="F59" s="591" t="s">
        <v>626</v>
      </c>
      <c r="G59" s="561" t="s">
        <v>735</v>
      </c>
      <c r="H59" s="561" t="s">
        <v>736</v>
      </c>
      <c r="I59" s="578">
        <v>23540.55078125</v>
      </c>
      <c r="J59" s="578">
        <v>1</v>
      </c>
      <c r="K59" s="579">
        <v>23540.55078125</v>
      </c>
    </row>
    <row r="60" spans="1:11" ht="14.45" customHeight="1" x14ac:dyDescent="0.2">
      <c r="A60" s="557" t="s">
        <v>452</v>
      </c>
      <c r="B60" s="558" t="s">
        <v>453</v>
      </c>
      <c r="C60" s="561" t="s">
        <v>458</v>
      </c>
      <c r="D60" s="591" t="s">
        <v>459</v>
      </c>
      <c r="E60" s="561" t="s">
        <v>625</v>
      </c>
      <c r="F60" s="591" t="s">
        <v>626</v>
      </c>
      <c r="G60" s="561" t="s">
        <v>737</v>
      </c>
      <c r="H60" s="561" t="s">
        <v>738</v>
      </c>
      <c r="I60" s="578">
        <v>4476.7848510742188</v>
      </c>
      <c r="J60" s="578">
        <v>12</v>
      </c>
      <c r="K60" s="579">
        <v>53636.43017578125</v>
      </c>
    </row>
    <row r="61" spans="1:11" ht="14.45" customHeight="1" x14ac:dyDescent="0.2">
      <c r="A61" s="557" t="s">
        <v>452</v>
      </c>
      <c r="B61" s="558" t="s">
        <v>453</v>
      </c>
      <c r="C61" s="561" t="s">
        <v>458</v>
      </c>
      <c r="D61" s="591" t="s">
        <v>459</v>
      </c>
      <c r="E61" s="561" t="s">
        <v>625</v>
      </c>
      <c r="F61" s="591" t="s">
        <v>626</v>
      </c>
      <c r="G61" s="561" t="s">
        <v>739</v>
      </c>
      <c r="H61" s="561" t="s">
        <v>740</v>
      </c>
      <c r="I61" s="578">
        <v>41057.71875</v>
      </c>
      <c r="J61" s="578">
        <v>1</v>
      </c>
      <c r="K61" s="579">
        <v>41057.71875</v>
      </c>
    </row>
    <row r="62" spans="1:11" ht="14.45" customHeight="1" x14ac:dyDescent="0.2">
      <c r="A62" s="557" t="s">
        <v>452</v>
      </c>
      <c r="B62" s="558" t="s">
        <v>453</v>
      </c>
      <c r="C62" s="561" t="s">
        <v>458</v>
      </c>
      <c r="D62" s="591" t="s">
        <v>459</v>
      </c>
      <c r="E62" s="561" t="s">
        <v>625</v>
      </c>
      <c r="F62" s="591" t="s">
        <v>626</v>
      </c>
      <c r="G62" s="561" t="s">
        <v>741</v>
      </c>
      <c r="H62" s="561" t="s">
        <v>742</v>
      </c>
      <c r="I62" s="578">
        <v>48400</v>
      </c>
      <c r="J62" s="578">
        <v>9</v>
      </c>
      <c r="K62" s="579">
        <v>435600</v>
      </c>
    </row>
    <row r="63" spans="1:11" ht="14.45" customHeight="1" x14ac:dyDescent="0.2">
      <c r="A63" s="557" t="s">
        <v>452</v>
      </c>
      <c r="B63" s="558" t="s">
        <v>453</v>
      </c>
      <c r="C63" s="561" t="s">
        <v>458</v>
      </c>
      <c r="D63" s="591" t="s">
        <v>459</v>
      </c>
      <c r="E63" s="561" t="s">
        <v>625</v>
      </c>
      <c r="F63" s="591" t="s">
        <v>626</v>
      </c>
      <c r="G63" s="561" t="s">
        <v>743</v>
      </c>
      <c r="H63" s="561" t="s">
        <v>744</v>
      </c>
      <c r="I63" s="578">
        <v>1833.1500244140625</v>
      </c>
      <c r="J63" s="578">
        <v>1</v>
      </c>
      <c r="K63" s="579">
        <v>1833.1500244140625</v>
      </c>
    </row>
    <row r="64" spans="1:11" ht="14.45" customHeight="1" x14ac:dyDescent="0.2">
      <c r="A64" s="557" t="s">
        <v>452</v>
      </c>
      <c r="B64" s="558" t="s">
        <v>453</v>
      </c>
      <c r="C64" s="561" t="s">
        <v>458</v>
      </c>
      <c r="D64" s="591" t="s">
        <v>459</v>
      </c>
      <c r="E64" s="561" t="s">
        <v>625</v>
      </c>
      <c r="F64" s="591" t="s">
        <v>626</v>
      </c>
      <c r="G64" s="561" t="s">
        <v>745</v>
      </c>
      <c r="H64" s="561" t="s">
        <v>746</v>
      </c>
      <c r="I64" s="578">
        <v>4172.080078125</v>
      </c>
      <c r="J64" s="578">
        <v>10</v>
      </c>
      <c r="K64" s="579">
        <v>41720.80078125</v>
      </c>
    </row>
    <row r="65" spans="1:11" ht="14.45" customHeight="1" x14ac:dyDescent="0.2">
      <c r="A65" s="557" t="s">
        <v>452</v>
      </c>
      <c r="B65" s="558" t="s">
        <v>453</v>
      </c>
      <c r="C65" s="561" t="s">
        <v>458</v>
      </c>
      <c r="D65" s="591" t="s">
        <v>459</v>
      </c>
      <c r="E65" s="561" t="s">
        <v>625</v>
      </c>
      <c r="F65" s="591" t="s">
        <v>626</v>
      </c>
      <c r="G65" s="561" t="s">
        <v>747</v>
      </c>
      <c r="H65" s="561" t="s">
        <v>748</v>
      </c>
      <c r="I65" s="578">
        <v>1419.3900146484375</v>
      </c>
      <c r="J65" s="578">
        <v>1</v>
      </c>
      <c r="K65" s="579">
        <v>1419.3900146484375</v>
      </c>
    </row>
    <row r="66" spans="1:11" ht="14.45" customHeight="1" x14ac:dyDescent="0.2">
      <c r="A66" s="557" t="s">
        <v>452</v>
      </c>
      <c r="B66" s="558" t="s">
        <v>453</v>
      </c>
      <c r="C66" s="561" t="s">
        <v>458</v>
      </c>
      <c r="D66" s="591" t="s">
        <v>459</v>
      </c>
      <c r="E66" s="561" t="s">
        <v>625</v>
      </c>
      <c r="F66" s="591" t="s">
        <v>626</v>
      </c>
      <c r="G66" s="561" t="s">
        <v>749</v>
      </c>
      <c r="H66" s="561" t="s">
        <v>750</v>
      </c>
      <c r="I66" s="578">
        <v>11.25</v>
      </c>
      <c r="J66" s="578">
        <v>50</v>
      </c>
      <c r="K66" s="579">
        <v>562.6500244140625</v>
      </c>
    </row>
    <row r="67" spans="1:11" ht="14.45" customHeight="1" x14ac:dyDescent="0.2">
      <c r="A67" s="557" t="s">
        <v>452</v>
      </c>
      <c r="B67" s="558" t="s">
        <v>453</v>
      </c>
      <c r="C67" s="561" t="s">
        <v>458</v>
      </c>
      <c r="D67" s="591" t="s">
        <v>459</v>
      </c>
      <c r="E67" s="561" t="s">
        <v>625</v>
      </c>
      <c r="F67" s="591" t="s">
        <v>626</v>
      </c>
      <c r="G67" s="561" t="s">
        <v>751</v>
      </c>
      <c r="H67" s="561" t="s">
        <v>752</v>
      </c>
      <c r="I67" s="578">
        <v>71.389999389648438</v>
      </c>
      <c r="J67" s="578">
        <v>2</v>
      </c>
      <c r="K67" s="579">
        <v>142.77999877929688</v>
      </c>
    </row>
    <row r="68" spans="1:11" ht="14.45" customHeight="1" x14ac:dyDescent="0.2">
      <c r="A68" s="557" t="s">
        <v>452</v>
      </c>
      <c r="B68" s="558" t="s">
        <v>453</v>
      </c>
      <c r="C68" s="561" t="s">
        <v>458</v>
      </c>
      <c r="D68" s="591" t="s">
        <v>459</v>
      </c>
      <c r="E68" s="561" t="s">
        <v>625</v>
      </c>
      <c r="F68" s="591" t="s">
        <v>626</v>
      </c>
      <c r="G68" s="561" t="s">
        <v>753</v>
      </c>
      <c r="H68" s="561" t="s">
        <v>754</v>
      </c>
      <c r="I68" s="578">
        <v>20158.599609375</v>
      </c>
      <c r="J68" s="578">
        <v>8</v>
      </c>
      <c r="K68" s="579">
        <v>161268.798828125</v>
      </c>
    </row>
    <row r="69" spans="1:11" ht="14.45" customHeight="1" x14ac:dyDescent="0.2">
      <c r="A69" s="557" t="s">
        <v>452</v>
      </c>
      <c r="B69" s="558" t="s">
        <v>453</v>
      </c>
      <c r="C69" s="561" t="s">
        <v>458</v>
      </c>
      <c r="D69" s="591" t="s">
        <v>459</v>
      </c>
      <c r="E69" s="561" t="s">
        <v>625</v>
      </c>
      <c r="F69" s="591" t="s">
        <v>626</v>
      </c>
      <c r="G69" s="561" t="s">
        <v>755</v>
      </c>
      <c r="H69" s="561" t="s">
        <v>756</v>
      </c>
      <c r="I69" s="578">
        <v>3086.7099609375</v>
      </c>
      <c r="J69" s="578">
        <v>1</v>
      </c>
      <c r="K69" s="579">
        <v>3086.7099609375</v>
      </c>
    </row>
    <row r="70" spans="1:11" ht="14.45" customHeight="1" x14ac:dyDescent="0.2">
      <c r="A70" s="557" t="s">
        <v>452</v>
      </c>
      <c r="B70" s="558" t="s">
        <v>453</v>
      </c>
      <c r="C70" s="561" t="s">
        <v>458</v>
      </c>
      <c r="D70" s="591" t="s">
        <v>459</v>
      </c>
      <c r="E70" s="561" t="s">
        <v>625</v>
      </c>
      <c r="F70" s="591" t="s">
        <v>626</v>
      </c>
      <c r="G70" s="561" t="s">
        <v>757</v>
      </c>
      <c r="H70" s="561" t="s">
        <v>758</v>
      </c>
      <c r="I70" s="578">
        <v>165.71000289916992</v>
      </c>
      <c r="J70" s="578">
        <v>2</v>
      </c>
      <c r="K70" s="579">
        <v>331.42000579833984</v>
      </c>
    </row>
    <row r="71" spans="1:11" ht="14.45" customHeight="1" x14ac:dyDescent="0.2">
      <c r="A71" s="557" t="s">
        <v>452</v>
      </c>
      <c r="B71" s="558" t="s">
        <v>453</v>
      </c>
      <c r="C71" s="561" t="s">
        <v>458</v>
      </c>
      <c r="D71" s="591" t="s">
        <v>459</v>
      </c>
      <c r="E71" s="561" t="s">
        <v>625</v>
      </c>
      <c r="F71" s="591" t="s">
        <v>626</v>
      </c>
      <c r="G71" s="561" t="s">
        <v>759</v>
      </c>
      <c r="H71" s="561" t="s">
        <v>760</v>
      </c>
      <c r="I71" s="578">
        <v>10781.099609375</v>
      </c>
      <c r="J71" s="578">
        <v>1</v>
      </c>
      <c r="K71" s="579">
        <v>10781.099609375</v>
      </c>
    </row>
    <row r="72" spans="1:11" ht="14.45" customHeight="1" x14ac:dyDescent="0.2">
      <c r="A72" s="557" t="s">
        <v>452</v>
      </c>
      <c r="B72" s="558" t="s">
        <v>453</v>
      </c>
      <c r="C72" s="561" t="s">
        <v>458</v>
      </c>
      <c r="D72" s="591" t="s">
        <v>459</v>
      </c>
      <c r="E72" s="561" t="s">
        <v>625</v>
      </c>
      <c r="F72" s="591" t="s">
        <v>626</v>
      </c>
      <c r="G72" s="561" t="s">
        <v>761</v>
      </c>
      <c r="H72" s="561" t="s">
        <v>762</v>
      </c>
      <c r="I72" s="578">
        <v>8460.3203125</v>
      </c>
      <c r="J72" s="578">
        <v>1</v>
      </c>
      <c r="K72" s="579">
        <v>8460.3203125</v>
      </c>
    </row>
    <row r="73" spans="1:11" ht="14.45" customHeight="1" x14ac:dyDescent="0.2">
      <c r="A73" s="557" t="s">
        <v>452</v>
      </c>
      <c r="B73" s="558" t="s">
        <v>453</v>
      </c>
      <c r="C73" s="561" t="s">
        <v>458</v>
      </c>
      <c r="D73" s="591" t="s">
        <v>459</v>
      </c>
      <c r="E73" s="561" t="s">
        <v>625</v>
      </c>
      <c r="F73" s="591" t="s">
        <v>626</v>
      </c>
      <c r="G73" s="561" t="s">
        <v>763</v>
      </c>
      <c r="H73" s="561" t="s">
        <v>764</v>
      </c>
      <c r="I73" s="578">
        <v>145.21000671386719</v>
      </c>
      <c r="J73" s="578">
        <v>2</v>
      </c>
      <c r="K73" s="579">
        <v>290.41000366210938</v>
      </c>
    </row>
    <row r="74" spans="1:11" ht="14.45" customHeight="1" x14ac:dyDescent="0.2">
      <c r="A74" s="557" t="s">
        <v>452</v>
      </c>
      <c r="B74" s="558" t="s">
        <v>453</v>
      </c>
      <c r="C74" s="561" t="s">
        <v>458</v>
      </c>
      <c r="D74" s="591" t="s">
        <v>459</v>
      </c>
      <c r="E74" s="561" t="s">
        <v>625</v>
      </c>
      <c r="F74" s="591" t="s">
        <v>626</v>
      </c>
      <c r="G74" s="561" t="s">
        <v>765</v>
      </c>
      <c r="H74" s="561" t="s">
        <v>766</v>
      </c>
      <c r="I74" s="578">
        <v>68.970001220703125</v>
      </c>
      <c r="J74" s="578">
        <v>4</v>
      </c>
      <c r="K74" s="579">
        <v>275.8800048828125</v>
      </c>
    </row>
    <row r="75" spans="1:11" ht="14.45" customHeight="1" x14ac:dyDescent="0.2">
      <c r="A75" s="557" t="s">
        <v>452</v>
      </c>
      <c r="B75" s="558" t="s">
        <v>453</v>
      </c>
      <c r="C75" s="561" t="s">
        <v>458</v>
      </c>
      <c r="D75" s="591" t="s">
        <v>459</v>
      </c>
      <c r="E75" s="561" t="s">
        <v>625</v>
      </c>
      <c r="F75" s="591" t="s">
        <v>626</v>
      </c>
      <c r="G75" s="561" t="s">
        <v>767</v>
      </c>
      <c r="H75" s="561" t="s">
        <v>768</v>
      </c>
      <c r="I75" s="578">
        <v>1633.5</v>
      </c>
      <c r="J75" s="578">
        <v>2</v>
      </c>
      <c r="K75" s="579">
        <v>3267</v>
      </c>
    </row>
    <row r="76" spans="1:11" ht="14.45" customHeight="1" x14ac:dyDescent="0.2">
      <c r="A76" s="557" t="s">
        <v>452</v>
      </c>
      <c r="B76" s="558" t="s">
        <v>453</v>
      </c>
      <c r="C76" s="561" t="s">
        <v>458</v>
      </c>
      <c r="D76" s="591" t="s">
        <v>459</v>
      </c>
      <c r="E76" s="561" t="s">
        <v>625</v>
      </c>
      <c r="F76" s="591" t="s">
        <v>626</v>
      </c>
      <c r="G76" s="561" t="s">
        <v>769</v>
      </c>
      <c r="H76" s="561" t="s">
        <v>770</v>
      </c>
      <c r="I76" s="578">
        <v>116.16000366210938</v>
      </c>
      <c r="J76" s="578">
        <v>24</v>
      </c>
      <c r="K76" s="579">
        <v>2787.840087890625</v>
      </c>
    </row>
    <row r="77" spans="1:11" ht="14.45" customHeight="1" x14ac:dyDescent="0.2">
      <c r="A77" s="557" t="s">
        <v>452</v>
      </c>
      <c r="B77" s="558" t="s">
        <v>453</v>
      </c>
      <c r="C77" s="561" t="s">
        <v>458</v>
      </c>
      <c r="D77" s="591" t="s">
        <v>459</v>
      </c>
      <c r="E77" s="561" t="s">
        <v>625</v>
      </c>
      <c r="F77" s="591" t="s">
        <v>626</v>
      </c>
      <c r="G77" s="561" t="s">
        <v>771</v>
      </c>
      <c r="H77" s="561" t="s">
        <v>772</v>
      </c>
      <c r="I77" s="578">
        <v>8293.33984375</v>
      </c>
      <c r="J77" s="578">
        <v>1</v>
      </c>
      <c r="K77" s="579">
        <v>8293.33984375</v>
      </c>
    </row>
    <row r="78" spans="1:11" ht="14.45" customHeight="1" x14ac:dyDescent="0.2">
      <c r="A78" s="557" t="s">
        <v>452</v>
      </c>
      <c r="B78" s="558" t="s">
        <v>453</v>
      </c>
      <c r="C78" s="561" t="s">
        <v>458</v>
      </c>
      <c r="D78" s="591" t="s">
        <v>459</v>
      </c>
      <c r="E78" s="561" t="s">
        <v>625</v>
      </c>
      <c r="F78" s="591" t="s">
        <v>626</v>
      </c>
      <c r="G78" s="561" t="s">
        <v>773</v>
      </c>
      <c r="H78" s="561" t="s">
        <v>774</v>
      </c>
      <c r="I78" s="578">
        <v>439.23001098632813</v>
      </c>
      <c r="J78" s="578">
        <v>3</v>
      </c>
      <c r="K78" s="579">
        <v>1317.68994140625</v>
      </c>
    </row>
    <row r="79" spans="1:11" ht="14.45" customHeight="1" x14ac:dyDescent="0.2">
      <c r="A79" s="557" t="s">
        <v>452</v>
      </c>
      <c r="B79" s="558" t="s">
        <v>453</v>
      </c>
      <c r="C79" s="561" t="s">
        <v>458</v>
      </c>
      <c r="D79" s="591" t="s">
        <v>459</v>
      </c>
      <c r="E79" s="561" t="s">
        <v>625</v>
      </c>
      <c r="F79" s="591" t="s">
        <v>626</v>
      </c>
      <c r="G79" s="561" t="s">
        <v>775</v>
      </c>
      <c r="H79" s="561" t="s">
        <v>776</v>
      </c>
      <c r="I79" s="578">
        <v>16447.529296875</v>
      </c>
      <c r="J79" s="578">
        <v>1</v>
      </c>
      <c r="K79" s="579">
        <v>16447.529296875</v>
      </c>
    </row>
    <row r="80" spans="1:11" ht="14.45" customHeight="1" x14ac:dyDescent="0.2">
      <c r="A80" s="557" t="s">
        <v>452</v>
      </c>
      <c r="B80" s="558" t="s">
        <v>453</v>
      </c>
      <c r="C80" s="561" t="s">
        <v>458</v>
      </c>
      <c r="D80" s="591" t="s">
        <v>459</v>
      </c>
      <c r="E80" s="561" t="s">
        <v>625</v>
      </c>
      <c r="F80" s="591" t="s">
        <v>626</v>
      </c>
      <c r="G80" s="561" t="s">
        <v>777</v>
      </c>
      <c r="H80" s="561" t="s">
        <v>778</v>
      </c>
      <c r="I80" s="578">
        <v>71.389999389648438</v>
      </c>
      <c r="J80" s="578">
        <v>5</v>
      </c>
      <c r="K80" s="579">
        <v>356.95001220703125</v>
      </c>
    </row>
    <row r="81" spans="1:11" ht="14.45" customHeight="1" x14ac:dyDescent="0.2">
      <c r="A81" s="557" t="s">
        <v>452</v>
      </c>
      <c r="B81" s="558" t="s">
        <v>453</v>
      </c>
      <c r="C81" s="561" t="s">
        <v>458</v>
      </c>
      <c r="D81" s="591" t="s">
        <v>459</v>
      </c>
      <c r="E81" s="561" t="s">
        <v>625</v>
      </c>
      <c r="F81" s="591" t="s">
        <v>626</v>
      </c>
      <c r="G81" s="561" t="s">
        <v>779</v>
      </c>
      <c r="H81" s="561" t="s">
        <v>780</v>
      </c>
      <c r="I81" s="578">
        <v>1842.8299560546875</v>
      </c>
      <c r="J81" s="578">
        <v>5</v>
      </c>
      <c r="K81" s="579">
        <v>9214.1497802734375</v>
      </c>
    </row>
    <row r="82" spans="1:11" ht="14.45" customHeight="1" x14ac:dyDescent="0.2">
      <c r="A82" s="557" t="s">
        <v>452</v>
      </c>
      <c r="B82" s="558" t="s">
        <v>453</v>
      </c>
      <c r="C82" s="561" t="s">
        <v>458</v>
      </c>
      <c r="D82" s="591" t="s">
        <v>459</v>
      </c>
      <c r="E82" s="561" t="s">
        <v>625</v>
      </c>
      <c r="F82" s="591" t="s">
        <v>626</v>
      </c>
      <c r="G82" s="561" t="s">
        <v>781</v>
      </c>
      <c r="H82" s="561" t="s">
        <v>782</v>
      </c>
      <c r="I82" s="578">
        <v>22953.69921875</v>
      </c>
      <c r="J82" s="578">
        <v>2</v>
      </c>
      <c r="K82" s="579">
        <v>45907.3984375</v>
      </c>
    </row>
    <row r="83" spans="1:11" ht="14.45" customHeight="1" x14ac:dyDescent="0.2">
      <c r="A83" s="557" t="s">
        <v>452</v>
      </c>
      <c r="B83" s="558" t="s">
        <v>453</v>
      </c>
      <c r="C83" s="561" t="s">
        <v>458</v>
      </c>
      <c r="D83" s="591" t="s">
        <v>459</v>
      </c>
      <c r="E83" s="561" t="s">
        <v>625</v>
      </c>
      <c r="F83" s="591" t="s">
        <v>626</v>
      </c>
      <c r="G83" s="561" t="s">
        <v>783</v>
      </c>
      <c r="H83" s="561" t="s">
        <v>784</v>
      </c>
      <c r="I83" s="578">
        <v>9705.41015625</v>
      </c>
      <c r="J83" s="578">
        <v>1</v>
      </c>
      <c r="K83" s="579">
        <v>9705.41015625</v>
      </c>
    </row>
    <row r="84" spans="1:11" ht="14.45" customHeight="1" x14ac:dyDescent="0.2">
      <c r="A84" s="557" t="s">
        <v>452</v>
      </c>
      <c r="B84" s="558" t="s">
        <v>453</v>
      </c>
      <c r="C84" s="561" t="s">
        <v>458</v>
      </c>
      <c r="D84" s="591" t="s">
        <v>459</v>
      </c>
      <c r="E84" s="561" t="s">
        <v>625</v>
      </c>
      <c r="F84" s="591" t="s">
        <v>626</v>
      </c>
      <c r="G84" s="561" t="s">
        <v>785</v>
      </c>
      <c r="H84" s="561" t="s">
        <v>786</v>
      </c>
      <c r="I84" s="578">
        <v>9514.23046875</v>
      </c>
      <c r="J84" s="578">
        <v>1</v>
      </c>
      <c r="K84" s="579">
        <v>9514.23046875</v>
      </c>
    </row>
    <row r="85" spans="1:11" ht="14.45" customHeight="1" x14ac:dyDescent="0.2">
      <c r="A85" s="557" t="s">
        <v>452</v>
      </c>
      <c r="B85" s="558" t="s">
        <v>453</v>
      </c>
      <c r="C85" s="561" t="s">
        <v>458</v>
      </c>
      <c r="D85" s="591" t="s">
        <v>459</v>
      </c>
      <c r="E85" s="561" t="s">
        <v>625</v>
      </c>
      <c r="F85" s="591" t="s">
        <v>626</v>
      </c>
      <c r="G85" s="561" t="s">
        <v>787</v>
      </c>
      <c r="H85" s="561" t="s">
        <v>788</v>
      </c>
      <c r="I85" s="578">
        <v>15412.8095703125</v>
      </c>
      <c r="J85" s="578">
        <v>1</v>
      </c>
      <c r="K85" s="579">
        <v>15412.8095703125</v>
      </c>
    </row>
    <row r="86" spans="1:11" ht="14.45" customHeight="1" x14ac:dyDescent="0.2">
      <c r="A86" s="557" t="s">
        <v>452</v>
      </c>
      <c r="B86" s="558" t="s">
        <v>453</v>
      </c>
      <c r="C86" s="561" t="s">
        <v>458</v>
      </c>
      <c r="D86" s="591" t="s">
        <v>459</v>
      </c>
      <c r="E86" s="561" t="s">
        <v>625</v>
      </c>
      <c r="F86" s="591" t="s">
        <v>626</v>
      </c>
      <c r="G86" s="561" t="s">
        <v>789</v>
      </c>
      <c r="H86" s="561" t="s">
        <v>790</v>
      </c>
      <c r="I86" s="578">
        <v>9514.23046875</v>
      </c>
      <c r="J86" s="578">
        <v>1</v>
      </c>
      <c r="K86" s="579">
        <v>9514.23046875</v>
      </c>
    </row>
    <row r="87" spans="1:11" ht="14.45" customHeight="1" x14ac:dyDescent="0.2">
      <c r="A87" s="557" t="s">
        <v>452</v>
      </c>
      <c r="B87" s="558" t="s">
        <v>453</v>
      </c>
      <c r="C87" s="561" t="s">
        <v>458</v>
      </c>
      <c r="D87" s="591" t="s">
        <v>459</v>
      </c>
      <c r="E87" s="561" t="s">
        <v>625</v>
      </c>
      <c r="F87" s="591" t="s">
        <v>626</v>
      </c>
      <c r="G87" s="561" t="s">
        <v>791</v>
      </c>
      <c r="H87" s="561" t="s">
        <v>792</v>
      </c>
      <c r="I87" s="578">
        <v>3806.659912109375</v>
      </c>
      <c r="J87" s="578">
        <v>1</v>
      </c>
      <c r="K87" s="579">
        <v>3806.659912109375</v>
      </c>
    </row>
    <row r="88" spans="1:11" ht="14.45" customHeight="1" x14ac:dyDescent="0.2">
      <c r="A88" s="557" t="s">
        <v>452</v>
      </c>
      <c r="B88" s="558" t="s">
        <v>453</v>
      </c>
      <c r="C88" s="561" t="s">
        <v>458</v>
      </c>
      <c r="D88" s="591" t="s">
        <v>459</v>
      </c>
      <c r="E88" s="561" t="s">
        <v>625</v>
      </c>
      <c r="F88" s="591" t="s">
        <v>626</v>
      </c>
      <c r="G88" s="561" t="s">
        <v>793</v>
      </c>
      <c r="H88" s="561" t="s">
        <v>794</v>
      </c>
      <c r="I88" s="578">
        <v>8293.33984375</v>
      </c>
      <c r="J88" s="578">
        <v>1</v>
      </c>
      <c r="K88" s="579">
        <v>8293.33984375</v>
      </c>
    </row>
    <row r="89" spans="1:11" ht="14.45" customHeight="1" x14ac:dyDescent="0.2">
      <c r="A89" s="557" t="s">
        <v>452</v>
      </c>
      <c r="B89" s="558" t="s">
        <v>453</v>
      </c>
      <c r="C89" s="561" t="s">
        <v>458</v>
      </c>
      <c r="D89" s="591" t="s">
        <v>459</v>
      </c>
      <c r="E89" s="561" t="s">
        <v>625</v>
      </c>
      <c r="F89" s="591" t="s">
        <v>626</v>
      </c>
      <c r="G89" s="561" t="s">
        <v>795</v>
      </c>
      <c r="H89" s="561" t="s">
        <v>796</v>
      </c>
      <c r="I89" s="578">
        <v>17125.130859375</v>
      </c>
      <c r="J89" s="578">
        <v>1</v>
      </c>
      <c r="K89" s="579">
        <v>17125.130859375</v>
      </c>
    </row>
    <row r="90" spans="1:11" ht="14.45" customHeight="1" x14ac:dyDescent="0.2">
      <c r="A90" s="557" t="s">
        <v>452</v>
      </c>
      <c r="B90" s="558" t="s">
        <v>453</v>
      </c>
      <c r="C90" s="561" t="s">
        <v>458</v>
      </c>
      <c r="D90" s="591" t="s">
        <v>459</v>
      </c>
      <c r="E90" s="561" t="s">
        <v>625</v>
      </c>
      <c r="F90" s="591" t="s">
        <v>626</v>
      </c>
      <c r="G90" s="561" t="s">
        <v>797</v>
      </c>
      <c r="H90" s="561" t="s">
        <v>798</v>
      </c>
      <c r="I90" s="578">
        <v>9514.23046875</v>
      </c>
      <c r="J90" s="578">
        <v>1</v>
      </c>
      <c r="K90" s="579">
        <v>9514.23046875</v>
      </c>
    </row>
    <row r="91" spans="1:11" ht="14.45" customHeight="1" x14ac:dyDescent="0.2">
      <c r="A91" s="557" t="s">
        <v>452</v>
      </c>
      <c r="B91" s="558" t="s">
        <v>453</v>
      </c>
      <c r="C91" s="561" t="s">
        <v>458</v>
      </c>
      <c r="D91" s="591" t="s">
        <v>459</v>
      </c>
      <c r="E91" s="561" t="s">
        <v>625</v>
      </c>
      <c r="F91" s="591" t="s">
        <v>626</v>
      </c>
      <c r="G91" s="561" t="s">
        <v>799</v>
      </c>
      <c r="H91" s="561" t="s">
        <v>800</v>
      </c>
      <c r="I91" s="578">
        <v>17468.76953125</v>
      </c>
      <c r="J91" s="578">
        <v>1</v>
      </c>
      <c r="K91" s="579">
        <v>17468.76953125</v>
      </c>
    </row>
    <row r="92" spans="1:11" ht="14.45" customHeight="1" x14ac:dyDescent="0.2">
      <c r="A92" s="557" t="s">
        <v>452</v>
      </c>
      <c r="B92" s="558" t="s">
        <v>453</v>
      </c>
      <c r="C92" s="561" t="s">
        <v>458</v>
      </c>
      <c r="D92" s="591" t="s">
        <v>459</v>
      </c>
      <c r="E92" s="561" t="s">
        <v>625</v>
      </c>
      <c r="F92" s="591" t="s">
        <v>626</v>
      </c>
      <c r="G92" s="561" t="s">
        <v>801</v>
      </c>
      <c r="H92" s="561" t="s">
        <v>802</v>
      </c>
      <c r="I92" s="578">
        <v>17124.939453125</v>
      </c>
      <c r="J92" s="578">
        <v>1</v>
      </c>
      <c r="K92" s="579">
        <v>17124.939453125</v>
      </c>
    </row>
    <row r="93" spans="1:11" ht="14.45" customHeight="1" x14ac:dyDescent="0.2">
      <c r="A93" s="557" t="s">
        <v>452</v>
      </c>
      <c r="B93" s="558" t="s">
        <v>453</v>
      </c>
      <c r="C93" s="561" t="s">
        <v>458</v>
      </c>
      <c r="D93" s="591" t="s">
        <v>459</v>
      </c>
      <c r="E93" s="561" t="s">
        <v>625</v>
      </c>
      <c r="F93" s="591" t="s">
        <v>626</v>
      </c>
      <c r="G93" s="561" t="s">
        <v>803</v>
      </c>
      <c r="H93" s="561" t="s">
        <v>804</v>
      </c>
      <c r="I93" s="578">
        <v>8293.650390625</v>
      </c>
      <c r="J93" s="578">
        <v>1</v>
      </c>
      <c r="K93" s="579">
        <v>8293.650390625</v>
      </c>
    </row>
    <row r="94" spans="1:11" ht="14.45" customHeight="1" x14ac:dyDescent="0.2">
      <c r="A94" s="557" t="s">
        <v>452</v>
      </c>
      <c r="B94" s="558" t="s">
        <v>453</v>
      </c>
      <c r="C94" s="561" t="s">
        <v>458</v>
      </c>
      <c r="D94" s="591" t="s">
        <v>459</v>
      </c>
      <c r="E94" s="561" t="s">
        <v>625</v>
      </c>
      <c r="F94" s="591" t="s">
        <v>626</v>
      </c>
      <c r="G94" s="561" t="s">
        <v>805</v>
      </c>
      <c r="H94" s="561" t="s">
        <v>806</v>
      </c>
      <c r="I94" s="578">
        <v>17468.76953125</v>
      </c>
      <c r="J94" s="578">
        <v>1</v>
      </c>
      <c r="K94" s="579">
        <v>17468.76953125</v>
      </c>
    </row>
    <row r="95" spans="1:11" ht="14.45" customHeight="1" x14ac:dyDescent="0.2">
      <c r="A95" s="557" t="s">
        <v>452</v>
      </c>
      <c r="B95" s="558" t="s">
        <v>453</v>
      </c>
      <c r="C95" s="561" t="s">
        <v>458</v>
      </c>
      <c r="D95" s="591" t="s">
        <v>459</v>
      </c>
      <c r="E95" s="561" t="s">
        <v>625</v>
      </c>
      <c r="F95" s="591" t="s">
        <v>626</v>
      </c>
      <c r="G95" s="561" t="s">
        <v>807</v>
      </c>
      <c r="H95" s="561" t="s">
        <v>808</v>
      </c>
      <c r="I95" s="578">
        <v>8293.33984375</v>
      </c>
      <c r="J95" s="578">
        <v>1</v>
      </c>
      <c r="K95" s="579">
        <v>8293.33984375</v>
      </c>
    </row>
    <row r="96" spans="1:11" ht="14.45" customHeight="1" x14ac:dyDescent="0.2">
      <c r="A96" s="557" t="s">
        <v>452</v>
      </c>
      <c r="B96" s="558" t="s">
        <v>453</v>
      </c>
      <c r="C96" s="561" t="s">
        <v>458</v>
      </c>
      <c r="D96" s="591" t="s">
        <v>459</v>
      </c>
      <c r="E96" s="561" t="s">
        <v>625</v>
      </c>
      <c r="F96" s="591" t="s">
        <v>626</v>
      </c>
      <c r="G96" s="561" t="s">
        <v>809</v>
      </c>
      <c r="H96" s="561" t="s">
        <v>810</v>
      </c>
      <c r="I96" s="578">
        <v>3882.889892578125</v>
      </c>
      <c r="J96" s="578">
        <v>1</v>
      </c>
      <c r="K96" s="579">
        <v>3882.889892578125</v>
      </c>
    </row>
    <row r="97" spans="1:11" ht="14.45" customHeight="1" x14ac:dyDescent="0.2">
      <c r="A97" s="557" t="s">
        <v>452</v>
      </c>
      <c r="B97" s="558" t="s">
        <v>453</v>
      </c>
      <c r="C97" s="561" t="s">
        <v>458</v>
      </c>
      <c r="D97" s="591" t="s">
        <v>459</v>
      </c>
      <c r="E97" s="561" t="s">
        <v>625</v>
      </c>
      <c r="F97" s="591" t="s">
        <v>626</v>
      </c>
      <c r="G97" s="561" t="s">
        <v>811</v>
      </c>
      <c r="H97" s="561" t="s">
        <v>812</v>
      </c>
      <c r="I97" s="578">
        <v>17125.130859375</v>
      </c>
      <c r="J97" s="578">
        <v>1</v>
      </c>
      <c r="K97" s="579">
        <v>17125.130859375</v>
      </c>
    </row>
    <row r="98" spans="1:11" ht="14.45" customHeight="1" x14ac:dyDescent="0.2">
      <c r="A98" s="557" t="s">
        <v>452</v>
      </c>
      <c r="B98" s="558" t="s">
        <v>453</v>
      </c>
      <c r="C98" s="561" t="s">
        <v>458</v>
      </c>
      <c r="D98" s="591" t="s">
        <v>459</v>
      </c>
      <c r="E98" s="561" t="s">
        <v>625</v>
      </c>
      <c r="F98" s="591" t="s">
        <v>626</v>
      </c>
      <c r="G98" s="561" t="s">
        <v>813</v>
      </c>
      <c r="H98" s="561" t="s">
        <v>814</v>
      </c>
      <c r="I98" s="578">
        <v>9514.23046875</v>
      </c>
      <c r="J98" s="578">
        <v>1</v>
      </c>
      <c r="K98" s="579">
        <v>9514.23046875</v>
      </c>
    </row>
    <row r="99" spans="1:11" ht="14.45" customHeight="1" x14ac:dyDescent="0.2">
      <c r="A99" s="557" t="s">
        <v>452</v>
      </c>
      <c r="B99" s="558" t="s">
        <v>453</v>
      </c>
      <c r="C99" s="561" t="s">
        <v>458</v>
      </c>
      <c r="D99" s="591" t="s">
        <v>459</v>
      </c>
      <c r="E99" s="561" t="s">
        <v>625</v>
      </c>
      <c r="F99" s="591" t="s">
        <v>626</v>
      </c>
      <c r="G99" s="561" t="s">
        <v>815</v>
      </c>
      <c r="H99" s="561" t="s">
        <v>816</v>
      </c>
      <c r="I99" s="578">
        <v>34933.91015625</v>
      </c>
      <c r="J99" s="578">
        <v>1</v>
      </c>
      <c r="K99" s="579">
        <v>34933.91015625</v>
      </c>
    </row>
    <row r="100" spans="1:11" ht="14.45" customHeight="1" x14ac:dyDescent="0.2">
      <c r="A100" s="557" t="s">
        <v>452</v>
      </c>
      <c r="B100" s="558" t="s">
        <v>453</v>
      </c>
      <c r="C100" s="561" t="s">
        <v>458</v>
      </c>
      <c r="D100" s="591" t="s">
        <v>459</v>
      </c>
      <c r="E100" s="561" t="s">
        <v>625</v>
      </c>
      <c r="F100" s="591" t="s">
        <v>626</v>
      </c>
      <c r="G100" s="561" t="s">
        <v>817</v>
      </c>
      <c r="H100" s="561" t="s">
        <v>818</v>
      </c>
      <c r="I100" s="578">
        <v>17468.76953125</v>
      </c>
      <c r="J100" s="578">
        <v>2</v>
      </c>
      <c r="K100" s="579">
        <v>34937.5390625</v>
      </c>
    </row>
    <row r="101" spans="1:11" ht="14.45" customHeight="1" x14ac:dyDescent="0.2">
      <c r="A101" s="557" t="s">
        <v>452</v>
      </c>
      <c r="B101" s="558" t="s">
        <v>453</v>
      </c>
      <c r="C101" s="561" t="s">
        <v>458</v>
      </c>
      <c r="D101" s="591" t="s">
        <v>459</v>
      </c>
      <c r="E101" s="561" t="s">
        <v>625</v>
      </c>
      <c r="F101" s="591" t="s">
        <v>626</v>
      </c>
      <c r="G101" s="561" t="s">
        <v>819</v>
      </c>
      <c r="H101" s="561" t="s">
        <v>820</v>
      </c>
      <c r="I101" s="578">
        <v>30823.5390625</v>
      </c>
      <c r="J101" s="578">
        <v>1</v>
      </c>
      <c r="K101" s="579">
        <v>30823.5390625</v>
      </c>
    </row>
    <row r="102" spans="1:11" ht="14.45" customHeight="1" x14ac:dyDescent="0.2">
      <c r="A102" s="557" t="s">
        <v>452</v>
      </c>
      <c r="B102" s="558" t="s">
        <v>453</v>
      </c>
      <c r="C102" s="561" t="s">
        <v>458</v>
      </c>
      <c r="D102" s="591" t="s">
        <v>459</v>
      </c>
      <c r="E102" s="561" t="s">
        <v>625</v>
      </c>
      <c r="F102" s="591" t="s">
        <v>626</v>
      </c>
      <c r="G102" s="561" t="s">
        <v>821</v>
      </c>
      <c r="H102" s="561" t="s">
        <v>822</v>
      </c>
      <c r="I102" s="578">
        <v>18248.009765625</v>
      </c>
      <c r="J102" s="578">
        <v>3</v>
      </c>
      <c r="K102" s="579">
        <v>54744.029296875</v>
      </c>
    </row>
    <row r="103" spans="1:11" ht="14.45" customHeight="1" x14ac:dyDescent="0.2">
      <c r="A103" s="557" t="s">
        <v>452</v>
      </c>
      <c r="B103" s="558" t="s">
        <v>453</v>
      </c>
      <c r="C103" s="561" t="s">
        <v>458</v>
      </c>
      <c r="D103" s="591" t="s">
        <v>459</v>
      </c>
      <c r="E103" s="561" t="s">
        <v>625</v>
      </c>
      <c r="F103" s="591" t="s">
        <v>626</v>
      </c>
      <c r="G103" s="561" t="s">
        <v>823</v>
      </c>
      <c r="H103" s="561" t="s">
        <v>824</v>
      </c>
      <c r="I103" s="578">
        <v>9514.23046875</v>
      </c>
      <c r="J103" s="578">
        <v>1</v>
      </c>
      <c r="K103" s="579">
        <v>9514.23046875</v>
      </c>
    </row>
    <row r="104" spans="1:11" ht="14.45" customHeight="1" x14ac:dyDescent="0.2">
      <c r="A104" s="557" t="s">
        <v>452</v>
      </c>
      <c r="B104" s="558" t="s">
        <v>453</v>
      </c>
      <c r="C104" s="561" t="s">
        <v>458</v>
      </c>
      <c r="D104" s="591" t="s">
        <v>459</v>
      </c>
      <c r="E104" s="561" t="s">
        <v>625</v>
      </c>
      <c r="F104" s="591" t="s">
        <v>626</v>
      </c>
      <c r="G104" s="561" t="s">
        <v>825</v>
      </c>
      <c r="H104" s="561" t="s">
        <v>826</v>
      </c>
      <c r="I104" s="578">
        <v>60307.609375</v>
      </c>
      <c r="J104" s="578">
        <v>4</v>
      </c>
      <c r="K104" s="579">
        <v>241230.4375</v>
      </c>
    </row>
    <row r="105" spans="1:11" ht="14.45" customHeight="1" x14ac:dyDescent="0.2">
      <c r="A105" s="557" t="s">
        <v>452</v>
      </c>
      <c r="B105" s="558" t="s">
        <v>453</v>
      </c>
      <c r="C105" s="561" t="s">
        <v>458</v>
      </c>
      <c r="D105" s="591" t="s">
        <v>459</v>
      </c>
      <c r="E105" s="561" t="s">
        <v>625</v>
      </c>
      <c r="F105" s="591" t="s">
        <v>626</v>
      </c>
      <c r="G105" s="561" t="s">
        <v>827</v>
      </c>
      <c r="H105" s="561" t="s">
        <v>828</v>
      </c>
      <c r="I105" s="578">
        <v>2328.39990234375</v>
      </c>
      <c r="J105" s="578">
        <v>1</v>
      </c>
      <c r="K105" s="579">
        <v>2328.39990234375</v>
      </c>
    </row>
    <row r="106" spans="1:11" ht="14.45" customHeight="1" x14ac:dyDescent="0.2">
      <c r="A106" s="557" t="s">
        <v>452</v>
      </c>
      <c r="B106" s="558" t="s">
        <v>453</v>
      </c>
      <c r="C106" s="561" t="s">
        <v>458</v>
      </c>
      <c r="D106" s="591" t="s">
        <v>459</v>
      </c>
      <c r="E106" s="561" t="s">
        <v>625</v>
      </c>
      <c r="F106" s="591" t="s">
        <v>626</v>
      </c>
      <c r="G106" s="561" t="s">
        <v>829</v>
      </c>
      <c r="H106" s="561" t="s">
        <v>830</v>
      </c>
      <c r="I106" s="578">
        <v>16883.900390625</v>
      </c>
      <c r="J106" s="578">
        <v>1</v>
      </c>
      <c r="K106" s="579">
        <v>16883.900390625</v>
      </c>
    </row>
    <row r="107" spans="1:11" ht="14.45" customHeight="1" x14ac:dyDescent="0.2">
      <c r="A107" s="557" t="s">
        <v>452</v>
      </c>
      <c r="B107" s="558" t="s">
        <v>453</v>
      </c>
      <c r="C107" s="561" t="s">
        <v>458</v>
      </c>
      <c r="D107" s="591" t="s">
        <v>459</v>
      </c>
      <c r="E107" s="561" t="s">
        <v>625</v>
      </c>
      <c r="F107" s="591" t="s">
        <v>626</v>
      </c>
      <c r="G107" s="561" t="s">
        <v>831</v>
      </c>
      <c r="H107" s="561" t="s">
        <v>832</v>
      </c>
      <c r="I107" s="578">
        <v>13336.099609375</v>
      </c>
      <c r="J107" s="578">
        <v>1</v>
      </c>
      <c r="K107" s="579">
        <v>13336.099609375</v>
      </c>
    </row>
    <row r="108" spans="1:11" ht="14.45" customHeight="1" x14ac:dyDescent="0.2">
      <c r="A108" s="557" t="s">
        <v>452</v>
      </c>
      <c r="B108" s="558" t="s">
        <v>453</v>
      </c>
      <c r="C108" s="561" t="s">
        <v>458</v>
      </c>
      <c r="D108" s="591" t="s">
        <v>459</v>
      </c>
      <c r="E108" s="561" t="s">
        <v>625</v>
      </c>
      <c r="F108" s="591" t="s">
        <v>626</v>
      </c>
      <c r="G108" s="561" t="s">
        <v>833</v>
      </c>
      <c r="H108" s="561" t="s">
        <v>834</v>
      </c>
      <c r="I108" s="578">
        <v>23642.189453125</v>
      </c>
      <c r="J108" s="578">
        <v>1</v>
      </c>
      <c r="K108" s="579">
        <v>23642.189453125</v>
      </c>
    </row>
    <row r="109" spans="1:11" ht="14.45" customHeight="1" x14ac:dyDescent="0.2">
      <c r="A109" s="557" t="s">
        <v>452</v>
      </c>
      <c r="B109" s="558" t="s">
        <v>453</v>
      </c>
      <c r="C109" s="561" t="s">
        <v>458</v>
      </c>
      <c r="D109" s="591" t="s">
        <v>459</v>
      </c>
      <c r="E109" s="561" t="s">
        <v>625</v>
      </c>
      <c r="F109" s="591" t="s">
        <v>626</v>
      </c>
      <c r="G109" s="561" t="s">
        <v>835</v>
      </c>
      <c r="H109" s="561" t="s">
        <v>836</v>
      </c>
      <c r="I109" s="578">
        <v>257.73001098632813</v>
      </c>
      <c r="J109" s="578">
        <v>1</v>
      </c>
      <c r="K109" s="579">
        <v>257.73001098632813</v>
      </c>
    </row>
    <row r="110" spans="1:11" ht="14.45" customHeight="1" x14ac:dyDescent="0.2">
      <c r="A110" s="557" t="s">
        <v>452</v>
      </c>
      <c r="B110" s="558" t="s">
        <v>453</v>
      </c>
      <c r="C110" s="561" t="s">
        <v>458</v>
      </c>
      <c r="D110" s="591" t="s">
        <v>459</v>
      </c>
      <c r="E110" s="561" t="s">
        <v>625</v>
      </c>
      <c r="F110" s="591" t="s">
        <v>626</v>
      </c>
      <c r="G110" s="561" t="s">
        <v>837</v>
      </c>
      <c r="H110" s="561" t="s">
        <v>838</v>
      </c>
      <c r="I110" s="578">
        <v>21289.94921875</v>
      </c>
      <c r="J110" s="578">
        <v>2</v>
      </c>
      <c r="K110" s="579">
        <v>42579.8984375</v>
      </c>
    </row>
    <row r="111" spans="1:11" ht="14.45" customHeight="1" x14ac:dyDescent="0.2">
      <c r="A111" s="557" t="s">
        <v>452</v>
      </c>
      <c r="B111" s="558" t="s">
        <v>453</v>
      </c>
      <c r="C111" s="561" t="s">
        <v>458</v>
      </c>
      <c r="D111" s="591" t="s">
        <v>459</v>
      </c>
      <c r="E111" s="561" t="s">
        <v>625</v>
      </c>
      <c r="F111" s="591" t="s">
        <v>626</v>
      </c>
      <c r="G111" s="561" t="s">
        <v>839</v>
      </c>
      <c r="H111" s="561" t="s">
        <v>840</v>
      </c>
      <c r="I111" s="578">
        <v>21780</v>
      </c>
      <c r="J111" s="578">
        <v>6</v>
      </c>
      <c r="K111" s="579">
        <v>130680</v>
      </c>
    </row>
    <row r="112" spans="1:11" ht="14.45" customHeight="1" x14ac:dyDescent="0.2">
      <c r="A112" s="557" t="s">
        <v>452</v>
      </c>
      <c r="B112" s="558" t="s">
        <v>453</v>
      </c>
      <c r="C112" s="561" t="s">
        <v>458</v>
      </c>
      <c r="D112" s="591" t="s">
        <v>459</v>
      </c>
      <c r="E112" s="561" t="s">
        <v>625</v>
      </c>
      <c r="F112" s="591" t="s">
        <v>626</v>
      </c>
      <c r="G112" s="561" t="s">
        <v>841</v>
      </c>
      <c r="H112" s="561" t="s">
        <v>842</v>
      </c>
      <c r="I112" s="578">
        <v>14120.7001953125</v>
      </c>
      <c r="J112" s="578">
        <v>3</v>
      </c>
      <c r="K112" s="579">
        <v>42362.1005859375</v>
      </c>
    </row>
    <row r="113" spans="1:11" ht="14.45" customHeight="1" x14ac:dyDescent="0.2">
      <c r="A113" s="557" t="s">
        <v>452</v>
      </c>
      <c r="B113" s="558" t="s">
        <v>453</v>
      </c>
      <c r="C113" s="561" t="s">
        <v>458</v>
      </c>
      <c r="D113" s="591" t="s">
        <v>459</v>
      </c>
      <c r="E113" s="561" t="s">
        <v>625</v>
      </c>
      <c r="F113" s="591" t="s">
        <v>626</v>
      </c>
      <c r="G113" s="561" t="s">
        <v>843</v>
      </c>
      <c r="H113" s="561" t="s">
        <v>844</v>
      </c>
      <c r="I113" s="578">
        <v>24393.599609375</v>
      </c>
      <c r="J113" s="578">
        <v>1</v>
      </c>
      <c r="K113" s="579">
        <v>24393.599609375</v>
      </c>
    </row>
    <row r="114" spans="1:11" ht="14.45" customHeight="1" x14ac:dyDescent="0.2">
      <c r="A114" s="557" t="s">
        <v>452</v>
      </c>
      <c r="B114" s="558" t="s">
        <v>453</v>
      </c>
      <c r="C114" s="561" t="s">
        <v>458</v>
      </c>
      <c r="D114" s="591" t="s">
        <v>459</v>
      </c>
      <c r="E114" s="561" t="s">
        <v>625</v>
      </c>
      <c r="F114" s="591" t="s">
        <v>626</v>
      </c>
      <c r="G114" s="561" t="s">
        <v>845</v>
      </c>
      <c r="H114" s="561" t="s">
        <v>846</v>
      </c>
      <c r="I114" s="578">
        <v>8293.33984375</v>
      </c>
      <c r="J114" s="578">
        <v>3</v>
      </c>
      <c r="K114" s="579">
        <v>24880.01953125</v>
      </c>
    </row>
    <row r="115" spans="1:11" ht="14.45" customHeight="1" x14ac:dyDescent="0.2">
      <c r="A115" s="557" t="s">
        <v>452</v>
      </c>
      <c r="B115" s="558" t="s">
        <v>453</v>
      </c>
      <c r="C115" s="561" t="s">
        <v>458</v>
      </c>
      <c r="D115" s="591" t="s">
        <v>459</v>
      </c>
      <c r="E115" s="561" t="s">
        <v>625</v>
      </c>
      <c r="F115" s="591" t="s">
        <v>626</v>
      </c>
      <c r="G115" s="561" t="s">
        <v>847</v>
      </c>
      <c r="H115" s="561" t="s">
        <v>848</v>
      </c>
      <c r="I115" s="578">
        <v>1031.4503326416016</v>
      </c>
      <c r="J115" s="578">
        <v>150</v>
      </c>
      <c r="K115" s="579">
        <v>154780.98828125</v>
      </c>
    </row>
    <row r="116" spans="1:11" ht="14.45" customHeight="1" x14ac:dyDescent="0.2">
      <c r="A116" s="557" t="s">
        <v>452</v>
      </c>
      <c r="B116" s="558" t="s">
        <v>453</v>
      </c>
      <c r="C116" s="561" t="s">
        <v>458</v>
      </c>
      <c r="D116" s="591" t="s">
        <v>459</v>
      </c>
      <c r="E116" s="561" t="s">
        <v>625</v>
      </c>
      <c r="F116" s="591" t="s">
        <v>626</v>
      </c>
      <c r="G116" s="561" t="s">
        <v>849</v>
      </c>
      <c r="H116" s="561" t="s">
        <v>848</v>
      </c>
      <c r="I116" s="578">
        <v>229.82000732421875</v>
      </c>
      <c r="J116" s="578">
        <v>40</v>
      </c>
      <c r="K116" s="579">
        <v>9192.6103515625</v>
      </c>
    </row>
    <row r="117" spans="1:11" ht="14.45" customHeight="1" x14ac:dyDescent="0.2">
      <c r="A117" s="557" t="s">
        <v>452</v>
      </c>
      <c r="B117" s="558" t="s">
        <v>453</v>
      </c>
      <c r="C117" s="561" t="s">
        <v>458</v>
      </c>
      <c r="D117" s="591" t="s">
        <v>459</v>
      </c>
      <c r="E117" s="561" t="s">
        <v>625</v>
      </c>
      <c r="F117" s="591" t="s">
        <v>626</v>
      </c>
      <c r="G117" s="561" t="s">
        <v>850</v>
      </c>
      <c r="H117" s="561" t="s">
        <v>851</v>
      </c>
      <c r="I117" s="578">
        <v>13336.099609375</v>
      </c>
      <c r="J117" s="578">
        <v>2</v>
      </c>
      <c r="K117" s="579">
        <v>26672.19921875</v>
      </c>
    </row>
    <row r="118" spans="1:11" ht="14.45" customHeight="1" x14ac:dyDescent="0.2">
      <c r="A118" s="557" t="s">
        <v>452</v>
      </c>
      <c r="B118" s="558" t="s">
        <v>453</v>
      </c>
      <c r="C118" s="561" t="s">
        <v>458</v>
      </c>
      <c r="D118" s="591" t="s">
        <v>459</v>
      </c>
      <c r="E118" s="561" t="s">
        <v>625</v>
      </c>
      <c r="F118" s="591" t="s">
        <v>626</v>
      </c>
      <c r="G118" s="561" t="s">
        <v>852</v>
      </c>
      <c r="H118" s="561" t="s">
        <v>853</v>
      </c>
      <c r="I118" s="578">
        <v>33091.1015625</v>
      </c>
      <c r="J118" s="578">
        <v>1</v>
      </c>
      <c r="K118" s="579">
        <v>33091.1015625</v>
      </c>
    </row>
    <row r="119" spans="1:11" ht="14.45" customHeight="1" x14ac:dyDescent="0.2">
      <c r="A119" s="557" t="s">
        <v>452</v>
      </c>
      <c r="B119" s="558" t="s">
        <v>453</v>
      </c>
      <c r="C119" s="561" t="s">
        <v>458</v>
      </c>
      <c r="D119" s="591" t="s">
        <v>459</v>
      </c>
      <c r="E119" s="561" t="s">
        <v>625</v>
      </c>
      <c r="F119" s="591" t="s">
        <v>626</v>
      </c>
      <c r="G119" s="561" t="s">
        <v>854</v>
      </c>
      <c r="H119" s="561" t="s">
        <v>855</v>
      </c>
      <c r="I119" s="578">
        <v>243.21000671386719</v>
      </c>
      <c r="J119" s="578">
        <v>1</v>
      </c>
      <c r="K119" s="579">
        <v>243.21000671386719</v>
      </c>
    </row>
    <row r="120" spans="1:11" ht="14.45" customHeight="1" x14ac:dyDescent="0.2">
      <c r="A120" s="557" t="s">
        <v>452</v>
      </c>
      <c r="B120" s="558" t="s">
        <v>453</v>
      </c>
      <c r="C120" s="561" t="s">
        <v>458</v>
      </c>
      <c r="D120" s="591" t="s">
        <v>459</v>
      </c>
      <c r="E120" s="561" t="s">
        <v>625</v>
      </c>
      <c r="F120" s="591" t="s">
        <v>626</v>
      </c>
      <c r="G120" s="561" t="s">
        <v>856</v>
      </c>
      <c r="H120" s="561" t="s">
        <v>857</v>
      </c>
      <c r="I120" s="578">
        <v>1523.3900146484375</v>
      </c>
      <c r="J120" s="578">
        <v>4</v>
      </c>
      <c r="K120" s="579">
        <v>6093.5599365234375</v>
      </c>
    </row>
    <row r="121" spans="1:11" ht="14.45" customHeight="1" x14ac:dyDescent="0.2">
      <c r="A121" s="557" t="s">
        <v>452</v>
      </c>
      <c r="B121" s="558" t="s">
        <v>453</v>
      </c>
      <c r="C121" s="561" t="s">
        <v>458</v>
      </c>
      <c r="D121" s="591" t="s">
        <v>459</v>
      </c>
      <c r="E121" s="561" t="s">
        <v>625</v>
      </c>
      <c r="F121" s="591" t="s">
        <v>626</v>
      </c>
      <c r="G121" s="561" t="s">
        <v>858</v>
      </c>
      <c r="H121" s="561" t="s">
        <v>859</v>
      </c>
      <c r="I121" s="578">
        <v>8752.8603515625</v>
      </c>
      <c r="J121" s="578">
        <v>1</v>
      </c>
      <c r="K121" s="579">
        <v>8752.8603515625</v>
      </c>
    </row>
    <row r="122" spans="1:11" ht="14.45" customHeight="1" x14ac:dyDescent="0.2">
      <c r="A122" s="557" t="s">
        <v>452</v>
      </c>
      <c r="B122" s="558" t="s">
        <v>453</v>
      </c>
      <c r="C122" s="561" t="s">
        <v>458</v>
      </c>
      <c r="D122" s="591" t="s">
        <v>459</v>
      </c>
      <c r="E122" s="561" t="s">
        <v>625</v>
      </c>
      <c r="F122" s="591" t="s">
        <v>626</v>
      </c>
      <c r="G122" s="561" t="s">
        <v>860</v>
      </c>
      <c r="H122" s="561" t="s">
        <v>861</v>
      </c>
      <c r="I122" s="578">
        <v>10931.1396484375</v>
      </c>
      <c r="J122" s="578">
        <v>1</v>
      </c>
      <c r="K122" s="579">
        <v>10931.1396484375</v>
      </c>
    </row>
    <row r="123" spans="1:11" ht="14.45" customHeight="1" x14ac:dyDescent="0.2">
      <c r="A123" s="557" t="s">
        <v>452</v>
      </c>
      <c r="B123" s="558" t="s">
        <v>453</v>
      </c>
      <c r="C123" s="561" t="s">
        <v>458</v>
      </c>
      <c r="D123" s="591" t="s">
        <v>459</v>
      </c>
      <c r="E123" s="561" t="s">
        <v>625</v>
      </c>
      <c r="F123" s="591" t="s">
        <v>626</v>
      </c>
      <c r="G123" s="561" t="s">
        <v>862</v>
      </c>
      <c r="H123" s="561" t="s">
        <v>863</v>
      </c>
      <c r="I123" s="578">
        <v>15412.6201171875</v>
      </c>
      <c r="J123" s="578">
        <v>1</v>
      </c>
      <c r="K123" s="579">
        <v>15412.6201171875</v>
      </c>
    </row>
    <row r="124" spans="1:11" ht="14.45" customHeight="1" x14ac:dyDescent="0.2">
      <c r="A124" s="557" t="s">
        <v>452</v>
      </c>
      <c r="B124" s="558" t="s">
        <v>453</v>
      </c>
      <c r="C124" s="561" t="s">
        <v>458</v>
      </c>
      <c r="D124" s="591" t="s">
        <v>459</v>
      </c>
      <c r="E124" s="561" t="s">
        <v>625</v>
      </c>
      <c r="F124" s="591" t="s">
        <v>626</v>
      </c>
      <c r="G124" s="561" t="s">
        <v>864</v>
      </c>
      <c r="H124" s="561" t="s">
        <v>865</v>
      </c>
      <c r="I124" s="578">
        <v>9705.41015625</v>
      </c>
      <c r="J124" s="578">
        <v>1</v>
      </c>
      <c r="K124" s="579">
        <v>9705.41015625</v>
      </c>
    </row>
    <row r="125" spans="1:11" ht="14.45" customHeight="1" x14ac:dyDescent="0.2">
      <c r="A125" s="557" t="s">
        <v>452</v>
      </c>
      <c r="B125" s="558" t="s">
        <v>453</v>
      </c>
      <c r="C125" s="561" t="s">
        <v>458</v>
      </c>
      <c r="D125" s="591" t="s">
        <v>459</v>
      </c>
      <c r="E125" s="561" t="s">
        <v>625</v>
      </c>
      <c r="F125" s="591" t="s">
        <v>626</v>
      </c>
      <c r="G125" s="561" t="s">
        <v>866</v>
      </c>
      <c r="H125" s="561" t="s">
        <v>867</v>
      </c>
      <c r="I125" s="578">
        <v>17468.76953125</v>
      </c>
      <c r="J125" s="578">
        <v>1</v>
      </c>
      <c r="K125" s="579">
        <v>17468.76953125</v>
      </c>
    </row>
    <row r="126" spans="1:11" ht="14.45" customHeight="1" x14ac:dyDescent="0.2">
      <c r="A126" s="557" t="s">
        <v>452</v>
      </c>
      <c r="B126" s="558" t="s">
        <v>453</v>
      </c>
      <c r="C126" s="561" t="s">
        <v>458</v>
      </c>
      <c r="D126" s="591" t="s">
        <v>459</v>
      </c>
      <c r="E126" s="561" t="s">
        <v>625</v>
      </c>
      <c r="F126" s="591" t="s">
        <v>626</v>
      </c>
      <c r="G126" s="561" t="s">
        <v>868</v>
      </c>
      <c r="H126" s="561" t="s">
        <v>869</v>
      </c>
      <c r="I126" s="578">
        <v>9705.41015625</v>
      </c>
      <c r="J126" s="578">
        <v>1</v>
      </c>
      <c r="K126" s="579">
        <v>9705.41015625</v>
      </c>
    </row>
    <row r="127" spans="1:11" ht="14.45" customHeight="1" x14ac:dyDescent="0.2">
      <c r="A127" s="557" t="s">
        <v>452</v>
      </c>
      <c r="B127" s="558" t="s">
        <v>453</v>
      </c>
      <c r="C127" s="561" t="s">
        <v>458</v>
      </c>
      <c r="D127" s="591" t="s">
        <v>459</v>
      </c>
      <c r="E127" s="561" t="s">
        <v>625</v>
      </c>
      <c r="F127" s="591" t="s">
        <v>626</v>
      </c>
      <c r="G127" s="561" t="s">
        <v>870</v>
      </c>
      <c r="H127" s="561" t="s">
        <v>871</v>
      </c>
      <c r="I127" s="578">
        <v>8460.3203125</v>
      </c>
      <c r="J127" s="578">
        <v>1</v>
      </c>
      <c r="K127" s="579">
        <v>8460.3203125</v>
      </c>
    </row>
    <row r="128" spans="1:11" ht="14.45" customHeight="1" x14ac:dyDescent="0.2">
      <c r="A128" s="557" t="s">
        <v>452</v>
      </c>
      <c r="B128" s="558" t="s">
        <v>453</v>
      </c>
      <c r="C128" s="561" t="s">
        <v>458</v>
      </c>
      <c r="D128" s="591" t="s">
        <v>459</v>
      </c>
      <c r="E128" s="561" t="s">
        <v>625</v>
      </c>
      <c r="F128" s="591" t="s">
        <v>626</v>
      </c>
      <c r="G128" s="561" t="s">
        <v>872</v>
      </c>
      <c r="H128" s="561" t="s">
        <v>873</v>
      </c>
      <c r="I128" s="578">
        <v>4147.8798828125</v>
      </c>
      <c r="J128" s="578">
        <v>1</v>
      </c>
      <c r="K128" s="579">
        <v>4147.8798828125</v>
      </c>
    </row>
    <row r="129" spans="1:11" ht="14.45" customHeight="1" x14ac:dyDescent="0.2">
      <c r="A129" s="557" t="s">
        <v>452</v>
      </c>
      <c r="B129" s="558" t="s">
        <v>453</v>
      </c>
      <c r="C129" s="561" t="s">
        <v>458</v>
      </c>
      <c r="D129" s="591" t="s">
        <v>459</v>
      </c>
      <c r="E129" s="561" t="s">
        <v>625</v>
      </c>
      <c r="F129" s="591" t="s">
        <v>626</v>
      </c>
      <c r="G129" s="561" t="s">
        <v>874</v>
      </c>
      <c r="H129" s="561" t="s">
        <v>875</v>
      </c>
      <c r="I129" s="578">
        <v>8470</v>
      </c>
      <c r="J129" s="578">
        <v>1</v>
      </c>
      <c r="K129" s="579">
        <v>8470</v>
      </c>
    </row>
    <row r="130" spans="1:11" ht="14.45" customHeight="1" x14ac:dyDescent="0.2">
      <c r="A130" s="557" t="s">
        <v>452</v>
      </c>
      <c r="B130" s="558" t="s">
        <v>453</v>
      </c>
      <c r="C130" s="561" t="s">
        <v>458</v>
      </c>
      <c r="D130" s="591" t="s">
        <v>459</v>
      </c>
      <c r="E130" s="561" t="s">
        <v>625</v>
      </c>
      <c r="F130" s="591" t="s">
        <v>626</v>
      </c>
      <c r="G130" s="561" t="s">
        <v>876</v>
      </c>
      <c r="H130" s="561" t="s">
        <v>877</v>
      </c>
      <c r="I130" s="578">
        <v>1747.25</v>
      </c>
      <c r="J130" s="578">
        <v>1</v>
      </c>
      <c r="K130" s="579">
        <v>1747.25</v>
      </c>
    </row>
    <row r="131" spans="1:11" ht="14.45" customHeight="1" x14ac:dyDescent="0.2">
      <c r="A131" s="557" t="s">
        <v>452</v>
      </c>
      <c r="B131" s="558" t="s">
        <v>453</v>
      </c>
      <c r="C131" s="561" t="s">
        <v>458</v>
      </c>
      <c r="D131" s="591" t="s">
        <v>459</v>
      </c>
      <c r="E131" s="561" t="s">
        <v>625</v>
      </c>
      <c r="F131" s="591" t="s">
        <v>626</v>
      </c>
      <c r="G131" s="561" t="s">
        <v>878</v>
      </c>
      <c r="H131" s="561" t="s">
        <v>879</v>
      </c>
      <c r="I131" s="578">
        <v>5247.77001953125</v>
      </c>
      <c r="J131" s="578">
        <v>1</v>
      </c>
      <c r="K131" s="579">
        <v>5247.77001953125</v>
      </c>
    </row>
    <row r="132" spans="1:11" ht="14.45" customHeight="1" x14ac:dyDescent="0.2">
      <c r="A132" s="557" t="s">
        <v>452</v>
      </c>
      <c r="B132" s="558" t="s">
        <v>453</v>
      </c>
      <c r="C132" s="561" t="s">
        <v>458</v>
      </c>
      <c r="D132" s="591" t="s">
        <v>459</v>
      </c>
      <c r="E132" s="561" t="s">
        <v>625</v>
      </c>
      <c r="F132" s="591" t="s">
        <v>626</v>
      </c>
      <c r="G132" s="561" t="s">
        <v>880</v>
      </c>
      <c r="H132" s="561" t="s">
        <v>881</v>
      </c>
      <c r="I132" s="578">
        <v>28019.0654296875</v>
      </c>
      <c r="J132" s="578">
        <v>2</v>
      </c>
      <c r="K132" s="579">
        <v>56038.130859375</v>
      </c>
    </row>
    <row r="133" spans="1:11" ht="14.45" customHeight="1" x14ac:dyDescent="0.2">
      <c r="A133" s="557" t="s">
        <v>452</v>
      </c>
      <c r="B133" s="558" t="s">
        <v>453</v>
      </c>
      <c r="C133" s="561" t="s">
        <v>458</v>
      </c>
      <c r="D133" s="591" t="s">
        <v>459</v>
      </c>
      <c r="E133" s="561" t="s">
        <v>625</v>
      </c>
      <c r="F133" s="591" t="s">
        <v>626</v>
      </c>
      <c r="G133" s="561" t="s">
        <v>882</v>
      </c>
      <c r="H133" s="561" t="s">
        <v>883</v>
      </c>
      <c r="I133" s="578">
        <v>3025</v>
      </c>
      <c r="J133" s="578">
        <v>1</v>
      </c>
      <c r="K133" s="579">
        <v>3025</v>
      </c>
    </row>
    <row r="134" spans="1:11" ht="14.45" customHeight="1" x14ac:dyDescent="0.2">
      <c r="A134" s="557" t="s">
        <v>452</v>
      </c>
      <c r="B134" s="558" t="s">
        <v>453</v>
      </c>
      <c r="C134" s="561" t="s">
        <v>458</v>
      </c>
      <c r="D134" s="591" t="s">
        <v>459</v>
      </c>
      <c r="E134" s="561" t="s">
        <v>625</v>
      </c>
      <c r="F134" s="591" t="s">
        <v>626</v>
      </c>
      <c r="G134" s="561" t="s">
        <v>884</v>
      </c>
      <c r="H134" s="561" t="s">
        <v>885</v>
      </c>
      <c r="I134" s="578">
        <v>18730.80078125</v>
      </c>
      <c r="J134" s="578">
        <v>1</v>
      </c>
      <c r="K134" s="579">
        <v>18730.80078125</v>
      </c>
    </row>
    <row r="135" spans="1:11" ht="14.45" customHeight="1" x14ac:dyDescent="0.2">
      <c r="A135" s="557" t="s">
        <v>452</v>
      </c>
      <c r="B135" s="558" t="s">
        <v>453</v>
      </c>
      <c r="C135" s="561" t="s">
        <v>458</v>
      </c>
      <c r="D135" s="591" t="s">
        <v>459</v>
      </c>
      <c r="E135" s="561" t="s">
        <v>625</v>
      </c>
      <c r="F135" s="591" t="s">
        <v>626</v>
      </c>
      <c r="G135" s="561" t="s">
        <v>886</v>
      </c>
      <c r="H135" s="561" t="s">
        <v>887</v>
      </c>
      <c r="I135" s="578">
        <v>17124.630859375</v>
      </c>
      <c r="J135" s="578">
        <v>1</v>
      </c>
      <c r="K135" s="579">
        <v>17124.630859375</v>
      </c>
    </row>
    <row r="136" spans="1:11" ht="14.45" customHeight="1" x14ac:dyDescent="0.2">
      <c r="A136" s="557" t="s">
        <v>452</v>
      </c>
      <c r="B136" s="558" t="s">
        <v>453</v>
      </c>
      <c r="C136" s="561" t="s">
        <v>458</v>
      </c>
      <c r="D136" s="591" t="s">
        <v>459</v>
      </c>
      <c r="E136" s="561" t="s">
        <v>625</v>
      </c>
      <c r="F136" s="591" t="s">
        <v>626</v>
      </c>
      <c r="G136" s="561" t="s">
        <v>888</v>
      </c>
      <c r="H136" s="561" t="s">
        <v>889</v>
      </c>
      <c r="I136" s="578">
        <v>991.6300048828125</v>
      </c>
      <c r="J136" s="578">
        <v>16</v>
      </c>
      <c r="K136" s="579">
        <v>15866.07958984375</v>
      </c>
    </row>
    <row r="137" spans="1:11" ht="14.45" customHeight="1" x14ac:dyDescent="0.2">
      <c r="A137" s="557" t="s">
        <v>452</v>
      </c>
      <c r="B137" s="558" t="s">
        <v>453</v>
      </c>
      <c r="C137" s="561" t="s">
        <v>458</v>
      </c>
      <c r="D137" s="591" t="s">
        <v>459</v>
      </c>
      <c r="E137" s="561" t="s">
        <v>625</v>
      </c>
      <c r="F137" s="591" t="s">
        <v>626</v>
      </c>
      <c r="G137" s="561" t="s">
        <v>890</v>
      </c>
      <c r="H137" s="561" t="s">
        <v>891</v>
      </c>
      <c r="I137" s="578">
        <v>18513</v>
      </c>
      <c r="J137" s="578">
        <v>2</v>
      </c>
      <c r="K137" s="579">
        <v>37026</v>
      </c>
    </row>
    <row r="138" spans="1:11" ht="14.45" customHeight="1" x14ac:dyDescent="0.2">
      <c r="A138" s="557" t="s">
        <v>452</v>
      </c>
      <c r="B138" s="558" t="s">
        <v>453</v>
      </c>
      <c r="C138" s="561" t="s">
        <v>458</v>
      </c>
      <c r="D138" s="591" t="s">
        <v>459</v>
      </c>
      <c r="E138" s="561" t="s">
        <v>625</v>
      </c>
      <c r="F138" s="591" t="s">
        <v>626</v>
      </c>
      <c r="G138" s="561" t="s">
        <v>892</v>
      </c>
      <c r="H138" s="561" t="s">
        <v>893</v>
      </c>
      <c r="I138" s="578">
        <v>750.20001220703125</v>
      </c>
      <c r="J138" s="578">
        <v>1</v>
      </c>
      <c r="K138" s="579">
        <v>750.20001220703125</v>
      </c>
    </row>
    <row r="139" spans="1:11" ht="14.45" customHeight="1" x14ac:dyDescent="0.2">
      <c r="A139" s="557" t="s">
        <v>452</v>
      </c>
      <c r="B139" s="558" t="s">
        <v>453</v>
      </c>
      <c r="C139" s="561" t="s">
        <v>458</v>
      </c>
      <c r="D139" s="591" t="s">
        <v>459</v>
      </c>
      <c r="E139" s="561" t="s">
        <v>625</v>
      </c>
      <c r="F139" s="591" t="s">
        <v>626</v>
      </c>
      <c r="G139" s="561" t="s">
        <v>894</v>
      </c>
      <c r="H139" s="561" t="s">
        <v>895</v>
      </c>
      <c r="I139" s="578">
        <v>432.54000854492188</v>
      </c>
      <c r="J139" s="578">
        <v>10</v>
      </c>
      <c r="K139" s="579">
        <v>4325.3899536132813</v>
      </c>
    </row>
    <row r="140" spans="1:11" ht="14.45" customHeight="1" x14ac:dyDescent="0.2">
      <c r="A140" s="557" t="s">
        <v>452</v>
      </c>
      <c r="B140" s="558" t="s">
        <v>453</v>
      </c>
      <c r="C140" s="561" t="s">
        <v>458</v>
      </c>
      <c r="D140" s="591" t="s">
        <v>459</v>
      </c>
      <c r="E140" s="561" t="s">
        <v>625</v>
      </c>
      <c r="F140" s="591" t="s">
        <v>626</v>
      </c>
      <c r="G140" s="561" t="s">
        <v>896</v>
      </c>
      <c r="H140" s="561" t="s">
        <v>897</v>
      </c>
      <c r="I140" s="578">
        <v>913.1500244140625</v>
      </c>
      <c r="J140" s="578">
        <v>2</v>
      </c>
      <c r="K140" s="579">
        <v>1826.300048828125</v>
      </c>
    </row>
    <row r="141" spans="1:11" ht="14.45" customHeight="1" x14ac:dyDescent="0.2">
      <c r="A141" s="557" t="s">
        <v>452</v>
      </c>
      <c r="B141" s="558" t="s">
        <v>453</v>
      </c>
      <c r="C141" s="561" t="s">
        <v>458</v>
      </c>
      <c r="D141" s="591" t="s">
        <v>459</v>
      </c>
      <c r="E141" s="561" t="s">
        <v>625</v>
      </c>
      <c r="F141" s="591" t="s">
        <v>626</v>
      </c>
      <c r="G141" s="561" t="s">
        <v>898</v>
      </c>
      <c r="H141" s="561" t="s">
        <v>899</v>
      </c>
      <c r="I141" s="578">
        <v>442.739990234375</v>
      </c>
      <c r="J141" s="578">
        <v>1</v>
      </c>
      <c r="K141" s="579">
        <v>442.739990234375</v>
      </c>
    </row>
    <row r="142" spans="1:11" ht="14.45" customHeight="1" x14ac:dyDescent="0.2">
      <c r="A142" s="557" t="s">
        <v>452</v>
      </c>
      <c r="B142" s="558" t="s">
        <v>453</v>
      </c>
      <c r="C142" s="561" t="s">
        <v>458</v>
      </c>
      <c r="D142" s="591" t="s">
        <v>459</v>
      </c>
      <c r="E142" s="561" t="s">
        <v>625</v>
      </c>
      <c r="F142" s="591" t="s">
        <v>626</v>
      </c>
      <c r="G142" s="561" t="s">
        <v>900</v>
      </c>
      <c r="H142" s="561" t="s">
        <v>901</v>
      </c>
      <c r="I142" s="578">
        <v>549.34002685546875</v>
      </c>
      <c r="J142" s="578">
        <v>2</v>
      </c>
      <c r="K142" s="579">
        <v>1098.6800537109375</v>
      </c>
    </row>
    <row r="143" spans="1:11" ht="14.45" customHeight="1" x14ac:dyDescent="0.2">
      <c r="A143" s="557" t="s">
        <v>452</v>
      </c>
      <c r="B143" s="558" t="s">
        <v>453</v>
      </c>
      <c r="C143" s="561" t="s">
        <v>458</v>
      </c>
      <c r="D143" s="591" t="s">
        <v>459</v>
      </c>
      <c r="E143" s="561" t="s">
        <v>625</v>
      </c>
      <c r="F143" s="591" t="s">
        <v>626</v>
      </c>
      <c r="G143" s="561" t="s">
        <v>902</v>
      </c>
      <c r="H143" s="561" t="s">
        <v>903</v>
      </c>
      <c r="I143" s="578">
        <v>6214.56005859375</v>
      </c>
      <c r="J143" s="578">
        <v>2</v>
      </c>
      <c r="K143" s="579">
        <v>12429.1201171875</v>
      </c>
    </row>
    <row r="144" spans="1:11" ht="14.45" customHeight="1" x14ac:dyDescent="0.2">
      <c r="A144" s="557" t="s">
        <v>452</v>
      </c>
      <c r="B144" s="558" t="s">
        <v>453</v>
      </c>
      <c r="C144" s="561" t="s">
        <v>458</v>
      </c>
      <c r="D144" s="591" t="s">
        <v>459</v>
      </c>
      <c r="E144" s="561" t="s">
        <v>625</v>
      </c>
      <c r="F144" s="591" t="s">
        <v>626</v>
      </c>
      <c r="G144" s="561" t="s">
        <v>904</v>
      </c>
      <c r="H144" s="561" t="s">
        <v>905</v>
      </c>
      <c r="I144" s="578">
        <v>19602</v>
      </c>
      <c r="J144" s="578">
        <v>1</v>
      </c>
      <c r="K144" s="579">
        <v>19602</v>
      </c>
    </row>
    <row r="145" spans="1:11" ht="14.45" customHeight="1" x14ac:dyDescent="0.2">
      <c r="A145" s="557" t="s">
        <v>452</v>
      </c>
      <c r="B145" s="558" t="s">
        <v>453</v>
      </c>
      <c r="C145" s="561" t="s">
        <v>458</v>
      </c>
      <c r="D145" s="591" t="s">
        <v>459</v>
      </c>
      <c r="E145" s="561" t="s">
        <v>625</v>
      </c>
      <c r="F145" s="591" t="s">
        <v>626</v>
      </c>
      <c r="G145" s="561" t="s">
        <v>906</v>
      </c>
      <c r="H145" s="561" t="s">
        <v>907</v>
      </c>
      <c r="I145" s="578">
        <v>7457.2099609375</v>
      </c>
      <c r="J145" s="578">
        <v>12</v>
      </c>
      <c r="K145" s="579">
        <v>89486.46875</v>
      </c>
    </row>
    <row r="146" spans="1:11" ht="14.45" customHeight="1" x14ac:dyDescent="0.2">
      <c r="A146" s="557" t="s">
        <v>452</v>
      </c>
      <c r="B146" s="558" t="s">
        <v>453</v>
      </c>
      <c r="C146" s="561" t="s">
        <v>458</v>
      </c>
      <c r="D146" s="591" t="s">
        <v>459</v>
      </c>
      <c r="E146" s="561" t="s">
        <v>625</v>
      </c>
      <c r="F146" s="591" t="s">
        <v>626</v>
      </c>
      <c r="G146" s="561" t="s">
        <v>908</v>
      </c>
      <c r="H146" s="561" t="s">
        <v>909</v>
      </c>
      <c r="I146" s="578">
        <v>1645.300048828125</v>
      </c>
      <c r="J146" s="578">
        <v>52</v>
      </c>
      <c r="K146" s="579">
        <v>85555.480712890625</v>
      </c>
    </row>
    <row r="147" spans="1:11" ht="14.45" customHeight="1" x14ac:dyDescent="0.2">
      <c r="A147" s="557" t="s">
        <v>452</v>
      </c>
      <c r="B147" s="558" t="s">
        <v>453</v>
      </c>
      <c r="C147" s="561" t="s">
        <v>458</v>
      </c>
      <c r="D147" s="591" t="s">
        <v>459</v>
      </c>
      <c r="E147" s="561" t="s">
        <v>625</v>
      </c>
      <c r="F147" s="591" t="s">
        <v>626</v>
      </c>
      <c r="G147" s="561" t="s">
        <v>910</v>
      </c>
      <c r="H147" s="561" t="s">
        <v>911</v>
      </c>
      <c r="I147" s="578">
        <v>15652.5595703125</v>
      </c>
      <c r="J147" s="578">
        <v>11</v>
      </c>
      <c r="K147" s="579">
        <v>172178.1552734375</v>
      </c>
    </row>
    <row r="148" spans="1:11" ht="14.45" customHeight="1" x14ac:dyDescent="0.2">
      <c r="A148" s="557" t="s">
        <v>452</v>
      </c>
      <c r="B148" s="558" t="s">
        <v>453</v>
      </c>
      <c r="C148" s="561" t="s">
        <v>458</v>
      </c>
      <c r="D148" s="591" t="s">
        <v>459</v>
      </c>
      <c r="E148" s="561" t="s">
        <v>625</v>
      </c>
      <c r="F148" s="591" t="s">
        <v>626</v>
      </c>
      <c r="G148" s="561" t="s">
        <v>912</v>
      </c>
      <c r="H148" s="561" t="s">
        <v>913</v>
      </c>
      <c r="I148" s="578">
        <v>1393.9200439453125</v>
      </c>
      <c r="J148" s="578">
        <v>1</v>
      </c>
      <c r="K148" s="579">
        <v>1393.9200439453125</v>
      </c>
    </row>
    <row r="149" spans="1:11" ht="14.45" customHeight="1" x14ac:dyDescent="0.2">
      <c r="A149" s="557" t="s">
        <v>452</v>
      </c>
      <c r="B149" s="558" t="s">
        <v>453</v>
      </c>
      <c r="C149" s="561" t="s">
        <v>458</v>
      </c>
      <c r="D149" s="591" t="s">
        <v>459</v>
      </c>
      <c r="E149" s="561" t="s">
        <v>625</v>
      </c>
      <c r="F149" s="591" t="s">
        <v>626</v>
      </c>
      <c r="G149" s="561" t="s">
        <v>914</v>
      </c>
      <c r="H149" s="561" t="s">
        <v>915</v>
      </c>
      <c r="I149" s="578">
        <v>69090.091796875</v>
      </c>
      <c r="J149" s="578">
        <v>4</v>
      </c>
      <c r="K149" s="579">
        <v>276360.3671875</v>
      </c>
    </row>
    <row r="150" spans="1:11" ht="14.45" customHeight="1" x14ac:dyDescent="0.2">
      <c r="A150" s="557" t="s">
        <v>452</v>
      </c>
      <c r="B150" s="558" t="s">
        <v>453</v>
      </c>
      <c r="C150" s="561" t="s">
        <v>458</v>
      </c>
      <c r="D150" s="591" t="s">
        <v>459</v>
      </c>
      <c r="E150" s="561" t="s">
        <v>916</v>
      </c>
      <c r="F150" s="591" t="s">
        <v>917</v>
      </c>
      <c r="G150" s="561" t="s">
        <v>918</v>
      </c>
      <c r="H150" s="561" t="s">
        <v>919</v>
      </c>
      <c r="I150" s="578">
        <v>21.239999771118164</v>
      </c>
      <c r="J150" s="578">
        <v>20</v>
      </c>
      <c r="K150" s="579">
        <v>424.79998779296875</v>
      </c>
    </row>
    <row r="151" spans="1:11" ht="14.45" customHeight="1" x14ac:dyDescent="0.2">
      <c r="A151" s="557" t="s">
        <v>452</v>
      </c>
      <c r="B151" s="558" t="s">
        <v>453</v>
      </c>
      <c r="C151" s="561" t="s">
        <v>458</v>
      </c>
      <c r="D151" s="591" t="s">
        <v>459</v>
      </c>
      <c r="E151" s="561" t="s">
        <v>920</v>
      </c>
      <c r="F151" s="591" t="s">
        <v>921</v>
      </c>
      <c r="G151" s="561" t="s">
        <v>922</v>
      </c>
      <c r="H151" s="561" t="s">
        <v>923</v>
      </c>
      <c r="I151" s="578">
        <v>42.349998474121094</v>
      </c>
      <c r="J151" s="578">
        <v>5</v>
      </c>
      <c r="K151" s="579">
        <v>211.75</v>
      </c>
    </row>
    <row r="152" spans="1:11" ht="14.45" customHeight="1" x14ac:dyDescent="0.2">
      <c r="A152" s="557" t="s">
        <v>452</v>
      </c>
      <c r="B152" s="558" t="s">
        <v>453</v>
      </c>
      <c r="C152" s="561" t="s">
        <v>458</v>
      </c>
      <c r="D152" s="591" t="s">
        <v>459</v>
      </c>
      <c r="E152" s="561" t="s">
        <v>920</v>
      </c>
      <c r="F152" s="591" t="s">
        <v>921</v>
      </c>
      <c r="G152" s="561" t="s">
        <v>924</v>
      </c>
      <c r="H152" s="561" t="s">
        <v>925</v>
      </c>
      <c r="I152" s="578">
        <v>17215.1044921875</v>
      </c>
      <c r="J152" s="578">
        <v>8</v>
      </c>
      <c r="K152" s="579">
        <v>137720.8359375</v>
      </c>
    </row>
    <row r="153" spans="1:11" ht="14.45" customHeight="1" x14ac:dyDescent="0.2">
      <c r="A153" s="557" t="s">
        <v>452</v>
      </c>
      <c r="B153" s="558" t="s">
        <v>453</v>
      </c>
      <c r="C153" s="561" t="s">
        <v>458</v>
      </c>
      <c r="D153" s="591" t="s">
        <v>459</v>
      </c>
      <c r="E153" s="561" t="s">
        <v>920</v>
      </c>
      <c r="F153" s="591" t="s">
        <v>921</v>
      </c>
      <c r="G153" s="561" t="s">
        <v>926</v>
      </c>
      <c r="H153" s="561" t="s">
        <v>927</v>
      </c>
      <c r="I153" s="578">
        <v>1076.9000244140625</v>
      </c>
      <c r="J153" s="578">
        <v>5</v>
      </c>
      <c r="K153" s="579">
        <v>5384.5001220703125</v>
      </c>
    </row>
    <row r="154" spans="1:11" ht="14.45" customHeight="1" x14ac:dyDescent="0.2">
      <c r="A154" s="557" t="s">
        <v>452</v>
      </c>
      <c r="B154" s="558" t="s">
        <v>453</v>
      </c>
      <c r="C154" s="561" t="s">
        <v>458</v>
      </c>
      <c r="D154" s="591" t="s">
        <v>459</v>
      </c>
      <c r="E154" s="561" t="s">
        <v>920</v>
      </c>
      <c r="F154" s="591" t="s">
        <v>921</v>
      </c>
      <c r="G154" s="561" t="s">
        <v>928</v>
      </c>
      <c r="H154" s="561" t="s">
        <v>929</v>
      </c>
      <c r="I154" s="578">
        <v>1.550000011920929</v>
      </c>
      <c r="J154" s="578">
        <v>2000</v>
      </c>
      <c r="K154" s="579">
        <v>3095.179931640625</v>
      </c>
    </row>
    <row r="155" spans="1:11" ht="14.45" customHeight="1" x14ac:dyDescent="0.2">
      <c r="A155" s="557" t="s">
        <v>452</v>
      </c>
      <c r="B155" s="558" t="s">
        <v>453</v>
      </c>
      <c r="C155" s="561" t="s">
        <v>458</v>
      </c>
      <c r="D155" s="591" t="s">
        <v>459</v>
      </c>
      <c r="E155" s="561" t="s">
        <v>920</v>
      </c>
      <c r="F155" s="591" t="s">
        <v>921</v>
      </c>
      <c r="G155" s="561" t="s">
        <v>930</v>
      </c>
      <c r="H155" s="561" t="s">
        <v>931</v>
      </c>
      <c r="I155" s="578">
        <v>2.0750000476837158</v>
      </c>
      <c r="J155" s="578">
        <v>3840</v>
      </c>
      <c r="K155" s="579">
        <v>7952.1201171875</v>
      </c>
    </row>
    <row r="156" spans="1:11" ht="14.45" customHeight="1" x14ac:dyDescent="0.2">
      <c r="A156" s="557" t="s">
        <v>452</v>
      </c>
      <c r="B156" s="558" t="s">
        <v>453</v>
      </c>
      <c r="C156" s="561" t="s">
        <v>458</v>
      </c>
      <c r="D156" s="591" t="s">
        <v>459</v>
      </c>
      <c r="E156" s="561" t="s">
        <v>920</v>
      </c>
      <c r="F156" s="591" t="s">
        <v>921</v>
      </c>
      <c r="G156" s="561" t="s">
        <v>932</v>
      </c>
      <c r="H156" s="561" t="s">
        <v>933</v>
      </c>
      <c r="I156" s="578">
        <v>0.51800000071525576</v>
      </c>
      <c r="J156" s="578">
        <v>7000</v>
      </c>
      <c r="K156" s="579">
        <v>3564</v>
      </c>
    </row>
    <row r="157" spans="1:11" ht="14.45" customHeight="1" x14ac:dyDescent="0.2">
      <c r="A157" s="557" t="s">
        <v>452</v>
      </c>
      <c r="B157" s="558" t="s">
        <v>453</v>
      </c>
      <c r="C157" s="561" t="s">
        <v>458</v>
      </c>
      <c r="D157" s="591" t="s">
        <v>459</v>
      </c>
      <c r="E157" s="561" t="s">
        <v>920</v>
      </c>
      <c r="F157" s="591" t="s">
        <v>921</v>
      </c>
      <c r="G157" s="561" t="s">
        <v>934</v>
      </c>
      <c r="H157" s="561" t="s">
        <v>935</v>
      </c>
      <c r="I157" s="578">
        <v>3.8299999237060547</v>
      </c>
      <c r="J157" s="578">
        <v>960</v>
      </c>
      <c r="K157" s="579">
        <v>3678.610107421875</v>
      </c>
    </row>
    <row r="158" spans="1:11" ht="14.45" customHeight="1" x14ac:dyDescent="0.2">
      <c r="A158" s="557" t="s">
        <v>452</v>
      </c>
      <c r="B158" s="558" t="s">
        <v>453</v>
      </c>
      <c r="C158" s="561" t="s">
        <v>458</v>
      </c>
      <c r="D158" s="591" t="s">
        <v>459</v>
      </c>
      <c r="E158" s="561" t="s">
        <v>920</v>
      </c>
      <c r="F158" s="591" t="s">
        <v>921</v>
      </c>
      <c r="G158" s="561" t="s">
        <v>936</v>
      </c>
      <c r="H158" s="561" t="s">
        <v>937</v>
      </c>
      <c r="I158" s="578">
        <v>1.5499999523162842</v>
      </c>
      <c r="J158" s="578">
        <v>960</v>
      </c>
      <c r="K158" s="579">
        <v>1491.9300537109375</v>
      </c>
    </row>
    <row r="159" spans="1:11" ht="14.45" customHeight="1" x14ac:dyDescent="0.2">
      <c r="A159" s="557" t="s">
        <v>452</v>
      </c>
      <c r="B159" s="558" t="s">
        <v>453</v>
      </c>
      <c r="C159" s="561" t="s">
        <v>458</v>
      </c>
      <c r="D159" s="591" t="s">
        <v>459</v>
      </c>
      <c r="E159" s="561" t="s">
        <v>920</v>
      </c>
      <c r="F159" s="591" t="s">
        <v>921</v>
      </c>
      <c r="G159" s="561" t="s">
        <v>938</v>
      </c>
      <c r="H159" s="561" t="s">
        <v>939</v>
      </c>
      <c r="I159" s="578">
        <v>2.7799999713897705</v>
      </c>
      <c r="J159" s="578">
        <v>480</v>
      </c>
      <c r="K159" s="579">
        <v>1333.47998046875</v>
      </c>
    </row>
    <row r="160" spans="1:11" ht="14.45" customHeight="1" x14ac:dyDescent="0.2">
      <c r="A160" s="557" t="s">
        <v>452</v>
      </c>
      <c r="B160" s="558" t="s">
        <v>453</v>
      </c>
      <c r="C160" s="561" t="s">
        <v>458</v>
      </c>
      <c r="D160" s="591" t="s">
        <v>459</v>
      </c>
      <c r="E160" s="561" t="s">
        <v>920</v>
      </c>
      <c r="F160" s="591" t="s">
        <v>921</v>
      </c>
      <c r="G160" s="561" t="s">
        <v>940</v>
      </c>
      <c r="H160" s="561" t="s">
        <v>941</v>
      </c>
      <c r="I160" s="578">
        <v>0.33000001311302185</v>
      </c>
      <c r="J160" s="578">
        <v>2000</v>
      </c>
      <c r="K160" s="579">
        <v>653.4000244140625</v>
      </c>
    </row>
    <row r="161" spans="1:11" ht="14.45" customHeight="1" x14ac:dyDescent="0.2">
      <c r="A161" s="557" t="s">
        <v>452</v>
      </c>
      <c r="B161" s="558" t="s">
        <v>453</v>
      </c>
      <c r="C161" s="561" t="s">
        <v>458</v>
      </c>
      <c r="D161" s="591" t="s">
        <v>459</v>
      </c>
      <c r="E161" s="561" t="s">
        <v>920</v>
      </c>
      <c r="F161" s="591" t="s">
        <v>921</v>
      </c>
      <c r="G161" s="561" t="s">
        <v>942</v>
      </c>
      <c r="H161" s="561" t="s">
        <v>943</v>
      </c>
      <c r="I161" s="578">
        <v>0.30000001192092896</v>
      </c>
      <c r="J161" s="578">
        <v>16000</v>
      </c>
      <c r="K161" s="579">
        <v>4840</v>
      </c>
    </row>
    <row r="162" spans="1:11" ht="14.45" customHeight="1" x14ac:dyDescent="0.2">
      <c r="A162" s="557" t="s">
        <v>452</v>
      </c>
      <c r="B162" s="558" t="s">
        <v>453</v>
      </c>
      <c r="C162" s="561" t="s">
        <v>458</v>
      </c>
      <c r="D162" s="591" t="s">
        <v>459</v>
      </c>
      <c r="E162" s="561" t="s">
        <v>920</v>
      </c>
      <c r="F162" s="591" t="s">
        <v>921</v>
      </c>
      <c r="G162" s="561" t="s">
        <v>944</v>
      </c>
      <c r="H162" s="561" t="s">
        <v>945</v>
      </c>
      <c r="I162" s="578">
        <v>2.0699999332427979</v>
      </c>
      <c r="J162" s="578">
        <v>1000</v>
      </c>
      <c r="K162" s="579">
        <v>2069.10009765625</v>
      </c>
    </row>
    <row r="163" spans="1:11" ht="14.45" customHeight="1" x14ac:dyDescent="0.2">
      <c r="A163" s="557" t="s">
        <v>452</v>
      </c>
      <c r="B163" s="558" t="s">
        <v>453</v>
      </c>
      <c r="C163" s="561" t="s">
        <v>458</v>
      </c>
      <c r="D163" s="591" t="s">
        <v>459</v>
      </c>
      <c r="E163" s="561" t="s">
        <v>920</v>
      </c>
      <c r="F163" s="591" t="s">
        <v>921</v>
      </c>
      <c r="G163" s="561" t="s">
        <v>946</v>
      </c>
      <c r="H163" s="561" t="s">
        <v>947</v>
      </c>
      <c r="I163" s="578">
        <v>4672.830078125</v>
      </c>
      <c r="J163" s="578">
        <v>3</v>
      </c>
      <c r="K163" s="579">
        <v>14018.490234375</v>
      </c>
    </row>
    <row r="164" spans="1:11" ht="14.45" customHeight="1" x14ac:dyDescent="0.2">
      <c r="A164" s="557" t="s">
        <v>452</v>
      </c>
      <c r="B164" s="558" t="s">
        <v>453</v>
      </c>
      <c r="C164" s="561" t="s">
        <v>458</v>
      </c>
      <c r="D164" s="591" t="s">
        <v>459</v>
      </c>
      <c r="E164" s="561" t="s">
        <v>920</v>
      </c>
      <c r="F164" s="591" t="s">
        <v>921</v>
      </c>
      <c r="G164" s="561" t="s">
        <v>948</v>
      </c>
      <c r="H164" s="561" t="s">
        <v>949</v>
      </c>
      <c r="I164" s="578">
        <v>0.17000000178813934</v>
      </c>
      <c r="J164" s="578">
        <v>9000</v>
      </c>
      <c r="K164" s="579">
        <v>1502.1700439453125</v>
      </c>
    </row>
    <row r="165" spans="1:11" ht="14.45" customHeight="1" x14ac:dyDescent="0.2">
      <c r="A165" s="557" t="s">
        <v>452</v>
      </c>
      <c r="B165" s="558" t="s">
        <v>453</v>
      </c>
      <c r="C165" s="561" t="s">
        <v>458</v>
      </c>
      <c r="D165" s="591" t="s">
        <v>459</v>
      </c>
      <c r="E165" s="561" t="s">
        <v>920</v>
      </c>
      <c r="F165" s="591" t="s">
        <v>921</v>
      </c>
      <c r="G165" s="561" t="s">
        <v>950</v>
      </c>
      <c r="H165" s="561" t="s">
        <v>951</v>
      </c>
      <c r="I165" s="578">
        <v>0.20000000298023224</v>
      </c>
      <c r="J165" s="578">
        <v>4000</v>
      </c>
      <c r="K165" s="579">
        <v>811.6400146484375</v>
      </c>
    </row>
    <row r="166" spans="1:11" ht="14.45" customHeight="1" x14ac:dyDescent="0.2">
      <c r="A166" s="557" t="s">
        <v>452</v>
      </c>
      <c r="B166" s="558" t="s">
        <v>453</v>
      </c>
      <c r="C166" s="561" t="s">
        <v>458</v>
      </c>
      <c r="D166" s="591" t="s">
        <v>459</v>
      </c>
      <c r="E166" s="561" t="s">
        <v>920</v>
      </c>
      <c r="F166" s="591" t="s">
        <v>921</v>
      </c>
      <c r="G166" s="561" t="s">
        <v>952</v>
      </c>
      <c r="H166" s="561" t="s">
        <v>953</v>
      </c>
      <c r="I166" s="578">
        <v>0.273333340883255</v>
      </c>
      <c r="J166" s="578">
        <v>19000</v>
      </c>
      <c r="K166" s="579">
        <v>5199.440185546875</v>
      </c>
    </row>
    <row r="167" spans="1:11" ht="14.45" customHeight="1" x14ac:dyDescent="0.2">
      <c r="A167" s="557" t="s">
        <v>452</v>
      </c>
      <c r="B167" s="558" t="s">
        <v>453</v>
      </c>
      <c r="C167" s="561" t="s">
        <v>458</v>
      </c>
      <c r="D167" s="591" t="s">
        <v>459</v>
      </c>
      <c r="E167" s="561" t="s">
        <v>920</v>
      </c>
      <c r="F167" s="591" t="s">
        <v>921</v>
      </c>
      <c r="G167" s="561" t="s">
        <v>954</v>
      </c>
      <c r="H167" s="561" t="s">
        <v>955</v>
      </c>
      <c r="I167" s="578">
        <v>0.35500000417232513</v>
      </c>
      <c r="J167" s="578">
        <v>5000</v>
      </c>
      <c r="K167" s="579">
        <v>1706.4300231933594</v>
      </c>
    </row>
    <row r="168" spans="1:11" ht="14.45" customHeight="1" x14ac:dyDescent="0.2">
      <c r="A168" s="557" t="s">
        <v>452</v>
      </c>
      <c r="B168" s="558" t="s">
        <v>453</v>
      </c>
      <c r="C168" s="561" t="s">
        <v>458</v>
      </c>
      <c r="D168" s="591" t="s">
        <v>459</v>
      </c>
      <c r="E168" s="561" t="s">
        <v>920</v>
      </c>
      <c r="F168" s="591" t="s">
        <v>921</v>
      </c>
      <c r="G168" s="561" t="s">
        <v>956</v>
      </c>
      <c r="H168" s="561" t="s">
        <v>957</v>
      </c>
      <c r="I168" s="578">
        <v>9.5200004577636719</v>
      </c>
      <c r="J168" s="578">
        <v>2000</v>
      </c>
      <c r="K168" s="579">
        <v>19039.5400390625</v>
      </c>
    </row>
    <row r="169" spans="1:11" ht="14.45" customHeight="1" x14ac:dyDescent="0.2">
      <c r="A169" s="557" t="s">
        <v>452</v>
      </c>
      <c r="B169" s="558" t="s">
        <v>453</v>
      </c>
      <c r="C169" s="561" t="s">
        <v>458</v>
      </c>
      <c r="D169" s="591" t="s">
        <v>459</v>
      </c>
      <c r="E169" s="561" t="s">
        <v>920</v>
      </c>
      <c r="F169" s="591" t="s">
        <v>921</v>
      </c>
      <c r="G169" s="561" t="s">
        <v>958</v>
      </c>
      <c r="H169" s="561" t="s">
        <v>959</v>
      </c>
      <c r="I169" s="578">
        <v>9.1350002288818359</v>
      </c>
      <c r="J169" s="578">
        <v>2000</v>
      </c>
      <c r="K169" s="579">
        <v>18266.689453125</v>
      </c>
    </row>
    <row r="170" spans="1:11" ht="14.45" customHeight="1" x14ac:dyDescent="0.2">
      <c r="A170" s="557" t="s">
        <v>452</v>
      </c>
      <c r="B170" s="558" t="s">
        <v>453</v>
      </c>
      <c r="C170" s="561" t="s">
        <v>458</v>
      </c>
      <c r="D170" s="591" t="s">
        <v>459</v>
      </c>
      <c r="E170" s="561" t="s">
        <v>920</v>
      </c>
      <c r="F170" s="591" t="s">
        <v>921</v>
      </c>
      <c r="G170" s="561" t="s">
        <v>960</v>
      </c>
      <c r="H170" s="561" t="s">
        <v>961</v>
      </c>
      <c r="I170" s="578">
        <v>0.74000000953674316</v>
      </c>
      <c r="J170" s="578">
        <v>98000</v>
      </c>
      <c r="K170" s="579">
        <v>72330</v>
      </c>
    </row>
    <row r="171" spans="1:11" ht="14.45" customHeight="1" x14ac:dyDescent="0.2">
      <c r="A171" s="557" t="s">
        <v>452</v>
      </c>
      <c r="B171" s="558" t="s">
        <v>453</v>
      </c>
      <c r="C171" s="561" t="s">
        <v>458</v>
      </c>
      <c r="D171" s="591" t="s">
        <v>459</v>
      </c>
      <c r="E171" s="561" t="s">
        <v>920</v>
      </c>
      <c r="F171" s="591" t="s">
        <v>921</v>
      </c>
      <c r="G171" s="561" t="s">
        <v>962</v>
      </c>
      <c r="H171" s="561" t="s">
        <v>963</v>
      </c>
      <c r="I171" s="578">
        <v>6.0500001907348633</v>
      </c>
      <c r="J171" s="578">
        <v>25000</v>
      </c>
      <c r="K171" s="579">
        <v>151250</v>
      </c>
    </row>
    <row r="172" spans="1:11" ht="14.45" customHeight="1" x14ac:dyDescent="0.2">
      <c r="A172" s="557" t="s">
        <v>452</v>
      </c>
      <c r="B172" s="558" t="s">
        <v>453</v>
      </c>
      <c r="C172" s="561" t="s">
        <v>458</v>
      </c>
      <c r="D172" s="591" t="s">
        <v>459</v>
      </c>
      <c r="E172" s="561" t="s">
        <v>920</v>
      </c>
      <c r="F172" s="591" t="s">
        <v>921</v>
      </c>
      <c r="G172" s="561" t="s">
        <v>964</v>
      </c>
      <c r="H172" s="561" t="s">
        <v>965</v>
      </c>
      <c r="I172" s="578">
        <v>804.6500244140625</v>
      </c>
      <c r="J172" s="578">
        <v>2</v>
      </c>
      <c r="K172" s="579">
        <v>1609.300048828125</v>
      </c>
    </row>
    <row r="173" spans="1:11" ht="14.45" customHeight="1" x14ac:dyDescent="0.2">
      <c r="A173" s="557" t="s">
        <v>452</v>
      </c>
      <c r="B173" s="558" t="s">
        <v>453</v>
      </c>
      <c r="C173" s="561" t="s">
        <v>458</v>
      </c>
      <c r="D173" s="591" t="s">
        <v>459</v>
      </c>
      <c r="E173" s="561" t="s">
        <v>920</v>
      </c>
      <c r="F173" s="591" t="s">
        <v>921</v>
      </c>
      <c r="G173" s="561" t="s">
        <v>966</v>
      </c>
      <c r="H173" s="561" t="s">
        <v>967</v>
      </c>
      <c r="I173" s="578">
        <v>13.159999847412109</v>
      </c>
      <c r="J173" s="578">
        <v>300</v>
      </c>
      <c r="K173" s="579">
        <v>3949.43994140625</v>
      </c>
    </row>
    <row r="174" spans="1:11" ht="14.45" customHeight="1" x14ac:dyDescent="0.2">
      <c r="A174" s="557" t="s">
        <v>452</v>
      </c>
      <c r="B174" s="558" t="s">
        <v>453</v>
      </c>
      <c r="C174" s="561" t="s">
        <v>458</v>
      </c>
      <c r="D174" s="591" t="s">
        <v>459</v>
      </c>
      <c r="E174" s="561" t="s">
        <v>920</v>
      </c>
      <c r="F174" s="591" t="s">
        <v>921</v>
      </c>
      <c r="G174" s="561" t="s">
        <v>968</v>
      </c>
      <c r="H174" s="561" t="s">
        <v>969</v>
      </c>
      <c r="I174" s="578">
        <v>15.850000381469727</v>
      </c>
      <c r="J174" s="578">
        <v>120</v>
      </c>
      <c r="K174" s="579">
        <v>1902.1199951171875</v>
      </c>
    </row>
    <row r="175" spans="1:11" ht="14.45" customHeight="1" x14ac:dyDescent="0.2">
      <c r="A175" s="557" t="s">
        <v>452</v>
      </c>
      <c r="B175" s="558" t="s">
        <v>453</v>
      </c>
      <c r="C175" s="561" t="s">
        <v>458</v>
      </c>
      <c r="D175" s="591" t="s">
        <v>459</v>
      </c>
      <c r="E175" s="561" t="s">
        <v>920</v>
      </c>
      <c r="F175" s="591" t="s">
        <v>921</v>
      </c>
      <c r="G175" s="561" t="s">
        <v>970</v>
      </c>
      <c r="H175" s="561" t="s">
        <v>971</v>
      </c>
      <c r="I175" s="578">
        <v>90.75</v>
      </c>
      <c r="J175" s="578">
        <v>2</v>
      </c>
      <c r="K175" s="579">
        <v>181.5</v>
      </c>
    </row>
    <row r="176" spans="1:11" ht="14.45" customHeight="1" x14ac:dyDescent="0.2">
      <c r="A176" s="557" t="s">
        <v>452</v>
      </c>
      <c r="B176" s="558" t="s">
        <v>453</v>
      </c>
      <c r="C176" s="561" t="s">
        <v>458</v>
      </c>
      <c r="D176" s="591" t="s">
        <v>459</v>
      </c>
      <c r="E176" s="561" t="s">
        <v>920</v>
      </c>
      <c r="F176" s="591" t="s">
        <v>921</v>
      </c>
      <c r="G176" s="561" t="s">
        <v>972</v>
      </c>
      <c r="H176" s="561" t="s">
        <v>973</v>
      </c>
      <c r="I176" s="578">
        <v>2.7899999618530273</v>
      </c>
      <c r="J176" s="578">
        <v>200</v>
      </c>
      <c r="K176" s="579">
        <v>558.4000244140625</v>
      </c>
    </row>
    <row r="177" spans="1:11" ht="14.45" customHeight="1" x14ac:dyDescent="0.2">
      <c r="A177" s="557" t="s">
        <v>452</v>
      </c>
      <c r="B177" s="558" t="s">
        <v>453</v>
      </c>
      <c r="C177" s="561" t="s">
        <v>458</v>
      </c>
      <c r="D177" s="591" t="s">
        <v>459</v>
      </c>
      <c r="E177" s="561" t="s">
        <v>974</v>
      </c>
      <c r="F177" s="591" t="s">
        <v>975</v>
      </c>
      <c r="G177" s="561" t="s">
        <v>976</v>
      </c>
      <c r="H177" s="561" t="s">
        <v>977</v>
      </c>
      <c r="I177" s="578">
        <v>0.27500000596046448</v>
      </c>
      <c r="J177" s="578">
        <v>2100</v>
      </c>
      <c r="K177" s="579">
        <v>578</v>
      </c>
    </row>
    <row r="178" spans="1:11" ht="14.45" customHeight="1" x14ac:dyDescent="0.2">
      <c r="A178" s="557" t="s">
        <v>452</v>
      </c>
      <c r="B178" s="558" t="s">
        <v>453</v>
      </c>
      <c r="C178" s="561" t="s">
        <v>458</v>
      </c>
      <c r="D178" s="591" t="s">
        <v>459</v>
      </c>
      <c r="E178" s="561" t="s">
        <v>974</v>
      </c>
      <c r="F178" s="591" t="s">
        <v>975</v>
      </c>
      <c r="G178" s="561" t="s">
        <v>978</v>
      </c>
      <c r="H178" s="561" t="s">
        <v>979</v>
      </c>
      <c r="I178" s="578">
        <v>13.015555911593967</v>
      </c>
      <c r="J178" s="578">
        <v>43</v>
      </c>
      <c r="K178" s="579">
        <v>559.69000244140625</v>
      </c>
    </row>
    <row r="179" spans="1:11" ht="14.45" customHeight="1" x14ac:dyDescent="0.2">
      <c r="A179" s="557" t="s">
        <v>452</v>
      </c>
      <c r="B179" s="558" t="s">
        <v>453</v>
      </c>
      <c r="C179" s="561" t="s">
        <v>458</v>
      </c>
      <c r="D179" s="591" t="s">
        <v>459</v>
      </c>
      <c r="E179" s="561" t="s">
        <v>974</v>
      </c>
      <c r="F179" s="591" t="s">
        <v>975</v>
      </c>
      <c r="G179" s="561" t="s">
        <v>980</v>
      </c>
      <c r="H179" s="561" t="s">
        <v>981</v>
      </c>
      <c r="I179" s="578">
        <v>46.31666692097982</v>
      </c>
      <c r="J179" s="578">
        <v>20</v>
      </c>
      <c r="K179" s="579">
        <v>926.33000946044922</v>
      </c>
    </row>
    <row r="180" spans="1:11" ht="14.45" customHeight="1" x14ac:dyDescent="0.2">
      <c r="A180" s="557" t="s">
        <v>452</v>
      </c>
      <c r="B180" s="558" t="s">
        <v>453</v>
      </c>
      <c r="C180" s="561" t="s">
        <v>458</v>
      </c>
      <c r="D180" s="591" t="s">
        <v>459</v>
      </c>
      <c r="E180" s="561" t="s">
        <v>974</v>
      </c>
      <c r="F180" s="591" t="s">
        <v>975</v>
      </c>
      <c r="G180" s="561" t="s">
        <v>982</v>
      </c>
      <c r="H180" s="561" t="s">
        <v>983</v>
      </c>
      <c r="I180" s="578">
        <v>2.1099998950958252</v>
      </c>
      <c r="J180" s="578">
        <v>100</v>
      </c>
      <c r="K180" s="579">
        <v>210.6099967956543</v>
      </c>
    </row>
    <row r="181" spans="1:11" ht="14.45" customHeight="1" x14ac:dyDescent="0.2">
      <c r="A181" s="557" t="s">
        <v>452</v>
      </c>
      <c r="B181" s="558" t="s">
        <v>453</v>
      </c>
      <c r="C181" s="561" t="s">
        <v>458</v>
      </c>
      <c r="D181" s="591" t="s">
        <v>459</v>
      </c>
      <c r="E181" s="561" t="s">
        <v>974</v>
      </c>
      <c r="F181" s="591" t="s">
        <v>975</v>
      </c>
      <c r="G181" s="561" t="s">
        <v>984</v>
      </c>
      <c r="H181" s="561" t="s">
        <v>985</v>
      </c>
      <c r="I181" s="578">
        <v>260.29998779296875</v>
      </c>
      <c r="J181" s="578">
        <v>37</v>
      </c>
      <c r="K181" s="579">
        <v>9631.099609375</v>
      </c>
    </row>
    <row r="182" spans="1:11" ht="14.45" customHeight="1" x14ac:dyDescent="0.2">
      <c r="A182" s="557" t="s">
        <v>452</v>
      </c>
      <c r="B182" s="558" t="s">
        <v>453</v>
      </c>
      <c r="C182" s="561" t="s">
        <v>458</v>
      </c>
      <c r="D182" s="591" t="s">
        <v>459</v>
      </c>
      <c r="E182" s="561" t="s">
        <v>974</v>
      </c>
      <c r="F182" s="591" t="s">
        <v>975</v>
      </c>
      <c r="G182" s="561" t="s">
        <v>984</v>
      </c>
      <c r="H182" s="561" t="s">
        <v>986</v>
      </c>
      <c r="I182" s="578">
        <v>260.29998779296875</v>
      </c>
      <c r="J182" s="578">
        <v>5</v>
      </c>
      <c r="K182" s="579">
        <v>1301.5</v>
      </c>
    </row>
    <row r="183" spans="1:11" ht="14.45" customHeight="1" x14ac:dyDescent="0.2">
      <c r="A183" s="557" t="s">
        <v>452</v>
      </c>
      <c r="B183" s="558" t="s">
        <v>453</v>
      </c>
      <c r="C183" s="561" t="s">
        <v>458</v>
      </c>
      <c r="D183" s="591" t="s">
        <v>459</v>
      </c>
      <c r="E183" s="561" t="s">
        <v>987</v>
      </c>
      <c r="F183" s="591" t="s">
        <v>988</v>
      </c>
      <c r="G183" s="561" t="s">
        <v>989</v>
      </c>
      <c r="H183" s="561" t="s">
        <v>990</v>
      </c>
      <c r="I183" s="578">
        <v>2.9050000905990601</v>
      </c>
      <c r="J183" s="578">
        <v>200</v>
      </c>
      <c r="K183" s="579">
        <v>581</v>
      </c>
    </row>
    <row r="184" spans="1:11" ht="14.45" customHeight="1" x14ac:dyDescent="0.2">
      <c r="A184" s="557" t="s">
        <v>452</v>
      </c>
      <c r="B184" s="558" t="s">
        <v>453</v>
      </c>
      <c r="C184" s="561" t="s">
        <v>458</v>
      </c>
      <c r="D184" s="591" t="s">
        <v>459</v>
      </c>
      <c r="E184" s="561" t="s">
        <v>987</v>
      </c>
      <c r="F184" s="591" t="s">
        <v>988</v>
      </c>
      <c r="G184" s="561" t="s">
        <v>991</v>
      </c>
      <c r="H184" s="561" t="s">
        <v>992</v>
      </c>
      <c r="I184" s="578">
        <v>99.220001220703125</v>
      </c>
      <c r="J184" s="578">
        <v>3</v>
      </c>
      <c r="K184" s="579">
        <v>297.66000366210938</v>
      </c>
    </row>
    <row r="185" spans="1:11" ht="14.45" customHeight="1" x14ac:dyDescent="0.2">
      <c r="A185" s="557" t="s">
        <v>452</v>
      </c>
      <c r="B185" s="558" t="s">
        <v>453</v>
      </c>
      <c r="C185" s="561" t="s">
        <v>458</v>
      </c>
      <c r="D185" s="591" t="s">
        <v>459</v>
      </c>
      <c r="E185" s="561" t="s">
        <v>987</v>
      </c>
      <c r="F185" s="591" t="s">
        <v>988</v>
      </c>
      <c r="G185" s="561" t="s">
        <v>993</v>
      </c>
      <c r="H185" s="561" t="s">
        <v>994</v>
      </c>
      <c r="I185" s="578">
        <v>0.81000000238418579</v>
      </c>
      <c r="J185" s="578">
        <v>80000</v>
      </c>
      <c r="K185" s="579">
        <v>64924.9296875</v>
      </c>
    </row>
    <row r="186" spans="1:11" ht="14.45" customHeight="1" x14ac:dyDescent="0.2">
      <c r="A186" s="557" t="s">
        <v>452</v>
      </c>
      <c r="B186" s="558" t="s">
        <v>453</v>
      </c>
      <c r="C186" s="561" t="s">
        <v>458</v>
      </c>
      <c r="D186" s="591" t="s">
        <v>459</v>
      </c>
      <c r="E186" s="561" t="s">
        <v>987</v>
      </c>
      <c r="F186" s="591" t="s">
        <v>988</v>
      </c>
      <c r="G186" s="561" t="s">
        <v>995</v>
      </c>
      <c r="H186" s="561" t="s">
        <v>996</v>
      </c>
      <c r="I186" s="578">
        <v>56.168124914169312</v>
      </c>
      <c r="J186" s="578">
        <v>3100</v>
      </c>
      <c r="K186" s="579">
        <v>173744.27954101563</v>
      </c>
    </row>
    <row r="187" spans="1:11" ht="14.45" customHeight="1" x14ac:dyDescent="0.2">
      <c r="A187" s="557" t="s">
        <v>452</v>
      </c>
      <c r="B187" s="558" t="s">
        <v>453</v>
      </c>
      <c r="C187" s="561" t="s">
        <v>458</v>
      </c>
      <c r="D187" s="591" t="s">
        <v>459</v>
      </c>
      <c r="E187" s="561" t="s">
        <v>987</v>
      </c>
      <c r="F187" s="591" t="s">
        <v>988</v>
      </c>
      <c r="G187" s="561" t="s">
        <v>997</v>
      </c>
      <c r="H187" s="561" t="s">
        <v>998</v>
      </c>
      <c r="I187" s="578">
        <v>11.739999771118164</v>
      </c>
      <c r="J187" s="578">
        <v>10</v>
      </c>
      <c r="K187" s="579">
        <v>117.40000152587891</v>
      </c>
    </row>
    <row r="188" spans="1:11" ht="14.45" customHeight="1" x14ac:dyDescent="0.2">
      <c r="A188" s="557" t="s">
        <v>452</v>
      </c>
      <c r="B188" s="558" t="s">
        <v>453</v>
      </c>
      <c r="C188" s="561" t="s">
        <v>458</v>
      </c>
      <c r="D188" s="591" t="s">
        <v>459</v>
      </c>
      <c r="E188" s="561" t="s">
        <v>987</v>
      </c>
      <c r="F188" s="591" t="s">
        <v>988</v>
      </c>
      <c r="G188" s="561" t="s">
        <v>999</v>
      </c>
      <c r="H188" s="561" t="s">
        <v>1000</v>
      </c>
      <c r="I188" s="578">
        <v>9.1999998092651367</v>
      </c>
      <c r="J188" s="578">
        <v>24</v>
      </c>
      <c r="K188" s="579">
        <v>220.70999908447266</v>
      </c>
    </row>
    <row r="189" spans="1:11" ht="14.45" customHeight="1" x14ac:dyDescent="0.2">
      <c r="A189" s="557" t="s">
        <v>452</v>
      </c>
      <c r="B189" s="558" t="s">
        <v>453</v>
      </c>
      <c r="C189" s="561" t="s">
        <v>458</v>
      </c>
      <c r="D189" s="591" t="s">
        <v>459</v>
      </c>
      <c r="E189" s="561" t="s">
        <v>987</v>
      </c>
      <c r="F189" s="591" t="s">
        <v>988</v>
      </c>
      <c r="G189" s="561" t="s">
        <v>1001</v>
      </c>
      <c r="H189" s="561" t="s">
        <v>1002</v>
      </c>
      <c r="I189" s="578">
        <v>214.00999450683594</v>
      </c>
      <c r="J189" s="578">
        <v>2</v>
      </c>
      <c r="K189" s="579">
        <v>428.01998901367188</v>
      </c>
    </row>
    <row r="190" spans="1:11" ht="14.45" customHeight="1" x14ac:dyDescent="0.2">
      <c r="A190" s="557" t="s">
        <v>452</v>
      </c>
      <c r="B190" s="558" t="s">
        <v>453</v>
      </c>
      <c r="C190" s="561" t="s">
        <v>458</v>
      </c>
      <c r="D190" s="591" t="s">
        <v>459</v>
      </c>
      <c r="E190" s="561" t="s">
        <v>987</v>
      </c>
      <c r="F190" s="591" t="s">
        <v>988</v>
      </c>
      <c r="G190" s="561" t="s">
        <v>1003</v>
      </c>
      <c r="H190" s="561" t="s">
        <v>1004</v>
      </c>
      <c r="I190" s="578">
        <v>7.0137500762939453</v>
      </c>
      <c r="J190" s="578">
        <v>1600</v>
      </c>
      <c r="K190" s="579">
        <v>11221.77978515625</v>
      </c>
    </row>
    <row r="191" spans="1:11" ht="14.45" customHeight="1" x14ac:dyDescent="0.2">
      <c r="A191" s="557" t="s">
        <v>452</v>
      </c>
      <c r="B191" s="558" t="s">
        <v>453</v>
      </c>
      <c r="C191" s="561" t="s">
        <v>458</v>
      </c>
      <c r="D191" s="591" t="s">
        <v>459</v>
      </c>
      <c r="E191" s="561" t="s">
        <v>987</v>
      </c>
      <c r="F191" s="591" t="s">
        <v>988</v>
      </c>
      <c r="G191" s="561" t="s">
        <v>1005</v>
      </c>
      <c r="H191" s="561" t="s">
        <v>1006</v>
      </c>
      <c r="I191" s="578">
        <v>123.90000152587891</v>
      </c>
      <c r="J191" s="578">
        <v>25</v>
      </c>
      <c r="K191" s="579">
        <v>3097.550048828125</v>
      </c>
    </row>
    <row r="192" spans="1:11" ht="14.45" customHeight="1" x14ac:dyDescent="0.2">
      <c r="A192" s="557" t="s">
        <v>452</v>
      </c>
      <c r="B192" s="558" t="s">
        <v>453</v>
      </c>
      <c r="C192" s="561" t="s">
        <v>458</v>
      </c>
      <c r="D192" s="591" t="s">
        <v>459</v>
      </c>
      <c r="E192" s="561" t="s">
        <v>987</v>
      </c>
      <c r="F192" s="591" t="s">
        <v>988</v>
      </c>
      <c r="G192" s="561" t="s">
        <v>1007</v>
      </c>
      <c r="H192" s="561" t="s">
        <v>1008</v>
      </c>
      <c r="I192" s="578">
        <v>2.1500000953674316</v>
      </c>
      <c r="J192" s="578">
        <v>500</v>
      </c>
      <c r="K192" s="579">
        <v>1073.75</v>
      </c>
    </row>
    <row r="193" spans="1:11" ht="14.45" customHeight="1" x14ac:dyDescent="0.2">
      <c r="A193" s="557" t="s">
        <v>452</v>
      </c>
      <c r="B193" s="558" t="s">
        <v>453</v>
      </c>
      <c r="C193" s="561" t="s">
        <v>458</v>
      </c>
      <c r="D193" s="591" t="s">
        <v>459</v>
      </c>
      <c r="E193" s="561" t="s">
        <v>987</v>
      </c>
      <c r="F193" s="591" t="s">
        <v>988</v>
      </c>
      <c r="G193" s="561" t="s">
        <v>1009</v>
      </c>
      <c r="H193" s="561" t="s">
        <v>1010</v>
      </c>
      <c r="I193" s="578">
        <v>2.5899999141693115</v>
      </c>
      <c r="J193" s="578">
        <v>1000</v>
      </c>
      <c r="K193" s="579">
        <v>2589.39990234375</v>
      </c>
    </row>
    <row r="194" spans="1:11" ht="14.45" customHeight="1" x14ac:dyDescent="0.2">
      <c r="A194" s="557" t="s">
        <v>452</v>
      </c>
      <c r="B194" s="558" t="s">
        <v>453</v>
      </c>
      <c r="C194" s="561" t="s">
        <v>458</v>
      </c>
      <c r="D194" s="591" t="s">
        <v>459</v>
      </c>
      <c r="E194" s="561" t="s">
        <v>987</v>
      </c>
      <c r="F194" s="591" t="s">
        <v>988</v>
      </c>
      <c r="G194" s="561" t="s">
        <v>1011</v>
      </c>
      <c r="H194" s="561" t="s">
        <v>1012</v>
      </c>
      <c r="I194" s="578">
        <v>0.5899999737739563</v>
      </c>
      <c r="J194" s="578">
        <v>1500</v>
      </c>
      <c r="K194" s="579">
        <v>886.5</v>
      </c>
    </row>
    <row r="195" spans="1:11" ht="14.45" customHeight="1" x14ac:dyDescent="0.2">
      <c r="A195" s="557" t="s">
        <v>452</v>
      </c>
      <c r="B195" s="558" t="s">
        <v>453</v>
      </c>
      <c r="C195" s="561" t="s">
        <v>458</v>
      </c>
      <c r="D195" s="591" t="s">
        <v>459</v>
      </c>
      <c r="E195" s="561" t="s">
        <v>987</v>
      </c>
      <c r="F195" s="591" t="s">
        <v>988</v>
      </c>
      <c r="G195" s="561" t="s">
        <v>1013</v>
      </c>
      <c r="H195" s="561" t="s">
        <v>1014</v>
      </c>
      <c r="I195" s="578">
        <v>31.020000457763672</v>
      </c>
      <c r="J195" s="578">
        <v>250</v>
      </c>
      <c r="K195" s="579">
        <v>7756.10009765625</v>
      </c>
    </row>
    <row r="196" spans="1:11" ht="14.45" customHeight="1" x14ac:dyDescent="0.2">
      <c r="A196" s="557" t="s">
        <v>452</v>
      </c>
      <c r="B196" s="558" t="s">
        <v>453</v>
      </c>
      <c r="C196" s="561" t="s">
        <v>458</v>
      </c>
      <c r="D196" s="591" t="s">
        <v>459</v>
      </c>
      <c r="E196" s="561" t="s">
        <v>987</v>
      </c>
      <c r="F196" s="591" t="s">
        <v>988</v>
      </c>
      <c r="G196" s="561" t="s">
        <v>1015</v>
      </c>
      <c r="H196" s="561" t="s">
        <v>1016</v>
      </c>
      <c r="I196" s="578">
        <v>182.83833058675131</v>
      </c>
      <c r="J196" s="578">
        <v>12</v>
      </c>
      <c r="K196" s="579">
        <v>2197.3999938964844</v>
      </c>
    </row>
    <row r="197" spans="1:11" ht="14.45" customHeight="1" x14ac:dyDescent="0.2">
      <c r="A197" s="557" t="s">
        <v>452</v>
      </c>
      <c r="B197" s="558" t="s">
        <v>453</v>
      </c>
      <c r="C197" s="561" t="s">
        <v>458</v>
      </c>
      <c r="D197" s="591" t="s">
        <v>459</v>
      </c>
      <c r="E197" s="561" t="s">
        <v>987</v>
      </c>
      <c r="F197" s="591" t="s">
        <v>988</v>
      </c>
      <c r="G197" s="561" t="s">
        <v>1017</v>
      </c>
      <c r="H197" s="561" t="s">
        <v>1018</v>
      </c>
      <c r="I197" s="578">
        <v>1.1299999952316284</v>
      </c>
      <c r="J197" s="578">
        <v>80</v>
      </c>
      <c r="K197" s="579">
        <v>90.400001525878906</v>
      </c>
    </row>
    <row r="198" spans="1:11" ht="14.45" customHeight="1" x14ac:dyDescent="0.2">
      <c r="A198" s="557" t="s">
        <v>452</v>
      </c>
      <c r="B198" s="558" t="s">
        <v>453</v>
      </c>
      <c r="C198" s="561" t="s">
        <v>458</v>
      </c>
      <c r="D198" s="591" t="s">
        <v>459</v>
      </c>
      <c r="E198" s="561" t="s">
        <v>987</v>
      </c>
      <c r="F198" s="591" t="s">
        <v>988</v>
      </c>
      <c r="G198" s="561" t="s">
        <v>1019</v>
      </c>
      <c r="H198" s="561" t="s">
        <v>1020</v>
      </c>
      <c r="I198" s="578">
        <v>7.1599998474121094</v>
      </c>
      <c r="J198" s="578">
        <v>100</v>
      </c>
      <c r="K198" s="579">
        <v>716</v>
      </c>
    </row>
    <row r="199" spans="1:11" ht="14.45" customHeight="1" x14ac:dyDescent="0.2">
      <c r="A199" s="557" t="s">
        <v>452</v>
      </c>
      <c r="B199" s="558" t="s">
        <v>453</v>
      </c>
      <c r="C199" s="561" t="s">
        <v>458</v>
      </c>
      <c r="D199" s="591" t="s">
        <v>459</v>
      </c>
      <c r="E199" s="561" t="s">
        <v>987</v>
      </c>
      <c r="F199" s="591" t="s">
        <v>988</v>
      </c>
      <c r="G199" s="561" t="s">
        <v>1021</v>
      </c>
      <c r="H199" s="561" t="s">
        <v>1022</v>
      </c>
      <c r="I199" s="578">
        <v>1.9600000381469727</v>
      </c>
      <c r="J199" s="578">
        <v>100</v>
      </c>
      <c r="K199" s="579">
        <v>196.41000366210938</v>
      </c>
    </row>
    <row r="200" spans="1:11" ht="14.45" customHeight="1" x14ac:dyDescent="0.2">
      <c r="A200" s="557" t="s">
        <v>452</v>
      </c>
      <c r="B200" s="558" t="s">
        <v>453</v>
      </c>
      <c r="C200" s="561" t="s">
        <v>458</v>
      </c>
      <c r="D200" s="591" t="s">
        <v>459</v>
      </c>
      <c r="E200" s="561" t="s">
        <v>987</v>
      </c>
      <c r="F200" s="591" t="s">
        <v>988</v>
      </c>
      <c r="G200" s="561" t="s">
        <v>1023</v>
      </c>
      <c r="H200" s="561" t="s">
        <v>1024</v>
      </c>
      <c r="I200" s="578">
        <v>5.559999942779541</v>
      </c>
      <c r="J200" s="578">
        <v>5</v>
      </c>
      <c r="K200" s="579">
        <v>27.799999237060547</v>
      </c>
    </row>
    <row r="201" spans="1:11" ht="14.45" customHeight="1" x14ac:dyDescent="0.2">
      <c r="A201" s="557" t="s">
        <v>452</v>
      </c>
      <c r="B201" s="558" t="s">
        <v>453</v>
      </c>
      <c r="C201" s="561" t="s">
        <v>458</v>
      </c>
      <c r="D201" s="591" t="s">
        <v>459</v>
      </c>
      <c r="E201" s="561" t="s">
        <v>987</v>
      </c>
      <c r="F201" s="591" t="s">
        <v>988</v>
      </c>
      <c r="G201" s="561" t="s">
        <v>1025</v>
      </c>
      <c r="H201" s="561" t="s">
        <v>1026</v>
      </c>
      <c r="I201" s="578">
        <v>2.5199999809265137</v>
      </c>
      <c r="J201" s="578">
        <v>200</v>
      </c>
      <c r="K201" s="579">
        <v>504.41000366210938</v>
      </c>
    </row>
    <row r="202" spans="1:11" ht="14.45" customHeight="1" x14ac:dyDescent="0.2">
      <c r="A202" s="557" t="s">
        <v>452</v>
      </c>
      <c r="B202" s="558" t="s">
        <v>453</v>
      </c>
      <c r="C202" s="561" t="s">
        <v>458</v>
      </c>
      <c r="D202" s="591" t="s">
        <v>459</v>
      </c>
      <c r="E202" s="561" t="s">
        <v>987</v>
      </c>
      <c r="F202" s="591" t="s">
        <v>988</v>
      </c>
      <c r="G202" s="561" t="s">
        <v>1027</v>
      </c>
      <c r="H202" s="561" t="s">
        <v>1028</v>
      </c>
      <c r="I202" s="578">
        <v>2.1800000667572021</v>
      </c>
      <c r="J202" s="578">
        <v>100</v>
      </c>
      <c r="K202" s="579">
        <v>217.74000549316406</v>
      </c>
    </row>
    <row r="203" spans="1:11" ht="14.45" customHeight="1" x14ac:dyDescent="0.2">
      <c r="A203" s="557" t="s">
        <v>452</v>
      </c>
      <c r="B203" s="558" t="s">
        <v>453</v>
      </c>
      <c r="C203" s="561" t="s">
        <v>458</v>
      </c>
      <c r="D203" s="591" t="s">
        <v>459</v>
      </c>
      <c r="E203" s="561" t="s">
        <v>987</v>
      </c>
      <c r="F203" s="591" t="s">
        <v>988</v>
      </c>
      <c r="G203" s="561" t="s">
        <v>1029</v>
      </c>
      <c r="H203" s="561" t="s">
        <v>1030</v>
      </c>
      <c r="I203" s="578">
        <v>291.1300048828125</v>
      </c>
      <c r="J203" s="578">
        <v>1</v>
      </c>
      <c r="K203" s="579">
        <v>291.1300048828125</v>
      </c>
    </row>
    <row r="204" spans="1:11" ht="14.45" customHeight="1" x14ac:dyDescent="0.2">
      <c r="A204" s="557" t="s">
        <v>452</v>
      </c>
      <c r="B204" s="558" t="s">
        <v>453</v>
      </c>
      <c r="C204" s="561" t="s">
        <v>458</v>
      </c>
      <c r="D204" s="591" t="s">
        <v>459</v>
      </c>
      <c r="E204" s="561" t="s">
        <v>987</v>
      </c>
      <c r="F204" s="591" t="s">
        <v>988</v>
      </c>
      <c r="G204" s="561" t="s">
        <v>1031</v>
      </c>
      <c r="H204" s="561" t="s">
        <v>1032</v>
      </c>
      <c r="I204" s="578">
        <v>2.1099998950958252</v>
      </c>
      <c r="J204" s="578">
        <v>100</v>
      </c>
      <c r="K204" s="579">
        <v>210.5</v>
      </c>
    </row>
    <row r="205" spans="1:11" ht="14.45" customHeight="1" x14ac:dyDescent="0.2">
      <c r="A205" s="557" t="s">
        <v>452</v>
      </c>
      <c r="B205" s="558" t="s">
        <v>453</v>
      </c>
      <c r="C205" s="561" t="s">
        <v>458</v>
      </c>
      <c r="D205" s="591" t="s">
        <v>459</v>
      </c>
      <c r="E205" s="561" t="s">
        <v>987</v>
      </c>
      <c r="F205" s="591" t="s">
        <v>988</v>
      </c>
      <c r="G205" s="561" t="s">
        <v>1033</v>
      </c>
      <c r="H205" s="561" t="s">
        <v>1034</v>
      </c>
      <c r="I205" s="578">
        <v>3.869999885559082</v>
      </c>
      <c r="J205" s="578">
        <v>50</v>
      </c>
      <c r="K205" s="579">
        <v>193.60000610351563</v>
      </c>
    </row>
    <row r="206" spans="1:11" ht="14.45" customHeight="1" x14ac:dyDescent="0.2">
      <c r="A206" s="557" t="s">
        <v>452</v>
      </c>
      <c r="B206" s="558" t="s">
        <v>453</v>
      </c>
      <c r="C206" s="561" t="s">
        <v>458</v>
      </c>
      <c r="D206" s="591" t="s">
        <v>459</v>
      </c>
      <c r="E206" s="561" t="s">
        <v>987</v>
      </c>
      <c r="F206" s="591" t="s">
        <v>988</v>
      </c>
      <c r="G206" s="561" t="s">
        <v>1035</v>
      </c>
      <c r="H206" s="561" t="s">
        <v>1036</v>
      </c>
      <c r="I206" s="578">
        <v>4.7800002098083496</v>
      </c>
      <c r="J206" s="578">
        <v>100</v>
      </c>
      <c r="K206" s="579">
        <v>478</v>
      </c>
    </row>
    <row r="207" spans="1:11" ht="14.45" customHeight="1" x14ac:dyDescent="0.2">
      <c r="A207" s="557" t="s">
        <v>452</v>
      </c>
      <c r="B207" s="558" t="s">
        <v>453</v>
      </c>
      <c r="C207" s="561" t="s">
        <v>458</v>
      </c>
      <c r="D207" s="591" t="s">
        <v>459</v>
      </c>
      <c r="E207" s="561" t="s">
        <v>987</v>
      </c>
      <c r="F207" s="591" t="s">
        <v>988</v>
      </c>
      <c r="G207" s="561" t="s">
        <v>1037</v>
      </c>
      <c r="H207" s="561" t="s">
        <v>1038</v>
      </c>
      <c r="I207" s="578">
        <v>2.1259999752044676</v>
      </c>
      <c r="J207" s="578">
        <v>680</v>
      </c>
      <c r="K207" s="579">
        <v>1446.8799896240234</v>
      </c>
    </row>
    <row r="208" spans="1:11" ht="14.45" customHeight="1" x14ac:dyDescent="0.2">
      <c r="A208" s="557" t="s">
        <v>452</v>
      </c>
      <c r="B208" s="558" t="s">
        <v>453</v>
      </c>
      <c r="C208" s="561" t="s">
        <v>458</v>
      </c>
      <c r="D208" s="591" t="s">
        <v>459</v>
      </c>
      <c r="E208" s="561" t="s">
        <v>987</v>
      </c>
      <c r="F208" s="591" t="s">
        <v>988</v>
      </c>
      <c r="G208" s="561" t="s">
        <v>1039</v>
      </c>
      <c r="H208" s="561" t="s">
        <v>1040</v>
      </c>
      <c r="I208" s="578">
        <v>23.719999313354492</v>
      </c>
      <c r="J208" s="578">
        <v>30</v>
      </c>
      <c r="K208" s="579">
        <v>711.5999755859375</v>
      </c>
    </row>
    <row r="209" spans="1:11" ht="14.45" customHeight="1" x14ac:dyDescent="0.2">
      <c r="A209" s="557" t="s">
        <v>452</v>
      </c>
      <c r="B209" s="558" t="s">
        <v>453</v>
      </c>
      <c r="C209" s="561" t="s">
        <v>458</v>
      </c>
      <c r="D209" s="591" t="s">
        <v>459</v>
      </c>
      <c r="E209" s="561" t="s">
        <v>1041</v>
      </c>
      <c r="F209" s="591" t="s">
        <v>1042</v>
      </c>
      <c r="G209" s="561" t="s">
        <v>1043</v>
      </c>
      <c r="H209" s="561" t="s">
        <v>1044</v>
      </c>
      <c r="I209" s="578">
        <v>12.710000038146973</v>
      </c>
      <c r="J209" s="578">
        <v>10</v>
      </c>
      <c r="K209" s="579">
        <v>127.05000305175781</v>
      </c>
    </row>
    <row r="210" spans="1:11" ht="14.45" customHeight="1" x14ac:dyDescent="0.2">
      <c r="A210" s="557" t="s">
        <v>452</v>
      </c>
      <c r="B210" s="558" t="s">
        <v>453</v>
      </c>
      <c r="C210" s="561" t="s">
        <v>458</v>
      </c>
      <c r="D210" s="591" t="s">
        <v>459</v>
      </c>
      <c r="E210" s="561" t="s">
        <v>1041</v>
      </c>
      <c r="F210" s="591" t="s">
        <v>1042</v>
      </c>
      <c r="G210" s="561" t="s">
        <v>1045</v>
      </c>
      <c r="H210" s="561" t="s">
        <v>1046</v>
      </c>
      <c r="I210" s="578">
        <v>12.710000038146973</v>
      </c>
      <c r="J210" s="578">
        <v>10</v>
      </c>
      <c r="K210" s="579">
        <v>127.05000305175781</v>
      </c>
    </row>
    <row r="211" spans="1:11" ht="14.45" customHeight="1" x14ac:dyDescent="0.2">
      <c r="A211" s="557" t="s">
        <v>452</v>
      </c>
      <c r="B211" s="558" t="s">
        <v>453</v>
      </c>
      <c r="C211" s="561" t="s">
        <v>458</v>
      </c>
      <c r="D211" s="591" t="s">
        <v>459</v>
      </c>
      <c r="E211" s="561" t="s">
        <v>1041</v>
      </c>
      <c r="F211" s="591" t="s">
        <v>1042</v>
      </c>
      <c r="G211" s="561" t="s">
        <v>1047</v>
      </c>
      <c r="H211" s="561" t="s">
        <v>1048</v>
      </c>
      <c r="I211" s="578">
        <v>0.30000001192092896</v>
      </c>
      <c r="J211" s="578">
        <v>30</v>
      </c>
      <c r="K211" s="579">
        <v>9</v>
      </c>
    </row>
    <row r="212" spans="1:11" ht="14.45" customHeight="1" x14ac:dyDescent="0.2">
      <c r="A212" s="557" t="s">
        <v>452</v>
      </c>
      <c r="B212" s="558" t="s">
        <v>453</v>
      </c>
      <c r="C212" s="561" t="s">
        <v>458</v>
      </c>
      <c r="D212" s="591" t="s">
        <v>459</v>
      </c>
      <c r="E212" s="561" t="s">
        <v>1041</v>
      </c>
      <c r="F212" s="591" t="s">
        <v>1042</v>
      </c>
      <c r="G212" s="561" t="s">
        <v>1049</v>
      </c>
      <c r="H212" s="561" t="s">
        <v>1050</v>
      </c>
      <c r="I212" s="578">
        <v>0.31000000238418579</v>
      </c>
      <c r="J212" s="578">
        <v>30</v>
      </c>
      <c r="K212" s="579">
        <v>9.3000001907348633</v>
      </c>
    </row>
    <row r="213" spans="1:11" ht="14.45" customHeight="1" x14ac:dyDescent="0.2">
      <c r="A213" s="557" t="s">
        <v>452</v>
      </c>
      <c r="B213" s="558" t="s">
        <v>453</v>
      </c>
      <c r="C213" s="561" t="s">
        <v>458</v>
      </c>
      <c r="D213" s="591" t="s">
        <v>459</v>
      </c>
      <c r="E213" s="561" t="s">
        <v>1041</v>
      </c>
      <c r="F213" s="591" t="s">
        <v>1042</v>
      </c>
      <c r="G213" s="561" t="s">
        <v>1051</v>
      </c>
      <c r="H213" s="561" t="s">
        <v>1052</v>
      </c>
      <c r="I213" s="578">
        <v>0.54000002145767212</v>
      </c>
      <c r="J213" s="578">
        <v>400</v>
      </c>
      <c r="K213" s="579">
        <v>216</v>
      </c>
    </row>
    <row r="214" spans="1:11" ht="14.45" customHeight="1" x14ac:dyDescent="0.2">
      <c r="A214" s="557" t="s">
        <v>452</v>
      </c>
      <c r="B214" s="558" t="s">
        <v>453</v>
      </c>
      <c r="C214" s="561" t="s">
        <v>458</v>
      </c>
      <c r="D214" s="591" t="s">
        <v>459</v>
      </c>
      <c r="E214" s="561" t="s">
        <v>1053</v>
      </c>
      <c r="F214" s="591" t="s">
        <v>1054</v>
      </c>
      <c r="G214" s="561" t="s">
        <v>1055</v>
      </c>
      <c r="H214" s="561" t="s">
        <v>1056</v>
      </c>
      <c r="I214" s="578">
        <v>15.729999542236328</v>
      </c>
      <c r="J214" s="578">
        <v>10</v>
      </c>
      <c r="K214" s="579">
        <v>157.30000305175781</v>
      </c>
    </row>
    <row r="215" spans="1:11" ht="14.45" customHeight="1" x14ac:dyDescent="0.2">
      <c r="A215" s="557" t="s">
        <v>452</v>
      </c>
      <c r="B215" s="558" t="s">
        <v>453</v>
      </c>
      <c r="C215" s="561" t="s">
        <v>458</v>
      </c>
      <c r="D215" s="591" t="s">
        <v>459</v>
      </c>
      <c r="E215" s="561" t="s">
        <v>1053</v>
      </c>
      <c r="F215" s="591" t="s">
        <v>1054</v>
      </c>
      <c r="G215" s="561" t="s">
        <v>1057</v>
      </c>
      <c r="H215" s="561" t="s">
        <v>1058</v>
      </c>
      <c r="I215" s="578">
        <v>11.689999580383301</v>
      </c>
      <c r="J215" s="578">
        <v>50</v>
      </c>
      <c r="K215" s="579">
        <v>584.42999267578125</v>
      </c>
    </row>
    <row r="216" spans="1:11" ht="14.45" customHeight="1" x14ac:dyDescent="0.2">
      <c r="A216" s="557" t="s">
        <v>452</v>
      </c>
      <c r="B216" s="558" t="s">
        <v>453</v>
      </c>
      <c r="C216" s="561" t="s">
        <v>458</v>
      </c>
      <c r="D216" s="591" t="s">
        <v>459</v>
      </c>
      <c r="E216" s="561" t="s">
        <v>1053</v>
      </c>
      <c r="F216" s="591" t="s">
        <v>1054</v>
      </c>
      <c r="G216" s="561" t="s">
        <v>1059</v>
      </c>
      <c r="H216" s="561" t="s">
        <v>1060</v>
      </c>
      <c r="I216" s="578">
        <v>7.0100002288818359</v>
      </c>
      <c r="J216" s="578">
        <v>30</v>
      </c>
      <c r="K216" s="579">
        <v>210.30000305175781</v>
      </c>
    </row>
    <row r="217" spans="1:11" ht="14.45" customHeight="1" x14ac:dyDescent="0.2">
      <c r="A217" s="557" t="s">
        <v>452</v>
      </c>
      <c r="B217" s="558" t="s">
        <v>453</v>
      </c>
      <c r="C217" s="561" t="s">
        <v>458</v>
      </c>
      <c r="D217" s="591" t="s">
        <v>459</v>
      </c>
      <c r="E217" s="561" t="s">
        <v>1053</v>
      </c>
      <c r="F217" s="591" t="s">
        <v>1054</v>
      </c>
      <c r="G217" s="561" t="s">
        <v>1061</v>
      </c>
      <c r="H217" s="561" t="s">
        <v>1062</v>
      </c>
      <c r="I217" s="578">
        <v>7.0166667302449541</v>
      </c>
      <c r="J217" s="578">
        <v>70</v>
      </c>
      <c r="K217" s="579">
        <v>491.19999694824219</v>
      </c>
    </row>
    <row r="218" spans="1:11" ht="14.45" customHeight="1" x14ac:dyDescent="0.2">
      <c r="A218" s="557" t="s">
        <v>452</v>
      </c>
      <c r="B218" s="558" t="s">
        <v>453</v>
      </c>
      <c r="C218" s="561" t="s">
        <v>458</v>
      </c>
      <c r="D218" s="591" t="s">
        <v>459</v>
      </c>
      <c r="E218" s="561" t="s">
        <v>1053</v>
      </c>
      <c r="F218" s="591" t="s">
        <v>1054</v>
      </c>
      <c r="G218" s="561" t="s">
        <v>1063</v>
      </c>
      <c r="H218" s="561" t="s">
        <v>1064</v>
      </c>
      <c r="I218" s="578">
        <v>7.0199999809265137</v>
      </c>
      <c r="J218" s="578">
        <v>80</v>
      </c>
      <c r="K218" s="579">
        <v>561.59999084472656</v>
      </c>
    </row>
    <row r="219" spans="1:11" ht="14.45" customHeight="1" x14ac:dyDescent="0.2">
      <c r="A219" s="557" t="s">
        <v>452</v>
      </c>
      <c r="B219" s="558" t="s">
        <v>453</v>
      </c>
      <c r="C219" s="561" t="s">
        <v>458</v>
      </c>
      <c r="D219" s="591" t="s">
        <v>459</v>
      </c>
      <c r="E219" s="561" t="s">
        <v>1053</v>
      </c>
      <c r="F219" s="591" t="s">
        <v>1054</v>
      </c>
      <c r="G219" s="561" t="s">
        <v>1065</v>
      </c>
      <c r="H219" s="561" t="s">
        <v>1066</v>
      </c>
      <c r="I219" s="578">
        <v>0.78000000715255735</v>
      </c>
      <c r="J219" s="578">
        <v>2000</v>
      </c>
      <c r="K219" s="579">
        <v>1590</v>
      </c>
    </row>
    <row r="220" spans="1:11" ht="14.45" customHeight="1" x14ac:dyDescent="0.2">
      <c r="A220" s="557" t="s">
        <v>452</v>
      </c>
      <c r="B220" s="558" t="s">
        <v>453</v>
      </c>
      <c r="C220" s="561" t="s">
        <v>458</v>
      </c>
      <c r="D220" s="591" t="s">
        <v>459</v>
      </c>
      <c r="E220" s="561" t="s">
        <v>1053</v>
      </c>
      <c r="F220" s="591" t="s">
        <v>1054</v>
      </c>
      <c r="G220" s="561" t="s">
        <v>1067</v>
      </c>
      <c r="H220" s="561" t="s">
        <v>1068</v>
      </c>
      <c r="I220" s="578">
        <v>0.72666666905085242</v>
      </c>
      <c r="J220" s="578">
        <v>10800</v>
      </c>
      <c r="K220" s="579">
        <v>7830</v>
      </c>
    </row>
    <row r="221" spans="1:11" ht="14.45" customHeight="1" x14ac:dyDescent="0.2">
      <c r="A221" s="557" t="s">
        <v>452</v>
      </c>
      <c r="B221" s="558" t="s">
        <v>453</v>
      </c>
      <c r="C221" s="561" t="s">
        <v>458</v>
      </c>
      <c r="D221" s="591" t="s">
        <v>459</v>
      </c>
      <c r="E221" s="561" t="s">
        <v>1053</v>
      </c>
      <c r="F221" s="591" t="s">
        <v>1054</v>
      </c>
      <c r="G221" s="561" t="s">
        <v>1069</v>
      </c>
      <c r="H221" s="561" t="s">
        <v>1070</v>
      </c>
      <c r="I221" s="578">
        <v>0.71444444523917305</v>
      </c>
      <c r="J221" s="578">
        <v>6600</v>
      </c>
      <c r="K221" s="579">
        <v>4718</v>
      </c>
    </row>
    <row r="222" spans="1:11" ht="14.45" customHeight="1" x14ac:dyDescent="0.2">
      <c r="A222" s="557" t="s">
        <v>452</v>
      </c>
      <c r="B222" s="558" t="s">
        <v>453</v>
      </c>
      <c r="C222" s="561" t="s">
        <v>458</v>
      </c>
      <c r="D222" s="591" t="s">
        <v>459</v>
      </c>
      <c r="E222" s="561" t="s">
        <v>1053</v>
      </c>
      <c r="F222" s="591" t="s">
        <v>1054</v>
      </c>
      <c r="G222" s="561" t="s">
        <v>1065</v>
      </c>
      <c r="H222" s="561" t="s">
        <v>1071</v>
      </c>
      <c r="I222" s="578">
        <v>0.99500000476837158</v>
      </c>
      <c r="J222" s="578">
        <v>400</v>
      </c>
      <c r="K222" s="579">
        <v>398</v>
      </c>
    </row>
    <row r="223" spans="1:11" ht="14.45" customHeight="1" x14ac:dyDescent="0.2">
      <c r="A223" s="557" t="s">
        <v>452</v>
      </c>
      <c r="B223" s="558" t="s">
        <v>453</v>
      </c>
      <c r="C223" s="561" t="s">
        <v>458</v>
      </c>
      <c r="D223" s="591" t="s">
        <v>459</v>
      </c>
      <c r="E223" s="561" t="s">
        <v>1053</v>
      </c>
      <c r="F223" s="591" t="s">
        <v>1054</v>
      </c>
      <c r="G223" s="561" t="s">
        <v>1067</v>
      </c>
      <c r="H223" s="561" t="s">
        <v>1072</v>
      </c>
      <c r="I223" s="578">
        <v>1.1399999856948853</v>
      </c>
      <c r="J223" s="578">
        <v>1600</v>
      </c>
      <c r="K223" s="579">
        <v>1824</v>
      </c>
    </row>
    <row r="224" spans="1:11" ht="14.45" customHeight="1" x14ac:dyDescent="0.2">
      <c r="A224" s="557" t="s">
        <v>452</v>
      </c>
      <c r="B224" s="558" t="s">
        <v>453</v>
      </c>
      <c r="C224" s="561" t="s">
        <v>458</v>
      </c>
      <c r="D224" s="591" t="s">
        <v>459</v>
      </c>
      <c r="E224" s="561" t="s">
        <v>1053</v>
      </c>
      <c r="F224" s="591" t="s">
        <v>1054</v>
      </c>
      <c r="G224" s="561" t="s">
        <v>1069</v>
      </c>
      <c r="H224" s="561" t="s">
        <v>1073</v>
      </c>
      <c r="I224" s="578">
        <v>0.94499999284744263</v>
      </c>
      <c r="J224" s="578">
        <v>600</v>
      </c>
      <c r="K224" s="579">
        <v>548</v>
      </c>
    </row>
    <row r="225" spans="1:11" ht="14.45" customHeight="1" x14ac:dyDescent="0.2">
      <c r="A225" s="557" t="s">
        <v>452</v>
      </c>
      <c r="B225" s="558" t="s">
        <v>453</v>
      </c>
      <c r="C225" s="561" t="s">
        <v>622</v>
      </c>
      <c r="D225" s="591" t="s">
        <v>623</v>
      </c>
      <c r="E225" s="561" t="s">
        <v>625</v>
      </c>
      <c r="F225" s="591" t="s">
        <v>626</v>
      </c>
      <c r="G225" s="561" t="s">
        <v>631</v>
      </c>
      <c r="H225" s="561" t="s">
        <v>632</v>
      </c>
      <c r="I225" s="578">
        <v>410.60000610351563</v>
      </c>
      <c r="J225" s="578">
        <v>8</v>
      </c>
      <c r="K225" s="579">
        <v>3284.800048828125</v>
      </c>
    </row>
    <row r="226" spans="1:11" ht="14.45" customHeight="1" x14ac:dyDescent="0.2">
      <c r="A226" s="557" t="s">
        <v>452</v>
      </c>
      <c r="B226" s="558" t="s">
        <v>453</v>
      </c>
      <c r="C226" s="561" t="s">
        <v>622</v>
      </c>
      <c r="D226" s="591" t="s">
        <v>623</v>
      </c>
      <c r="E226" s="561" t="s">
        <v>625</v>
      </c>
      <c r="F226" s="591" t="s">
        <v>626</v>
      </c>
      <c r="G226" s="561" t="s">
        <v>633</v>
      </c>
      <c r="H226" s="561" t="s">
        <v>634</v>
      </c>
      <c r="I226" s="578">
        <v>82.279998779296875</v>
      </c>
      <c r="J226" s="578">
        <v>10</v>
      </c>
      <c r="K226" s="579">
        <v>822.79998779296875</v>
      </c>
    </row>
    <row r="227" spans="1:11" ht="14.45" customHeight="1" x14ac:dyDescent="0.2">
      <c r="A227" s="557" t="s">
        <v>452</v>
      </c>
      <c r="B227" s="558" t="s">
        <v>453</v>
      </c>
      <c r="C227" s="561" t="s">
        <v>622</v>
      </c>
      <c r="D227" s="591" t="s">
        <v>623</v>
      </c>
      <c r="E227" s="561" t="s">
        <v>625</v>
      </c>
      <c r="F227" s="591" t="s">
        <v>626</v>
      </c>
      <c r="G227" s="561" t="s">
        <v>1074</v>
      </c>
      <c r="H227" s="561" t="s">
        <v>1075</v>
      </c>
      <c r="I227" s="578">
        <v>15644.830078125</v>
      </c>
      <c r="J227" s="578">
        <v>1</v>
      </c>
      <c r="K227" s="579">
        <v>15644.830078125</v>
      </c>
    </row>
    <row r="228" spans="1:11" ht="14.45" customHeight="1" x14ac:dyDescent="0.2">
      <c r="A228" s="557" t="s">
        <v>452</v>
      </c>
      <c r="B228" s="558" t="s">
        <v>453</v>
      </c>
      <c r="C228" s="561" t="s">
        <v>622</v>
      </c>
      <c r="D228" s="591" t="s">
        <v>623</v>
      </c>
      <c r="E228" s="561" t="s">
        <v>625</v>
      </c>
      <c r="F228" s="591" t="s">
        <v>626</v>
      </c>
      <c r="G228" s="561" t="s">
        <v>685</v>
      </c>
      <c r="H228" s="561" t="s">
        <v>686</v>
      </c>
      <c r="I228" s="578">
        <v>171.1460860043573</v>
      </c>
      <c r="J228" s="578">
        <v>5</v>
      </c>
      <c r="K228" s="579">
        <v>855.73043002178656</v>
      </c>
    </row>
    <row r="229" spans="1:11" ht="14.45" customHeight="1" x14ac:dyDescent="0.2">
      <c r="A229" s="557" t="s">
        <v>452</v>
      </c>
      <c r="B229" s="558" t="s">
        <v>453</v>
      </c>
      <c r="C229" s="561" t="s">
        <v>622</v>
      </c>
      <c r="D229" s="591" t="s">
        <v>623</v>
      </c>
      <c r="E229" s="561" t="s">
        <v>625</v>
      </c>
      <c r="F229" s="591" t="s">
        <v>626</v>
      </c>
      <c r="G229" s="561" t="s">
        <v>687</v>
      </c>
      <c r="H229" s="561" t="s">
        <v>688</v>
      </c>
      <c r="I229" s="578">
        <v>108.9</v>
      </c>
      <c r="J229" s="578">
        <v>5</v>
      </c>
      <c r="K229" s="579">
        <v>544.5</v>
      </c>
    </row>
    <row r="230" spans="1:11" ht="14.45" customHeight="1" x14ac:dyDescent="0.2">
      <c r="A230" s="557" t="s">
        <v>452</v>
      </c>
      <c r="B230" s="558" t="s">
        <v>453</v>
      </c>
      <c r="C230" s="561" t="s">
        <v>622</v>
      </c>
      <c r="D230" s="591" t="s">
        <v>623</v>
      </c>
      <c r="E230" s="561" t="s">
        <v>625</v>
      </c>
      <c r="F230" s="591" t="s">
        <v>626</v>
      </c>
      <c r="G230" s="561" t="s">
        <v>1076</v>
      </c>
      <c r="H230" s="561" t="s">
        <v>1077</v>
      </c>
      <c r="I230" s="578">
        <v>2683.780029296875</v>
      </c>
      <c r="J230" s="578">
        <v>1</v>
      </c>
      <c r="K230" s="579">
        <v>2683.780029296875</v>
      </c>
    </row>
    <row r="231" spans="1:11" ht="14.45" customHeight="1" x14ac:dyDescent="0.2">
      <c r="A231" s="557" t="s">
        <v>452</v>
      </c>
      <c r="B231" s="558" t="s">
        <v>453</v>
      </c>
      <c r="C231" s="561" t="s">
        <v>622</v>
      </c>
      <c r="D231" s="591" t="s">
        <v>623</v>
      </c>
      <c r="E231" s="561" t="s">
        <v>625</v>
      </c>
      <c r="F231" s="591" t="s">
        <v>626</v>
      </c>
      <c r="G231" s="561" t="s">
        <v>721</v>
      </c>
      <c r="H231" s="561" t="s">
        <v>722</v>
      </c>
      <c r="I231" s="578">
        <v>913.9000244140625</v>
      </c>
      <c r="J231" s="578">
        <v>10</v>
      </c>
      <c r="K231" s="579">
        <v>9139.009765625</v>
      </c>
    </row>
    <row r="232" spans="1:11" ht="14.45" customHeight="1" x14ac:dyDescent="0.2">
      <c r="A232" s="557" t="s">
        <v>452</v>
      </c>
      <c r="B232" s="558" t="s">
        <v>453</v>
      </c>
      <c r="C232" s="561" t="s">
        <v>622</v>
      </c>
      <c r="D232" s="591" t="s">
        <v>623</v>
      </c>
      <c r="E232" s="561" t="s">
        <v>625</v>
      </c>
      <c r="F232" s="591" t="s">
        <v>626</v>
      </c>
      <c r="G232" s="561" t="s">
        <v>1078</v>
      </c>
      <c r="H232" s="561" t="s">
        <v>1079</v>
      </c>
      <c r="I232" s="578">
        <v>3085.5</v>
      </c>
      <c r="J232" s="578">
        <v>1</v>
      </c>
      <c r="K232" s="579">
        <v>3085.5</v>
      </c>
    </row>
    <row r="233" spans="1:11" ht="14.45" customHeight="1" x14ac:dyDescent="0.2">
      <c r="A233" s="557" t="s">
        <v>452</v>
      </c>
      <c r="B233" s="558" t="s">
        <v>453</v>
      </c>
      <c r="C233" s="561" t="s">
        <v>622</v>
      </c>
      <c r="D233" s="591" t="s">
        <v>623</v>
      </c>
      <c r="E233" s="561" t="s">
        <v>625</v>
      </c>
      <c r="F233" s="591" t="s">
        <v>626</v>
      </c>
      <c r="G233" s="561" t="s">
        <v>737</v>
      </c>
      <c r="H233" s="561" t="s">
        <v>738</v>
      </c>
      <c r="I233" s="578">
        <v>4432.88330078125</v>
      </c>
      <c r="J233" s="578">
        <v>5</v>
      </c>
      <c r="K233" s="579">
        <v>22164.39990234375</v>
      </c>
    </row>
    <row r="234" spans="1:11" ht="14.45" customHeight="1" x14ac:dyDescent="0.2">
      <c r="A234" s="557" t="s">
        <v>452</v>
      </c>
      <c r="B234" s="558" t="s">
        <v>453</v>
      </c>
      <c r="C234" s="561" t="s">
        <v>622</v>
      </c>
      <c r="D234" s="591" t="s">
        <v>623</v>
      </c>
      <c r="E234" s="561" t="s">
        <v>625</v>
      </c>
      <c r="F234" s="591" t="s">
        <v>626</v>
      </c>
      <c r="G234" s="561" t="s">
        <v>1080</v>
      </c>
      <c r="H234" s="561" t="s">
        <v>1081</v>
      </c>
      <c r="I234" s="578">
        <v>102.84999847412109</v>
      </c>
      <c r="J234" s="578">
        <v>2</v>
      </c>
      <c r="K234" s="579">
        <v>205.69999694824219</v>
      </c>
    </row>
    <row r="235" spans="1:11" ht="14.45" customHeight="1" x14ac:dyDescent="0.2">
      <c r="A235" s="557" t="s">
        <v>452</v>
      </c>
      <c r="B235" s="558" t="s">
        <v>453</v>
      </c>
      <c r="C235" s="561" t="s">
        <v>622</v>
      </c>
      <c r="D235" s="591" t="s">
        <v>623</v>
      </c>
      <c r="E235" s="561" t="s">
        <v>625</v>
      </c>
      <c r="F235" s="591" t="s">
        <v>626</v>
      </c>
      <c r="G235" s="561" t="s">
        <v>757</v>
      </c>
      <c r="H235" s="561" t="s">
        <v>758</v>
      </c>
      <c r="I235" s="578">
        <v>113.60499954223633</v>
      </c>
      <c r="J235" s="578">
        <v>2</v>
      </c>
      <c r="K235" s="579">
        <v>227.20999908447266</v>
      </c>
    </row>
    <row r="236" spans="1:11" ht="14.45" customHeight="1" x14ac:dyDescent="0.2">
      <c r="A236" s="557" t="s">
        <v>452</v>
      </c>
      <c r="B236" s="558" t="s">
        <v>453</v>
      </c>
      <c r="C236" s="561" t="s">
        <v>622</v>
      </c>
      <c r="D236" s="591" t="s">
        <v>623</v>
      </c>
      <c r="E236" s="561" t="s">
        <v>625</v>
      </c>
      <c r="F236" s="591" t="s">
        <v>626</v>
      </c>
      <c r="G236" s="561" t="s">
        <v>769</v>
      </c>
      <c r="H236" s="561" t="s">
        <v>770</v>
      </c>
      <c r="I236" s="578">
        <v>116.16000366210938</v>
      </c>
      <c r="J236" s="578">
        <v>3</v>
      </c>
      <c r="K236" s="579">
        <v>348.48001098632813</v>
      </c>
    </row>
    <row r="237" spans="1:11" ht="14.45" customHeight="1" x14ac:dyDescent="0.2">
      <c r="A237" s="557" t="s">
        <v>452</v>
      </c>
      <c r="B237" s="558" t="s">
        <v>453</v>
      </c>
      <c r="C237" s="561" t="s">
        <v>622</v>
      </c>
      <c r="D237" s="591" t="s">
        <v>623</v>
      </c>
      <c r="E237" s="561" t="s">
        <v>625</v>
      </c>
      <c r="F237" s="591" t="s">
        <v>626</v>
      </c>
      <c r="G237" s="561" t="s">
        <v>779</v>
      </c>
      <c r="H237" s="561" t="s">
        <v>780</v>
      </c>
      <c r="I237" s="578">
        <v>1842.8299560546875</v>
      </c>
      <c r="J237" s="578">
        <v>8</v>
      </c>
      <c r="K237" s="579">
        <v>14742.6396484375</v>
      </c>
    </row>
    <row r="238" spans="1:11" ht="14.45" customHeight="1" x14ac:dyDescent="0.2">
      <c r="A238" s="557" t="s">
        <v>452</v>
      </c>
      <c r="B238" s="558" t="s">
        <v>453</v>
      </c>
      <c r="C238" s="561" t="s">
        <v>622</v>
      </c>
      <c r="D238" s="591" t="s">
        <v>623</v>
      </c>
      <c r="E238" s="561" t="s">
        <v>625</v>
      </c>
      <c r="F238" s="591" t="s">
        <v>626</v>
      </c>
      <c r="G238" s="561" t="s">
        <v>847</v>
      </c>
      <c r="H238" s="561" t="s">
        <v>848</v>
      </c>
      <c r="I238" s="578">
        <v>908.51138741629461</v>
      </c>
      <c r="J238" s="578">
        <v>70</v>
      </c>
      <c r="K238" s="579">
        <v>63595.6796875</v>
      </c>
    </row>
    <row r="239" spans="1:11" ht="14.45" customHeight="1" x14ac:dyDescent="0.2">
      <c r="A239" s="557" t="s">
        <v>452</v>
      </c>
      <c r="B239" s="558" t="s">
        <v>453</v>
      </c>
      <c r="C239" s="561" t="s">
        <v>622</v>
      </c>
      <c r="D239" s="591" t="s">
        <v>623</v>
      </c>
      <c r="E239" s="561" t="s">
        <v>625</v>
      </c>
      <c r="F239" s="591" t="s">
        <v>626</v>
      </c>
      <c r="G239" s="561" t="s">
        <v>894</v>
      </c>
      <c r="H239" s="561" t="s">
        <v>895</v>
      </c>
      <c r="I239" s="578">
        <v>393.20999145507813</v>
      </c>
      <c r="J239" s="578">
        <v>5</v>
      </c>
      <c r="K239" s="579">
        <v>1966.0699462890625</v>
      </c>
    </row>
    <row r="240" spans="1:11" ht="14.45" customHeight="1" x14ac:dyDescent="0.2">
      <c r="A240" s="557" t="s">
        <v>452</v>
      </c>
      <c r="B240" s="558" t="s">
        <v>453</v>
      </c>
      <c r="C240" s="561" t="s">
        <v>622</v>
      </c>
      <c r="D240" s="591" t="s">
        <v>623</v>
      </c>
      <c r="E240" s="561" t="s">
        <v>625</v>
      </c>
      <c r="F240" s="591" t="s">
        <v>626</v>
      </c>
      <c r="G240" s="561" t="s">
        <v>1082</v>
      </c>
      <c r="H240" s="561" t="s">
        <v>1083</v>
      </c>
      <c r="I240" s="578">
        <v>0.5</v>
      </c>
      <c r="J240" s="578">
        <v>1000</v>
      </c>
      <c r="K240" s="579">
        <v>495.8599853515625</v>
      </c>
    </row>
    <row r="241" spans="1:11" ht="14.45" customHeight="1" x14ac:dyDescent="0.2">
      <c r="A241" s="557" t="s">
        <v>452</v>
      </c>
      <c r="B241" s="558" t="s">
        <v>453</v>
      </c>
      <c r="C241" s="561" t="s">
        <v>622</v>
      </c>
      <c r="D241" s="591" t="s">
        <v>623</v>
      </c>
      <c r="E241" s="561" t="s">
        <v>974</v>
      </c>
      <c r="F241" s="591" t="s">
        <v>975</v>
      </c>
      <c r="G241" s="561" t="s">
        <v>984</v>
      </c>
      <c r="H241" s="561" t="s">
        <v>985</v>
      </c>
      <c r="I241" s="578">
        <v>260.29998779296875</v>
      </c>
      <c r="J241" s="578">
        <v>10</v>
      </c>
      <c r="K241" s="579">
        <v>2602.9998779296875</v>
      </c>
    </row>
    <row r="242" spans="1:11" ht="14.45" customHeight="1" x14ac:dyDescent="0.2">
      <c r="A242" s="557" t="s">
        <v>452</v>
      </c>
      <c r="B242" s="558" t="s">
        <v>453</v>
      </c>
      <c r="C242" s="561" t="s">
        <v>622</v>
      </c>
      <c r="D242" s="591" t="s">
        <v>623</v>
      </c>
      <c r="E242" s="561" t="s">
        <v>1053</v>
      </c>
      <c r="F242" s="591" t="s">
        <v>1054</v>
      </c>
      <c r="G242" s="561" t="s">
        <v>1059</v>
      </c>
      <c r="H242" s="561" t="s">
        <v>1060</v>
      </c>
      <c r="I242" s="578">
        <v>7.0199999809265137</v>
      </c>
      <c r="J242" s="578">
        <v>50</v>
      </c>
      <c r="K242" s="579">
        <v>351</v>
      </c>
    </row>
    <row r="243" spans="1:11" ht="14.45" customHeight="1" x14ac:dyDescent="0.2">
      <c r="A243" s="557" t="s">
        <v>452</v>
      </c>
      <c r="B243" s="558" t="s">
        <v>453</v>
      </c>
      <c r="C243" s="561" t="s">
        <v>622</v>
      </c>
      <c r="D243" s="591" t="s">
        <v>623</v>
      </c>
      <c r="E243" s="561" t="s">
        <v>1053</v>
      </c>
      <c r="F243" s="591" t="s">
        <v>1054</v>
      </c>
      <c r="G243" s="561" t="s">
        <v>1061</v>
      </c>
      <c r="H243" s="561" t="s">
        <v>1062</v>
      </c>
      <c r="I243" s="578">
        <v>7.0150001049041748</v>
      </c>
      <c r="J243" s="578">
        <v>25</v>
      </c>
      <c r="K243" s="579">
        <v>175.34999847412109</v>
      </c>
    </row>
    <row r="244" spans="1:11" ht="14.45" customHeight="1" x14ac:dyDescent="0.2">
      <c r="A244" s="557" t="s">
        <v>452</v>
      </c>
      <c r="B244" s="558" t="s">
        <v>453</v>
      </c>
      <c r="C244" s="561" t="s">
        <v>622</v>
      </c>
      <c r="D244" s="591" t="s">
        <v>623</v>
      </c>
      <c r="E244" s="561" t="s">
        <v>1053</v>
      </c>
      <c r="F244" s="591" t="s">
        <v>1054</v>
      </c>
      <c r="G244" s="561" t="s">
        <v>1063</v>
      </c>
      <c r="H244" s="561" t="s">
        <v>1064</v>
      </c>
      <c r="I244" s="578">
        <v>7.0199999809265137</v>
      </c>
      <c r="J244" s="578">
        <v>70</v>
      </c>
      <c r="K244" s="579">
        <v>491.39999389648438</v>
      </c>
    </row>
    <row r="245" spans="1:11" ht="14.45" customHeight="1" x14ac:dyDescent="0.2">
      <c r="A245" s="557" t="s">
        <v>452</v>
      </c>
      <c r="B245" s="558" t="s">
        <v>453</v>
      </c>
      <c r="C245" s="561" t="s">
        <v>622</v>
      </c>
      <c r="D245" s="591" t="s">
        <v>623</v>
      </c>
      <c r="E245" s="561" t="s">
        <v>1053</v>
      </c>
      <c r="F245" s="591" t="s">
        <v>1054</v>
      </c>
      <c r="G245" s="561" t="s">
        <v>1065</v>
      </c>
      <c r="H245" s="561" t="s">
        <v>1066</v>
      </c>
      <c r="I245" s="578">
        <v>0.62999999523162842</v>
      </c>
      <c r="J245" s="578">
        <v>200</v>
      </c>
      <c r="K245" s="579">
        <v>126</v>
      </c>
    </row>
    <row r="246" spans="1:11" ht="14.45" customHeight="1" x14ac:dyDescent="0.2">
      <c r="A246" s="557" t="s">
        <v>452</v>
      </c>
      <c r="B246" s="558" t="s">
        <v>453</v>
      </c>
      <c r="C246" s="561" t="s">
        <v>622</v>
      </c>
      <c r="D246" s="591" t="s">
        <v>623</v>
      </c>
      <c r="E246" s="561" t="s">
        <v>1053</v>
      </c>
      <c r="F246" s="591" t="s">
        <v>1054</v>
      </c>
      <c r="G246" s="561" t="s">
        <v>1067</v>
      </c>
      <c r="H246" s="561" t="s">
        <v>1068</v>
      </c>
      <c r="I246" s="578">
        <v>0.71000000834465027</v>
      </c>
      <c r="J246" s="578">
        <v>800</v>
      </c>
      <c r="K246" s="579">
        <v>568</v>
      </c>
    </row>
    <row r="247" spans="1:11" ht="14.45" customHeight="1" thickBot="1" x14ac:dyDescent="0.25">
      <c r="A247" s="549" t="s">
        <v>452</v>
      </c>
      <c r="B247" s="550" t="s">
        <v>453</v>
      </c>
      <c r="C247" s="553" t="s">
        <v>622</v>
      </c>
      <c r="D247" s="592" t="s">
        <v>623</v>
      </c>
      <c r="E247" s="553" t="s">
        <v>1053</v>
      </c>
      <c r="F247" s="592" t="s">
        <v>1054</v>
      </c>
      <c r="G247" s="553" t="s">
        <v>1067</v>
      </c>
      <c r="H247" s="553" t="s">
        <v>1072</v>
      </c>
      <c r="I247" s="570">
        <v>1.0499999523162842</v>
      </c>
      <c r="J247" s="570">
        <v>200</v>
      </c>
      <c r="K247" s="571">
        <v>210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503D612-E8B2-4B16-85D6-EBFA65AE6F8B}"/>
  </hyperlinks>
  <pageMargins left="0.25" right="0.25" top="0.75" bottom="0.75" header="0.3" footer="0.3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265</v>
      </c>
      <c r="B2" s="233"/>
    </row>
    <row r="3" spans="1:19" x14ac:dyDescent="0.25">
      <c r="A3" s="427" t="s">
        <v>186</v>
      </c>
      <c r="B3" s="428"/>
      <c r="C3" s="429" t="s">
        <v>175</v>
      </c>
      <c r="D3" s="430"/>
      <c r="E3" s="430"/>
      <c r="F3" s="431"/>
      <c r="G3" s="432" t="s">
        <v>176</v>
      </c>
      <c r="H3" s="433"/>
      <c r="I3" s="433"/>
      <c r="J3" s="434"/>
      <c r="K3" s="435" t="s">
        <v>185</v>
      </c>
      <c r="L3" s="436"/>
      <c r="M3" s="436"/>
      <c r="N3" s="436"/>
      <c r="O3" s="437"/>
      <c r="P3" s="433" t="s">
        <v>237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236</v>
      </c>
      <c r="D4" s="411" t="s">
        <v>106</v>
      </c>
      <c r="E4" s="411" t="s">
        <v>74</v>
      </c>
      <c r="F4" s="413" t="s">
        <v>67</v>
      </c>
      <c r="G4" s="401" t="s">
        <v>177</v>
      </c>
      <c r="H4" s="403" t="s">
        <v>181</v>
      </c>
      <c r="I4" s="403" t="s">
        <v>235</v>
      </c>
      <c r="J4" s="405" t="s">
        <v>178</v>
      </c>
      <c r="K4" s="424" t="s">
        <v>234</v>
      </c>
      <c r="L4" s="425"/>
      <c r="M4" s="425"/>
      <c r="N4" s="426"/>
      <c r="O4" s="413" t="s">
        <v>233</v>
      </c>
      <c r="P4" s="416" t="s">
        <v>232</v>
      </c>
      <c r="Q4" s="416" t="s">
        <v>188</v>
      </c>
      <c r="R4" s="418" t="s">
        <v>74</v>
      </c>
      <c r="S4" s="420" t="s">
        <v>187</v>
      </c>
    </row>
    <row r="5" spans="1:19" s="311" customFormat="1" ht="19.149999999999999" customHeight="1" x14ac:dyDescent="0.25">
      <c r="A5" s="422" t="s">
        <v>231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179</v>
      </c>
      <c r="L5" s="313" t="s">
        <v>180</v>
      </c>
      <c r="M5" s="313" t="s">
        <v>230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174</v>
      </c>
      <c r="B6" s="400"/>
      <c r="C6" s="310">
        <f ca="1">SUM(Tabulka[01 uv_sk])/2</f>
        <v>48.033333333333339</v>
      </c>
      <c r="D6" s="308"/>
      <c r="E6" s="308"/>
      <c r="F6" s="307"/>
      <c r="G6" s="309">
        <f ca="1">SUM(Tabulka[05 h_vram])/2</f>
        <v>64578.8</v>
      </c>
      <c r="H6" s="308">
        <f ca="1">SUM(Tabulka[06 h_naduv])/2</f>
        <v>27</v>
      </c>
      <c r="I6" s="308">
        <f ca="1">SUM(Tabulka[07 h_nadzk])/2</f>
        <v>9</v>
      </c>
      <c r="J6" s="307">
        <f ca="1">SUM(Tabulka[08 h_oon])/2</f>
        <v>1224</v>
      </c>
      <c r="K6" s="309">
        <f ca="1">SUM(Tabulka[09 m_kl])/2</f>
        <v>0</v>
      </c>
      <c r="L6" s="308">
        <f ca="1">SUM(Tabulka[10 m_gr])/2</f>
        <v>0</v>
      </c>
      <c r="M6" s="308">
        <f ca="1">SUM(Tabulka[11 m_jo])/2</f>
        <v>1080068</v>
      </c>
      <c r="N6" s="308">
        <f ca="1">SUM(Tabulka[12 m_oc])/2</f>
        <v>1080068</v>
      </c>
      <c r="O6" s="307">
        <f ca="1">SUM(Tabulka[13 m_sk])/2</f>
        <v>21579643</v>
      </c>
      <c r="P6" s="306">
        <f ca="1">SUM(Tabulka[14_vzsk])/2</f>
        <v>41600</v>
      </c>
      <c r="Q6" s="306">
        <f ca="1">SUM(Tabulka[15_vzpl])/2</f>
        <v>74604.894742453384</v>
      </c>
      <c r="R6" s="305">
        <f ca="1">IF(Q6=0,0,P6/Q6)</f>
        <v>0.5576041644936176</v>
      </c>
      <c r="S6" s="304">
        <f ca="1">Q6-P6</f>
        <v>33004.894742453384</v>
      </c>
    </row>
    <row r="7" spans="1:19" hidden="1" x14ac:dyDescent="0.25">
      <c r="A7" s="303" t="s">
        <v>229</v>
      </c>
      <c r="B7" s="302" t="s">
        <v>228</v>
      </c>
      <c r="C7" s="301" t="s">
        <v>227</v>
      </c>
      <c r="D7" s="300" t="s">
        <v>226</v>
      </c>
      <c r="E7" s="299" t="s">
        <v>225</v>
      </c>
      <c r="F7" s="298" t="s">
        <v>224</v>
      </c>
      <c r="G7" s="297" t="s">
        <v>223</v>
      </c>
      <c r="H7" s="295" t="s">
        <v>222</v>
      </c>
      <c r="I7" s="295" t="s">
        <v>221</v>
      </c>
      <c r="J7" s="294" t="s">
        <v>220</v>
      </c>
      <c r="K7" s="296" t="s">
        <v>219</v>
      </c>
      <c r="L7" s="295" t="s">
        <v>218</v>
      </c>
      <c r="M7" s="295" t="s">
        <v>217</v>
      </c>
      <c r="N7" s="294" t="s">
        <v>216</v>
      </c>
      <c r="O7" s="293" t="s">
        <v>215</v>
      </c>
      <c r="P7" s="292" t="s">
        <v>214</v>
      </c>
      <c r="Q7" s="291" t="s">
        <v>213</v>
      </c>
      <c r="R7" s="290" t="s">
        <v>212</v>
      </c>
      <c r="S7" s="289" t="s">
        <v>211</v>
      </c>
    </row>
    <row r="8" spans="1:19" x14ac:dyDescent="0.25">
      <c r="A8" s="286" t="s">
        <v>210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16.138888888888886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22193.599999999999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608896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11170524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30934.750733137833</v>
      </c>
      <c r="R8" s="288">
        <f ca="1">IF(Tabulka[[#This Row],[15_vzpl]]=0,"",Tabulka[[#This Row],[14_vzsk]]/Tabulka[[#This Row],[15_vzpl]])</f>
        <v>0.52045029031875811</v>
      </c>
      <c r="S8" s="287">
        <f ca="1">IF(Tabulka[[#This Row],[15_vzpl]]-Tabulka[[#This Row],[14_vzsk]]=0,"",Tabulka[[#This Row],[15_vzpl]]-Tabulka[[#This Row],[14_vzsk]])</f>
        <v>14834.750733137833</v>
      </c>
    </row>
    <row r="9" spans="1:19" x14ac:dyDescent="0.25">
      <c r="A9" s="286">
        <v>99</v>
      </c>
      <c r="B9" s="285" t="s">
        <v>1099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2.9666666666666668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4093.6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38022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1097900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16100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30934.750733137833</v>
      </c>
      <c r="R9" s="288">
        <f ca="1">IF(Tabulka[[#This Row],[15_vzpl]]=0,"",Tabulka[[#This Row],[14_vzsk]]/Tabulka[[#This Row],[15_vzpl]])</f>
        <v>0.52045029031875811</v>
      </c>
      <c r="S9" s="287">
        <f ca="1">IF(Tabulka[[#This Row],[15_vzpl]]-Tabulka[[#This Row],[14_vzsk]]=0,"",Tabulka[[#This Row],[15_vzpl]]-Tabulka[[#This Row],[14_vzsk]])</f>
        <v>14834.750733137833</v>
      </c>
    </row>
    <row r="10" spans="1:19" x14ac:dyDescent="0.25">
      <c r="A10" s="286">
        <v>100</v>
      </c>
      <c r="B10" s="285" t="s">
        <v>1100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2.3555555555555561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3336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33603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1161313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1101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10.816666666666666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14764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537271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8911311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1085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5.3500000000000005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7050.8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2161865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25500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31670.144009315554</v>
      </c>
      <c r="R12" s="288">
        <f ca="1">IF(Tabulka[[#This Row],[15_vzpl]]=0,"",Tabulka[[#This Row],[14_vzsk]]/Tabulka[[#This Row],[15_vzpl]])</f>
        <v>0.80517474099578934</v>
      </c>
      <c r="S12" s="287">
        <f ca="1">IF(Tabulka[[#This Row],[15_vzpl]]-Tabulka[[#This Row],[14_vzsk]]=0,"",Tabulka[[#This Row],[15_vzpl]]-Tabulka[[#This Row],[14_vzsk]])</f>
        <v>6170.1440093155543</v>
      </c>
    </row>
    <row r="13" spans="1:19" x14ac:dyDescent="0.25">
      <c r="A13" s="286">
        <v>526</v>
      </c>
      <c r="B13" s="285" t="s">
        <v>1102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5.1000000000000005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6692.8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67700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2136379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25500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31670.144009315554</v>
      </c>
      <c r="R13" s="288">
        <f ca="1">IF(Tabulka[[#This Row],[15_vzpl]]=0,"",Tabulka[[#This Row],[14_vzsk]]/Tabulka[[#This Row],[15_vzpl]])</f>
        <v>0.80517474099578934</v>
      </c>
      <c r="S13" s="287">
        <f ca="1">IF(Tabulka[[#This Row],[15_vzpl]]-Tabulka[[#This Row],[14_vzsk]]=0,"",Tabulka[[#This Row],[15_vzpl]]-Tabulka[[#This Row],[14_vzsk]])</f>
        <v>6170.1440093155543</v>
      </c>
    </row>
    <row r="14" spans="1:19" x14ac:dyDescent="0.25">
      <c r="A14" s="286">
        <v>746</v>
      </c>
      <c r="B14" s="285" t="s">
        <v>1103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0.25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358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25486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1086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22.433333333333337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29478.400000000001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337540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337540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6970325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12000</v>
      </c>
    </row>
    <row r="16" spans="1:19" x14ac:dyDescent="0.25">
      <c r="A16" s="286">
        <v>303</v>
      </c>
      <c r="B16" s="285" t="s">
        <v>1104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12000</v>
      </c>
    </row>
    <row r="17" spans="1:19" x14ac:dyDescent="0.25">
      <c r="A17" s="286">
        <v>409</v>
      </c>
      <c r="B17" s="285" t="s">
        <v>1105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16.766666666666666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22230.400000000001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94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268297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268297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5717709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630</v>
      </c>
      <c r="B18" s="285" t="s">
        <v>1106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11553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220194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642</v>
      </c>
      <c r="B19" s="285" t="s">
        <v>1107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4.666666666666667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5904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57690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1032422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 t="s">
        <v>1087</v>
      </c>
      <c r="B20" s="285"/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5688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1248361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30</v>
      </c>
      <c r="B21" s="285" t="s">
        <v>1108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5688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65932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1248361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1096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28568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641</v>
      </c>
      <c r="B23" s="285" t="s">
        <v>1096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0.1111111111111111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28568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239</v>
      </c>
    </row>
    <row r="25" spans="1:19" x14ac:dyDescent="0.25">
      <c r="A25" s="113" t="s">
        <v>156</v>
      </c>
    </row>
    <row r="26" spans="1:19" x14ac:dyDescent="0.25">
      <c r="A26" s="114" t="s">
        <v>209</v>
      </c>
    </row>
    <row r="27" spans="1:19" x14ac:dyDescent="0.25">
      <c r="A27" s="278" t="s">
        <v>208</v>
      </c>
    </row>
    <row r="28" spans="1:19" x14ac:dyDescent="0.25">
      <c r="A28" s="235" t="s">
        <v>184</v>
      </c>
    </row>
    <row r="29" spans="1:19" x14ac:dyDescent="0.25">
      <c r="A29" s="237" t="s">
        <v>189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A577DDD-636A-42F1-A806-61D3E7E01FA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4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1098</v>
      </c>
    </row>
    <row r="2" spans="1:19" x14ac:dyDescent="0.25">
      <c r="A2" s="232" t="s">
        <v>265</v>
      </c>
    </row>
    <row r="3" spans="1:19" x14ac:dyDescent="0.25">
      <c r="A3" s="324" t="s">
        <v>161</v>
      </c>
      <c r="B3" s="323">
        <v>2020</v>
      </c>
      <c r="C3" t="s">
        <v>238</v>
      </c>
      <c r="D3" t="s">
        <v>229</v>
      </c>
      <c r="E3" t="s">
        <v>227</v>
      </c>
      <c r="F3" t="s">
        <v>226</v>
      </c>
      <c r="G3" t="s">
        <v>225</v>
      </c>
      <c r="H3" t="s">
        <v>224</v>
      </c>
      <c r="I3" t="s">
        <v>223</v>
      </c>
      <c r="J3" t="s">
        <v>222</v>
      </c>
      <c r="K3" t="s">
        <v>221</v>
      </c>
      <c r="L3" t="s">
        <v>220</v>
      </c>
      <c r="M3" t="s">
        <v>219</v>
      </c>
      <c r="N3" t="s">
        <v>218</v>
      </c>
      <c r="O3" t="s">
        <v>217</v>
      </c>
      <c r="P3" t="s">
        <v>216</v>
      </c>
      <c r="Q3" t="s">
        <v>215</v>
      </c>
      <c r="R3" t="s">
        <v>214</v>
      </c>
      <c r="S3" t="s">
        <v>213</v>
      </c>
    </row>
    <row r="4" spans="1:19" x14ac:dyDescent="0.25">
      <c r="A4" s="322" t="s">
        <v>162</v>
      </c>
      <c r="B4" s="321">
        <v>1</v>
      </c>
      <c r="C4" s="316">
        <v>1</v>
      </c>
      <c r="D4" s="316" t="s">
        <v>210</v>
      </c>
      <c r="E4" s="315">
        <v>16.100000000000001</v>
      </c>
      <c r="F4" s="315"/>
      <c r="G4" s="315"/>
      <c r="H4" s="315"/>
      <c r="I4" s="315">
        <v>2686</v>
      </c>
      <c r="J4" s="315"/>
      <c r="K4" s="315"/>
      <c r="L4" s="315">
        <v>140</v>
      </c>
      <c r="M4" s="315"/>
      <c r="N4" s="315"/>
      <c r="O4" s="315"/>
      <c r="P4" s="315"/>
      <c r="Q4" s="315">
        <v>1242567</v>
      </c>
      <c r="R4" s="315"/>
      <c r="S4" s="315">
        <v>3437.1945259042036</v>
      </c>
    </row>
    <row r="5" spans="1:19" x14ac:dyDescent="0.25">
      <c r="A5" s="320" t="s">
        <v>163</v>
      </c>
      <c r="B5" s="319">
        <v>2</v>
      </c>
      <c r="C5">
        <v>1</v>
      </c>
      <c r="D5">
        <v>99</v>
      </c>
      <c r="E5">
        <v>2.8</v>
      </c>
      <c r="I5">
        <v>499.2</v>
      </c>
      <c r="Q5">
        <v>121092</v>
      </c>
      <c r="S5">
        <v>3437.1945259042036</v>
      </c>
    </row>
    <row r="6" spans="1:19" x14ac:dyDescent="0.25">
      <c r="A6" s="322" t="s">
        <v>164</v>
      </c>
      <c r="B6" s="321">
        <v>3</v>
      </c>
      <c r="C6">
        <v>1</v>
      </c>
      <c r="D6">
        <v>100</v>
      </c>
      <c r="E6">
        <v>2.2999999999999998</v>
      </c>
      <c r="I6">
        <v>382.4</v>
      </c>
      <c r="Q6">
        <v>124760</v>
      </c>
    </row>
    <row r="7" spans="1:19" x14ac:dyDescent="0.25">
      <c r="A7" s="320" t="s">
        <v>165</v>
      </c>
      <c r="B7" s="319">
        <v>4</v>
      </c>
      <c r="C7">
        <v>1</v>
      </c>
      <c r="D7">
        <v>101</v>
      </c>
      <c r="E7">
        <v>11</v>
      </c>
      <c r="I7">
        <v>1804.4</v>
      </c>
      <c r="L7">
        <v>140</v>
      </c>
      <c r="Q7">
        <v>996715</v>
      </c>
    </row>
    <row r="8" spans="1:19" x14ac:dyDescent="0.25">
      <c r="A8" s="322" t="s">
        <v>166</v>
      </c>
      <c r="B8" s="321">
        <v>5</v>
      </c>
      <c r="C8">
        <v>1</v>
      </c>
      <c r="D8" t="s">
        <v>1085</v>
      </c>
      <c r="E8">
        <v>5.35</v>
      </c>
      <c r="I8">
        <v>880.4</v>
      </c>
      <c r="L8">
        <v>10</v>
      </c>
      <c r="Q8">
        <v>247168</v>
      </c>
      <c r="R8">
        <v>4800</v>
      </c>
      <c r="S8">
        <v>3518.9048899239515</v>
      </c>
    </row>
    <row r="9" spans="1:19" x14ac:dyDescent="0.25">
      <c r="A9" s="320" t="s">
        <v>167</v>
      </c>
      <c r="B9" s="319">
        <v>6</v>
      </c>
      <c r="C9">
        <v>1</v>
      </c>
      <c r="D9">
        <v>526</v>
      </c>
      <c r="E9">
        <v>5.0999999999999996</v>
      </c>
      <c r="I9">
        <v>834.4</v>
      </c>
      <c r="Q9">
        <v>238373</v>
      </c>
      <c r="R9">
        <v>4800</v>
      </c>
      <c r="S9">
        <v>3518.9048899239515</v>
      </c>
    </row>
    <row r="10" spans="1:19" x14ac:dyDescent="0.25">
      <c r="A10" s="322" t="s">
        <v>168</v>
      </c>
      <c r="B10" s="321">
        <v>7</v>
      </c>
      <c r="C10">
        <v>1</v>
      </c>
      <c r="D10">
        <v>746</v>
      </c>
      <c r="E10">
        <v>0.25</v>
      </c>
      <c r="I10">
        <v>46</v>
      </c>
      <c r="L10">
        <v>10</v>
      </c>
      <c r="Q10">
        <v>8795</v>
      </c>
    </row>
    <row r="11" spans="1:19" x14ac:dyDescent="0.25">
      <c r="A11" s="320" t="s">
        <v>169</v>
      </c>
      <c r="B11" s="319">
        <v>8</v>
      </c>
      <c r="C11">
        <v>1</v>
      </c>
      <c r="D11" t="s">
        <v>1086</v>
      </c>
      <c r="E11">
        <v>23.3</v>
      </c>
      <c r="I11">
        <v>3671.2</v>
      </c>
      <c r="L11">
        <v>8</v>
      </c>
      <c r="O11">
        <v>6864</v>
      </c>
      <c r="P11">
        <v>6864</v>
      </c>
      <c r="Q11">
        <v>784613</v>
      </c>
      <c r="S11">
        <v>1333.3333333333333</v>
      </c>
    </row>
    <row r="12" spans="1:19" x14ac:dyDescent="0.25">
      <c r="A12" s="322" t="s">
        <v>170</v>
      </c>
      <c r="B12" s="321">
        <v>9</v>
      </c>
      <c r="C12">
        <v>1</v>
      </c>
      <c r="D12">
        <v>303</v>
      </c>
      <c r="S12">
        <v>1333.3333333333333</v>
      </c>
    </row>
    <row r="13" spans="1:19" x14ac:dyDescent="0.25">
      <c r="A13" s="320" t="s">
        <v>171</v>
      </c>
      <c r="B13" s="319">
        <v>10</v>
      </c>
      <c r="C13">
        <v>1</v>
      </c>
      <c r="D13">
        <v>409</v>
      </c>
      <c r="E13">
        <v>17.3</v>
      </c>
      <c r="I13">
        <v>2847.2</v>
      </c>
      <c r="L13">
        <v>8</v>
      </c>
      <c r="O13">
        <v>6864</v>
      </c>
      <c r="P13">
        <v>6864</v>
      </c>
      <c r="Q13">
        <v>646012</v>
      </c>
    </row>
    <row r="14" spans="1:19" x14ac:dyDescent="0.25">
      <c r="A14" s="322" t="s">
        <v>172</v>
      </c>
      <c r="B14" s="321">
        <v>11</v>
      </c>
      <c r="C14">
        <v>1</v>
      </c>
      <c r="D14">
        <v>630</v>
      </c>
      <c r="E14">
        <v>1</v>
      </c>
      <c r="I14">
        <v>144</v>
      </c>
      <c r="Q14">
        <v>23509</v>
      </c>
    </row>
    <row r="15" spans="1:19" x14ac:dyDescent="0.25">
      <c r="A15" s="320" t="s">
        <v>173</v>
      </c>
      <c r="B15" s="319">
        <v>12</v>
      </c>
      <c r="C15">
        <v>1</v>
      </c>
      <c r="D15">
        <v>642</v>
      </c>
      <c r="E15">
        <v>5</v>
      </c>
      <c r="I15">
        <v>680</v>
      </c>
      <c r="Q15">
        <v>115092</v>
      </c>
    </row>
    <row r="16" spans="1:19" x14ac:dyDescent="0.25">
      <c r="A16" s="318" t="s">
        <v>161</v>
      </c>
      <c r="B16" s="317">
        <v>2020</v>
      </c>
      <c r="C16">
        <v>1</v>
      </c>
      <c r="D16" t="s">
        <v>1087</v>
      </c>
      <c r="E16">
        <v>4</v>
      </c>
      <c r="I16">
        <v>736</v>
      </c>
      <c r="Q16">
        <v>132580</v>
      </c>
    </row>
    <row r="17" spans="3:19" x14ac:dyDescent="0.25">
      <c r="C17">
        <v>1</v>
      </c>
      <c r="D17">
        <v>30</v>
      </c>
      <c r="E17">
        <v>4</v>
      </c>
      <c r="I17">
        <v>736</v>
      </c>
      <c r="Q17">
        <v>132580</v>
      </c>
    </row>
    <row r="18" spans="3:19" x14ac:dyDescent="0.25">
      <c r="C18" t="s">
        <v>1088</v>
      </c>
      <c r="E18">
        <v>48.75</v>
      </c>
      <c r="I18">
        <v>7973.6</v>
      </c>
      <c r="L18">
        <v>158</v>
      </c>
      <c r="O18">
        <v>6864</v>
      </c>
      <c r="P18">
        <v>6864</v>
      </c>
      <c r="Q18">
        <v>2406928</v>
      </c>
      <c r="R18">
        <v>4800</v>
      </c>
      <c r="S18">
        <v>8289.4327491614895</v>
      </c>
    </row>
    <row r="19" spans="3:19" x14ac:dyDescent="0.25">
      <c r="C19">
        <v>2</v>
      </c>
      <c r="D19" t="s">
        <v>210</v>
      </c>
      <c r="E19">
        <v>16.100000000000001</v>
      </c>
      <c r="I19">
        <v>2281.6</v>
      </c>
      <c r="J19">
        <v>2</v>
      </c>
      <c r="L19">
        <v>128</v>
      </c>
      <c r="Q19">
        <v>1163157</v>
      </c>
      <c r="S19">
        <v>3437.1945259042036</v>
      </c>
    </row>
    <row r="20" spans="3:19" x14ac:dyDescent="0.25">
      <c r="C20">
        <v>2</v>
      </c>
      <c r="D20">
        <v>99</v>
      </c>
      <c r="E20">
        <v>2.8</v>
      </c>
      <c r="I20">
        <v>392</v>
      </c>
      <c r="Q20">
        <v>103585</v>
      </c>
      <c r="S20">
        <v>3437.1945259042036</v>
      </c>
    </row>
    <row r="21" spans="3:19" x14ac:dyDescent="0.25">
      <c r="C21">
        <v>2</v>
      </c>
      <c r="D21">
        <v>100</v>
      </c>
      <c r="E21">
        <v>2.2999999999999998</v>
      </c>
      <c r="I21">
        <v>320</v>
      </c>
      <c r="Q21">
        <v>124375</v>
      </c>
    </row>
    <row r="22" spans="3:19" x14ac:dyDescent="0.25">
      <c r="C22">
        <v>2</v>
      </c>
      <c r="D22">
        <v>101</v>
      </c>
      <c r="E22">
        <v>11</v>
      </c>
      <c r="I22">
        <v>1569.6</v>
      </c>
      <c r="J22">
        <v>2</v>
      </c>
      <c r="L22">
        <v>128</v>
      </c>
      <c r="Q22">
        <v>935197</v>
      </c>
    </row>
    <row r="23" spans="3:19" x14ac:dyDescent="0.25">
      <c r="C23">
        <v>2</v>
      </c>
      <c r="D23" t="s">
        <v>1085</v>
      </c>
      <c r="E23">
        <v>5.35</v>
      </c>
      <c r="I23">
        <v>740</v>
      </c>
      <c r="L23">
        <v>8</v>
      </c>
      <c r="Q23">
        <v>240409</v>
      </c>
      <c r="S23">
        <v>3518.9048899239515</v>
      </c>
    </row>
    <row r="24" spans="3:19" x14ac:dyDescent="0.25">
      <c r="C24">
        <v>2</v>
      </c>
      <c r="D24">
        <v>526</v>
      </c>
      <c r="E24">
        <v>5.0999999999999996</v>
      </c>
      <c r="I24">
        <v>700</v>
      </c>
      <c r="Q24">
        <v>238714</v>
      </c>
      <c r="S24">
        <v>3518.9048899239515</v>
      </c>
    </row>
    <row r="25" spans="3:19" x14ac:dyDescent="0.25">
      <c r="C25">
        <v>2</v>
      </c>
      <c r="D25">
        <v>746</v>
      </c>
      <c r="E25">
        <v>0.25</v>
      </c>
      <c r="I25">
        <v>40</v>
      </c>
      <c r="L25">
        <v>8</v>
      </c>
      <c r="Q25">
        <v>1695</v>
      </c>
    </row>
    <row r="26" spans="3:19" x14ac:dyDescent="0.25">
      <c r="C26">
        <v>2</v>
      </c>
      <c r="D26" t="s">
        <v>1086</v>
      </c>
      <c r="E26">
        <v>22.8</v>
      </c>
      <c r="I26">
        <v>2988</v>
      </c>
      <c r="J26">
        <v>3</v>
      </c>
      <c r="L26">
        <v>12</v>
      </c>
      <c r="O26">
        <v>32914</v>
      </c>
      <c r="P26">
        <v>32914</v>
      </c>
      <c r="Q26">
        <v>779190</v>
      </c>
      <c r="S26">
        <v>1333.3333333333333</v>
      </c>
    </row>
    <row r="27" spans="3:19" x14ac:dyDescent="0.25">
      <c r="C27">
        <v>2</v>
      </c>
      <c r="D27">
        <v>303</v>
      </c>
      <c r="S27">
        <v>1333.3333333333333</v>
      </c>
    </row>
    <row r="28" spans="3:19" x14ac:dyDescent="0.25">
      <c r="C28">
        <v>2</v>
      </c>
      <c r="D28">
        <v>409</v>
      </c>
      <c r="E28">
        <v>16.8</v>
      </c>
      <c r="I28">
        <v>2252</v>
      </c>
      <c r="J28">
        <v>3</v>
      </c>
      <c r="L28">
        <v>12</v>
      </c>
      <c r="O28">
        <v>32914</v>
      </c>
      <c r="P28">
        <v>32914</v>
      </c>
      <c r="Q28">
        <v>630652</v>
      </c>
    </row>
    <row r="29" spans="3:19" x14ac:dyDescent="0.25">
      <c r="C29">
        <v>2</v>
      </c>
      <c r="D29">
        <v>630</v>
      </c>
      <c r="E29">
        <v>1</v>
      </c>
      <c r="I29">
        <v>160</v>
      </c>
      <c r="Q29">
        <v>23050</v>
      </c>
    </row>
    <row r="30" spans="3:19" x14ac:dyDescent="0.25">
      <c r="C30">
        <v>2</v>
      </c>
      <c r="D30">
        <v>642</v>
      </c>
      <c r="E30">
        <v>5</v>
      </c>
      <c r="I30">
        <v>576</v>
      </c>
      <c r="Q30">
        <v>125488</v>
      </c>
    </row>
    <row r="31" spans="3:19" x14ac:dyDescent="0.25">
      <c r="C31">
        <v>2</v>
      </c>
      <c r="D31" t="s">
        <v>1087</v>
      </c>
      <c r="E31">
        <v>4</v>
      </c>
      <c r="I31">
        <v>544</v>
      </c>
      <c r="Q31">
        <v>131085</v>
      </c>
    </row>
    <row r="32" spans="3:19" x14ac:dyDescent="0.25">
      <c r="C32">
        <v>2</v>
      </c>
      <c r="D32">
        <v>30</v>
      </c>
      <c r="E32">
        <v>4</v>
      </c>
      <c r="I32">
        <v>544</v>
      </c>
      <c r="Q32">
        <v>131085</v>
      </c>
    </row>
    <row r="33" spans="3:19" x14ac:dyDescent="0.25">
      <c r="C33" t="s">
        <v>1089</v>
      </c>
      <c r="E33">
        <v>48.25</v>
      </c>
      <c r="I33">
        <v>6553.6</v>
      </c>
      <c r="J33">
        <v>5</v>
      </c>
      <c r="L33">
        <v>148</v>
      </c>
      <c r="O33">
        <v>32914</v>
      </c>
      <c r="P33">
        <v>32914</v>
      </c>
      <c r="Q33">
        <v>2313841</v>
      </c>
      <c r="S33">
        <v>8289.4327491614895</v>
      </c>
    </row>
    <row r="34" spans="3:19" x14ac:dyDescent="0.25">
      <c r="C34">
        <v>3</v>
      </c>
      <c r="D34" t="s">
        <v>210</v>
      </c>
      <c r="E34">
        <v>16.100000000000001</v>
      </c>
      <c r="I34">
        <v>2614.7999999999997</v>
      </c>
      <c r="L34">
        <v>104</v>
      </c>
      <c r="Q34">
        <v>1137001</v>
      </c>
      <c r="R34">
        <v>5800</v>
      </c>
      <c r="S34">
        <v>3437.1945259042036</v>
      </c>
    </row>
    <row r="35" spans="3:19" x14ac:dyDescent="0.25">
      <c r="C35">
        <v>3</v>
      </c>
      <c r="D35">
        <v>99</v>
      </c>
      <c r="E35">
        <v>2.8</v>
      </c>
      <c r="I35">
        <v>454.4</v>
      </c>
      <c r="Q35">
        <v>110345</v>
      </c>
      <c r="R35">
        <v>5800</v>
      </c>
      <c r="S35">
        <v>3437.1945259042036</v>
      </c>
    </row>
    <row r="36" spans="3:19" x14ac:dyDescent="0.25">
      <c r="C36">
        <v>3</v>
      </c>
      <c r="D36">
        <v>100</v>
      </c>
      <c r="E36">
        <v>2.2999999999999998</v>
      </c>
      <c r="I36">
        <v>403.2</v>
      </c>
      <c r="Q36">
        <v>120562</v>
      </c>
    </row>
    <row r="37" spans="3:19" x14ac:dyDescent="0.25">
      <c r="C37">
        <v>3</v>
      </c>
      <c r="D37">
        <v>101</v>
      </c>
      <c r="E37">
        <v>11</v>
      </c>
      <c r="I37">
        <v>1757.1999999999998</v>
      </c>
      <c r="L37">
        <v>104</v>
      </c>
      <c r="Q37">
        <v>906094</v>
      </c>
    </row>
    <row r="38" spans="3:19" x14ac:dyDescent="0.25">
      <c r="C38">
        <v>3</v>
      </c>
      <c r="D38" t="s">
        <v>1085</v>
      </c>
      <c r="E38">
        <v>5.35</v>
      </c>
      <c r="I38">
        <v>635.6</v>
      </c>
      <c r="L38">
        <v>8</v>
      </c>
      <c r="Q38">
        <v>207128</v>
      </c>
      <c r="S38">
        <v>3518.9048899239515</v>
      </c>
    </row>
    <row r="39" spans="3:19" x14ac:dyDescent="0.25">
      <c r="C39">
        <v>3</v>
      </c>
      <c r="D39">
        <v>526</v>
      </c>
      <c r="E39">
        <v>5.0999999999999996</v>
      </c>
      <c r="I39">
        <v>601.6</v>
      </c>
      <c r="Q39">
        <v>203154</v>
      </c>
      <c r="S39">
        <v>3518.9048899239515</v>
      </c>
    </row>
    <row r="40" spans="3:19" x14ac:dyDescent="0.25">
      <c r="C40">
        <v>3</v>
      </c>
      <c r="D40">
        <v>746</v>
      </c>
      <c r="E40">
        <v>0.25</v>
      </c>
      <c r="I40">
        <v>34</v>
      </c>
      <c r="L40">
        <v>8</v>
      </c>
      <c r="Q40">
        <v>3974</v>
      </c>
    </row>
    <row r="41" spans="3:19" x14ac:dyDescent="0.25">
      <c r="C41">
        <v>3</v>
      </c>
      <c r="D41" t="s">
        <v>1086</v>
      </c>
      <c r="E41">
        <v>22.8</v>
      </c>
      <c r="I41">
        <v>3483.2</v>
      </c>
      <c r="J41">
        <v>5</v>
      </c>
      <c r="L41">
        <v>10</v>
      </c>
      <c r="Q41">
        <v>741488</v>
      </c>
      <c r="S41">
        <v>1333.3333333333333</v>
      </c>
    </row>
    <row r="42" spans="3:19" x14ac:dyDescent="0.25">
      <c r="C42">
        <v>3</v>
      </c>
      <c r="D42">
        <v>303</v>
      </c>
      <c r="S42">
        <v>1333.3333333333333</v>
      </c>
    </row>
    <row r="43" spans="3:19" x14ac:dyDescent="0.25">
      <c r="C43">
        <v>3</v>
      </c>
      <c r="D43">
        <v>409</v>
      </c>
      <c r="E43">
        <v>16.8</v>
      </c>
      <c r="I43">
        <v>2515.1999999999998</v>
      </c>
      <c r="J43">
        <v>5</v>
      </c>
      <c r="L43">
        <v>10</v>
      </c>
      <c r="Q43">
        <v>592174</v>
      </c>
    </row>
    <row r="44" spans="3:19" x14ac:dyDescent="0.25">
      <c r="C44">
        <v>3</v>
      </c>
      <c r="D44">
        <v>630</v>
      </c>
      <c r="E44">
        <v>1</v>
      </c>
      <c r="I44">
        <v>176</v>
      </c>
      <c r="Q44">
        <v>23050</v>
      </c>
    </row>
    <row r="45" spans="3:19" x14ac:dyDescent="0.25">
      <c r="C45">
        <v>3</v>
      </c>
      <c r="D45">
        <v>642</v>
      </c>
      <c r="E45">
        <v>5</v>
      </c>
      <c r="I45">
        <v>792</v>
      </c>
      <c r="Q45">
        <v>126264</v>
      </c>
    </row>
    <row r="46" spans="3:19" x14ac:dyDescent="0.25">
      <c r="C46">
        <v>3</v>
      </c>
      <c r="D46" t="s">
        <v>1087</v>
      </c>
      <c r="E46">
        <v>4</v>
      </c>
      <c r="I46">
        <v>496</v>
      </c>
      <c r="Q46">
        <v>133764</v>
      </c>
    </row>
    <row r="47" spans="3:19" x14ac:dyDescent="0.25">
      <c r="C47">
        <v>3</v>
      </c>
      <c r="D47">
        <v>30</v>
      </c>
      <c r="E47">
        <v>4</v>
      </c>
      <c r="I47">
        <v>496</v>
      </c>
      <c r="Q47">
        <v>133764</v>
      </c>
    </row>
    <row r="48" spans="3:19" x14ac:dyDescent="0.25">
      <c r="C48" t="s">
        <v>1090</v>
      </c>
      <c r="E48">
        <v>48.25</v>
      </c>
      <c r="I48">
        <v>7229.5999999999995</v>
      </c>
      <c r="J48">
        <v>5</v>
      </c>
      <c r="L48">
        <v>122</v>
      </c>
      <c r="Q48">
        <v>2219381</v>
      </c>
      <c r="R48">
        <v>5800</v>
      </c>
      <c r="S48">
        <v>8289.4327491614895</v>
      </c>
    </row>
    <row r="49" spans="3:19" x14ac:dyDescent="0.25">
      <c r="C49">
        <v>4</v>
      </c>
      <c r="D49" t="s">
        <v>210</v>
      </c>
      <c r="E49">
        <v>16.100000000000001</v>
      </c>
      <c r="I49">
        <v>2765.2</v>
      </c>
      <c r="K49">
        <v>2</v>
      </c>
      <c r="L49">
        <v>80</v>
      </c>
      <c r="Q49">
        <v>1105577</v>
      </c>
      <c r="R49">
        <v>5800</v>
      </c>
      <c r="S49">
        <v>3437.1945259042036</v>
      </c>
    </row>
    <row r="50" spans="3:19" x14ac:dyDescent="0.25">
      <c r="C50">
        <v>4</v>
      </c>
      <c r="D50">
        <v>99</v>
      </c>
      <c r="E50">
        <v>2.8</v>
      </c>
      <c r="I50">
        <v>492.8</v>
      </c>
      <c r="Q50">
        <v>113942</v>
      </c>
      <c r="R50">
        <v>5800</v>
      </c>
      <c r="S50">
        <v>3437.1945259042036</v>
      </c>
    </row>
    <row r="51" spans="3:19" x14ac:dyDescent="0.25">
      <c r="C51">
        <v>4</v>
      </c>
      <c r="D51">
        <v>100</v>
      </c>
      <c r="E51">
        <v>2.2999999999999998</v>
      </c>
      <c r="I51">
        <v>407.2</v>
      </c>
      <c r="Q51">
        <v>120562</v>
      </c>
    </row>
    <row r="52" spans="3:19" x14ac:dyDescent="0.25">
      <c r="C52">
        <v>4</v>
      </c>
      <c r="D52">
        <v>101</v>
      </c>
      <c r="E52">
        <v>11</v>
      </c>
      <c r="I52">
        <v>1865.1999999999998</v>
      </c>
      <c r="K52">
        <v>2</v>
      </c>
      <c r="L52">
        <v>80</v>
      </c>
      <c r="Q52">
        <v>871073</v>
      </c>
    </row>
    <row r="53" spans="3:19" x14ac:dyDescent="0.25">
      <c r="C53">
        <v>4</v>
      </c>
      <c r="D53" t="s">
        <v>1085</v>
      </c>
      <c r="E53">
        <v>5.35</v>
      </c>
      <c r="I53">
        <v>877.6</v>
      </c>
      <c r="L53">
        <v>10</v>
      </c>
      <c r="Q53">
        <v>235062</v>
      </c>
      <c r="S53">
        <v>3518.9048899239515</v>
      </c>
    </row>
    <row r="54" spans="3:19" x14ac:dyDescent="0.25">
      <c r="C54">
        <v>4</v>
      </c>
      <c r="D54">
        <v>526</v>
      </c>
      <c r="E54">
        <v>5.0999999999999996</v>
      </c>
      <c r="I54">
        <v>833.6</v>
      </c>
      <c r="Q54">
        <v>233167</v>
      </c>
      <c r="S54">
        <v>3518.9048899239515</v>
      </c>
    </row>
    <row r="55" spans="3:19" x14ac:dyDescent="0.25">
      <c r="C55">
        <v>4</v>
      </c>
      <c r="D55">
        <v>746</v>
      </c>
      <c r="E55">
        <v>0.25</v>
      </c>
      <c r="I55">
        <v>44</v>
      </c>
      <c r="L55">
        <v>10</v>
      </c>
      <c r="Q55">
        <v>1895</v>
      </c>
    </row>
    <row r="56" spans="3:19" x14ac:dyDescent="0.25">
      <c r="C56">
        <v>4</v>
      </c>
      <c r="D56" t="s">
        <v>1086</v>
      </c>
      <c r="E56">
        <v>22.8</v>
      </c>
      <c r="I56">
        <v>3976.8</v>
      </c>
      <c r="L56">
        <v>10</v>
      </c>
      <c r="Q56">
        <v>756926</v>
      </c>
      <c r="S56">
        <v>1333.3333333333333</v>
      </c>
    </row>
    <row r="57" spans="3:19" x14ac:dyDescent="0.25">
      <c r="C57">
        <v>4</v>
      </c>
      <c r="D57">
        <v>303</v>
      </c>
      <c r="S57">
        <v>1333.3333333333333</v>
      </c>
    </row>
    <row r="58" spans="3:19" x14ac:dyDescent="0.25">
      <c r="C58">
        <v>4</v>
      </c>
      <c r="D58">
        <v>409</v>
      </c>
      <c r="E58">
        <v>16.8</v>
      </c>
      <c r="I58">
        <v>2920.8</v>
      </c>
      <c r="L58">
        <v>10</v>
      </c>
      <c r="Q58">
        <v>607022</v>
      </c>
    </row>
    <row r="59" spans="3:19" x14ac:dyDescent="0.25">
      <c r="C59">
        <v>4</v>
      </c>
      <c r="D59">
        <v>630</v>
      </c>
      <c r="E59">
        <v>1</v>
      </c>
      <c r="I59">
        <v>176</v>
      </c>
      <c r="Q59">
        <v>23050</v>
      </c>
    </row>
    <row r="60" spans="3:19" x14ac:dyDescent="0.25">
      <c r="C60">
        <v>4</v>
      </c>
      <c r="D60">
        <v>642</v>
      </c>
      <c r="E60">
        <v>5</v>
      </c>
      <c r="I60">
        <v>880</v>
      </c>
      <c r="Q60">
        <v>126854</v>
      </c>
    </row>
    <row r="61" spans="3:19" x14ac:dyDescent="0.25">
      <c r="C61">
        <v>4</v>
      </c>
      <c r="D61" t="s">
        <v>1087</v>
      </c>
      <c r="E61">
        <v>4</v>
      </c>
      <c r="I61">
        <v>704</v>
      </c>
      <c r="Q61">
        <v>132580</v>
      </c>
    </row>
    <row r="62" spans="3:19" x14ac:dyDescent="0.25">
      <c r="C62">
        <v>4</v>
      </c>
      <c r="D62">
        <v>30</v>
      </c>
      <c r="E62">
        <v>4</v>
      </c>
      <c r="I62">
        <v>704</v>
      </c>
      <c r="Q62">
        <v>132580</v>
      </c>
    </row>
    <row r="63" spans="3:19" x14ac:dyDescent="0.25">
      <c r="C63" t="s">
        <v>1091</v>
      </c>
      <c r="E63">
        <v>48.25</v>
      </c>
      <c r="I63">
        <v>8323.6</v>
      </c>
      <c r="K63">
        <v>2</v>
      </c>
      <c r="L63">
        <v>100</v>
      </c>
      <c r="Q63">
        <v>2230145</v>
      </c>
      <c r="R63">
        <v>5800</v>
      </c>
      <c r="S63">
        <v>8289.4327491614895</v>
      </c>
    </row>
    <row r="64" spans="3:19" x14ac:dyDescent="0.25">
      <c r="C64">
        <v>5</v>
      </c>
      <c r="D64" t="s">
        <v>210</v>
      </c>
      <c r="E64">
        <v>16.100000000000001</v>
      </c>
      <c r="I64">
        <v>2597.6</v>
      </c>
      <c r="J64">
        <v>2</v>
      </c>
      <c r="L64">
        <v>128</v>
      </c>
      <c r="Q64">
        <v>1136518</v>
      </c>
      <c r="S64">
        <v>3437.1945259042036</v>
      </c>
    </row>
    <row r="65" spans="3:19" x14ac:dyDescent="0.25">
      <c r="C65">
        <v>5</v>
      </c>
      <c r="D65">
        <v>99</v>
      </c>
      <c r="E65">
        <v>2.8</v>
      </c>
      <c r="I65">
        <v>430.4</v>
      </c>
      <c r="Q65">
        <v>114766</v>
      </c>
      <c r="S65">
        <v>3437.1945259042036</v>
      </c>
    </row>
    <row r="66" spans="3:19" x14ac:dyDescent="0.25">
      <c r="C66">
        <v>5</v>
      </c>
      <c r="D66">
        <v>100</v>
      </c>
      <c r="E66">
        <v>2.2999999999999998</v>
      </c>
      <c r="I66">
        <v>385.6</v>
      </c>
      <c r="Q66">
        <v>120562</v>
      </c>
    </row>
    <row r="67" spans="3:19" x14ac:dyDescent="0.25">
      <c r="C67">
        <v>5</v>
      </c>
      <c r="D67">
        <v>101</v>
      </c>
      <c r="E67">
        <v>11</v>
      </c>
      <c r="I67">
        <v>1781.6</v>
      </c>
      <c r="J67">
        <v>2</v>
      </c>
      <c r="L67">
        <v>128</v>
      </c>
      <c r="Q67">
        <v>901190</v>
      </c>
    </row>
    <row r="68" spans="3:19" x14ac:dyDescent="0.25">
      <c r="C68">
        <v>5</v>
      </c>
      <c r="D68" t="s">
        <v>1085</v>
      </c>
      <c r="E68">
        <v>5.35</v>
      </c>
      <c r="I68">
        <v>882.8</v>
      </c>
      <c r="L68">
        <v>8</v>
      </c>
      <c r="Q68">
        <v>234309</v>
      </c>
      <c r="R68">
        <v>1500</v>
      </c>
      <c r="S68">
        <v>3518.9048899239515</v>
      </c>
    </row>
    <row r="69" spans="3:19" x14ac:dyDescent="0.25">
      <c r="C69">
        <v>5</v>
      </c>
      <c r="D69">
        <v>526</v>
      </c>
      <c r="E69">
        <v>5.0999999999999996</v>
      </c>
      <c r="I69">
        <v>840.8</v>
      </c>
      <c r="Q69">
        <v>232614</v>
      </c>
      <c r="R69">
        <v>1500</v>
      </c>
      <c r="S69">
        <v>3518.9048899239515</v>
      </c>
    </row>
    <row r="70" spans="3:19" x14ac:dyDescent="0.25">
      <c r="C70">
        <v>5</v>
      </c>
      <c r="D70">
        <v>746</v>
      </c>
      <c r="E70">
        <v>0.25</v>
      </c>
      <c r="I70">
        <v>42</v>
      </c>
      <c r="L70">
        <v>8</v>
      </c>
      <c r="Q70">
        <v>1695</v>
      </c>
    </row>
    <row r="71" spans="3:19" x14ac:dyDescent="0.25">
      <c r="C71">
        <v>5</v>
      </c>
      <c r="D71" t="s">
        <v>1086</v>
      </c>
      <c r="E71">
        <v>22.8</v>
      </c>
      <c r="I71">
        <v>3452.8</v>
      </c>
      <c r="K71">
        <v>5</v>
      </c>
      <c r="L71">
        <v>10</v>
      </c>
      <c r="Q71">
        <v>748092</v>
      </c>
      <c r="S71">
        <v>1333.3333333333333</v>
      </c>
    </row>
    <row r="72" spans="3:19" x14ac:dyDescent="0.25">
      <c r="C72">
        <v>5</v>
      </c>
      <c r="D72">
        <v>303</v>
      </c>
      <c r="S72">
        <v>1333.3333333333333</v>
      </c>
    </row>
    <row r="73" spans="3:19" x14ac:dyDescent="0.25">
      <c r="C73">
        <v>5</v>
      </c>
      <c r="D73">
        <v>409</v>
      </c>
      <c r="E73">
        <v>16.8</v>
      </c>
      <c r="I73">
        <v>2580.8000000000002</v>
      </c>
      <c r="K73">
        <v>5</v>
      </c>
      <c r="L73">
        <v>10</v>
      </c>
      <c r="Q73">
        <v>614336</v>
      </c>
    </row>
    <row r="74" spans="3:19" x14ac:dyDescent="0.25">
      <c r="C74">
        <v>5</v>
      </c>
      <c r="D74">
        <v>630</v>
      </c>
      <c r="E74">
        <v>1</v>
      </c>
      <c r="I74">
        <v>168</v>
      </c>
      <c r="Q74">
        <v>23050</v>
      </c>
    </row>
    <row r="75" spans="3:19" x14ac:dyDescent="0.25">
      <c r="C75">
        <v>5</v>
      </c>
      <c r="D75">
        <v>642</v>
      </c>
      <c r="E75">
        <v>5</v>
      </c>
      <c r="I75">
        <v>704</v>
      </c>
      <c r="Q75">
        <v>110706</v>
      </c>
    </row>
    <row r="76" spans="3:19" x14ac:dyDescent="0.25">
      <c r="C76">
        <v>5</v>
      </c>
      <c r="D76" t="s">
        <v>1087</v>
      </c>
      <c r="E76">
        <v>4</v>
      </c>
      <c r="I76">
        <v>672</v>
      </c>
      <c r="Q76">
        <v>132580</v>
      </c>
    </row>
    <row r="77" spans="3:19" x14ac:dyDescent="0.25">
      <c r="C77">
        <v>5</v>
      </c>
      <c r="D77">
        <v>30</v>
      </c>
      <c r="E77">
        <v>4</v>
      </c>
      <c r="I77">
        <v>672</v>
      </c>
      <c r="Q77">
        <v>132580</v>
      </c>
    </row>
    <row r="78" spans="3:19" x14ac:dyDescent="0.25">
      <c r="C78" t="s">
        <v>1092</v>
      </c>
      <c r="E78">
        <v>48.25</v>
      </c>
      <c r="I78">
        <v>7605.2</v>
      </c>
      <c r="J78">
        <v>2</v>
      </c>
      <c r="K78">
        <v>5</v>
      </c>
      <c r="L78">
        <v>146</v>
      </c>
      <c r="Q78">
        <v>2251499</v>
      </c>
      <c r="R78">
        <v>1500</v>
      </c>
      <c r="S78">
        <v>8289.4327491614895</v>
      </c>
    </row>
    <row r="79" spans="3:19" x14ac:dyDescent="0.25">
      <c r="C79">
        <v>6</v>
      </c>
      <c r="D79" t="s">
        <v>210</v>
      </c>
      <c r="E79">
        <v>16.100000000000001</v>
      </c>
      <c r="I79">
        <v>2720</v>
      </c>
      <c r="L79">
        <v>128</v>
      </c>
      <c r="Q79">
        <v>1157716</v>
      </c>
      <c r="R79">
        <v>4500</v>
      </c>
      <c r="S79">
        <v>3437.1945259042036</v>
      </c>
    </row>
    <row r="80" spans="3:19" x14ac:dyDescent="0.25">
      <c r="C80">
        <v>6</v>
      </c>
      <c r="D80">
        <v>99</v>
      </c>
      <c r="E80">
        <v>2.8</v>
      </c>
      <c r="I80">
        <v>492.8</v>
      </c>
      <c r="Q80">
        <v>113942</v>
      </c>
      <c r="R80">
        <v>4500</v>
      </c>
      <c r="S80">
        <v>3437.1945259042036</v>
      </c>
    </row>
    <row r="81" spans="3:19" x14ac:dyDescent="0.25">
      <c r="C81">
        <v>6</v>
      </c>
      <c r="D81">
        <v>100</v>
      </c>
      <c r="E81">
        <v>2.2999999999999998</v>
      </c>
      <c r="I81">
        <v>379.2</v>
      </c>
      <c r="Q81">
        <v>121187</v>
      </c>
    </row>
    <row r="82" spans="3:19" x14ac:dyDescent="0.25">
      <c r="C82">
        <v>6</v>
      </c>
      <c r="D82">
        <v>101</v>
      </c>
      <c r="E82">
        <v>11</v>
      </c>
      <c r="I82">
        <v>1848</v>
      </c>
      <c r="L82">
        <v>128</v>
      </c>
      <c r="Q82">
        <v>922587</v>
      </c>
    </row>
    <row r="83" spans="3:19" x14ac:dyDescent="0.25">
      <c r="C83">
        <v>6</v>
      </c>
      <c r="D83" t="s">
        <v>1085</v>
      </c>
      <c r="E83">
        <v>5.35</v>
      </c>
      <c r="I83">
        <v>845.6</v>
      </c>
      <c r="L83">
        <v>8</v>
      </c>
      <c r="Q83">
        <v>225136</v>
      </c>
      <c r="S83">
        <v>3518.9048899239515</v>
      </c>
    </row>
    <row r="84" spans="3:19" x14ac:dyDescent="0.25">
      <c r="C84">
        <v>6</v>
      </c>
      <c r="D84">
        <v>526</v>
      </c>
      <c r="E84">
        <v>5.0999999999999996</v>
      </c>
      <c r="I84">
        <v>801.6</v>
      </c>
      <c r="Q84">
        <v>223441</v>
      </c>
      <c r="S84">
        <v>3518.9048899239515</v>
      </c>
    </row>
    <row r="85" spans="3:19" x14ac:dyDescent="0.25">
      <c r="C85">
        <v>6</v>
      </c>
      <c r="D85">
        <v>746</v>
      </c>
      <c r="E85">
        <v>0.25</v>
      </c>
      <c r="I85">
        <v>44</v>
      </c>
      <c r="L85">
        <v>8</v>
      </c>
      <c r="Q85">
        <v>1695</v>
      </c>
    </row>
    <row r="86" spans="3:19" x14ac:dyDescent="0.25">
      <c r="C86">
        <v>6</v>
      </c>
      <c r="D86" t="s">
        <v>1086</v>
      </c>
      <c r="E86">
        <v>22.5</v>
      </c>
      <c r="I86">
        <v>3508</v>
      </c>
      <c r="L86">
        <v>10</v>
      </c>
      <c r="O86">
        <v>9778</v>
      </c>
      <c r="P86">
        <v>9778</v>
      </c>
      <c r="Q86">
        <v>764757</v>
      </c>
      <c r="S86">
        <v>1333.3333333333333</v>
      </c>
    </row>
    <row r="87" spans="3:19" x14ac:dyDescent="0.25">
      <c r="C87">
        <v>6</v>
      </c>
      <c r="D87">
        <v>303</v>
      </c>
      <c r="S87">
        <v>1333.3333333333333</v>
      </c>
    </row>
    <row r="88" spans="3:19" x14ac:dyDescent="0.25">
      <c r="C88">
        <v>6</v>
      </c>
      <c r="D88">
        <v>409</v>
      </c>
      <c r="E88">
        <v>16.5</v>
      </c>
      <c r="I88">
        <v>2660</v>
      </c>
      <c r="L88">
        <v>10</v>
      </c>
      <c r="O88">
        <v>750</v>
      </c>
      <c r="P88">
        <v>750</v>
      </c>
      <c r="Q88">
        <v>631661</v>
      </c>
    </row>
    <row r="89" spans="3:19" x14ac:dyDescent="0.25">
      <c r="C89">
        <v>6</v>
      </c>
      <c r="D89">
        <v>630</v>
      </c>
      <c r="E89">
        <v>1</v>
      </c>
      <c r="I89">
        <v>160</v>
      </c>
      <c r="O89">
        <v>2257</v>
      </c>
      <c r="P89">
        <v>2257</v>
      </c>
      <c r="Q89">
        <v>25449</v>
      </c>
    </row>
    <row r="90" spans="3:19" x14ac:dyDescent="0.25">
      <c r="C90">
        <v>6</v>
      </c>
      <c r="D90">
        <v>642</v>
      </c>
      <c r="E90">
        <v>5</v>
      </c>
      <c r="I90">
        <v>688</v>
      </c>
      <c r="O90">
        <v>6771</v>
      </c>
      <c r="P90">
        <v>6771</v>
      </c>
      <c r="Q90">
        <v>107647</v>
      </c>
    </row>
    <row r="91" spans="3:19" x14ac:dyDescent="0.25">
      <c r="C91">
        <v>6</v>
      </c>
      <c r="D91" t="s">
        <v>1087</v>
      </c>
      <c r="E91">
        <v>4</v>
      </c>
      <c r="I91">
        <v>576</v>
      </c>
      <c r="Q91">
        <v>134133</v>
      </c>
    </row>
    <row r="92" spans="3:19" x14ac:dyDescent="0.25">
      <c r="C92">
        <v>6</v>
      </c>
      <c r="D92">
        <v>30</v>
      </c>
      <c r="E92">
        <v>4</v>
      </c>
      <c r="I92">
        <v>576</v>
      </c>
      <c r="Q92">
        <v>134133</v>
      </c>
    </row>
    <row r="93" spans="3:19" x14ac:dyDescent="0.25">
      <c r="C93" t="s">
        <v>1093</v>
      </c>
      <c r="E93">
        <v>47.95</v>
      </c>
      <c r="I93">
        <v>7649.6</v>
      </c>
      <c r="L93">
        <v>146</v>
      </c>
      <c r="O93">
        <v>9778</v>
      </c>
      <c r="P93">
        <v>9778</v>
      </c>
      <c r="Q93">
        <v>2281742</v>
      </c>
      <c r="R93">
        <v>4500</v>
      </c>
      <c r="S93">
        <v>8289.4327491614895</v>
      </c>
    </row>
    <row r="94" spans="3:19" x14ac:dyDescent="0.25">
      <c r="C94">
        <v>7</v>
      </c>
      <c r="D94" t="s">
        <v>210</v>
      </c>
      <c r="E94">
        <v>16.099999999999998</v>
      </c>
      <c r="I94">
        <v>2157.6</v>
      </c>
      <c r="L94">
        <v>92</v>
      </c>
      <c r="O94">
        <v>601396</v>
      </c>
      <c r="P94">
        <v>601396</v>
      </c>
      <c r="Q94">
        <v>1917558</v>
      </c>
      <c r="S94">
        <v>3437.1945259042036</v>
      </c>
    </row>
    <row r="95" spans="3:19" x14ac:dyDescent="0.25">
      <c r="C95">
        <v>7</v>
      </c>
      <c r="D95">
        <v>99</v>
      </c>
      <c r="E95">
        <v>2.8</v>
      </c>
      <c r="I95">
        <v>347.2</v>
      </c>
      <c r="O95">
        <v>38022</v>
      </c>
      <c r="P95">
        <v>38022</v>
      </c>
      <c r="Q95">
        <v>139927</v>
      </c>
      <c r="S95">
        <v>3437.1945259042036</v>
      </c>
    </row>
    <row r="96" spans="3:19" x14ac:dyDescent="0.25">
      <c r="C96">
        <v>7</v>
      </c>
      <c r="D96">
        <v>100</v>
      </c>
      <c r="E96">
        <v>2.2999999999999998</v>
      </c>
      <c r="I96">
        <v>386.4</v>
      </c>
      <c r="O96">
        <v>33603</v>
      </c>
      <c r="P96">
        <v>33603</v>
      </c>
      <c r="Q96">
        <v>155941</v>
      </c>
    </row>
    <row r="97" spans="3:19" x14ac:dyDescent="0.25">
      <c r="C97">
        <v>7</v>
      </c>
      <c r="D97">
        <v>101</v>
      </c>
      <c r="E97">
        <v>10.999999999999998</v>
      </c>
      <c r="I97">
        <v>1424</v>
      </c>
      <c r="L97">
        <v>92</v>
      </c>
      <c r="O97">
        <v>529771</v>
      </c>
      <c r="P97">
        <v>529771</v>
      </c>
      <c r="Q97">
        <v>1621690</v>
      </c>
    </row>
    <row r="98" spans="3:19" x14ac:dyDescent="0.25">
      <c r="C98">
        <v>7</v>
      </c>
      <c r="D98" t="s">
        <v>1085</v>
      </c>
      <c r="E98">
        <v>5.35</v>
      </c>
      <c r="I98">
        <v>624.4</v>
      </c>
      <c r="L98">
        <v>10</v>
      </c>
      <c r="O98">
        <v>62700</v>
      </c>
      <c r="P98">
        <v>62700</v>
      </c>
      <c r="Q98">
        <v>302998</v>
      </c>
      <c r="S98">
        <v>3518.9048899239515</v>
      </c>
    </row>
    <row r="99" spans="3:19" x14ac:dyDescent="0.25">
      <c r="C99">
        <v>7</v>
      </c>
      <c r="D99">
        <v>526</v>
      </c>
      <c r="E99">
        <v>5.0999999999999996</v>
      </c>
      <c r="I99">
        <v>602.4</v>
      </c>
      <c r="O99">
        <v>62700</v>
      </c>
      <c r="P99">
        <v>62700</v>
      </c>
      <c r="Q99">
        <v>300851</v>
      </c>
      <c r="S99">
        <v>3518.9048899239515</v>
      </c>
    </row>
    <row r="100" spans="3:19" x14ac:dyDescent="0.25">
      <c r="C100">
        <v>7</v>
      </c>
      <c r="D100">
        <v>746</v>
      </c>
      <c r="E100">
        <v>0.25</v>
      </c>
      <c r="I100">
        <v>22</v>
      </c>
      <c r="L100">
        <v>10</v>
      </c>
      <c r="Q100">
        <v>2147</v>
      </c>
    </row>
    <row r="101" spans="3:19" x14ac:dyDescent="0.25">
      <c r="C101">
        <v>7</v>
      </c>
      <c r="D101" t="s">
        <v>1086</v>
      </c>
      <c r="E101">
        <v>22.3</v>
      </c>
      <c r="I101">
        <v>2899.2</v>
      </c>
      <c r="L101">
        <v>12</v>
      </c>
      <c r="O101">
        <v>261862</v>
      </c>
      <c r="P101">
        <v>261862</v>
      </c>
      <c r="Q101">
        <v>976008</v>
      </c>
      <c r="S101">
        <v>1333.3333333333333</v>
      </c>
    </row>
    <row r="102" spans="3:19" x14ac:dyDescent="0.25">
      <c r="C102">
        <v>7</v>
      </c>
      <c r="D102">
        <v>303</v>
      </c>
      <c r="S102">
        <v>1333.3333333333333</v>
      </c>
    </row>
    <row r="103" spans="3:19" x14ac:dyDescent="0.25">
      <c r="C103">
        <v>7</v>
      </c>
      <c r="D103">
        <v>409</v>
      </c>
      <c r="E103">
        <v>17.3</v>
      </c>
      <c r="I103">
        <v>2211.1999999999998</v>
      </c>
      <c r="L103">
        <v>12</v>
      </c>
      <c r="O103">
        <v>215547</v>
      </c>
      <c r="P103">
        <v>215547</v>
      </c>
      <c r="Q103">
        <v>827633</v>
      </c>
    </row>
    <row r="104" spans="3:19" x14ac:dyDescent="0.25">
      <c r="C104">
        <v>7</v>
      </c>
      <c r="D104">
        <v>630</v>
      </c>
      <c r="E104">
        <v>1</v>
      </c>
      <c r="I104">
        <v>160</v>
      </c>
      <c r="O104">
        <v>7896</v>
      </c>
      <c r="P104">
        <v>7896</v>
      </c>
      <c r="Q104">
        <v>31240</v>
      </c>
    </row>
    <row r="105" spans="3:19" x14ac:dyDescent="0.25">
      <c r="C105">
        <v>7</v>
      </c>
      <c r="D105">
        <v>642</v>
      </c>
      <c r="E105">
        <v>4</v>
      </c>
      <c r="I105">
        <v>528</v>
      </c>
      <c r="O105">
        <v>38419</v>
      </c>
      <c r="P105">
        <v>38419</v>
      </c>
      <c r="Q105">
        <v>117135</v>
      </c>
    </row>
    <row r="106" spans="3:19" x14ac:dyDescent="0.25">
      <c r="C106">
        <v>7</v>
      </c>
      <c r="D106" t="s">
        <v>1087</v>
      </c>
      <c r="E106">
        <v>4</v>
      </c>
      <c r="I106">
        <v>768</v>
      </c>
      <c r="O106">
        <v>65932</v>
      </c>
      <c r="P106">
        <v>65932</v>
      </c>
      <c r="Q106">
        <v>201092</v>
      </c>
    </row>
    <row r="107" spans="3:19" x14ac:dyDescent="0.25">
      <c r="C107">
        <v>7</v>
      </c>
      <c r="D107">
        <v>30</v>
      </c>
      <c r="E107">
        <v>4</v>
      </c>
      <c r="I107">
        <v>768</v>
      </c>
      <c r="O107">
        <v>65932</v>
      </c>
      <c r="P107">
        <v>65932</v>
      </c>
      <c r="Q107">
        <v>201092</v>
      </c>
    </row>
    <row r="108" spans="3:19" x14ac:dyDescent="0.25">
      <c r="C108" t="s">
        <v>1094</v>
      </c>
      <c r="E108">
        <v>47.75</v>
      </c>
      <c r="I108">
        <v>6449.2</v>
      </c>
      <c r="L108">
        <v>114</v>
      </c>
      <c r="O108">
        <v>991890</v>
      </c>
      <c r="P108">
        <v>991890</v>
      </c>
      <c r="Q108">
        <v>3397656</v>
      </c>
      <c r="S108">
        <v>8289.4327491614895</v>
      </c>
    </row>
    <row r="109" spans="3:19" x14ac:dyDescent="0.25">
      <c r="C109">
        <v>8</v>
      </c>
      <c r="D109" t="s">
        <v>210</v>
      </c>
      <c r="E109">
        <v>17.099999999999998</v>
      </c>
      <c r="I109">
        <v>1991.1999999999998</v>
      </c>
      <c r="J109">
        <v>5</v>
      </c>
      <c r="L109">
        <v>122</v>
      </c>
      <c r="O109">
        <v>7500</v>
      </c>
      <c r="P109">
        <v>7500</v>
      </c>
      <c r="Q109">
        <v>1201269</v>
      </c>
      <c r="S109">
        <v>3437.1945259042036</v>
      </c>
    </row>
    <row r="110" spans="3:19" x14ac:dyDescent="0.25">
      <c r="C110">
        <v>8</v>
      </c>
      <c r="D110">
        <v>99</v>
      </c>
      <c r="E110">
        <v>3.8</v>
      </c>
      <c r="I110">
        <v>544</v>
      </c>
      <c r="Q110">
        <v>150926</v>
      </c>
      <c r="S110">
        <v>3437.1945259042036</v>
      </c>
    </row>
    <row r="111" spans="3:19" x14ac:dyDescent="0.25">
      <c r="C111">
        <v>8</v>
      </c>
      <c r="D111">
        <v>100</v>
      </c>
      <c r="E111">
        <v>2.2999999999999998</v>
      </c>
      <c r="I111">
        <v>209.6</v>
      </c>
      <c r="Q111">
        <v>121543</v>
      </c>
    </row>
    <row r="112" spans="3:19" x14ac:dyDescent="0.25">
      <c r="C112">
        <v>8</v>
      </c>
      <c r="D112">
        <v>101</v>
      </c>
      <c r="E112">
        <v>10.999999999999998</v>
      </c>
      <c r="I112">
        <v>1237.5999999999999</v>
      </c>
      <c r="J112">
        <v>5</v>
      </c>
      <c r="L112">
        <v>122</v>
      </c>
      <c r="O112">
        <v>7500</v>
      </c>
      <c r="P112">
        <v>7500</v>
      </c>
      <c r="Q112">
        <v>928800</v>
      </c>
    </row>
    <row r="113" spans="3:19" x14ac:dyDescent="0.25">
      <c r="C113">
        <v>8</v>
      </c>
      <c r="D113" t="s">
        <v>1085</v>
      </c>
      <c r="E113">
        <v>5.35</v>
      </c>
      <c r="I113">
        <v>670.8</v>
      </c>
      <c r="L113">
        <v>8</v>
      </c>
      <c r="Q113">
        <v>233862</v>
      </c>
      <c r="R113">
        <v>9600</v>
      </c>
      <c r="S113">
        <v>3518.9048899239515</v>
      </c>
    </row>
    <row r="114" spans="3:19" x14ac:dyDescent="0.25">
      <c r="C114">
        <v>8</v>
      </c>
      <c r="D114">
        <v>526</v>
      </c>
      <c r="E114">
        <v>5.0999999999999996</v>
      </c>
      <c r="I114">
        <v>628.79999999999995</v>
      </c>
      <c r="Q114">
        <v>232167</v>
      </c>
      <c r="R114">
        <v>9600</v>
      </c>
      <c r="S114">
        <v>3518.9048899239515</v>
      </c>
    </row>
    <row r="115" spans="3:19" x14ac:dyDescent="0.25">
      <c r="C115">
        <v>8</v>
      </c>
      <c r="D115">
        <v>746</v>
      </c>
      <c r="E115">
        <v>0.25</v>
      </c>
      <c r="I115">
        <v>42</v>
      </c>
      <c r="L115">
        <v>8</v>
      </c>
      <c r="Q115">
        <v>1695</v>
      </c>
    </row>
    <row r="116" spans="3:19" x14ac:dyDescent="0.25">
      <c r="C116">
        <v>8</v>
      </c>
      <c r="D116" t="s">
        <v>1086</v>
      </c>
      <c r="E116">
        <v>21.3</v>
      </c>
      <c r="I116">
        <v>2402.4</v>
      </c>
      <c r="J116">
        <v>5</v>
      </c>
      <c r="L116">
        <v>10</v>
      </c>
      <c r="O116">
        <v>12872</v>
      </c>
      <c r="P116">
        <v>12872</v>
      </c>
      <c r="Q116">
        <v>703699</v>
      </c>
      <c r="S116">
        <v>1333.3333333333333</v>
      </c>
    </row>
    <row r="117" spans="3:19" x14ac:dyDescent="0.25">
      <c r="C117">
        <v>8</v>
      </c>
      <c r="D117">
        <v>303</v>
      </c>
      <c r="S117">
        <v>1333.3333333333333</v>
      </c>
    </row>
    <row r="118" spans="3:19" x14ac:dyDescent="0.25">
      <c r="C118">
        <v>8</v>
      </c>
      <c r="D118">
        <v>409</v>
      </c>
      <c r="E118">
        <v>16.3</v>
      </c>
      <c r="I118">
        <v>1838.4</v>
      </c>
      <c r="J118">
        <v>5</v>
      </c>
      <c r="L118">
        <v>10</v>
      </c>
      <c r="O118">
        <v>11472</v>
      </c>
      <c r="P118">
        <v>11472</v>
      </c>
      <c r="Q118">
        <v>581185</v>
      </c>
    </row>
    <row r="119" spans="3:19" x14ac:dyDescent="0.25">
      <c r="C119">
        <v>8</v>
      </c>
      <c r="D119">
        <v>630</v>
      </c>
      <c r="E119">
        <v>1</v>
      </c>
      <c r="I119">
        <v>64</v>
      </c>
      <c r="O119">
        <v>1400</v>
      </c>
      <c r="P119">
        <v>1400</v>
      </c>
      <c r="Q119">
        <v>24483</v>
      </c>
    </row>
    <row r="120" spans="3:19" x14ac:dyDescent="0.25">
      <c r="C120">
        <v>8</v>
      </c>
      <c r="D120">
        <v>642</v>
      </c>
      <c r="E120">
        <v>4</v>
      </c>
      <c r="I120">
        <v>500</v>
      </c>
      <c r="Q120">
        <v>98031</v>
      </c>
    </row>
    <row r="121" spans="3:19" x14ac:dyDescent="0.25">
      <c r="C121">
        <v>8</v>
      </c>
      <c r="D121" t="s">
        <v>1087</v>
      </c>
      <c r="E121">
        <v>4</v>
      </c>
      <c r="I121">
        <v>504</v>
      </c>
      <c r="Q121">
        <v>125318</v>
      </c>
    </row>
    <row r="122" spans="3:19" x14ac:dyDescent="0.25">
      <c r="C122">
        <v>8</v>
      </c>
      <c r="D122">
        <v>30</v>
      </c>
      <c r="E122">
        <v>4</v>
      </c>
      <c r="I122">
        <v>504</v>
      </c>
      <c r="Q122">
        <v>125318</v>
      </c>
    </row>
    <row r="123" spans="3:19" x14ac:dyDescent="0.25">
      <c r="C123" t="s">
        <v>1095</v>
      </c>
      <c r="E123">
        <v>47.75</v>
      </c>
      <c r="I123">
        <v>5568.4</v>
      </c>
      <c r="J123">
        <v>10</v>
      </c>
      <c r="L123">
        <v>140</v>
      </c>
      <c r="O123">
        <v>20372</v>
      </c>
      <c r="P123">
        <v>20372</v>
      </c>
      <c r="Q123">
        <v>2264148</v>
      </c>
      <c r="R123">
        <v>9600</v>
      </c>
      <c r="S123">
        <v>8289.4327491614895</v>
      </c>
    </row>
    <row r="124" spans="3:19" x14ac:dyDescent="0.25">
      <c r="C124">
        <v>9</v>
      </c>
      <c r="D124" t="s">
        <v>210</v>
      </c>
      <c r="E124">
        <v>15.45</v>
      </c>
      <c r="I124">
        <v>2379.6000000000004</v>
      </c>
      <c r="K124">
        <v>2</v>
      </c>
      <c r="L124">
        <v>128</v>
      </c>
      <c r="Q124">
        <v>1109161</v>
      </c>
      <c r="S124">
        <v>3437.1945259042036</v>
      </c>
    </row>
    <row r="125" spans="3:19" x14ac:dyDescent="0.25">
      <c r="C125">
        <v>9</v>
      </c>
      <c r="D125">
        <v>99</v>
      </c>
      <c r="E125">
        <v>3.3</v>
      </c>
      <c r="I125">
        <v>440.8</v>
      </c>
      <c r="Q125">
        <v>129375</v>
      </c>
      <c r="S125">
        <v>3437.1945259042036</v>
      </c>
    </row>
    <row r="126" spans="3:19" x14ac:dyDescent="0.25">
      <c r="C126">
        <v>9</v>
      </c>
      <c r="D126">
        <v>100</v>
      </c>
      <c r="E126">
        <v>2.8</v>
      </c>
      <c r="I126">
        <v>462.4</v>
      </c>
      <c r="Q126">
        <v>151821</v>
      </c>
    </row>
    <row r="127" spans="3:19" x14ac:dyDescent="0.25">
      <c r="C127">
        <v>9</v>
      </c>
      <c r="D127">
        <v>101</v>
      </c>
      <c r="E127">
        <v>9.35</v>
      </c>
      <c r="I127">
        <v>1476.4</v>
      </c>
      <c r="K127">
        <v>2</v>
      </c>
      <c r="L127">
        <v>128</v>
      </c>
      <c r="Q127">
        <v>827965</v>
      </c>
    </row>
    <row r="128" spans="3:19" x14ac:dyDescent="0.25">
      <c r="C128">
        <v>9</v>
      </c>
      <c r="D128" t="s">
        <v>1085</v>
      </c>
      <c r="E128">
        <v>5.35</v>
      </c>
      <c r="I128">
        <v>893.6</v>
      </c>
      <c r="L128">
        <v>10</v>
      </c>
      <c r="O128">
        <v>5000</v>
      </c>
      <c r="P128">
        <v>5000</v>
      </c>
      <c r="Q128">
        <v>235793</v>
      </c>
      <c r="R128">
        <v>9600</v>
      </c>
      <c r="S128">
        <v>3518.9048899239515</v>
      </c>
    </row>
    <row r="129" spans="3:19" x14ac:dyDescent="0.25">
      <c r="C129">
        <v>9</v>
      </c>
      <c r="D129">
        <v>526</v>
      </c>
      <c r="E129">
        <v>5.0999999999999996</v>
      </c>
      <c r="I129">
        <v>849.6</v>
      </c>
      <c r="O129">
        <v>5000</v>
      </c>
      <c r="P129">
        <v>5000</v>
      </c>
      <c r="Q129">
        <v>233898</v>
      </c>
      <c r="R129">
        <v>9600</v>
      </c>
      <c r="S129">
        <v>3518.9048899239515</v>
      </c>
    </row>
    <row r="130" spans="3:19" x14ac:dyDescent="0.25">
      <c r="C130">
        <v>9</v>
      </c>
      <c r="D130">
        <v>746</v>
      </c>
      <c r="E130">
        <v>0.25</v>
      </c>
      <c r="I130">
        <v>44</v>
      </c>
      <c r="L130">
        <v>10</v>
      </c>
      <c r="Q130">
        <v>1895</v>
      </c>
    </row>
    <row r="131" spans="3:19" x14ac:dyDescent="0.25">
      <c r="C131">
        <v>9</v>
      </c>
      <c r="D131" t="s">
        <v>1086</v>
      </c>
      <c r="E131">
        <v>21.3</v>
      </c>
      <c r="I131">
        <v>3096.8</v>
      </c>
      <c r="J131">
        <v>5</v>
      </c>
      <c r="L131">
        <v>12</v>
      </c>
      <c r="O131">
        <v>13250</v>
      </c>
      <c r="P131">
        <v>13250</v>
      </c>
      <c r="Q131">
        <v>715552</v>
      </c>
      <c r="S131">
        <v>1333.3333333333333</v>
      </c>
    </row>
    <row r="132" spans="3:19" x14ac:dyDescent="0.25">
      <c r="C132">
        <v>9</v>
      </c>
      <c r="D132">
        <v>303</v>
      </c>
      <c r="S132">
        <v>1333.3333333333333</v>
      </c>
    </row>
    <row r="133" spans="3:19" x14ac:dyDescent="0.25">
      <c r="C133">
        <v>9</v>
      </c>
      <c r="D133">
        <v>409</v>
      </c>
      <c r="E133">
        <v>16.3</v>
      </c>
      <c r="I133">
        <v>2404.8000000000002</v>
      </c>
      <c r="J133">
        <v>5</v>
      </c>
      <c r="L133">
        <v>12</v>
      </c>
      <c r="O133">
        <v>750</v>
      </c>
      <c r="P133">
        <v>750</v>
      </c>
      <c r="Q133">
        <v>587034</v>
      </c>
    </row>
    <row r="134" spans="3:19" x14ac:dyDescent="0.25">
      <c r="C134">
        <v>9</v>
      </c>
      <c r="D134">
        <v>630</v>
      </c>
      <c r="E134">
        <v>1</v>
      </c>
      <c r="I134">
        <v>136</v>
      </c>
      <c r="Q134">
        <v>23313</v>
      </c>
    </row>
    <row r="135" spans="3:19" x14ac:dyDescent="0.25">
      <c r="C135">
        <v>9</v>
      </c>
      <c r="D135">
        <v>642</v>
      </c>
      <c r="E135">
        <v>4</v>
      </c>
      <c r="I135">
        <v>556</v>
      </c>
      <c r="O135">
        <v>12500</v>
      </c>
      <c r="P135">
        <v>12500</v>
      </c>
      <c r="Q135">
        <v>105205</v>
      </c>
    </row>
    <row r="136" spans="3:19" x14ac:dyDescent="0.25">
      <c r="C136">
        <v>9</v>
      </c>
      <c r="D136" t="s">
        <v>1087</v>
      </c>
      <c r="E136">
        <v>4</v>
      </c>
      <c r="I136">
        <v>688</v>
      </c>
      <c r="Q136">
        <v>125229</v>
      </c>
    </row>
    <row r="137" spans="3:19" x14ac:dyDescent="0.25">
      <c r="C137">
        <v>9</v>
      </c>
      <c r="D137">
        <v>30</v>
      </c>
      <c r="E137">
        <v>4</v>
      </c>
      <c r="I137">
        <v>688</v>
      </c>
      <c r="Q137">
        <v>125229</v>
      </c>
    </row>
    <row r="138" spans="3:19" x14ac:dyDescent="0.25">
      <c r="C138">
        <v>9</v>
      </c>
      <c r="D138" t="s">
        <v>1096</v>
      </c>
      <c r="E138">
        <v>1</v>
      </c>
      <c r="I138">
        <v>168</v>
      </c>
      <c r="Q138">
        <v>28568</v>
      </c>
    </row>
    <row r="139" spans="3:19" x14ac:dyDescent="0.25">
      <c r="C139">
        <v>9</v>
      </c>
      <c r="D139">
        <v>641</v>
      </c>
      <c r="E139">
        <v>1</v>
      </c>
      <c r="I139">
        <v>168</v>
      </c>
      <c r="Q139">
        <v>28568</v>
      </c>
    </row>
    <row r="140" spans="3:19" x14ac:dyDescent="0.25">
      <c r="C140" t="s">
        <v>1097</v>
      </c>
      <c r="E140">
        <v>47.099999999999994</v>
      </c>
      <c r="I140">
        <v>7226</v>
      </c>
      <c r="J140">
        <v>5</v>
      </c>
      <c r="K140">
        <v>2</v>
      </c>
      <c r="L140">
        <v>150</v>
      </c>
      <c r="O140">
        <v>18250</v>
      </c>
      <c r="P140">
        <v>18250</v>
      </c>
      <c r="Q140">
        <v>2214303</v>
      </c>
      <c r="R140">
        <v>9600</v>
      </c>
      <c r="S140">
        <v>8289.4327491614895</v>
      </c>
    </row>
  </sheetData>
  <hyperlinks>
    <hyperlink ref="A2" location="Obsah!A1" display="Zpět na Obsah  KL 01  1.-4.měsíc" xr:uid="{7649F1E4-C312-4C76-82DB-50688032B2CA}"/>
  </hyperlinks>
  <pageMargins left="0.7" right="0.7" top="0.78740157499999996" bottom="0.78740157499999996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22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1113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27894747</v>
      </c>
      <c r="C3" s="222">
        <f t="shared" ref="C3:Z3" si="0">SUBTOTAL(9,C6:C1048576)</f>
        <v>8</v>
      </c>
      <c r="D3" s="222"/>
      <c r="E3" s="222">
        <f>SUBTOTAL(9,E6:E1048576)/4</f>
        <v>29264821</v>
      </c>
      <c r="F3" s="222"/>
      <c r="G3" s="222">
        <f t="shared" si="0"/>
        <v>7</v>
      </c>
      <c r="H3" s="222">
        <f>SUBTOTAL(9,H6:H1048576)/4</f>
        <v>26437830</v>
      </c>
      <c r="I3" s="225">
        <f>IF(B3&lt;&gt;0,H3/B3,"")</f>
        <v>0.94777091901926913</v>
      </c>
      <c r="J3" s="223">
        <f>IF(E3&lt;&gt;0,H3/E3,"")</f>
        <v>0.90339968250617353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205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593"/>
      <c r="B5" s="594">
        <v>2018</v>
      </c>
      <c r="C5" s="595"/>
      <c r="D5" s="595"/>
      <c r="E5" s="595">
        <v>2019</v>
      </c>
      <c r="F5" s="595"/>
      <c r="G5" s="595"/>
      <c r="H5" s="595">
        <v>2020</v>
      </c>
      <c r="I5" s="596" t="s">
        <v>264</v>
      </c>
      <c r="J5" s="597" t="s">
        <v>2</v>
      </c>
      <c r="K5" s="594">
        <v>2015</v>
      </c>
      <c r="L5" s="595"/>
      <c r="M5" s="595"/>
      <c r="N5" s="595">
        <v>2019</v>
      </c>
      <c r="O5" s="595"/>
      <c r="P5" s="595"/>
      <c r="Q5" s="595">
        <v>2020</v>
      </c>
      <c r="R5" s="596" t="s">
        <v>264</v>
      </c>
      <c r="S5" s="597" t="s">
        <v>2</v>
      </c>
      <c r="T5" s="594">
        <v>2015</v>
      </c>
      <c r="U5" s="595"/>
      <c r="V5" s="595"/>
      <c r="W5" s="595">
        <v>2019</v>
      </c>
      <c r="X5" s="595"/>
      <c r="Y5" s="595"/>
      <c r="Z5" s="595">
        <v>2020</v>
      </c>
      <c r="AA5" s="596" t="s">
        <v>264</v>
      </c>
      <c r="AB5" s="597" t="s">
        <v>2</v>
      </c>
    </row>
    <row r="6" spans="1:28" ht="14.45" customHeight="1" x14ac:dyDescent="0.25">
      <c r="A6" s="598" t="s">
        <v>1109</v>
      </c>
      <c r="B6" s="599"/>
      <c r="C6" s="600"/>
      <c r="D6" s="600"/>
      <c r="E6" s="599"/>
      <c r="F6" s="600"/>
      <c r="G6" s="600"/>
      <c r="H6" s="599">
        <v>129712</v>
      </c>
      <c r="I6" s="600"/>
      <c r="J6" s="600"/>
      <c r="K6" s="599"/>
      <c r="L6" s="600"/>
      <c r="M6" s="600"/>
      <c r="N6" s="599"/>
      <c r="O6" s="600"/>
      <c r="P6" s="600"/>
      <c r="Q6" s="599"/>
      <c r="R6" s="600"/>
      <c r="S6" s="600"/>
      <c r="T6" s="599"/>
      <c r="U6" s="600"/>
      <c r="V6" s="600"/>
      <c r="W6" s="599"/>
      <c r="X6" s="600"/>
      <c r="Y6" s="600"/>
      <c r="Z6" s="599"/>
      <c r="AA6" s="600"/>
      <c r="AB6" s="601"/>
    </row>
    <row r="7" spans="1:28" ht="14.45" customHeight="1" x14ac:dyDescent="0.25">
      <c r="A7" s="612" t="s">
        <v>1110</v>
      </c>
      <c r="B7" s="602"/>
      <c r="C7" s="603"/>
      <c r="D7" s="603"/>
      <c r="E7" s="602"/>
      <c r="F7" s="603"/>
      <c r="G7" s="603"/>
      <c r="H7" s="602">
        <v>129712</v>
      </c>
      <c r="I7" s="603"/>
      <c r="J7" s="603"/>
      <c r="K7" s="602"/>
      <c r="L7" s="603"/>
      <c r="M7" s="603"/>
      <c r="N7" s="602"/>
      <c r="O7" s="603"/>
      <c r="P7" s="603"/>
      <c r="Q7" s="602"/>
      <c r="R7" s="603"/>
      <c r="S7" s="603"/>
      <c r="T7" s="602"/>
      <c r="U7" s="603"/>
      <c r="V7" s="603"/>
      <c r="W7" s="602"/>
      <c r="X7" s="603"/>
      <c r="Y7" s="603"/>
      <c r="Z7" s="602"/>
      <c r="AA7" s="603"/>
      <c r="AB7" s="604"/>
    </row>
    <row r="8" spans="1:28" ht="14.45" customHeight="1" x14ac:dyDescent="0.25">
      <c r="A8" s="605" t="s">
        <v>1111</v>
      </c>
      <c r="B8" s="606">
        <v>27894747</v>
      </c>
      <c r="C8" s="607">
        <v>1</v>
      </c>
      <c r="D8" s="607">
        <v>0.95318358516527402</v>
      </c>
      <c r="E8" s="606">
        <v>29264821</v>
      </c>
      <c r="F8" s="607">
        <v>1.0491158424917781</v>
      </c>
      <c r="G8" s="607">
        <v>1</v>
      </c>
      <c r="H8" s="606">
        <v>26308118</v>
      </c>
      <c r="I8" s="607">
        <v>0.9431208678824009</v>
      </c>
      <c r="J8" s="607">
        <v>0.89896733009233165</v>
      </c>
      <c r="K8" s="606"/>
      <c r="L8" s="607"/>
      <c r="M8" s="607"/>
      <c r="N8" s="606"/>
      <c r="O8" s="607"/>
      <c r="P8" s="607"/>
      <c r="Q8" s="606"/>
      <c r="R8" s="607"/>
      <c r="S8" s="607"/>
      <c r="T8" s="606"/>
      <c r="U8" s="607"/>
      <c r="V8" s="607"/>
      <c r="W8" s="606"/>
      <c r="X8" s="607"/>
      <c r="Y8" s="607"/>
      <c r="Z8" s="606"/>
      <c r="AA8" s="607"/>
      <c r="AB8" s="608"/>
    </row>
    <row r="9" spans="1:28" ht="14.45" customHeight="1" thickBot="1" x14ac:dyDescent="0.3">
      <c r="A9" s="613" t="s">
        <v>1112</v>
      </c>
      <c r="B9" s="609">
        <v>27894747</v>
      </c>
      <c r="C9" s="610">
        <v>1</v>
      </c>
      <c r="D9" s="610">
        <v>0.95318358516527402</v>
      </c>
      <c r="E9" s="609">
        <v>29264821</v>
      </c>
      <c r="F9" s="610">
        <v>1.0491158424917781</v>
      </c>
      <c r="G9" s="610">
        <v>1</v>
      </c>
      <c r="H9" s="609">
        <v>26308118</v>
      </c>
      <c r="I9" s="610">
        <v>0.9431208678824009</v>
      </c>
      <c r="J9" s="610">
        <v>0.89896733009233165</v>
      </c>
      <c r="K9" s="609"/>
      <c r="L9" s="610"/>
      <c r="M9" s="610"/>
      <c r="N9" s="609"/>
      <c r="O9" s="610"/>
      <c r="P9" s="610"/>
      <c r="Q9" s="609"/>
      <c r="R9" s="610"/>
      <c r="S9" s="610"/>
      <c r="T9" s="609"/>
      <c r="U9" s="610"/>
      <c r="V9" s="610"/>
      <c r="W9" s="609"/>
      <c r="X9" s="610"/>
      <c r="Y9" s="610"/>
      <c r="Z9" s="609"/>
      <c r="AA9" s="610"/>
      <c r="AB9" s="611"/>
    </row>
    <row r="10" spans="1:28" ht="14.45" customHeight="1" thickBot="1" x14ac:dyDescent="0.25"/>
    <row r="11" spans="1:28" ht="14.45" customHeight="1" x14ac:dyDescent="0.25">
      <c r="A11" s="598" t="s">
        <v>458</v>
      </c>
      <c r="B11" s="599">
        <v>26963102</v>
      </c>
      <c r="C11" s="600">
        <v>1</v>
      </c>
      <c r="D11" s="600">
        <v>0.96436891551344073</v>
      </c>
      <c r="E11" s="599">
        <v>27959323</v>
      </c>
      <c r="F11" s="600">
        <v>1.0369475663445549</v>
      </c>
      <c r="G11" s="600">
        <v>1</v>
      </c>
      <c r="H11" s="599">
        <v>24905415</v>
      </c>
      <c r="I11" s="600">
        <v>0.92368507896457908</v>
      </c>
      <c r="J11" s="601">
        <v>0.89077317787701793</v>
      </c>
    </row>
    <row r="12" spans="1:28" ht="14.45" customHeight="1" x14ac:dyDescent="0.25">
      <c r="A12" s="612" t="s">
        <v>1114</v>
      </c>
      <c r="B12" s="602">
        <v>26309945</v>
      </c>
      <c r="C12" s="603">
        <v>1</v>
      </c>
      <c r="D12" s="603">
        <v>0.96078295612024589</v>
      </c>
      <c r="E12" s="602">
        <v>27383859</v>
      </c>
      <c r="F12" s="603">
        <v>1.0408177972245856</v>
      </c>
      <c r="G12" s="603">
        <v>1</v>
      </c>
      <c r="H12" s="602">
        <v>24489557</v>
      </c>
      <c r="I12" s="603">
        <v>0.93080988956837429</v>
      </c>
      <c r="J12" s="604">
        <v>0.89430627728546219</v>
      </c>
    </row>
    <row r="13" spans="1:28" ht="14.45" customHeight="1" x14ac:dyDescent="0.25">
      <c r="A13" s="612" t="s">
        <v>1115</v>
      </c>
      <c r="B13" s="602">
        <v>653157</v>
      </c>
      <c r="C13" s="603">
        <v>1</v>
      </c>
      <c r="D13" s="603">
        <v>1.1350093142229574</v>
      </c>
      <c r="E13" s="602">
        <v>575464</v>
      </c>
      <c r="F13" s="603">
        <v>0.88105003850529051</v>
      </c>
      <c r="G13" s="603">
        <v>1</v>
      </c>
      <c r="H13" s="602">
        <v>415858</v>
      </c>
      <c r="I13" s="603">
        <v>0.63668918805126484</v>
      </c>
      <c r="J13" s="604">
        <v>0.72264815870323773</v>
      </c>
    </row>
    <row r="14" spans="1:28" ht="14.45" customHeight="1" x14ac:dyDescent="0.25">
      <c r="A14" s="605" t="s">
        <v>622</v>
      </c>
      <c r="B14" s="606">
        <v>931645</v>
      </c>
      <c r="C14" s="607">
        <v>1</v>
      </c>
      <c r="D14" s="607">
        <v>0.71363188606953054</v>
      </c>
      <c r="E14" s="606">
        <v>1305498</v>
      </c>
      <c r="F14" s="607">
        <v>1.4012826774146805</v>
      </c>
      <c r="G14" s="607">
        <v>1</v>
      </c>
      <c r="H14" s="606">
        <v>1402703</v>
      </c>
      <c r="I14" s="607">
        <v>1.5056196297946105</v>
      </c>
      <c r="J14" s="608">
        <v>1.0744581761136363</v>
      </c>
    </row>
    <row r="15" spans="1:28" ht="14.45" customHeight="1" x14ac:dyDescent="0.25">
      <c r="A15" s="612" t="s">
        <v>1114</v>
      </c>
      <c r="B15" s="602">
        <v>826477</v>
      </c>
      <c r="C15" s="603">
        <v>1</v>
      </c>
      <c r="D15" s="603">
        <v>0.63307412190597001</v>
      </c>
      <c r="E15" s="602">
        <v>1305498</v>
      </c>
      <c r="F15" s="603">
        <v>1.5795938664959823</v>
      </c>
      <c r="G15" s="603">
        <v>1</v>
      </c>
      <c r="H15" s="602">
        <v>1330343</v>
      </c>
      <c r="I15" s="603">
        <v>1.6096551991162489</v>
      </c>
      <c r="J15" s="604">
        <v>1.0190310517518986</v>
      </c>
    </row>
    <row r="16" spans="1:28" ht="14.45" customHeight="1" x14ac:dyDescent="0.25">
      <c r="A16" s="612" t="s">
        <v>1115</v>
      </c>
      <c r="B16" s="602">
        <v>105168</v>
      </c>
      <c r="C16" s="603">
        <v>1</v>
      </c>
      <c r="D16" s="603"/>
      <c r="E16" s="602"/>
      <c r="F16" s="603"/>
      <c r="G16" s="603"/>
      <c r="H16" s="602">
        <v>72360</v>
      </c>
      <c r="I16" s="603">
        <v>0.68804198995892285</v>
      </c>
      <c r="J16" s="604"/>
    </row>
    <row r="17" spans="1:10" ht="14.45" customHeight="1" x14ac:dyDescent="0.25">
      <c r="A17" s="605" t="s">
        <v>1116</v>
      </c>
      <c r="B17" s="606"/>
      <c r="C17" s="607"/>
      <c r="D17" s="607"/>
      <c r="E17" s="606"/>
      <c r="F17" s="607"/>
      <c r="G17" s="607"/>
      <c r="H17" s="606">
        <v>129712</v>
      </c>
      <c r="I17" s="607"/>
      <c r="J17" s="608"/>
    </row>
    <row r="18" spans="1:10" ht="14.45" customHeight="1" thickBot="1" x14ac:dyDescent="0.3">
      <c r="A18" s="613" t="s">
        <v>1114</v>
      </c>
      <c r="B18" s="609"/>
      <c r="C18" s="610"/>
      <c r="D18" s="610"/>
      <c r="E18" s="609"/>
      <c r="F18" s="610"/>
      <c r="G18" s="610"/>
      <c r="H18" s="609">
        <v>129712</v>
      </c>
      <c r="I18" s="610"/>
      <c r="J18" s="611"/>
    </row>
    <row r="19" spans="1:10" ht="14.45" customHeight="1" x14ac:dyDescent="0.2">
      <c r="A19" s="519" t="s">
        <v>239</v>
      </c>
    </row>
    <row r="20" spans="1:10" ht="14.45" customHeight="1" x14ac:dyDescent="0.2">
      <c r="A20" s="520" t="s">
        <v>510</v>
      </c>
    </row>
    <row r="21" spans="1:10" ht="14.45" customHeight="1" x14ac:dyDescent="0.2">
      <c r="A21" s="519" t="s">
        <v>1117</v>
      </c>
    </row>
    <row r="22" spans="1:10" ht="14.45" customHeight="1" x14ac:dyDescent="0.2">
      <c r="A22" s="519" t="s">
        <v>1118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B7D7B28-F23C-4102-BEB4-53A59159F367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6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265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36547.037080000002</v>
      </c>
      <c r="E4" s="161">
        <f ca="1">IF(C4=0,0,D4/C4)</f>
        <v>0</v>
      </c>
    </row>
    <row r="5" spans="1:5" ht="14.45" customHeight="1" x14ac:dyDescent="0.2">
      <c r="A5" s="162" t="s">
        <v>148</v>
      </c>
      <c r="B5" s="163"/>
      <c r="C5" s="164"/>
      <c r="D5" s="164"/>
      <c r="E5" s="165"/>
    </row>
    <row r="6" spans="1:5" ht="14.45" customHeight="1" x14ac:dyDescent="0.2">
      <c r="A6" s="166" t="s">
        <v>153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232.11145999999991</v>
      </c>
      <c r="E7" s="165">
        <f t="shared" ref="E7:E14" si="0">IF(C7=0,0,D7/C7)</f>
        <v>0</v>
      </c>
    </row>
    <row r="8" spans="1:5" ht="14.45" customHeight="1" x14ac:dyDescent="0.25">
      <c r="A8" s="257" t="str">
        <f>HYPERLINK("#'LŽ Statim'!A1","Podíl statimových žádanek (max. 30%)")</f>
        <v>Podíl statimových žádanek (max. 30%)</v>
      </c>
      <c r="B8" s="255" t="s">
        <v>201</v>
      </c>
      <c r="C8" s="256">
        <v>0.3</v>
      </c>
      <c r="D8" s="256">
        <f>IF('LŽ Statim'!G3="",0,'LŽ Statim'!G3)</f>
        <v>8.4337349397590355E-2</v>
      </c>
      <c r="E8" s="165">
        <f>IF(C8=0,0,D8/C8)</f>
        <v>0.28112449799196787</v>
      </c>
    </row>
    <row r="9" spans="1:5" ht="14.45" customHeight="1" x14ac:dyDescent="0.2">
      <c r="A9" s="170" t="s">
        <v>149</v>
      </c>
      <c r="B9" s="167"/>
      <c r="C9" s="168"/>
      <c r="D9" s="168"/>
      <c r="E9" s="165"/>
    </row>
    <row r="10" spans="1:5" ht="14.45" customHeight="1" x14ac:dyDescent="0.25">
      <c r="A10" s="257" t="str">
        <f>HYPERLINK("#'Léky Recepty'!A1","Záchyt v lékárně (Úhrada Kč, min. 60%)")</f>
        <v>Záchyt v lékárně (Úhrada Kč, min. 60%)</v>
      </c>
      <c r="B10" s="167" t="s">
        <v>115</v>
      </c>
      <c r="C10" s="169">
        <v>0.6</v>
      </c>
      <c r="D10" s="169">
        <f>IF(ISERROR(VLOOKUP("Celkem",'Léky Recepty'!B:H,5,0)),0,VLOOKUP("Celkem",'Léky Recepty'!B:H,5,0))</f>
        <v>0.12699993325769204</v>
      </c>
      <c r="E10" s="165">
        <f t="shared" si="0"/>
        <v>0.21166655542948676</v>
      </c>
    </row>
    <row r="11" spans="1:5" ht="14.45" customHeight="1" x14ac:dyDescent="0.25">
      <c r="A11" s="257" t="str">
        <f>HYPERLINK("#'LRp PL'!A1","Plnění pozitivního listu (min. 80%)")</f>
        <v>Plnění pozitivního listu (min. 80%)</v>
      </c>
      <c r="B11" s="167" t="s">
        <v>142</v>
      </c>
      <c r="C11" s="169">
        <v>0.8</v>
      </c>
      <c r="D11" s="169">
        <f>IF(ISERROR(VLOOKUP("Celkem",'LRp PL'!A:F,5,0)),0,VLOOKUP("Celkem",'LRp PL'!A:F,5,0))</f>
        <v>0.38477778231792858</v>
      </c>
      <c r="E11" s="165">
        <f t="shared" si="0"/>
        <v>0.48097222789741073</v>
      </c>
    </row>
    <row r="12" spans="1:5" ht="14.45" customHeight="1" x14ac:dyDescent="0.2">
      <c r="A12" s="170" t="s">
        <v>150</v>
      </c>
      <c r="B12" s="167"/>
      <c r="C12" s="168"/>
      <c r="D12" s="168"/>
      <c r="E12" s="165"/>
    </row>
    <row r="13" spans="1:5" ht="14.45" customHeight="1" x14ac:dyDescent="0.2">
      <c r="A13" s="171" t="s">
        <v>154</v>
      </c>
      <c r="B13" s="167"/>
      <c r="C13" s="164"/>
      <c r="D13" s="164"/>
      <c r="E13" s="165"/>
    </row>
    <row r="14" spans="1:5" ht="14.45" customHeight="1" x14ac:dyDescent="0.2">
      <c r="A14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67" t="s">
        <v>110</v>
      </c>
      <c r="C14" s="168">
        <f>IF(ISERROR(HI!F6),"",HI!F6)</f>
        <v>0</v>
      </c>
      <c r="D14" s="168">
        <f>IF(ISERROR(HI!E6),"",HI!E6)</f>
        <v>5135.9211199999982</v>
      </c>
      <c r="E14" s="165">
        <f t="shared" si="0"/>
        <v>0</v>
      </c>
    </row>
    <row r="15" spans="1:5" ht="14.45" customHeight="1" thickBot="1" x14ac:dyDescent="0.25">
      <c r="A15" s="173" t="str">
        <f>HYPERLINK("#HI!A1","Osobní náklady")</f>
        <v>Osobní náklady</v>
      </c>
      <c r="B15" s="167"/>
      <c r="C15" s="164">
        <f ca="1">IF(ISERROR(VLOOKUP("Osobní náklady (Kč) *",INDIRECT("HI!$A:$G"),6,0)),0,VLOOKUP("Osobní náklady (Kč) *",INDIRECT("HI!$A:$G"),6,0))</f>
        <v>0</v>
      </c>
      <c r="D15" s="164">
        <f ca="1">IF(ISERROR(VLOOKUP("Osobní náklady (Kč) *",INDIRECT("HI!$A:$G"),5,0)),0,VLOOKUP("Osobní náklady (Kč) *",INDIRECT("HI!$A:$G"),5,0))</f>
        <v>29290.610670000002</v>
      </c>
      <c r="E15" s="165">
        <f ca="1">IF(C15=0,0,D15/C15)</f>
        <v>0</v>
      </c>
    </row>
    <row r="16" spans="1:5" ht="14.45" customHeight="1" thickBot="1" x14ac:dyDescent="0.25">
      <c r="A16" s="177"/>
      <c r="B16" s="178"/>
      <c r="C16" s="179"/>
      <c r="D16" s="179"/>
      <c r="E16" s="180"/>
    </row>
    <row r="17" spans="1:5" ht="14.45" customHeight="1" thickBot="1" x14ac:dyDescent="0.25">
      <c r="A17" s="181" t="str">
        <f>HYPERLINK("#HI!A1","VÝNOSY CELKEM (v tisících)")</f>
        <v>VÝNOSY CELKEM (v tisících)</v>
      </c>
      <c r="B17" s="182"/>
      <c r="C17" s="183">
        <f ca="1">IF(ISERROR(VLOOKUP("Výnosy celkem",INDIRECT("HI!$A:$G"),6,0)),0,VLOOKUP("Výnosy celkem",INDIRECT("HI!$A:$G"),6,0))</f>
        <v>29264.821</v>
      </c>
      <c r="D17" s="183">
        <f ca="1">IF(ISERROR(VLOOKUP("Výnosy celkem",INDIRECT("HI!$A:$G"),5,0)),0,VLOOKUP("Výnosy celkem",INDIRECT("HI!$A:$G"),5,0))</f>
        <v>26437.83</v>
      </c>
      <c r="E17" s="184">
        <f t="shared" ref="E17:E22" ca="1" si="1">IF(C17=0,0,D17/C17)</f>
        <v>0.90339968250617364</v>
      </c>
    </row>
    <row r="18" spans="1:5" ht="14.45" customHeight="1" x14ac:dyDescent="0.2">
      <c r="A18" s="185" t="str">
        <f>HYPERLINK("#HI!A1","Ambulance (body za výkony + Kč za ZUM a ZULP)")</f>
        <v>Ambulance (body za výkony + Kč za ZUM a ZULP)</v>
      </c>
      <c r="B18" s="163"/>
      <c r="C18" s="164">
        <f ca="1">IF(ISERROR(VLOOKUP("Ambulance *",INDIRECT("HI!$A:$G"),6,0)),0,VLOOKUP("Ambulance *",INDIRECT("HI!$A:$G"),6,0))</f>
        <v>29264.821</v>
      </c>
      <c r="D18" s="164">
        <f ca="1">IF(ISERROR(VLOOKUP("Ambulance *",INDIRECT("HI!$A:$G"),5,0)),0,VLOOKUP("Ambulance *",INDIRECT("HI!$A:$G"),5,0))</f>
        <v>26437.83</v>
      </c>
      <c r="E18" s="165">
        <f t="shared" ca="1" si="1"/>
        <v>0.90339968250617364</v>
      </c>
    </row>
    <row r="19" spans="1:5" ht="14.45" customHeight="1" x14ac:dyDescent="0.25">
      <c r="A19" s="264" t="str">
        <f>HYPERLINK("#'ZV Vykáz.-A'!A1","Zdravotní výkony vykázané u ambulantních pacientů (min. 100 % 2016)")</f>
        <v>Zdravotní výkony vykázané u ambulantních pacientů (min. 100 % 2016)</v>
      </c>
      <c r="B19" s="265" t="s">
        <v>122</v>
      </c>
      <c r="C19" s="169">
        <v>1</v>
      </c>
      <c r="D19" s="169">
        <f>IF(ISERROR(VLOOKUP("Celkem:",'ZV Vykáz.-A'!$A:$AB,10,0)),"",VLOOKUP("Celkem:",'ZV Vykáz.-A'!$A:$AB,10,0))</f>
        <v>0.90339968250617353</v>
      </c>
      <c r="E19" s="165">
        <f t="shared" si="1"/>
        <v>0.90339968250617353</v>
      </c>
    </row>
    <row r="20" spans="1:5" ht="14.45" customHeight="1" x14ac:dyDescent="0.25">
      <c r="A20" s="263" t="str">
        <f>HYPERLINK("#'ZV Vykáz.-A'!A1","Specializovaná ambulantní péče")</f>
        <v>Specializovaná ambulantní péče</v>
      </c>
      <c r="B20" s="265" t="s">
        <v>122</v>
      </c>
      <c r="C20" s="169">
        <v>1</v>
      </c>
      <c r="D20" s="256">
        <f>IF(ISERROR(VLOOKUP("Specializovaná ambulantní péče",'ZV Vykáz.-A'!$A:$AB,10,0)),"",VLOOKUP("Specializovaná ambulantní péče",'ZV Vykáz.-A'!$A:$AB,10,0))</f>
        <v>0</v>
      </c>
      <c r="E20" s="165">
        <f t="shared" si="1"/>
        <v>0</v>
      </c>
    </row>
    <row r="21" spans="1:5" ht="14.45" customHeight="1" x14ac:dyDescent="0.25">
      <c r="A21" s="263" t="str">
        <f>HYPERLINK("#'ZV Vykáz.-A'!A1","Ambulantní péče ve vyjmenovaných odbornostech (§9)")</f>
        <v>Ambulantní péče ve vyjmenovaných odbornostech (§9)</v>
      </c>
      <c r="B21" s="265" t="s">
        <v>122</v>
      </c>
      <c r="C21" s="169">
        <v>1</v>
      </c>
      <c r="D21" s="256">
        <f>IF(ISERROR(VLOOKUP("Ambulantní péče ve vyjmenovaných odbornostech (§9) *",'ZV Vykáz.-A'!$A:$AB,10,0)),"",VLOOKUP("Ambulantní péče ve vyjmenovaných odbornostech (§9) *",'ZV Vykáz.-A'!$A:$AB,10,0))</f>
        <v>0.89896733009233165</v>
      </c>
      <c r="E21" s="165">
        <f>IF(OR(C21=0,D21=""),0,IF(C21="","",D21/C21))</f>
        <v>0.89896733009233165</v>
      </c>
    </row>
    <row r="22" spans="1:5" ht="14.45" customHeight="1" x14ac:dyDescent="0.2">
      <c r="A22" s="186" t="str">
        <f>HYPERLINK("#'ZV Vykáz.-H'!A1","Zdravotní výkony vykázané u hospitalizovaných pacientů (max. 85 %)")</f>
        <v>Zdravotní výkony vykázané u hospitalizovaných pacientů (max. 85 %)</v>
      </c>
      <c r="B22" s="265" t="s">
        <v>124</v>
      </c>
      <c r="C22" s="169">
        <v>0.85</v>
      </c>
      <c r="D22" s="169">
        <f>IF(ISERROR(VLOOKUP("Celkem:",'ZV Vykáz.-H'!$A:$S,7,0)),"",VLOOKUP("Celkem:",'ZV Vykáz.-H'!$A:$S,7,0))</f>
        <v>0.91358428086480736</v>
      </c>
      <c r="E22" s="165">
        <f t="shared" si="1"/>
        <v>1.074805036311538</v>
      </c>
    </row>
    <row r="23" spans="1:5" ht="14.45" customHeight="1" x14ac:dyDescent="0.2">
      <c r="A23" s="187" t="str">
        <f>HYPERLINK("#HI!A1","Hospitalizace (casemix * 30000)")</f>
        <v>Hospitalizace (casemix * 30000)</v>
      </c>
      <c r="B23" s="167"/>
      <c r="C23" s="164">
        <f ca="1">IF(ISERROR(VLOOKUP("Hospitalizace *",INDIRECT("HI!$A:$G"),6,0)),0,VLOOKUP("Hospitalizace *",INDIRECT("HI!$A:$G"),6,0))</f>
        <v>0</v>
      </c>
      <c r="D23" s="164">
        <f ca="1">IF(ISERROR(VLOOKUP("Hospitalizace *",INDIRECT("HI!$A:$G"),5,0)),0,VLOOKUP("Hospitalizace *",INDIRECT("HI!$A:$G"),5,0))</f>
        <v>0</v>
      </c>
      <c r="E23" s="165">
        <f ca="1">IF(C23=0,0,D23/C23)</f>
        <v>0</v>
      </c>
    </row>
    <row r="24" spans="1:5" ht="14.45" customHeight="1" thickBot="1" x14ac:dyDescent="0.25">
      <c r="A24" s="188" t="s">
        <v>151</v>
      </c>
      <c r="B24" s="174"/>
      <c r="C24" s="175"/>
      <c r="D24" s="175"/>
      <c r="E24" s="176"/>
    </row>
    <row r="25" spans="1:5" ht="14.45" customHeight="1" thickBot="1" x14ac:dyDescent="0.25">
      <c r="A25" s="189"/>
      <c r="B25" s="190"/>
      <c r="C25" s="191"/>
      <c r="D25" s="191"/>
      <c r="E25" s="192"/>
    </row>
    <row r="26" spans="1:5" ht="14.45" customHeight="1" thickBot="1" x14ac:dyDescent="0.25">
      <c r="A26" s="193" t="s">
        <v>152</v>
      </c>
      <c r="B26" s="194"/>
      <c r="C26" s="195"/>
      <c r="D26" s="195"/>
      <c r="E26" s="196"/>
    </row>
  </sheetData>
  <mergeCells count="1">
    <mergeCell ref="A1:E1"/>
  </mergeCells>
  <conditionalFormatting sqref="E5">
    <cfRule type="cellIs" dxfId="7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6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6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3">
    <cfRule type="cellIs" dxfId="6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6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7 E10:E11 E19:E20">
    <cfRule type="cellIs" dxfId="6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4 E21:E22">
    <cfRule type="cellIs" dxfId="6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406E6C7E-63E3-40F6-91E4-D3B834D749FF}"/>
  </hyperlinks>
  <pageMargins left="0.25" right="0.25" top="0.75" bottom="0.75" header="0.3" footer="0.3"/>
  <pageSetup paperSize="9" fitToHeight="0" orientation="landscape" r:id="rId1"/>
  <ignoredErrors>
    <ignoredError sqref="E19:E20 E22" evalError="1"/>
    <ignoredError sqref="E2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24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1134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265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75033</v>
      </c>
      <c r="C3" s="260">
        <f t="shared" si="0"/>
        <v>74906</v>
      </c>
      <c r="D3" s="272">
        <f t="shared" si="0"/>
        <v>65788</v>
      </c>
      <c r="E3" s="224">
        <f t="shared" si="0"/>
        <v>27894747</v>
      </c>
      <c r="F3" s="222">
        <f t="shared" si="0"/>
        <v>29264821</v>
      </c>
      <c r="G3" s="261">
        <f t="shared" si="0"/>
        <v>26437830</v>
      </c>
    </row>
    <row r="4" spans="1:7" ht="14.45" customHeight="1" x14ac:dyDescent="0.2">
      <c r="A4" s="439" t="s">
        <v>134</v>
      </c>
      <c r="B4" s="444" t="s">
        <v>203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593"/>
      <c r="B5" s="594">
        <v>2018</v>
      </c>
      <c r="C5" s="595">
        <v>2019</v>
      </c>
      <c r="D5" s="614">
        <v>2020</v>
      </c>
      <c r="E5" s="594">
        <v>2018</v>
      </c>
      <c r="F5" s="595">
        <v>2019</v>
      </c>
      <c r="G5" s="614">
        <v>2020</v>
      </c>
    </row>
    <row r="6" spans="1:7" ht="14.45" customHeight="1" x14ac:dyDescent="0.2">
      <c r="A6" s="583" t="s">
        <v>1114</v>
      </c>
      <c r="B6" s="116">
        <v>74846</v>
      </c>
      <c r="C6" s="116">
        <v>74772</v>
      </c>
      <c r="D6" s="116">
        <v>65670</v>
      </c>
      <c r="E6" s="615">
        <v>27136422</v>
      </c>
      <c r="F6" s="615">
        <v>28689357</v>
      </c>
      <c r="G6" s="616">
        <v>25949612</v>
      </c>
    </row>
    <row r="7" spans="1:7" ht="14.45" customHeight="1" x14ac:dyDescent="0.2">
      <c r="A7" s="584" t="s">
        <v>1119</v>
      </c>
      <c r="B7" s="578">
        <v>20</v>
      </c>
      <c r="C7" s="578">
        <v>3</v>
      </c>
      <c r="D7" s="578"/>
      <c r="E7" s="617">
        <v>73404</v>
      </c>
      <c r="F7" s="617">
        <v>14409</v>
      </c>
      <c r="G7" s="618"/>
    </row>
    <row r="8" spans="1:7" ht="14.45" customHeight="1" x14ac:dyDescent="0.2">
      <c r="A8" s="584" t="s">
        <v>1120</v>
      </c>
      <c r="B8" s="578"/>
      <c r="C8" s="578"/>
      <c r="D8" s="578">
        <v>3</v>
      </c>
      <c r="E8" s="617"/>
      <c r="F8" s="617"/>
      <c r="G8" s="618">
        <v>14472</v>
      </c>
    </row>
    <row r="9" spans="1:7" ht="14.45" customHeight="1" x14ac:dyDescent="0.2">
      <c r="A9" s="584" t="s">
        <v>1121</v>
      </c>
      <c r="B9" s="578">
        <v>36</v>
      </c>
      <c r="C9" s="578"/>
      <c r="D9" s="578">
        <v>3</v>
      </c>
      <c r="E9" s="617">
        <v>172044</v>
      </c>
      <c r="F9" s="617"/>
      <c r="G9" s="618">
        <v>14472</v>
      </c>
    </row>
    <row r="10" spans="1:7" ht="14.45" customHeight="1" x14ac:dyDescent="0.2">
      <c r="A10" s="584" t="s">
        <v>1122</v>
      </c>
      <c r="B10" s="578">
        <v>9</v>
      </c>
      <c r="C10" s="578">
        <v>22</v>
      </c>
      <c r="D10" s="578">
        <v>16</v>
      </c>
      <c r="E10" s="617">
        <v>43011</v>
      </c>
      <c r="F10" s="617">
        <v>100875</v>
      </c>
      <c r="G10" s="618">
        <v>72372</v>
      </c>
    </row>
    <row r="11" spans="1:7" ht="14.45" customHeight="1" x14ac:dyDescent="0.2">
      <c r="A11" s="584" t="s">
        <v>1123</v>
      </c>
      <c r="B11" s="578"/>
      <c r="C11" s="578"/>
      <c r="D11" s="578">
        <v>3</v>
      </c>
      <c r="E11" s="617"/>
      <c r="F11" s="617"/>
      <c r="G11" s="618">
        <v>14472</v>
      </c>
    </row>
    <row r="12" spans="1:7" ht="14.45" customHeight="1" x14ac:dyDescent="0.2">
      <c r="A12" s="584" t="s">
        <v>1124</v>
      </c>
      <c r="B12" s="578">
        <v>27</v>
      </c>
      <c r="C12" s="578">
        <v>12</v>
      </c>
      <c r="D12" s="578">
        <v>20</v>
      </c>
      <c r="E12" s="617">
        <v>115620</v>
      </c>
      <c r="F12" s="617">
        <v>57636</v>
      </c>
      <c r="G12" s="618">
        <v>60514</v>
      </c>
    </row>
    <row r="13" spans="1:7" ht="14.45" customHeight="1" x14ac:dyDescent="0.2">
      <c r="A13" s="584" t="s">
        <v>1125</v>
      </c>
      <c r="B13" s="578">
        <v>16</v>
      </c>
      <c r="C13" s="578">
        <v>9</v>
      </c>
      <c r="D13" s="578">
        <v>6</v>
      </c>
      <c r="E13" s="617">
        <v>45247</v>
      </c>
      <c r="F13" s="617">
        <v>43227</v>
      </c>
      <c r="G13" s="618">
        <v>28944</v>
      </c>
    </row>
    <row r="14" spans="1:7" ht="14.45" customHeight="1" x14ac:dyDescent="0.2">
      <c r="A14" s="584" t="s">
        <v>1126</v>
      </c>
      <c r="B14" s="578">
        <v>3</v>
      </c>
      <c r="C14" s="578">
        <v>5</v>
      </c>
      <c r="D14" s="578">
        <v>3</v>
      </c>
      <c r="E14" s="617">
        <v>14337</v>
      </c>
      <c r="F14" s="617">
        <v>20673</v>
      </c>
      <c r="G14" s="618">
        <v>14472</v>
      </c>
    </row>
    <row r="15" spans="1:7" ht="14.45" customHeight="1" x14ac:dyDescent="0.2">
      <c r="A15" s="584" t="s">
        <v>1127</v>
      </c>
      <c r="B15" s="578">
        <v>6</v>
      </c>
      <c r="C15" s="578">
        <v>21</v>
      </c>
      <c r="D15" s="578">
        <v>24</v>
      </c>
      <c r="E15" s="617">
        <v>28674</v>
      </c>
      <c r="F15" s="617">
        <v>87388</v>
      </c>
      <c r="G15" s="618">
        <v>88770</v>
      </c>
    </row>
    <row r="16" spans="1:7" ht="14.45" customHeight="1" x14ac:dyDescent="0.2">
      <c r="A16" s="584" t="s">
        <v>1128</v>
      </c>
      <c r="B16" s="578"/>
      <c r="C16" s="578">
        <v>11</v>
      </c>
      <c r="D16" s="578">
        <v>6</v>
      </c>
      <c r="E16" s="617"/>
      <c r="F16" s="617">
        <v>48042</v>
      </c>
      <c r="G16" s="618">
        <v>28944</v>
      </c>
    </row>
    <row r="17" spans="1:7" ht="14.45" customHeight="1" x14ac:dyDescent="0.2">
      <c r="A17" s="584" t="s">
        <v>1129</v>
      </c>
      <c r="B17" s="578"/>
      <c r="C17" s="578"/>
      <c r="D17" s="578">
        <v>6</v>
      </c>
      <c r="E17" s="617"/>
      <c r="F17" s="617"/>
      <c r="G17" s="618">
        <v>28944</v>
      </c>
    </row>
    <row r="18" spans="1:7" ht="14.45" customHeight="1" x14ac:dyDescent="0.2">
      <c r="A18" s="584" t="s">
        <v>1130</v>
      </c>
      <c r="B18" s="578">
        <v>44</v>
      </c>
      <c r="C18" s="578">
        <v>20</v>
      </c>
      <c r="D18" s="578">
        <v>12</v>
      </c>
      <c r="E18" s="617">
        <v>177393</v>
      </c>
      <c r="F18" s="617">
        <v>96060</v>
      </c>
      <c r="G18" s="618">
        <v>57888</v>
      </c>
    </row>
    <row r="19" spans="1:7" ht="14.45" customHeight="1" x14ac:dyDescent="0.2">
      <c r="A19" s="584" t="s">
        <v>1131</v>
      </c>
      <c r="B19" s="578">
        <v>20</v>
      </c>
      <c r="C19" s="578">
        <v>15</v>
      </c>
      <c r="D19" s="578"/>
      <c r="E19" s="617">
        <v>59921</v>
      </c>
      <c r="F19" s="617">
        <v>31977</v>
      </c>
      <c r="G19" s="618"/>
    </row>
    <row r="20" spans="1:7" ht="14.45" customHeight="1" x14ac:dyDescent="0.2">
      <c r="A20" s="584" t="s">
        <v>1132</v>
      </c>
      <c r="B20" s="578">
        <v>3</v>
      </c>
      <c r="C20" s="578">
        <v>16</v>
      </c>
      <c r="D20" s="578">
        <v>16</v>
      </c>
      <c r="E20" s="617">
        <v>14337</v>
      </c>
      <c r="F20" s="617">
        <v>75177</v>
      </c>
      <c r="G20" s="618">
        <v>63954</v>
      </c>
    </row>
    <row r="21" spans="1:7" ht="14.45" customHeight="1" thickBot="1" x14ac:dyDescent="0.25">
      <c r="A21" s="621" t="s">
        <v>1133</v>
      </c>
      <c r="B21" s="570">
        <v>3</v>
      </c>
      <c r="C21" s="570"/>
      <c r="D21" s="570"/>
      <c r="E21" s="619">
        <v>14337</v>
      </c>
      <c r="F21" s="619"/>
      <c r="G21" s="620"/>
    </row>
    <row r="22" spans="1:7" ht="14.45" customHeight="1" x14ac:dyDescent="0.2">
      <c r="A22" s="519" t="s">
        <v>239</v>
      </c>
    </row>
    <row r="23" spans="1:7" ht="14.45" customHeight="1" x14ac:dyDescent="0.2">
      <c r="A23" s="520" t="s">
        <v>510</v>
      </c>
    </row>
    <row r="24" spans="1:7" ht="14.45" customHeight="1" x14ac:dyDescent="0.2">
      <c r="A24" s="519" t="s">
        <v>1117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02A2628-10FF-47EE-9E65-1B79805EF11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9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1282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265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75033</v>
      </c>
      <c r="H3" s="103">
        <f t="shared" si="0"/>
        <v>27894747</v>
      </c>
      <c r="I3" s="74"/>
      <c r="J3" s="74"/>
      <c r="K3" s="103">
        <f t="shared" si="0"/>
        <v>74906</v>
      </c>
      <c r="L3" s="103">
        <f t="shared" si="0"/>
        <v>29264821</v>
      </c>
      <c r="M3" s="74"/>
      <c r="N3" s="74"/>
      <c r="O3" s="103">
        <f t="shared" si="0"/>
        <v>65788</v>
      </c>
      <c r="P3" s="103">
        <f t="shared" si="0"/>
        <v>26437830</v>
      </c>
      <c r="Q3" s="75">
        <f>IF(L3=0,0,P3/L3)</f>
        <v>0.90339968250617353</v>
      </c>
      <c r="R3" s="104">
        <f>IF(O3=0,0,P3/O3)</f>
        <v>401.8640177539977</v>
      </c>
    </row>
    <row r="4" spans="1:18" ht="14.45" customHeight="1" x14ac:dyDescent="0.2">
      <c r="A4" s="446" t="s">
        <v>206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22"/>
      <c r="B5" s="622"/>
      <c r="C5" s="623"/>
      <c r="D5" s="624"/>
      <c r="E5" s="625"/>
      <c r="F5" s="626"/>
      <c r="G5" s="627" t="s">
        <v>71</v>
      </c>
      <c r="H5" s="628" t="s">
        <v>14</v>
      </c>
      <c r="I5" s="629"/>
      <c r="J5" s="629"/>
      <c r="K5" s="627" t="s">
        <v>71</v>
      </c>
      <c r="L5" s="628" t="s">
        <v>14</v>
      </c>
      <c r="M5" s="629"/>
      <c r="N5" s="629"/>
      <c r="O5" s="627" t="s">
        <v>71</v>
      </c>
      <c r="P5" s="628" t="s">
        <v>14</v>
      </c>
      <c r="Q5" s="630"/>
      <c r="R5" s="631"/>
    </row>
    <row r="6" spans="1:18" ht="14.45" customHeight="1" x14ac:dyDescent="0.2">
      <c r="A6" s="542" t="s">
        <v>1135</v>
      </c>
      <c r="B6" s="543" t="s">
        <v>1136</v>
      </c>
      <c r="C6" s="543" t="s">
        <v>458</v>
      </c>
      <c r="D6" s="543" t="s">
        <v>1137</v>
      </c>
      <c r="E6" s="543" t="s">
        <v>1138</v>
      </c>
      <c r="F6" s="543" t="s">
        <v>1139</v>
      </c>
      <c r="G6" s="116">
        <v>1</v>
      </c>
      <c r="H6" s="116">
        <v>2235</v>
      </c>
      <c r="I6" s="543">
        <v>0.19787516600265603</v>
      </c>
      <c r="J6" s="543">
        <v>2235</v>
      </c>
      <c r="K6" s="116">
        <v>5</v>
      </c>
      <c r="L6" s="116">
        <v>11295</v>
      </c>
      <c r="M6" s="543">
        <v>1</v>
      </c>
      <c r="N6" s="543">
        <v>2259</v>
      </c>
      <c r="O6" s="116">
        <v>1</v>
      </c>
      <c r="P6" s="116">
        <v>2280</v>
      </c>
      <c r="Q6" s="548">
        <v>0.20185922974767595</v>
      </c>
      <c r="R6" s="569">
        <v>2280</v>
      </c>
    </row>
    <row r="7" spans="1:18" ht="14.45" customHeight="1" x14ac:dyDescent="0.2">
      <c r="A7" s="557" t="s">
        <v>1135</v>
      </c>
      <c r="B7" s="558" t="s">
        <v>1136</v>
      </c>
      <c r="C7" s="558" t="s">
        <v>458</v>
      </c>
      <c r="D7" s="558" t="s">
        <v>1137</v>
      </c>
      <c r="E7" s="558" t="s">
        <v>1140</v>
      </c>
      <c r="F7" s="558" t="s">
        <v>1141</v>
      </c>
      <c r="G7" s="578">
        <v>7979</v>
      </c>
      <c r="H7" s="578">
        <v>462782</v>
      </c>
      <c r="I7" s="558">
        <v>1.2164644404256213</v>
      </c>
      <c r="J7" s="558">
        <v>58</v>
      </c>
      <c r="K7" s="578">
        <v>6448</v>
      </c>
      <c r="L7" s="578">
        <v>380432</v>
      </c>
      <c r="M7" s="558">
        <v>1</v>
      </c>
      <c r="N7" s="558">
        <v>59</v>
      </c>
      <c r="O7" s="578">
        <v>6054</v>
      </c>
      <c r="P7" s="578">
        <v>357186</v>
      </c>
      <c r="Q7" s="563">
        <v>0.93889578163771714</v>
      </c>
      <c r="R7" s="579">
        <v>59</v>
      </c>
    </row>
    <row r="8" spans="1:18" ht="14.45" customHeight="1" x14ac:dyDescent="0.2">
      <c r="A8" s="557" t="s">
        <v>1135</v>
      </c>
      <c r="B8" s="558" t="s">
        <v>1136</v>
      </c>
      <c r="C8" s="558" t="s">
        <v>458</v>
      </c>
      <c r="D8" s="558" t="s">
        <v>1137</v>
      </c>
      <c r="E8" s="558" t="s">
        <v>1142</v>
      </c>
      <c r="F8" s="558" t="s">
        <v>1143</v>
      </c>
      <c r="G8" s="578">
        <v>426</v>
      </c>
      <c r="H8" s="578">
        <v>56192</v>
      </c>
      <c r="I8" s="558">
        <v>1.5766554433221101</v>
      </c>
      <c r="J8" s="558">
        <v>131.90610328638499</v>
      </c>
      <c r="K8" s="578">
        <v>270</v>
      </c>
      <c r="L8" s="578">
        <v>35640</v>
      </c>
      <c r="M8" s="558">
        <v>1</v>
      </c>
      <c r="N8" s="558">
        <v>132</v>
      </c>
      <c r="O8" s="578">
        <v>259</v>
      </c>
      <c r="P8" s="578">
        <v>34447</v>
      </c>
      <c r="Q8" s="563">
        <v>0.96652637485970816</v>
      </c>
      <c r="R8" s="579">
        <v>133</v>
      </c>
    </row>
    <row r="9" spans="1:18" ht="14.45" customHeight="1" x14ac:dyDescent="0.2">
      <c r="A9" s="557" t="s">
        <v>1135</v>
      </c>
      <c r="B9" s="558" t="s">
        <v>1136</v>
      </c>
      <c r="C9" s="558" t="s">
        <v>458</v>
      </c>
      <c r="D9" s="558" t="s">
        <v>1137</v>
      </c>
      <c r="E9" s="558" t="s">
        <v>1144</v>
      </c>
      <c r="F9" s="558" t="s">
        <v>1145</v>
      </c>
      <c r="G9" s="578">
        <v>36</v>
      </c>
      <c r="H9" s="578">
        <v>6838</v>
      </c>
      <c r="I9" s="558">
        <v>1.4995614035087719</v>
      </c>
      <c r="J9" s="558">
        <v>189.94444444444446</v>
      </c>
      <c r="K9" s="578">
        <v>24</v>
      </c>
      <c r="L9" s="578">
        <v>4560</v>
      </c>
      <c r="M9" s="558">
        <v>1</v>
      </c>
      <c r="N9" s="558">
        <v>190</v>
      </c>
      <c r="O9" s="578">
        <v>22</v>
      </c>
      <c r="P9" s="578">
        <v>4224</v>
      </c>
      <c r="Q9" s="563">
        <v>0.9263157894736842</v>
      </c>
      <c r="R9" s="579">
        <v>192</v>
      </c>
    </row>
    <row r="10" spans="1:18" ht="14.45" customHeight="1" x14ac:dyDescent="0.2">
      <c r="A10" s="557" t="s">
        <v>1135</v>
      </c>
      <c r="B10" s="558" t="s">
        <v>1136</v>
      </c>
      <c r="C10" s="558" t="s">
        <v>458</v>
      </c>
      <c r="D10" s="558" t="s">
        <v>1137</v>
      </c>
      <c r="E10" s="558" t="s">
        <v>1146</v>
      </c>
      <c r="F10" s="558" t="s">
        <v>1147</v>
      </c>
      <c r="G10" s="578">
        <v>7</v>
      </c>
      <c r="H10" s="578">
        <v>2856</v>
      </c>
      <c r="I10" s="558">
        <v>1.7372262773722629</v>
      </c>
      <c r="J10" s="558">
        <v>408</v>
      </c>
      <c r="K10" s="578">
        <v>4</v>
      </c>
      <c r="L10" s="578">
        <v>1644</v>
      </c>
      <c r="M10" s="558">
        <v>1</v>
      </c>
      <c r="N10" s="558">
        <v>411</v>
      </c>
      <c r="O10" s="578">
        <v>11</v>
      </c>
      <c r="P10" s="578">
        <v>4543</v>
      </c>
      <c r="Q10" s="563">
        <v>2.7633819951338201</v>
      </c>
      <c r="R10" s="579">
        <v>413</v>
      </c>
    </row>
    <row r="11" spans="1:18" ht="14.45" customHeight="1" x14ac:dyDescent="0.2">
      <c r="A11" s="557" t="s">
        <v>1135</v>
      </c>
      <c r="B11" s="558" t="s">
        <v>1136</v>
      </c>
      <c r="C11" s="558" t="s">
        <v>458</v>
      </c>
      <c r="D11" s="558" t="s">
        <v>1137</v>
      </c>
      <c r="E11" s="558" t="s">
        <v>1148</v>
      </c>
      <c r="F11" s="558" t="s">
        <v>1149</v>
      </c>
      <c r="G11" s="578">
        <v>2911</v>
      </c>
      <c r="H11" s="578">
        <v>523980</v>
      </c>
      <c r="I11" s="558">
        <v>0.90409810183915063</v>
      </c>
      <c r="J11" s="558">
        <v>180</v>
      </c>
      <c r="K11" s="578">
        <v>3167</v>
      </c>
      <c r="L11" s="578">
        <v>579561</v>
      </c>
      <c r="M11" s="558">
        <v>1</v>
      </c>
      <c r="N11" s="558">
        <v>183</v>
      </c>
      <c r="O11" s="578">
        <v>3335</v>
      </c>
      <c r="P11" s="578">
        <v>616975</v>
      </c>
      <c r="Q11" s="563">
        <v>1.0645557585827894</v>
      </c>
      <c r="R11" s="579">
        <v>185</v>
      </c>
    </row>
    <row r="12" spans="1:18" ht="14.45" customHeight="1" x14ac:dyDescent="0.2">
      <c r="A12" s="557" t="s">
        <v>1135</v>
      </c>
      <c r="B12" s="558" t="s">
        <v>1136</v>
      </c>
      <c r="C12" s="558" t="s">
        <v>458</v>
      </c>
      <c r="D12" s="558" t="s">
        <v>1137</v>
      </c>
      <c r="E12" s="558" t="s">
        <v>1150</v>
      </c>
      <c r="F12" s="558" t="s">
        <v>1151</v>
      </c>
      <c r="G12" s="578">
        <v>2</v>
      </c>
      <c r="H12" s="578">
        <v>1140</v>
      </c>
      <c r="I12" s="558"/>
      <c r="J12" s="558">
        <v>570</v>
      </c>
      <c r="K12" s="578"/>
      <c r="L12" s="578"/>
      <c r="M12" s="558"/>
      <c r="N12" s="558"/>
      <c r="O12" s="578"/>
      <c r="P12" s="578"/>
      <c r="Q12" s="563"/>
      <c r="R12" s="579"/>
    </row>
    <row r="13" spans="1:18" ht="14.45" customHeight="1" x14ac:dyDescent="0.2">
      <c r="A13" s="557" t="s">
        <v>1135</v>
      </c>
      <c r="B13" s="558" t="s">
        <v>1136</v>
      </c>
      <c r="C13" s="558" t="s">
        <v>458</v>
      </c>
      <c r="D13" s="558" t="s">
        <v>1137</v>
      </c>
      <c r="E13" s="558" t="s">
        <v>1152</v>
      </c>
      <c r="F13" s="558" t="s">
        <v>1153</v>
      </c>
      <c r="G13" s="578">
        <v>1448</v>
      </c>
      <c r="H13" s="578">
        <v>487976</v>
      </c>
      <c r="I13" s="558">
        <v>0.90284836766977805</v>
      </c>
      <c r="J13" s="558">
        <v>337</v>
      </c>
      <c r="K13" s="578">
        <v>1585</v>
      </c>
      <c r="L13" s="578">
        <v>540485</v>
      </c>
      <c r="M13" s="558">
        <v>1</v>
      </c>
      <c r="N13" s="558">
        <v>341</v>
      </c>
      <c r="O13" s="578">
        <v>1476</v>
      </c>
      <c r="P13" s="578">
        <v>507744</v>
      </c>
      <c r="Q13" s="563">
        <v>0.93942292570561625</v>
      </c>
      <c r="R13" s="579">
        <v>344</v>
      </c>
    </row>
    <row r="14" spans="1:18" ht="14.45" customHeight="1" x14ac:dyDescent="0.2">
      <c r="A14" s="557" t="s">
        <v>1135</v>
      </c>
      <c r="B14" s="558" t="s">
        <v>1136</v>
      </c>
      <c r="C14" s="558" t="s">
        <v>458</v>
      </c>
      <c r="D14" s="558" t="s">
        <v>1137</v>
      </c>
      <c r="E14" s="558" t="s">
        <v>1154</v>
      </c>
      <c r="F14" s="558" t="s">
        <v>1155</v>
      </c>
      <c r="G14" s="578">
        <v>241</v>
      </c>
      <c r="H14" s="578">
        <v>110619</v>
      </c>
      <c r="I14" s="558">
        <v>1.0641558441558441</v>
      </c>
      <c r="J14" s="558">
        <v>459</v>
      </c>
      <c r="K14" s="578">
        <v>225</v>
      </c>
      <c r="L14" s="578">
        <v>103950</v>
      </c>
      <c r="M14" s="558">
        <v>1</v>
      </c>
      <c r="N14" s="558">
        <v>462</v>
      </c>
      <c r="O14" s="578">
        <v>154</v>
      </c>
      <c r="P14" s="578">
        <v>71456</v>
      </c>
      <c r="Q14" s="563">
        <v>0.68740740740740736</v>
      </c>
      <c r="R14" s="579">
        <v>464</v>
      </c>
    </row>
    <row r="15" spans="1:18" ht="14.45" customHeight="1" x14ac:dyDescent="0.2">
      <c r="A15" s="557" t="s">
        <v>1135</v>
      </c>
      <c r="B15" s="558" t="s">
        <v>1136</v>
      </c>
      <c r="C15" s="558" t="s">
        <v>458</v>
      </c>
      <c r="D15" s="558" t="s">
        <v>1137</v>
      </c>
      <c r="E15" s="558" t="s">
        <v>1156</v>
      </c>
      <c r="F15" s="558" t="s">
        <v>1157</v>
      </c>
      <c r="G15" s="578">
        <v>9715</v>
      </c>
      <c r="H15" s="578">
        <v>3400250</v>
      </c>
      <c r="I15" s="558">
        <v>0.85230705061780199</v>
      </c>
      <c r="J15" s="558">
        <v>350</v>
      </c>
      <c r="K15" s="578">
        <v>11366</v>
      </c>
      <c r="L15" s="578">
        <v>3989466</v>
      </c>
      <c r="M15" s="558">
        <v>1</v>
      </c>
      <c r="N15" s="558">
        <v>351</v>
      </c>
      <c r="O15" s="578">
        <v>10144</v>
      </c>
      <c r="P15" s="578">
        <v>3580832</v>
      </c>
      <c r="Q15" s="563">
        <v>0.89757175521736499</v>
      </c>
      <c r="R15" s="579">
        <v>353</v>
      </c>
    </row>
    <row r="16" spans="1:18" ht="14.45" customHeight="1" x14ac:dyDescent="0.2">
      <c r="A16" s="557" t="s">
        <v>1135</v>
      </c>
      <c r="B16" s="558" t="s">
        <v>1136</v>
      </c>
      <c r="C16" s="558" t="s">
        <v>458</v>
      </c>
      <c r="D16" s="558" t="s">
        <v>1137</v>
      </c>
      <c r="E16" s="558" t="s">
        <v>1158</v>
      </c>
      <c r="F16" s="558" t="s">
        <v>1159</v>
      </c>
      <c r="G16" s="578">
        <v>1</v>
      </c>
      <c r="H16" s="578">
        <v>1655</v>
      </c>
      <c r="I16" s="558">
        <v>0.24924698795180722</v>
      </c>
      <c r="J16" s="558">
        <v>1655</v>
      </c>
      <c r="K16" s="578">
        <v>4</v>
      </c>
      <c r="L16" s="578">
        <v>6640</v>
      </c>
      <c r="M16" s="558">
        <v>1</v>
      </c>
      <c r="N16" s="558">
        <v>1660</v>
      </c>
      <c r="O16" s="578">
        <v>2</v>
      </c>
      <c r="P16" s="578">
        <v>3330</v>
      </c>
      <c r="Q16" s="563">
        <v>0.50150602409638556</v>
      </c>
      <c r="R16" s="579">
        <v>1665</v>
      </c>
    </row>
    <row r="17" spans="1:18" ht="14.45" customHeight="1" x14ac:dyDescent="0.2">
      <c r="A17" s="557" t="s">
        <v>1135</v>
      </c>
      <c r="B17" s="558" t="s">
        <v>1136</v>
      </c>
      <c r="C17" s="558" t="s">
        <v>458</v>
      </c>
      <c r="D17" s="558" t="s">
        <v>1137</v>
      </c>
      <c r="E17" s="558" t="s">
        <v>1160</v>
      </c>
      <c r="F17" s="558" t="s">
        <v>1161</v>
      </c>
      <c r="G17" s="578">
        <v>5</v>
      </c>
      <c r="H17" s="578">
        <v>31210</v>
      </c>
      <c r="I17" s="558">
        <v>0.62052648321934145</v>
      </c>
      <c r="J17" s="558">
        <v>6242</v>
      </c>
      <c r="K17" s="578">
        <v>8</v>
      </c>
      <c r="L17" s="578">
        <v>50296</v>
      </c>
      <c r="M17" s="558">
        <v>1</v>
      </c>
      <c r="N17" s="558">
        <v>6287</v>
      </c>
      <c r="O17" s="578">
        <v>1</v>
      </c>
      <c r="P17" s="578">
        <v>6326</v>
      </c>
      <c r="Q17" s="563">
        <v>0.12577540957531413</v>
      </c>
      <c r="R17" s="579">
        <v>6326</v>
      </c>
    </row>
    <row r="18" spans="1:18" ht="14.45" customHeight="1" x14ac:dyDescent="0.2">
      <c r="A18" s="557" t="s">
        <v>1135</v>
      </c>
      <c r="B18" s="558" t="s">
        <v>1136</v>
      </c>
      <c r="C18" s="558" t="s">
        <v>458</v>
      </c>
      <c r="D18" s="558" t="s">
        <v>1137</v>
      </c>
      <c r="E18" s="558" t="s">
        <v>1162</v>
      </c>
      <c r="F18" s="558" t="s">
        <v>1163</v>
      </c>
      <c r="G18" s="578">
        <v>8</v>
      </c>
      <c r="H18" s="578">
        <v>936</v>
      </c>
      <c r="I18" s="558">
        <v>2.6440677966101696</v>
      </c>
      <c r="J18" s="558">
        <v>117</v>
      </c>
      <c r="K18" s="578">
        <v>3</v>
      </c>
      <c r="L18" s="578">
        <v>354</v>
      </c>
      <c r="M18" s="558">
        <v>1</v>
      </c>
      <c r="N18" s="558">
        <v>118</v>
      </c>
      <c r="O18" s="578">
        <v>2</v>
      </c>
      <c r="P18" s="578">
        <v>238</v>
      </c>
      <c r="Q18" s="563">
        <v>0.67231638418079098</v>
      </c>
      <c r="R18" s="579">
        <v>119</v>
      </c>
    </row>
    <row r="19" spans="1:18" ht="14.45" customHeight="1" x14ac:dyDescent="0.2">
      <c r="A19" s="557" t="s">
        <v>1135</v>
      </c>
      <c r="B19" s="558" t="s">
        <v>1136</v>
      </c>
      <c r="C19" s="558" t="s">
        <v>458</v>
      </c>
      <c r="D19" s="558" t="s">
        <v>1137</v>
      </c>
      <c r="E19" s="558" t="s">
        <v>1164</v>
      </c>
      <c r="F19" s="558" t="s">
        <v>1165</v>
      </c>
      <c r="G19" s="578"/>
      <c r="H19" s="578"/>
      <c r="I19" s="558"/>
      <c r="J19" s="558"/>
      <c r="K19" s="578"/>
      <c r="L19" s="578"/>
      <c r="M19" s="558"/>
      <c r="N19" s="558"/>
      <c r="O19" s="578">
        <v>1</v>
      </c>
      <c r="P19" s="578">
        <v>215</v>
      </c>
      <c r="Q19" s="563"/>
      <c r="R19" s="579">
        <v>215</v>
      </c>
    </row>
    <row r="20" spans="1:18" ht="14.45" customHeight="1" x14ac:dyDescent="0.2">
      <c r="A20" s="557" t="s">
        <v>1135</v>
      </c>
      <c r="B20" s="558" t="s">
        <v>1136</v>
      </c>
      <c r="C20" s="558" t="s">
        <v>458</v>
      </c>
      <c r="D20" s="558" t="s">
        <v>1137</v>
      </c>
      <c r="E20" s="558" t="s">
        <v>1166</v>
      </c>
      <c r="F20" s="558" t="s">
        <v>1167</v>
      </c>
      <c r="G20" s="578"/>
      <c r="H20" s="578"/>
      <c r="I20" s="558"/>
      <c r="J20" s="558"/>
      <c r="K20" s="578"/>
      <c r="L20" s="578"/>
      <c r="M20" s="558"/>
      <c r="N20" s="558"/>
      <c r="O20" s="578">
        <v>1</v>
      </c>
      <c r="P20" s="578">
        <v>140</v>
      </c>
      <c r="Q20" s="563"/>
      <c r="R20" s="579">
        <v>140</v>
      </c>
    </row>
    <row r="21" spans="1:18" ht="14.45" customHeight="1" x14ac:dyDescent="0.2">
      <c r="A21" s="557" t="s">
        <v>1135</v>
      </c>
      <c r="B21" s="558" t="s">
        <v>1136</v>
      </c>
      <c r="C21" s="558" t="s">
        <v>458</v>
      </c>
      <c r="D21" s="558" t="s">
        <v>1137</v>
      </c>
      <c r="E21" s="558" t="s">
        <v>1168</v>
      </c>
      <c r="F21" s="558" t="s">
        <v>1169</v>
      </c>
      <c r="G21" s="578">
        <v>239</v>
      </c>
      <c r="H21" s="578">
        <v>11711</v>
      </c>
      <c r="I21" s="558">
        <v>0.6888823529411765</v>
      </c>
      <c r="J21" s="558">
        <v>49</v>
      </c>
      <c r="K21" s="578">
        <v>340</v>
      </c>
      <c r="L21" s="578">
        <v>17000</v>
      </c>
      <c r="M21" s="558">
        <v>1</v>
      </c>
      <c r="N21" s="558">
        <v>50</v>
      </c>
      <c r="O21" s="578">
        <v>300</v>
      </c>
      <c r="P21" s="578">
        <v>15300</v>
      </c>
      <c r="Q21" s="563">
        <v>0.9</v>
      </c>
      <c r="R21" s="579">
        <v>51</v>
      </c>
    </row>
    <row r="22" spans="1:18" ht="14.45" customHeight="1" x14ac:dyDescent="0.2">
      <c r="A22" s="557" t="s">
        <v>1135</v>
      </c>
      <c r="B22" s="558" t="s">
        <v>1136</v>
      </c>
      <c r="C22" s="558" t="s">
        <v>458</v>
      </c>
      <c r="D22" s="558" t="s">
        <v>1137</v>
      </c>
      <c r="E22" s="558" t="s">
        <v>1170</v>
      </c>
      <c r="F22" s="558" t="s">
        <v>1171</v>
      </c>
      <c r="G22" s="578">
        <v>186</v>
      </c>
      <c r="H22" s="578">
        <v>72912</v>
      </c>
      <c r="I22" s="558">
        <v>0.59913718723037102</v>
      </c>
      <c r="J22" s="558">
        <v>392</v>
      </c>
      <c r="K22" s="578">
        <v>305</v>
      </c>
      <c r="L22" s="578">
        <v>121695</v>
      </c>
      <c r="M22" s="558">
        <v>1</v>
      </c>
      <c r="N22" s="558">
        <v>399</v>
      </c>
      <c r="O22" s="578">
        <v>275</v>
      </c>
      <c r="P22" s="578">
        <v>111375</v>
      </c>
      <c r="Q22" s="563">
        <v>0.91519783064217919</v>
      </c>
      <c r="R22" s="579">
        <v>405</v>
      </c>
    </row>
    <row r="23" spans="1:18" ht="14.45" customHeight="1" x14ac:dyDescent="0.2">
      <c r="A23" s="557" t="s">
        <v>1135</v>
      </c>
      <c r="B23" s="558" t="s">
        <v>1136</v>
      </c>
      <c r="C23" s="558" t="s">
        <v>458</v>
      </c>
      <c r="D23" s="558" t="s">
        <v>1137</v>
      </c>
      <c r="E23" s="558" t="s">
        <v>1172</v>
      </c>
      <c r="F23" s="558" t="s">
        <v>1173</v>
      </c>
      <c r="G23" s="578">
        <v>146</v>
      </c>
      <c r="H23" s="578">
        <v>5548</v>
      </c>
      <c r="I23" s="558">
        <v>0.75647668393782386</v>
      </c>
      <c r="J23" s="558">
        <v>38</v>
      </c>
      <c r="K23" s="578">
        <v>193</v>
      </c>
      <c r="L23" s="578">
        <v>7334</v>
      </c>
      <c r="M23" s="558">
        <v>1</v>
      </c>
      <c r="N23" s="558">
        <v>38</v>
      </c>
      <c r="O23" s="578">
        <v>322</v>
      </c>
      <c r="P23" s="578">
        <v>12558</v>
      </c>
      <c r="Q23" s="563">
        <v>1.7122988819198255</v>
      </c>
      <c r="R23" s="579">
        <v>39</v>
      </c>
    </row>
    <row r="24" spans="1:18" ht="14.45" customHeight="1" x14ac:dyDescent="0.2">
      <c r="A24" s="557" t="s">
        <v>1135</v>
      </c>
      <c r="B24" s="558" t="s">
        <v>1136</v>
      </c>
      <c r="C24" s="558" t="s">
        <v>458</v>
      </c>
      <c r="D24" s="558" t="s">
        <v>1137</v>
      </c>
      <c r="E24" s="558" t="s">
        <v>1174</v>
      </c>
      <c r="F24" s="558" t="s">
        <v>1175</v>
      </c>
      <c r="G24" s="578">
        <v>26</v>
      </c>
      <c r="H24" s="578">
        <v>6890</v>
      </c>
      <c r="I24" s="558">
        <v>0.80340485074626866</v>
      </c>
      <c r="J24" s="558">
        <v>265</v>
      </c>
      <c r="K24" s="578">
        <v>32</v>
      </c>
      <c r="L24" s="578">
        <v>8576</v>
      </c>
      <c r="M24" s="558">
        <v>1</v>
      </c>
      <c r="N24" s="558">
        <v>268</v>
      </c>
      <c r="O24" s="578">
        <v>2</v>
      </c>
      <c r="P24" s="578">
        <v>540</v>
      </c>
      <c r="Q24" s="563">
        <v>6.2966417910447756E-2</v>
      </c>
      <c r="R24" s="579">
        <v>270</v>
      </c>
    </row>
    <row r="25" spans="1:18" ht="14.45" customHeight="1" x14ac:dyDescent="0.2">
      <c r="A25" s="557" t="s">
        <v>1135</v>
      </c>
      <c r="B25" s="558" t="s">
        <v>1136</v>
      </c>
      <c r="C25" s="558" t="s">
        <v>458</v>
      </c>
      <c r="D25" s="558" t="s">
        <v>1137</v>
      </c>
      <c r="E25" s="558" t="s">
        <v>1176</v>
      </c>
      <c r="F25" s="558" t="s">
        <v>1177</v>
      </c>
      <c r="G25" s="578">
        <v>817</v>
      </c>
      <c r="H25" s="578">
        <v>577526</v>
      </c>
      <c r="I25" s="558">
        <v>1.1249922081969768</v>
      </c>
      <c r="J25" s="558">
        <v>706.88616891064873</v>
      </c>
      <c r="K25" s="578">
        <v>720</v>
      </c>
      <c r="L25" s="578">
        <v>513360</v>
      </c>
      <c r="M25" s="558">
        <v>1</v>
      </c>
      <c r="N25" s="558">
        <v>713</v>
      </c>
      <c r="O25" s="578">
        <v>579</v>
      </c>
      <c r="P25" s="578">
        <v>416301</v>
      </c>
      <c r="Q25" s="563">
        <v>0.81093384759233289</v>
      </c>
      <c r="R25" s="579">
        <v>719</v>
      </c>
    </row>
    <row r="26" spans="1:18" ht="14.45" customHeight="1" x14ac:dyDescent="0.2">
      <c r="A26" s="557" t="s">
        <v>1135</v>
      </c>
      <c r="B26" s="558" t="s">
        <v>1136</v>
      </c>
      <c r="C26" s="558" t="s">
        <v>458</v>
      </c>
      <c r="D26" s="558" t="s">
        <v>1137</v>
      </c>
      <c r="E26" s="558" t="s">
        <v>1178</v>
      </c>
      <c r="F26" s="558" t="s">
        <v>1179</v>
      </c>
      <c r="G26" s="578">
        <v>28</v>
      </c>
      <c r="H26" s="578">
        <v>4145</v>
      </c>
      <c r="I26" s="558">
        <v>0.43862433862433864</v>
      </c>
      <c r="J26" s="558">
        <v>148.03571428571428</v>
      </c>
      <c r="K26" s="578">
        <v>63</v>
      </c>
      <c r="L26" s="578">
        <v>9450</v>
      </c>
      <c r="M26" s="558">
        <v>1</v>
      </c>
      <c r="N26" s="558">
        <v>150</v>
      </c>
      <c r="O26" s="578">
        <v>32</v>
      </c>
      <c r="P26" s="578">
        <v>4832</v>
      </c>
      <c r="Q26" s="563">
        <v>0.51132275132275129</v>
      </c>
      <c r="R26" s="579">
        <v>151</v>
      </c>
    </row>
    <row r="27" spans="1:18" ht="14.45" customHeight="1" x14ac:dyDescent="0.2">
      <c r="A27" s="557" t="s">
        <v>1135</v>
      </c>
      <c r="B27" s="558" t="s">
        <v>1136</v>
      </c>
      <c r="C27" s="558" t="s">
        <v>458</v>
      </c>
      <c r="D27" s="558" t="s">
        <v>1137</v>
      </c>
      <c r="E27" s="558" t="s">
        <v>1180</v>
      </c>
      <c r="F27" s="558" t="s">
        <v>1181</v>
      </c>
      <c r="G27" s="578">
        <v>2744</v>
      </c>
      <c r="H27" s="578">
        <v>836920</v>
      </c>
      <c r="I27" s="558">
        <v>1.0242264331974094</v>
      </c>
      <c r="J27" s="558">
        <v>305</v>
      </c>
      <c r="K27" s="578">
        <v>2653</v>
      </c>
      <c r="L27" s="578">
        <v>817124</v>
      </c>
      <c r="M27" s="558">
        <v>1</v>
      </c>
      <c r="N27" s="558">
        <v>308</v>
      </c>
      <c r="O27" s="578">
        <v>2370</v>
      </c>
      <c r="P27" s="578">
        <v>734700</v>
      </c>
      <c r="Q27" s="563">
        <v>0.89912914074240879</v>
      </c>
      <c r="R27" s="579">
        <v>310</v>
      </c>
    </row>
    <row r="28" spans="1:18" ht="14.45" customHeight="1" x14ac:dyDescent="0.2">
      <c r="A28" s="557" t="s">
        <v>1135</v>
      </c>
      <c r="B28" s="558" t="s">
        <v>1136</v>
      </c>
      <c r="C28" s="558" t="s">
        <v>458</v>
      </c>
      <c r="D28" s="558" t="s">
        <v>1137</v>
      </c>
      <c r="E28" s="558" t="s">
        <v>1182</v>
      </c>
      <c r="F28" s="558" t="s">
        <v>1183</v>
      </c>
      <c r="G28" s="578">
        <v>5</v>
      </c>
      <c r="H28" s="578">
        <v>18610</v>
      </c>
      <c r="I28" s="558">
        <v>0.82425369829037121</v>
      </c>
      <c r="J28" s="558">
        <v>3722</v>
      </c>
      <c r="K28" s="578">
        <v>6</v>
      </c>
      <c r="L28" s="578">
        <v>22578</v>
      </c>
      <c r="M28" s="558">
        <v>1</v>
      </c>
      <c r="N28" s="558">
        <v>3763</v>
      </c>
      <c r="O28" s="578">
        <v>6</v>
      </c>
      <c r="P28" s="578">
        <v>22794</v>
      </c>
      <c r="Q28" s="563">
        <v>1.0095668349720968</v>
      </c>
      <c r="R28" s="579">
        <v>3799</v>
      </c>
    </row>
    <row r="29" spans="1:18" ht="14.45" customHeight="1" x14ac:dyDescent="0.2">
      <c r="A29" s="557" t="s">
        <v>1135</v>
      </c>
      <c r="B29" s="558" t="s">
        <v>1136</v>
      </c>
      <c r="C29" s="558" t="s">
        <v>458</v>
      </c>
      <c r="D29" s="558" t="s">
        <v>1137</v>
      </c>
      <c r="E29" s="558" t="s">
        <v>1184</v>
      </c>
      <c r="F29" s="558" t="s">
        <v>1185</v>
      </c>
      <c r="G29" s="578">
        <v>7644</v>
      </c>
      <c r="H29" s="578">
        <v>3783780</v>
      </c>
      <c r="I29" s="558">
        <v>0.93880468625749702</v>
      </c>
      <c r="J29" s="558">
        <v>495</v>
      </c>
      <c r="K29" s="578">
        <v>8077</v>
      </c>
      <c r="L29" s="578">
        <v>4030423</v>
      </c>
      <c r="M29" s="558">
        <v>1</v>
      </c>
      <c r="N29" s="558">
        <v>499</v>
      </c>
      <c r="O29" s="578">
        <v>6513</v>
      </c>
      <c r="P29" s="578">
        <v>3276039</v>
      </c>
      <c r="Q29" s="563">
        <v>0.81282758658334375</v>
      </c>
      <c r="R29" s="579">
        <v>503</v>
      </c>
    </row>
    <row r="30" spans="1:18" ht="14.45" customHeight="1" x14ac:dyDescent="0.2">
      <c r="A30" s="557" t="s">
        <v>1135</v>
      </c>
      <c r="B30" s="558" t="s">
        <v>1136</v>
      </c>
      <c r="C30" s="558" t="s">
        <v>458</v>
      </c>
      <c r="D30" s="558" t="s">
        <v>1137</v>
      </c>
      <c r="E30" s="558" t="s">
        <v>1186</v>
      </c>
      <c r="F30" s="558" t="s">
        <v>1187</v>
      </c>
      <c r="G30" s="578"/>
      <c r="H30" s="578"/>
      <c r="I30" s="558"/>
      <c r="J30" s="558"/>
      <c r="K30" s="578">
        <v>4</v>
      </c>
      <c r="L30" s="578">
        <v>26676</v>
      </c>
      <c r="M30" s="558">
        <v>1</v>
      </c>
      <c r="N30" s="558">
        <v>6669</v>
      </c>
      <c r="O30" s="578"/>
      <c r="P30" s="578"/>
      <c r="Q30" s="563"/>
      <c r="R30" s="579"/>
    </row>
    <row r="31" spans="1:18" ht="14.45" customHeight="1" x14ac:dyDescent="0.2">
      <c r="A31" s="557" t="s">
        <v>1135</v>
      </c>
      <c r="B31" s="558" t="s">
        <v>1136</v>
      </c>
      <c r="C31" s="558" t="s">
        <v>458</v>
      </c>
      <c r="D31" s="558" t="s">
        <v>1137</v>
      </c>
      <c r="E31" s="558" t="s">
        <v>1188</v>
      </c>
      <c r="F31" s="558" t="s">
        <v>1189</v>
      </c>
      <c r="G31" s="578">
        <v>7747</v>
      </c>
      <c r="H31" s="578">
        <v>2874137</v>
      </c>
      <c r="I31" s="558">
        <v>0.98087788823029942</v>
      </c>
      <c r="J31" s="558">
        <v>371</v>
      </c>
      <c r="K31" s="578">
        <v>7793</v>
      </c>
      <c r="L31" s="578">
        <v>2930168</v>
      </c>
      <c r="M31" s="558">
        <v>1</v>
      </c>
      <c r="N31" s="558">
        <v>376</v>
      </c>
      <c r="O31" s="578">
        <v>6476</v>
      </c>
      <c r="P31" s="578">
        <v>2460880</v>
      </c>
      <c r="Q31" s="563">
        <v>0.83984263018366179</v>
      </c>
      <c r="R31" s="579">
        <v>380</v>
      </c>
    </row>
    <row r="32" spans="1:18" ht="14.45" customHeight="1" x14ac:dyDescent="0.2">
      <c r="A32" s="557" t="s">
        <v>1135</v>
      </c>
      <c r="B32" s="558" t="s">
        <v>1136</v>
      </c>
      <c r="C32" s="558" t="s">
        <v>458</v>
      </c>
      <c r="D32" s="558" t="s">
        <v>1137</v>
      </c>
      <c r="E32" s="558" t="s">
        <v>1190</v>
      </c>
      <c r="F32" s="558" t="s">
        <v>1191</v>
      </c>
      <c r="G32" s="578">
        <v>704</v>
      </c>
      <c r="H32" s="578">
        <v>2191552</v>
      </c>
      <c r="I32" s="558">
        <v>1.0229959743974666</v>
      </c>
      <c r="J32" s="558">
        <v>3113</v>
      </c>
      <c r="K32" s="578">
        <v>684</v>
      </c>
      <c r="L32" s="578">
        <v>2142288</v>
      </c>
      <c r="M32" s="558">
        <v>1</v>
      </c>
      <c r="N32" s="558">
        <v>3132</v>
      </c>
      <c r="O32" s="578">
        <v>556</v>
      </c>
      <c r="P32" s="578">
        <v>1750844</v>
      </c>
      <c r="Q32" s="563">
        <v>0.81727760226449475</v>
      </c>
      <c r="R32" s="579">
        <v>3149</v>
      </c>
    </row>
    <row r="33" spans="1:18" ht="14.45" customHeight="1" x14ac:dyDescent="0.2">
      <c r="A33" s="557" t="s">
        <v>1135</v>
      </c>
      <c r="B33" s="558" t="s">
        <v>1136</v>
      </c>
      <c r="C33" s="558" t="s">
        <v>458</v>
      </c>
      <c r="D33" s="558" t="s">
        <v>1137</v>
      </c>
      <c r="E33" s="558" t="s">
        <v>1192</v>
      </c>
      <c r="F33" s="558" t="s">
        <v>1193</v>
      </c>
      <c r="G33" s="578">
        <v>87</v>
      </c>
      <c r="H33" s="578">
        <v>1044</v>
      </c>
      <c r="I33" s="558">
        <v>0.97752808988764039</v>
      </c>
      <c r="J33" s="558">
        <v>12</v>
      </c>
      <c r="K33" s="578">
        <v>89</v>
      </c>
      <c r="L33" s="578">
        <v>1068</v>
      </c>
      <c r="M33" s="558">
        <v>1</v>
      </c>
      <c r="N33" s="558">
        <v>12</v>
      </c>
      <c r="O33" s="578">
        <v>76</v>
      </c>
      <c r="P33" s="578">
        <v>912</v>
      </c>
      <c r="Q33" s="563">
        <v>0.8539325842696629</v>
      </c>
      <c r="R33" s="579">
        <v>12</v>
      </c>
    </row>
    <row r="34" spans="1:18" ht="14.45" customHeight="1" x14ac:dyDescent="0.2">
      <c r="A34" s="557" t="s">
        <v>1135</v>
      </c>
      <c r="B34" s="558" t="s">
        <v>1136</v>
      </c>
      <c r="C34" s="558" t="s">
        <v>458</v>
      </c>
      <c r="D34" s="558" t="s">
        <v>1137</v>
      </c>
      <c r="E34" s="558" t="s">
        <v>1194</v>
      </c>
      <c r="F34" s="558" t="s">
        <v>1195</v>
      </c>
      <c r="G34" s="578">
        <v>3</v>
      </c>
      <c r="H34" s="578">
        <v>38388</v>
      </c>
      <c r="I34" s="558">
        <v>2.9981255857544515</v>
      </c>
      <c r="J34" s="558">
        <v>12796</v>
      </c>
      <c r="K34" s="578">
        <v>1</v>
      </c>
      <c r="L34" s="578">
        <v>12804</v>
      </c>
      <c r="M34" s="558">
        <v>1</v>
      </c>
      <c r="N34" s="558">
        <v>12804</v>
      </c>
      <c r="O34" s="578"/>
      <c r="P34" s="578"/>
      <c r="Q34" s="563"/>
      <c r="R34" s="579"/>
    </row>
    <row r="35" spans="1:18" ht="14.45" customHeight="1" x14ac:dyDescent="0.2">
      <c r="A35" s="557" t="s">
        <v>1135</v>
      </c>
      <c r="B35" s="558" t="s">
        <v>1136</v>
      </c>
      <c r="C35" s="558" t="s">
        <v>458</v>
      </c>
      <c r="D35" s="558" t="s">
        <v>1137</v>
      </c>
      <c r="E35" s="558" t="s">
        <v>1196</v>
      </c>
      <c r="F35" s="558" t="s">
        <v>1197</v>
      </c>
      <c r="G35" s="578">
        <v>1711</v>
      </c>
      <c r="H35" s="578">
        <v>191632</v>
      </c>
      <c r="I35" s="558">
        <v>0.93076751211835673</v>
      </c>
      <c r="J35" s="558">
        <v>112</v>
      </c>
      <c r="K35" s="578">
        <v>1822</v>
      </c>
      <c r="L35" s="578">
        <v>205886</v>
      </c>
      <c r="M35" s="558">
        <v>1</v>
      </c>
      <c r="N35" s="558">
        <v>113</v>
      </c>
      <c r="O35" s="578">
        <v>1605</v>
      </c>
      <c r="P35" s="578">
        <v>182970</v>
      </c>
      <c r="Q35" s="563">
        <v>0.88869568596213433</v>
      </c>
      <c r="R35" s="579">
        <v>114</v>
      </c>
    </row>
    <row r="36" spans="1:18" ht="14.45" customHeight="1" x14ac:dyDescent="0.2">
      <c r="A36" s="557" t="s">
        <v>1135</v>
      </c>
      <c r="B36" s="558" t="s">
        <v>1136</v>
      </c>
      <c r="C36" s="558" t="s">
        <v>458</v>
      </c>
      <c r="D36" s="558" t="s">
        <v>1137</v>
      </c>
      <c r="E36" s="558" t="s">
        <v>1198</v>
      </c>
      <c r="F36" s="558" t="s">
        <v>1199</v>
      </c>
      <c r="G36" s="578">
        <v>97</v>
      </c>
      <c r="H36" s="578">
        <v>12216</v>
      </c>
      <c r="I36" s="558">
        <v>1.5637480798771122</v>
      </c>
      <c r="J36" s="558">
        <v>125.9381443298969</v>
      </c>
      <c r="K36" s="578">
        <v>62</v>
      </c>
      <c r="L36" s="578">
        <v>7812</v>
      </c>
      <c r="M36" s="558">
        <v>1</v>
      </c>
      <c r="N36" s="558">
        <v>126</v>
      </c>
      <c r="O36" s="578">
        <v>43</v>
      </c>
      <c r="P36" s="578">
        <v>5418</v>
      </c>
      <c r="Q36" s="563">
        <v>0.69354838709677424</v>
      </c>
      <c r="R36" s="579">
        <v>126</v>
      </c>
    </row>
    <row r="37" spans="1:18" ht="14.45" customHeight="1" x14ac:dyDescent="0.2">
      <c r="A37" s="557" t="s">
        <v>1135</v>
      </c>
      <c r="B37" s="558" t="s">
        <v>1136</v>
      </c>
      <c r="C37" s="558" t="s">
        <v>458</v>
      </c>
      <c r="D37" s="558" t="s">
        <v>1137</v>
      </c>
      <c r="E37" s="558" t="s">
        <v>1200</v>
      </c>
      <c r="F37" s="558" t="s">
        <v>1201</v>
      </c>
      <c r="G37" s="578">
        <v>208</v>
      </c>
      <c r="H37" s="578">
        <v>103168</v>
      </c>
      <c r="I37" s="558">
        <v>0.6743006535947712</v>
      </c>
      <c r="J37" s="558">
        <v>496</v>
      </c>
      <c r="K37" s="578">
        <v>306</v>
      </c>
      <c r="L37" s="578">
        <v>153000</v>
      </c>
      <c r="M37" s="558">
        <v>1</v>
      </c>
      <c r="N37" s="558">
        <v>500</v>
      </c>
      <c r="O37" s="578">
        <v>179</v>
      </c>
      <c r="P37" s="578">
        <v>90216</v>
      </c>
      <c r="Q37" s="563">
        <v>0.58964705882352941</v>
      </c>
      <c r="R37" s="579">
        <v>504</v>
      </c>
    </row>
    <row r="38" spans="1:18" ht="14.45" customHeight="1" x14ac:dyDescent="0.2">
      <c r="A38" s="557" t="s">
        <v>1135</v>
      </c>
      <c r="B38" s="558" t="s">
        <v>1136</v>
      </c>
      <c r="C38" s="558" t="s">
        <v>458</v>
      </c>
      <c r="D38" s="558" t="s">
        <v>1137</v>
      </c>
      <c r="E38" s="558" t="s">
        <v>1202</v>
      </c>
      <c r="F38" s="558" t="s">
        <v>1203</v>
      </c>
      <c r="G38" s="578">
        <v>2589</v>
      </c>
      <c r="H38" s="578">
        <v>1185762</v>
      </c>
      <c r="I38" s="558">
        <v>1.0187116295612819</v>
      </c>
      <c r="J38" s="558">
        <v>458</v>
      </c>
      <c r="K38" s="578">
        <v>2514</v>
      </c>
      <c r="L38" s="578">
        <v>1163982</v>
      </c>
      <c r="M38" s="558">
        <v>1</v>
      </c>
      <c r="N38" s="558">
        <v>463</v>
      </c>
      <c r="O38" s="578">
        <v>2087</v>
      </c>
      <c r="P38" s="578">
        <v>974629</v>
      </c>
      <c r="Q38" s="563">
        <v>0.83732308575218517</v>
      </c>
      <c r="R38" s="579">
        <v>467</v>
      </c>
    </row>
    <row r="39" spans="1:18" ht="14.45" customHeight="1" x14ac:dyDescent="0.2">
      <c r="A39" s="557" t="s">
        <v>1135</v>
      </c>
      <c r="B39" s="558" t="s">
        <v>1136</v>
      </c>
      <c r="C39" s="558" t="s">
        <v>458</v>
      </c>
      <c r="D39" s="558" t="s">
        <v>1137</v>
      </c>
      <c r="E39" s="558" t="s">
        <v>1204</v>
      </c>
      <c r="F39" s="558" t="s">
        <v>1205</v>
      </c>
      <c r="G39" s="578">
        <v>7413</v>
      </c>
      <c r="H39" s="578">
        <v>429954</v>
      </c>
      <c r="I39" s="558">
        <v>0.90503675263330718</v>
      </c>
      <c r="J39" s="558">
        <v>58</v>
      </c>
      <c r="K39" s="578">
        <v>8052</v>
      </c>
      <c r="L39" s="578">
        <v>475068</v>
      </c>
      <c r="M39" s="558">
        <v>1</v>
      </c>
      <c r="N39" s="558">
        <v>59</v>
      </c>
      <c r="O39" s="578">
        <v>6419</v>
      </c>
      <c r="P39" s="578">
        <v>378721</v>
      </c>
      <c r="Q39" s="563">
        <v>0.79719324391455537</v>
      </c>
      <c r="R39" s="579">
        <v>59</v>
      </c>
    </row>
    <row r="40" spans="1:18" ht="14.45" customHeight="1" x14ac:dyDescent="0.2">
      <c r="A40" s="557" t="s">
        <v>1135</v>
      </c>
      <c r="B40" s="558" t="s">
        <v>1136</v>
      </c>
      <c r="C40" s="558" t="s">
        <v>458</v>
      </c>
      <c r="D40" s="558" t="s">
        <v>1137</v>
      </c>
      <c r="E40" s="558" t="s">
        <v>1206</v>
      </c>
      <c r="F40" s="558" t="s">
        <v>1207</v>
      </c>
      <c r="G40" s="578">
        <v>110</v>
      </c>
      <c r="H40" s="578">
        <v>239140</v>
      </c>
      <c r="I40" s="558">
        <v>0.58376377998886864</v>
      </c>
      <c r="J40" s="558">
        <v>2174</v>
      </c>
      <c r="K40" s="578">
        <v>188</v>
      </c>
      <c r="L40" s="578">
        <v>409652</v>
      </c>
      <c r="M40" s="558">
        <v>1</v>
      </c>
      <c r="N40" s="558">
        <v>2179</v>
      </c>
      <c r="O40" s="578">
        <v>51</v>
      </c>
      <c r="P40" s="578">
        <v>111333</v>
      </c>
      <c r="Q40" s="563">
        <v>0.27177457939909971</v>
      </c>
      <c r="R40" s="579">
        <v>2183</v>
      </c>
    </row>
    <row r="41" spans="1:18" ht="14.45" customHeight="1" x14ac:dyDescent="0.2">
      <c r="A41" s="557" t="s">
        <v>1135</v>
      </c>
      <c r="B41" s="558" t="s">
        <v>1136</v>
      </c>
      <c r="C41" s="558" t="s">
        <v>458</v>
      </c>
      <c r="D41" s="558" t="s">
        <v>1137</v>
      </c>
      <c r="E41" s="558" t="s">
        <v>1208</v>
      </c>
      <c r="F41" s="558" t="s">
        <v>1209</v>
      </c>
      <c r="G41" s="578">
        <v>16</v>
      </c>
      <c r="H41" s="578">
        <v>167472</v>
      </c>
      <c r="I41" s="558">
        <v>0.21266285714285715</v>
      </c>
      <c r="J41" s="558">
        <v>10467</v>
      </c>
      <c r="K41" s="578">
        <v>75</v>
      </c>
      <c r="L41" s="578">
        <v>787500</v>
      </c>
      <c r="M41" s="558">
        <v>1</v>
      </c>
      <c r="N41" s="558">
        <v>10500</v>
      </c>
      <c r="O41" s="578">
        <v>80</v>
      </c>
      <c r="P41" s="578">
        <v>842400</v>
      </c>
      <c r="Q41" s="563">
        <v>1.0697142857142856</v>
      </c>
      <c r="R41" s="579">
        <v>10530</v>
      </c>
    </row>
    <row r="42" spans="1:18" ht="14.45" customHeight="1" x14ac:dyDescent="0.2">
      <c r="A42" s="557" t="s">
        <v>1135</v>
      </c>
      <c r="B42" s="558" t="s">
        <v>1136</v>
      </c>
      <c r="C42" s="558" t="s">
        <v>458</v>
      </c>
      <c r="D42" s="558" t="s">
        <v>1137</v>
      </c>
      <c r="E42" s="558" t="s">
        <v>1210</v>
      </c>
      <c r="F42" s="558" t="s">
        <v>1211</v>
      </c>
      <c r="G42" s="578">
        <v>19</v>
      </c>
      <c r="H42" s="578">
        <v>4826</v>
      </c>
      <c r="I42" s="558">
        <v>1.5648508430609598</v>
      </c>
      <c r="J42" s="558">
        <v>254</v>
      </c>
      <c r="K42" s="578">
        <v>12</v>
      </c>
      <c r="L42" s="578">
        <v>3084</v>
      </c>
      <c r="M42" s="558">
        <v>1</v>
      </c>
      <c r="N42" s="558">
        <v>257</v>
      </c>
      <c r="O42" s="578">
        <v>8</v>
      </c>
      <c r="P42" s="578">
        <v>2072</v>
      </c>
      <c r="Q42" s="563">
        <v>0.67185473411154339</v>
      </c>
      <c r="R42" s="579">
        <v>259</v>
      </c>
    </row>
    <row r="43" spans="1:18" ht="14.45" customHeight="1" x14ac:dyDescent="0.2">
      <c r="A43" s="557" t="s">
        <v>1135</v>
      </c>
      <c r="B43" s="558" t="s">
        <v>1136</v>
      </c>
      <c r="C43" s="558" t="s">
        <v>458</v>
      </c>
      <c r="D43" s="558" t="s">
        <v>1137</v>
      </c>
      <c r="E43" s="558" t="s">
        <v>1212</v>
      </c>
      <c r="F43" s="558" t="s">
        <v>1213</v>
      </c>
      <c r="G43" s="578">
        <v>11022</v>
      </c>
      <c r="H43" s="578">
        <v>1939872</v>
      </c>
      <c r="I43" s="558">
        <v>1.1702055655994774</v>
      </c>
      <c r="J43" s="558">
        <v>176</v>
      </c>
      <c r="K43" s="578">
        <v>9261</v>
      </c>
      <c r="L43" s="578">
        <v>1657719</v>
      </c>
      <c r="M43" s="558">
        <v>1</v>
      </c>
      <c r="N43" s="558">
        <v>179</v>
      </c>
      <c r="O43" s="578">
        <v>8605</v>
      </c>
      <c r="P43" s="578">
        <v>1557505</v>
      </c>
      <c r="Q43" s="563">
        <v>0.93954705230500468</v>
      </c>
      <c r="R43" s="579">
        <v>181</v>
      </c>
    </row>
    <row r="44" spans="1:18" ht="14.45" customHeight="1" x14ac:dyDescent="0.2">
      <c r="A44" s="557" t="s">
        <v>1135</v>
      </c>
      <c r="B44" s="558" t="s">
        <v>1136</v>
      </c>
      <c r="C44" s="558" t="s">
        <v>458</v>
      </c>
      <c r="D44" s="558" t="s">
        <v>1137</v>
      </c>
      <c r="E44" s="558" t="s">
        <v>1214</v>
      </c>
      <c r="F44" s="558" t="s">
        <v>1215</v>
      </c>
      <c r="G44" s="578">
        <v>3665</v>
      </c>
      <c r="H44" s="578">
        <v>315190</v>
      </c>
      <c r="I44" s="558">
        <v>0.99721265158777617</v>
      </c>
      <c r="J44" s="558">
        <v>86</v>
      </c>
      <c r="K44" s="578">
        <v>3633</v>
      </c>
      <c r="L44" s="578">
        <v>316071</v>
      </c>
      <c r="M44" s="558">
        <v>1</v>
      </c>
      <c r="N44" s="558">
        <v>87</v>
      </c>
      <c r="O44" s="578">
        <v>2994</v>
      </c>
      <c r="P44" s="578">
        <v>263472</v>
      </c>
      <c r="Q44" s="563">
        <v>0.83358485909811408</v>
      </c>
      <c r="R44" s="579">
        <v>88</v>
      </c>
    </row>
    <row r="45" spans="1:18" ht="14.45" customHeight="1" x14ac:dyDescent="0.2">
      <c r="A45" s="557" t="s">
        <v>1135</v>
      </c>
      <c r="B45" s="558" t="s">
        <v>1136</v>
      </c>
      <c r="C45" s="558" t="s">
        <v>458</v>
      </c>
      <c r="D45" s="558" t="s">
        <v>1137</v>
      </c>
      <c r="E45" s="558" t="s">
        <v>1216</v>
      </c>
      <c r="F45" s="558" t="s">
        <v>1217</v>
      </c>
      <c r="G45" s="578">
        <v>1</v>
      </c>
      <c r="H45" s="578">
        <v>179</v>
      </c>
      <c r="I45" s="558"/>
      <c r="J45" s="558">
        <v>179</v>
      </c>
      <c r="K45" s="578"/>
      <c r="L45" s="578"/>
      <c r="M45" s="558"/>
      <c r="N45" s="558"/>
      <c r="O45" s="578">
        <v>1</v>
      </c>
      <c r="P45" s="578">
        <v>181</v>
      </c>
      <c r="Q45" s="563"/>
      <c r="R45" s="579">
        <v>181</v>
      </c>
    </row>
    <row r="46" spans="1:18" ht="14.45" customHeight="1" x14ac:dyDescent="0.2">
      <c r="A46" s="557" t="s">
        <v>1135</v>
      </c>
      <c r="B46" s="558" t="s">
        <v>1136</v>
      </c>
      <c r="C46" s="558" t="s">
        <v>458</v>
      </c>
      <c r="D46" s="558" t="s">
        <v>1137</v>
      </c>
      <c r="E46" s="558" t="s">
        <v>1218</v>
      </c>
      <c r="F46" s="558" t="s">
        <v>1219</v>
      </c>
      <c r="G46" s="578">
        <v>215</v>
      </c>
      <c r="H46" s="578">
        <v>36550</v>
      </c>
      <c r="I46" s="558">
        <v>0.90811965811965811</v>
      </c>
      <c r="J46" s="558">
        <v>170</v>
      </c>
      <c r="K46" s="578">
        <v>234</v>
      </c>
      <c r="L46" s="578">
        <v>40248</v>
      </c>
      <c r="M46" s="558">
        <v>1</v>
      </c>
      <c r="N46" s="558">
        <v>172</v>
      </c>
      <c r="O46" s="578">
        <v>177</v>
      </c>
      <c r="P46" s="578">
        <v>30798</v>
      </c>
      <c r="Q46" s="563">
        <v>0.76520572450805013</v>
      </c>
      <c r="R46" s="579">
        <v>174</v>
      </c>
    </row>
    <row r="47" spans="1:18" ht="14.45" customHeight="1" x14ac:dyDescent="0.2">
      <c r="A47" s="557" t="s">
        <v>1135</v>
      </c>
      <c r="B47" s="558" t="s">
        <v>1136</v>
      </c>
      <c r="C47" s="558" t="s">
        <v>458</v>
      </c>
      <c r="D47" s="558" t="s">
        <v>1137</v>
      </c>
      <c r="E47" s="558" t="s">
        <v>1220</v>
      </c>
      <c r="F47" s="558" t="s">
        <v>1221</v>
      </c>
      <c r="G47" s="578">
        <v>122</v>
      </c>
      <c r="H47" s="578">
        <v>3549</v>
      </c>
      <c r="I47" s="558">
        <v>0.71107994389901819</v>
      </c>
      <c r="J47" s="558">
        <v>29.090163934426229</v>
      </c>
      <c r="K47" s="578">
        <v>161</v>
      </c>
      <c r="L47" s="578">
        <v>4991</v>
      </c>
      <c r="M47" s="558">
        <v>1</v>
      </c>
      <c r="N47" s="558">
        <v>31</v>
      </c>
      <c r="O47" s="578">
        <v>115</v>
      </c>
      <c r="P47" s="578">
        <v>3565</v>
      </c>
      <c r="Q47" s="563">
        <v>0.7142857142857143</v>
      </c>
      <c r="R47" s="579">
        <v>31</v>
      </c>
    </row>
    <row r="48" spans="1:18" ht="14.45" customHeight="1" x14ac:dyDescent="0.2">
      <c r="A48" s="557" t="s">
        <v>1135</v>
      </c>
      <c r="B48" s="558" t="s">
        <v>1136</v>
      </c>
      <c r="C48" s="558" t="s">
        <v>458</v>
      </c>
      <c r="D48" s="558" t="s">
        <v>1137</v>
      </c>
      <c r="E48" s="558" t="s">
        <v>1222</v>
      </c>
      <c r="F48" s="558" t="s">
        <v>1223</v>
      </c>
      <c r="G48" s="578">
        <v>292</v>
      </c>
      <c r="H48" s="578">
        <v>51684</v>
      </c>
      <c r="I48" s="558">
        <v>0.8202247191011236</v>
      </c>
      <c r="J48" s="558">
        <v>177</v>
      </c>
      <c r="K48" s="578">
        <v>354</v>
      </c>
      <c r="L48" s="578">
        <v>63012</v>
      </c>
      <c r="M48" s="558">
        <v>1</v>
      </c>
      <c r="N48" s="558">
        <v>178</v>
      </c>
      <c r="O48" s="578">
        <v>122</v>
      </c>
      <c r="P48" s="578">
        <v>21960</v>
      </c>
      <c r="Q48" s="563">
        <v>0.34850504665777948</v>
      </c>
      <c r="R48" s="579">
        <v>180</v>
      </c>
    </row>
    <row r="49" spans="1:18" ht="14.45" customHeight="1" x14ac:dyDescent="0.2">
      <c r="A49" s="557" t="s">
        <v>1135</v>
      </c>
      <c r="B49" s="558" t="s">
        <v>1136</v>
      </c>
      <c r="C49" s="558" t="s">
        <v>458</v>
      </c>
      <c r="D49" s="558" t="s">
        <v>1137</v>
      </c>
      <c r="E49" s="558" t="s">
        <v>1224</v>
      </c>
      <c r="F49" s="558" t="s">
        <v>1225</v>
      </c>
      <c r="G49" s="578">
        <v>3</v>
      </c>
      <c r="H49" s="578">
        <v>1077</v>
      </c>
      <c r="I49" s="558"/>
      <c r="J49" s="558">
        <v>359</v>
      </c>
      <c r="K49" s="578"/>
      <c r="L49" s="578"/>
      <c r="M49" s="558"/>
      <c r="N49" s="558"/>
      <c r="O49" s="578"/>
      <c r="P49" s="578"/>
      <c r="Q49" s="563"/>
      <c r="R49" s="579"/>
    </row>
    <row r="50" spans="1:18" ht="14.45" customHeight="1" x14ac:dyDescent="0.2">
      <c r="A50" s="557" t="s">
        <v>1135</v>
      </c>
      <c r="B50" s="558" t="s">
        <v>1136</v>
      </c>
      <c r="C50" s="558" t="s">
        <v>458</v>
      </c>
      <c r="D50" s="558" t="s">
        <v>1137</v>
      </c>
      <c r="E50" s="558" t="s">
        <v>1226</v>
      </c>
      <c r="F50" s="558" t="s">
        <v>1227</v>
      </c>
      <c r="G50" s="578">
        <v>1072</v>
      </c>
      <c r="H50" s="578">
        <v>283008</v>
      </c>
      <c r="I50" s="558">
        <v>1.130016051364366</v>
      </c>
      <c r="J50" s="558">
        <v>264</v>
      </c>
      <c r="K50" s="578">
        <v>938</v>
      </c>
      <c r="L50" s="578">
        <v>250446</v>
      </c>
      <c r="M50" s="558">
        <v>1</v>
      </c>
      <c r="N50" s="558">
        <v>267</v>
      </c>
      <c r="O50" s="578">
        <v>826</v>
      </c>
      <c r="P50" s="578">
        <v>222194</v>
      </c>
      <c r="Q50" s="563">
        <v>0.88719324724691151</v>
      </c>
      <c r="R50" s="579">
        <v>269</v>
      </c>
    </row>
    <row r="51" spans="1:18" ht="14.45" customHeight="1" x14ac:dyDescent="0.2">
      <c r="A51" s="557" t="s">
        <v>1135</v>
      </c>
      <c r="B51" s="558" t="s">
        <v>1136</v>
      </c>
      <c r="C51" s="558" t="s">
        <v>458</v>
      </c>
      <c r="D51" s="558" t="s">
        <v>1137</v>
      </c>
      <c r="E51" s="558" t="s">
        <v>1228</v>
      </c>
      <c r="F51" s="558" t="s">
        <v>1229</v>
      </c>
      <c r="G51" s="578">
        <v>1249</v>
      </c>
      <c r="H51" s="578">
        <v>2665366</v>
      </c>
      <c r="I51" s="558">
        <v>1.1564393328022686</v>
      </c>
      <c r="J51" s="558">
        <v>2134</v>
      </c>
      <c r="K51" s="578">
        <v>1074</v>
      </c>
      <c r="L51" s="578">
        <v>2304804</v>
      </c>
      <c r="M51" s="558">
        <v>1</v>
      </c>
      <c r="N51" s="558">
        <v>2146</v>
      </c>
      <c r="O51" s="578">
        <v>997</v>
      </c>
      <c r="P51" s="578">
        <v>2150529</v>
      </c>
      <c r="Q51" s="563">
        <v>0.93306372255515002</v>
      </c>
      <c r="R51" s="579">
        <v>2157</v>
      </c>
    </row>
    <row r="52" spans="1:18" ht="14.45" customHeight="1" x14ac:dyDescent="0.2">
      <c r="A52" s="557" t="s">
        <v>1135</v>
      </c>
      <c r="B52" s="558" t="s">
        <v>1136</v>
      </c>
      <c r="C52" s="558" t="s">
        <v>458</v>
      </c>
      <c r="D52" s="558" t="s">
        <v>1137</v>
      </c>
      <c r="E52" s="558" t="s">
        <v>1230</v>
      </c>
      <c r="F52" s="558" t="s">
        <v>1231</v>
      </c>
      <c r="G52" s="578">
        <v>15</v>
      </c>
      <c r="H52" s="578">
        <v>3645</v>
      </c>
      <c r="I52" s="558">
        <v>2.4897540983606556</v>
      </c>
      <c r="J52" s="558">
        <v>243</v>
      </c>
      <c r="K52" s="578">
        <v>6</v>
      </c>
      <c r="L52" s="578">
        <v>1464</v>
      </c>
      <c r="M52" s="558">
        <v>1</v>
      </c>
      <c r="N52" s="558">
        <v>244</v>
      </c>
      <c r="O52" s="578">
        <v>7</v>
      </c>
      <c r="P52" s="578">
        <v>1722</v>
      </c>
      <c r="Q52" s="563">
        <v>1.1762295081967213</v>
      </c>
      <c r="R52" s="579">
        <v>246</v>
      </c>
    </row>
    <row r="53" spans="1:18" ht="14.45" customHeight="1" x14ac:dyDescent="0.2">
      <c r="A53" s="557" t="s">
        <v>1135</v>
      </c>
      <c r="B53" s="558" t="s">
        <v>1136</v>
      </c>
      <c r="C53" s="558" t="s">
        <v>458</v>
      </c>
      <c r="D53" s="558" t="s">
        <v>1137</v>
      </c>
      <c r="E53" s="558" t="s">
        <v>1232</v>
      </c>
      <c r="F53" s="558" t="s">
        <v>1233</v>
      </c>
      <c r="G53" s="578">
        <v>5</v>
      </c>
      <c r="H53" s="578">
        <v>2130</v>
      </c>
      <c r="I53" s="558">
        <v>0.44514106583072099</v>
      </c>
      <c r="J53" s="558">
        <v>426</v>
      </c>
      <c r="K53" s="578">
        <v>11</v>
      </c>
      <c r="L53" s="578">
        <v>4785</v>
      </c>
      <c r="M53" s="558">
        <v>1</v>
      </c>
      <c r="N53" s="558">
        <v>435</v>
      </c>
      <c r="O53" s="578">
        <v>6</v>
      </c>
      <c r="P53" s="578">
        <v>2652</v>
      </c>
      <c r="Q53" s="563">
        <v>0.55423197492163012</v>
      </c>
      <c r="R53" s="579">
        <v>442</v>
      </c>
    </row>
    <row r="54" spans="1:18" ht="14.45" customHeight="1" x14ac:dyDescent="0.2">
      <c r="A54" s="557" t="s">
        <v>1135</v>
      </c>
      <c r="B54" s="558" t="s">
        <v>1136</v>
      </c>
      <c r="C54" s="558" t="s">
        <v>458</v>
      </c>
      <c r="D54" s="558" t="s">
        <v>1137</v>
      </c>
      <c r="E54" s="558" t="s">
        <v>1234</v>
      </c>
      <c r="F54" s="558" t="s">
        <v>1235</v>
      </c>
      <c r="G54" s="578"/>
      <c r="H54" s="578"/>
      <c r="I54" s="558"/>
      <c r="J54" s="558"/>
      <c r="K54" s="578">
        <v>1</v>
      </c>
      <c r="L54" s="578">
        <v>865</v>
      </c>
      <c r="M54" s="558">
        <v>1</v>
      </c>
      <c r="N54" s="558">
        <v>865</v>
      </c>
      <c r="O54" s="578"/>
      <c r="P54" s="578"/>
      <c r="Q54" s="563"/>
      <c r="R54" s="579"/>
    </row>
    <row r="55" spans="1:18" ht="14.45" customHeight="1" x14ac:dyDescent="0.2">
      <c r="A55" s="557" t="s">
        <v>1135</v>
      </c>
      <c r="B55" s="558" t="s">
        <v>1136</v>
      </c>
      <c r="C55" s="558" t="s">
        <v>458</v>
      </c>
      <c r="D55" s="558" t="s">
        <v>1137</v>
      </c>
      <c r="E55" s="558" t="s">
        <v>1236</v>
      </c>
      <c r="F55" s="558" t="s">
        <v>1141</v>
      </c>
      <c r="G55" s="578"/>
      <c r="H55" s="578"/>
      <c r="I55" s="558"/>
      <c r="J55" s="558"/>
      <c r="K55" s="578">
        <v>3</v>
      </c>
      <c r="L55" s="578">
        <v>114</v>
      </c>
      <c r="M55" s="558">
        <v>1</v>
      </c>
      <c r="N55" s="558">
        <v>38</v>
      </c>
      <c r="O55" s="578">
        <v>2</v>
      </c>
      <c r="P55" s="578">
        <v>78</v>
      </c>
      <c r="Q55" s="563">
        <v>0.68421052631578949</v>
      </c>
      <c r="R55" s="579">
        <v>39</v>
      </c>
    </row>
    <row r="56" spans="1:18" ht="14.45" customHeight="1" x14ac:dyDescent="0.2">
      <c r="A56" s="557" t="s">
        <v>1135</v>
      </c>
      <c r="B56" s="558" t="s">
        <v>1136</v>
      </c>
      <c r="C56" s="558" t="s">
        <v>458</v>
      </c>
      <c r="D56" s="558" t="s">
        <v>1137</v>
      </c>
      <c r="E56" s="558" t="s">
        <v>1237</v>
      </c>
      <c r="F56" s="558" t="s">
        <v>1238</v>
      </c>
      <c r="G56" s="578">
        <v>6</v>
      </c>
      <c r="H56" s="578">
        <v>31374</v>
      </c>
      <c r="I56" s="558">
        <v>0.66248574686431017</v>
      </c>
      <c r="J56" s="558">
        <v>5229</v>
      </c>
      <c r="K56" s="578">
        <v>9</v>
      </c>
      <c r="L56" s="578">
        <v>47358</v>
      </c>
      <c r="M56" s="558">
        <v>1</v>
      </c>
      <c r="N56" s="558">
        <v>5262</v>
      </c>
      <c r="O56" s="578">
        <v>2</v>
      </c>
      <c r="P56" s="578">
        <v>10582</v>
      </c>
      <c r="Q56" s="563">
        <v>0.2234469361037206</v>
      </c>
      <c r="R56" s="579">
        <v>5291</v>
      </c>
    </row>
    <row r="57" spans="1:18" ht="14.45" customHeight="1" x14ac:dyDescent="0.2">
      <c r="A57" s="557" t="s">
        <v>1135</v>
      </c>
      <c r="B57" s="558" t="s">
        <v>1136</v>
      </c>
      <c r="C57" s="558" t="s">
        <v>458</v>
      </c>
      <c r="D57" s="558" t="s">
        <v>1137</v>
      </c>
      <c r="E57" s="558" t="s">
        <v>1239</v>
      </c>
      <c r="F57" s="558" t="s">
        <v>1240</v>
      </c>
      <c r="G57" s="578">
        <v>205</v>
      </c>
      <c r="H57" s="578">
        <v>59245</v>
      </c>
      <c r="I57" s="558">
        <v>0.94693518740509874</v>
      </c>
      <c r="J57" s="558">
        <v>289</v>
      </c>
      <c r="K57" s="578">
        <v>215</v>
      </c>
      <c r="L57" s="578">
        <v>62565</v>
      </c>
      <c r="M57" s="558">
        <v>1</v>
      </c>
      <c r="N57" s="558">
        <v>291</v>
      </c>
      <c r="O57" s="578">
        <v>248</v>
      </c>
      <c r="P57" s="578">
        <v>72664</v>
      </c>
      <c r="Q57" s="563">
        <v>1.1614161272276833</v>
      </c>
      <c r="R57" s="579">
        <v>293</v>
      </c>
    </row>
    <row r="58" spans="1:18" ht="14.45" customHeight="1" x14ac:dyDescent="0.2">
      <c r="A58" s="557" t="s">
        <v>1135</v>
      </c>
      <c r="B58" s="558" t="s">
        <v>1136</v>
      </c>
      <c r="C58" s="558" t="s">
        <v>458</v>
      </c>
      <c r="D58" s="558" t="s">
        <v>1137</v>
      </c>
      <c r="E58" s="558" t="s">
        <v>1241</v>
      </c>
      <c r="F58" s="558" t="s">
        <v>1242</v>
      </c>
      <c r="G58" s="578">
        <v>4</v>
      </c>
      <c r="H58" s="578">
        <v>4408</v>
      </c>
      <c r="I58" s="558">
        <v>0.65712581991651764</v>
      </c>
      <c r="J58" s="558">
        <v>1102</v>
      </c>
      <c r="K58" s="578">
        <v>6</v>
      </c>
      <c r="L58" s="578">
        <v>6708</v>
      </c>
      <c r="M58" s="558">
        <v>1</v>
      </c>
      <c r="N58" s="558">
        <v>1118</v>
      </c>
      <c r="O58" s="578">
        <v>3</v>
      </c>
      <c r="P58" s="578">
        <v>3396</v>
      </c>
      <c r="Q58" s="563">
        <v>0.50626118067978532</v>
      </c>
      <c r="R58" s="579">
        <v>1132</v>
      </c>
    </row>
    <row r="59" spans="1:18" ht="14.45" customHeight="1" x14ac:dyDescent="0.2">
      <c r="A59" s="557" t="s">
        <v>1135</v>
      </c>
      <c r="B59" s="558" t="s">
        <v>1136</v>
      </c>
      <c r="C59" s="558" t="s">
        <v>458</v>
      </c>
      <c r="D59" s="558" t="s">
        <v>1137</v>
      </c>
      <c r="E59" s="558" t="s">
        <v>1243</v>
      </c>
      <c r="F59" s="558" t="s">
        <v>1244</v>
      </c>
      <c r="G59" s="578">
        <v>128</v>
      </c>
      <c r="H59" s="578">
        <v>13824</v>
      </c>
      <c r="I59" s="558">
        <v>1.1028320702034304</v>
      </c>
      <c r="J59" s="558">
        <v>108</v>
      </c>
      <c r="K59" s="578">
        <v>115</v>
      </c>
      <c r="L59" s="578">
        <v>12535</v>
      </c>
      <c r="M59" s="558">
        <v>1</v>
      </c>
      <c r="N59" s="558">
        <v>109</v>
      </c>
      <c r="O59" s="578">
        <v>81</v>
      </c>
      <c r="P59" s="578">
        <v>8910</v>
      </c>
      <c r="Q59" s="563">
        <v>0.71080973274830472</v>
      </c>
      <c r="R59" s="579">
        <v>110</v>
      </c>
    </row>
    <row r="60" spans="1:18" ht="14.45" customHeight="1" x14ac:dyDescent="0.2">
      <c r="A60" s="557" t="s">
        <v>1135</v>
      </c>
      <c r="B60" s="558" t="s">
        <v>1136</v>
      </c>
      <c r="C60" s="558" t="s">
        <v>458</v>
      </c>
      <c r="D60" s="558" t="s">
        <v>1137</v>
      </c>
      <c r="E60" s="558" t="s">
        <v>1245</v>
      </c>
      <c r="F60" s="558" t="s">
        <v>1246</v>
      </c>
      <c r="G60" s="578">
        <v>9</v>
      </c>
      <c r="H60" s="578">
        <v>2835</v>
      </c>
      <c r="I60" s="558">
        <v>0.747626582278481</v>
      </c>
      <c r="J60" s="558">
        <v>315</v>
      </c>
      <c r="K60" s="578">
        <v>12</v>
      </c>
      <c r="L60" s="578">
        <v>3792</v>
      </c>
      <c r="M60" s="558">
        <v>1</v>
      </c>
      <c r="N60" s="558">
        <v>316</v>
      </c>
      <c r="O60" s="578">
        <v>13</v>
      </c>
      <c r="P60" s="578">
        <v>4134</v>
      </c>
      <c r="Q60" s="563">
        <v>1.0901898734177216</v>
      </c>
      <c r="R60" s="579">
        <v>318</v>
      </c>
    </row>
    <row r="61" spans="1:18" ht="14.45" customHeight="1" x14ac:dyDescent="0.2">
      <c r="A61" s="557" t="s">
        <v>1135</v>
      </c>
      <c r="B61" s="558" t="s">
        <v>1136</v>
      </c>
      <c r="C61" s="558" t="s">
        <v>458</v>
      </c>
      <c r="D61" s="558" t="s">
        <v>1137</v>
      </c>
      <c r="E61" s="558" t="s">
        <v>1247</v>
      </c>
      <c r="F61" s="558" t="s">
        <v>1248</v>
      </c>
      <c r="G61" s="578"/>
      <c r="H61" s="578"/>
      <c r="I61" s="558"/>
      <c r="J61" s="558"/>
      <c r="K61" s="578"/>
      <c r="L61" s="578"/>
      <c r="M61" s="558"/>
      <c r="N61" s="558"/>
      <c r="O61" s="578">
        <v>1</v>
      </c>
      <c r="P61" s="578">
        <v>2432</v>
      </c>
      <c r="Q61" s="563"/>
      <c r="R61" s="579">
        <v>2432</v>
      </c>
    </row>
    <row r="62" spans="1:18" ht="14.45" customHeight="1" x14ac:dyDescent="0.2">
      <c r="A62" s="557" t="s">
        <v>1135</v>
      </c>
      <c r="B62" s="558" t="s">
        <v>1136</v>
      </c>
      <c r="C62" s="558" t="s">
        <v>458</v>
      </c>
      <c r="D62" s="558" t="s">
        <v>1137</v>
      </c>
      <c r="E62" s="558" t="s">
        <v>1249</v>
      </c>
      <c r="F62" s="558" t="s">
        <v>1250</v>
      </c>
      <c r="G62" s="578">
        <v>248</v>
      </c>
      <c r="H62" s="578">
        <v>0</v>
      </c>
      <c r="I62" s="558"/>
      <c r="J62" s="558">
        <v>0</v>
      </c>
      <c r="K62" s="578">
        <v>114</v>
      </c>
      <c r="L62" s="578">
        <v>0</v>
      </c>
      <c r="M62" s="558"/>
      <c r="N62" s="558">
        <v>0</v>
      </c>
      <c r="O62" s="578">
        <v>120</v>
      </c>
      <c r="P62" s="578">
        <v>0</v>
      </c>
      <c r="Q62" s="563"/>
      <c r="R62" s="579">
        <v>0</v>
      </c>
    </row>
    <row r="63" spans="1:18" ht="14.45" customHeight="1" x14ac:dyDescent="0.2">
      <c r="A63" s="557" t="s">
        <v>1135</v>
      </c>
      <c r="B63" s="558" t="s">
        <v>1136</v>
      </c>
      <c r="C63" s="558" t="s">
        <v>458</v>
      </c>
      <c r="D63" s="558" t="s">
        <v>1137</v>
      </c>
      <c r="E63" s="558" t="s">
        <v>1251</v>
      </c>
      <c r="F63" s="558" t="s">
        <v>1252</v>
      </c>
      <c r="G63" s="578">
        <v>86</v>
      </c>
      <c r="H63" s="578">
        <v>0</v>
      </c>
      <c r="I63" s="558"/>
      <c r="J63" s="558">
        <v>0</v>
      </c>
      <c r="K63" s="578">
        <v>61</v>
      </c>
      <c r="L63" s="578">
        <v>0</v>
      </c>
      <c r="M63" s="558"/>
      <c r="N63" s="558">
        <v>0</v>
      </c>
      <c r="O63" s="578">
        <v>40</v>
      </c>
      <c r="P63" s="578">
        <v>0</v>
      </c>
      <c r="Q63" s="563"/>
      <c r="R63" s="579">
        <v>0</v>
      </c>
    </row>
    <row r="64" spans="1:18" ht="14.45" customHeight="1" x14ac:dyDescent="0.2">
      <c r="A64" s="557" t="s">
        <v>1135</v>
      </c>
      <c r="B64" s="558" t="s">
        <v>1136</v>
      </c>
      <c r="C64" s="558" t="s">
        <v>458</v>
      </c>
      <c r="D64" s="558" t="s">
        <v>1137</v>
      </c>
      <c r="E64" s="558" t="s">
        <v>1253</v>
      </c>
      <c r="F64" s="558" t="s">
        <v>1254</v>
      </c>
      <c r="G64" s="578">
        <v>506</v>
      </c>
      <c r="H64" s="578">
        <v>2418174</v>
      </c>
      <c r="I64" s="558">
        <v>1.0130212882541973</v>
      </c>
      <c r="J64" s="558">
        <v>4779</v>
      </c>
      <c r="K64" s="578">
        <v>497</v>
      </c>
      <c r="L64" s="578">
        <v>2387091</v>
      </c>
      <c r="M64" s="558">
        <v>1</v>
      </c>
      <c r="N64" s="558">
        <v>4803</v>
      </c>
      <c r="O64" s="578">
        <v>411</v>
      </c>
      <c r="P64" s="578">
        <v>1982664</v>
      </c>
      <c r="Q64" s="563">
        <v>0.83057746855901182</v>
      </c>
      <c r="R64" s="579">
        <v>4824</v>
      </c>
    </row>
    <row r="65" spans="1:18" ht="14.45" customHeight="1" x14ac:dyDescent="0.2">
      <c r="A65" s="557" t="s">
        <v>1135</v>
      </c>
      <c r="B65" s="558" t="s">
        <v>1136</v>
      </c>
      <c r="C65" s="558" t="s">
        <v>458</v>
      </c>
      <c r="D65" s="558" t="s">
        <v>1137</v>
      </c>
      <c r="E65" s="558" t="s">
        <v>1255</v>
      </c>
      <c r="F65" s="558" t="s">
        <v>1256</v>
      </c>
      <c r="G65" s="578">
        <v>132</v>
      </c>
      <c r="H65" s="578">
        <v>80388</v>
      </c>
      <c r="I65" s="558">
        <v>0.75058823529411767</v>
      </c>
      <c r="J65" s="558">
        <v>609</v>
      </c>
      <c r="K65" s="578">
        <v>175</v>
      </c>
      <c r="L65" s="578">
        <v>107100</v>
      </c>
      <c r="M65" s="558">
        <v>1</v>
      </c>
      <c r="N65" s="558">
        <v>612</v>
      </c>
      <c r="O65" s="578">
        <v>232</v>
      </c>
      <c r="P65" s="578">
        <v>142680</v>
      </c>
      <c r="Q65" s="563">
        <v>1.3322128851540616</v>
      </c>
      <c r="R65" s="579">
        <v>615</v>
      </c>
    </row>
    <row r="66" spans="1:18" ht="14.45" customHeight="1" x14ac:dyDescent="0.2">
      <c r="A66" s="557" t="s">
        <v>1135</v>
      </c>
      <c r="B66" s="558" t="s">
        <v>1136</v>
      </c>
      <c r="C66" s="558" t="s">
        <v>458</v>
      </c>
      <c r="D66" s="558" t="s">
        <v>1137</v>
      </c>
      <c r="E66" s="558" t="s">
        <v>1257</v>
      </c>
      <c r="F66" s="558" t="s">
        <v>1258</v>
      </c>
      <c r="G66" s="578">
        <v>140</v>
      </c>
      <c r="H66" s="578">
        <v>397600</v>
      </c>
      <c r="I66" s="558">
        <v>1.5027306914602112</v>
      </c>
      <c r="J66" s="558">
        <v>2840</v>
      </c>
      <c r="K66" s="578">
        <v>93</v>
      </c>
      <c r="L66" s="578">
        <v>264585</v>
      </c>
      <c r="M66" s="558">
        <v>1</v>
      </c>
      <c r="N66" s="558">
        <v>2845</v>
      </c>
      <c r="O66" s="578">
        <v>110</v>
      </c>
      <c r="P66" s="578">
        <v>313390</v>
      </c>
      <c r="Q66" s="563">
        <v>1.1844586805752404</v>
      </c>
      <c r="R66" s="579">
        <v>2849</v>
      </c>
    </row>
    <row r="67" spans="1:18" ht="14.45" customHeight="1" x14ac:dyDescent="0.2">
      <c r="A67" s="557" t="s">
        <v>1135</v>
      </c>
      <c r="B67" s="558" t="s">
        <v>1136</v>
      </c>
      <c r="C67" s="558" t="s">
        <v>458</v>
      </c>
      <c r="D67" s="558" t="s">
        <v>1137</v>
      </c>
      <c r="E67" s="558" t="s">
        <v>1259</v>
      </c>
      <c r="F67" s="558" t="s">
        <v>1260</v>
      </c>
      <c r="G67" s="578">
        <v>46</v>
      </c>
      <c r="H67" s="578">
        <v>348450</v>
      </c>
      <c r="I67" s="558">
        <v>0.7066661258593766</v>
      </c>
      <c r="J67" s="558">
        <v>7575</v>
      </c>
      <c r="K67" s="578">
        <v>65</v>
      </c>
      <c r="L67" s="578">
        <v>493090</v>
      </c>
      <c r="M67" s="558">
        <v>1</v>
      </c>
      <c r="N67" s="558">
        <v>7586</v>
      </c>
      <c r="O67" s="578">
        <v>108</v>
      </c>
      <c r="P67" s="578">
        <v>820476</v>
      </c>
      <c r="Q67" s="563">
        <v>1.663947758015778</v>
      </c>
      <c r="R67" s="579">
        <v>7597</v>
      </c>
    </row>
    <row r="68" spans="1:18" ht="14.45" customHeight="1" x14ac:dyDescent="0.2">
      <c r="A68" s="557" t="s">
        <v>1135</v>
      </c>
      <c r="B68" s="558" t="s">
        <v>1136</v>
      </c>
      <c r="C68" s="558" t="s">
        <v>458</v>
      </c>
      <c r="D68" s="558" t="s">
        <v>1137</v>
      </c>
      <c r="E68" s="558" t="s">
        <v>1261</v>
      </c>
      <c r="F68" s="558" t="s">
        <v>1262</v>
      </c>
      <c r="G68" s="578">
        <v>23</v>
      </c>
      <c r="H68" s="578">
        <v>368161</v>
      </c>
      <c r="I68" s="558">
        <v>3.8321363144308433</v>
      </c>
      <c r="J68" s="558">
        <v>16007</v>
      </c>
      <c r="K68" s="578">
        <v>6</v>
      </c>
      <c r="L68" s="578">
        <v>96072</v>
      </c>
      <c r="M68" s="558">
        <v>1</v>
      </c>
      <c r="N68" s="558">
        <v>16012</v>
      </c>
      <c r="O68" s="578">
        <v>7</v>
      </c>
      <c r="P68" s="578">
        <v>112112</v>
      </c>
      <c r="Q68" s="563">
        <v>1.166958114747273</v>
      </c>
      <c r="R68" s="579">
        <v>16016</v>
      </c>
    </row>
    <row r="69" spans="1:18" ht="14.45" customHeight="1" x14ac:dyDescent="0.2">
      <c r="A69" s="557" t="s">
        <v>1135</v>
      </c>
      <c r="B69" s="558" t="s">
        <v>1136</v>
      </c>
      <c r="C69" s="558" t="s">
        <v>458</v>
      </c>
      <c r="D69" s="558" t="s">
        <v>1137</v>
      </c>
      <c r="E69" s="558" t="s">
        <v>1263</v>
      </c>
      <c r="F69" s="558" t="s">
        <v>1264</v>
      </c>
      <c r="G69" s="578"/>
      <c r="H69" s="578"/>
      <c r="I69" s="558"/>
      <c r="J69" s="558"/>
      <c r="K69" s="578">
        <v>50</v>
      </c>
      <c r="L69" s="578">
        <v>191950</v>
      </c>
      <c r="M69" s="558">
        <v>1</v>
      </c>
      <c r="N69" s="558">
        <v>3839</v>
      </c>
      <c r="O69" s="578">
        <v>144</v>
      </c>
      <c r="P69" s="578">
        <v>553392</v>
      </c>
      <c r="Q69" s="563">
        <v>2.8830007814535037</v>
      </c>
      <c r="R69" s="579">
        <v>3843</v>
      </c>
    </row>
    <row r="70" spans="1:18" ht="14.45" customHeight="1" x14ac:dyDescent="0.2">
      <c r="A70" s="557" t="s">
        <v>1135</v>
      </c>
      <c r="B70" s="558" t="s">
        <v>1136</v>
      </c>
      <c r="C70" s="558" t="s">
        <v>458</v>
      </c>
      <c r="D70" s="558" t="s">
        <v>1137</v>
      </c>
      <c r="E70" s="558" t="s">
        <v>1265</v>
      </c>
      <c r="F70" s="558" t="s">
        <v>1266</v>
      </c>
      <c r="G70" s="578">
        <v>9</v>
      </c>
      <c r="H70" s="578">
        <v>89874</v>
      </c>
      <c r="I70" s="558">
        <v>1.2845565639962839</v>
      </c>
      <c r="J70" s="558">
        <v>9986</v>
      </c>
      <c r="K70" s="578">
        <v>7</v>
      </c>
      <c r="L70" s="578">
        <v>69965</v>
      </c>
      <c r="M70" s="558">
        <v>1</v>
      </c>
      <c r="N70" s="558">
        <v>9995</v>
      </c>
      <c r="O70" s="578">
        <v>3</v>
      </c>
      <c r="P70" s="578">
        <v>30009</v>
      </c>
      <c r="Q70" s="563">
        <v>0.42891445722861432</v>
      </c>
      <c r="R70" s="579">
        <v>10003</v>
      </c>
    </row>
    <row r="71" spans="1:18" ht="14.45" customHeight="1" x14ac:dyDescent="0.2">
      <c r="A71" s="557" t="s">
        <v>1135</v>
      </c>
      <c r="B71" s="558" t="s">
        <v>1136</v>
      </c>
      <c r="C71" s="558" t="s">
        <v>458</v>
      </c>
      <c r="D71" s="558" t="s">
        <v>1137</v>
      </c>
      <c r="E71" s="558" t="s">
        <v>1267</v>
      </c>
      <c r="F71" s="558" t="s">
        <v>1268</v>
      </c>
      <c r="G71" s="578"/>
      <c r="H71" s="578"/>
      <c r="I71" s="558"/>
      <c r="J71" s="558"/>
      <c r="K71" s="578">
        <v>1</v>
      </c>
      <c r="L71" s="578">
        <v>1142</v>
      </c>
      <c r="M71" s="558">
        <v>1</v>
      </c>
      <c r="N71" s="558">
        <v>1142</v>
      </c>
      <c r="O71" s="578"/>
      <c r="P71" s="578"/>
      <c r="Q71" s="563"/>
      <c r="R71" s="579"/>
    </row>
    <row r="72" spans="1:18" ht="14.45" customHeight="1" x14ac:dyDescent="0.2">
      <c r="A72" s="557" t="s">
        <v>1135</v>
      </c>
      <c r="B72" s="558" t="s">
        <v>1136</v>
      </c>
      <c r="C72" s="558" t="s">
        <v>458</v>
      </c>
      <c r="D72" s="558" t="s">
        <v>1137</v>
      </c>
      <c r="E72" s="558" t="s">
        <v>1269</v>
      </c>
      <c r="F72" s="558" t="s">
        <v>1270</v>
      </c>
      <c r="G72" s="578"/>
      <c r="H72" s="578"/>
      <c r="I72" s="558"/>
      <c r="J72" s="558"/>
      <c r="K72" s="578"/>
      <c r="L72" s="578"/>
      <c r="M72" s="558"/>
      <c r="N72" s="558"/>
      <c r="O72" s="578">
        <v>2</v>
      </c>
      <c r="P72" s="578">
        <v>6832</v>
      </c>
      <c r="Q72" s="563"/>
      <c r="R72" s="579">
        <v>3416</v>
      </c>
    </row>
    <row r="73" spans="1:18" ht="14.45" customHeight="1" x14ac:dyDescent="0.2">
      <c r="A73" s="557" t="s">
        <v>1135</v>
      </c>
      <c r="B73" s="558" t="s">
        <v>1136</v>
      </c>
      <c r="C73" s="558" t="s">
        <v>458</v>
      </c>
      <c r="D73" s="558" t="s">
        <v>1137</v>
      </c>
      <c r="E73" s="558" t="s">
        <v>1271</v>
      </c>
      <c r="F73" s="558" t="s">
        <v>1272</v>
      </c>
      <c r="G73" s="578"/>
      <c r="H73" s="578"/>
      <c r="I73" s="558"/>
      <c r="J73" s="558"/>
      <c r="K73" s="578"/>
      <c r="L73" s="578"/>
      <c r="M73" s="558"/>
      <c r="N73" s="558"/>
      <c r="O73" s="578">
        <v>6</v>
      </c>
      <c r="P73" s="578">
        <v>2316</v>
      </c>
      <c r="Q73" s="563"/>
      <c r="R73" s="579">
        <v>386</v>
      </c>
    </row>
    <row r="74" spans="1:18" ht="14.45" customHeight="1" x14ac:dyDescent="0.2">
      <c r="A74" s="557" t="s">
        <v>1135</v>
      </c>
      <c r="B74" s="558" t="s">
        <v>1136</v>
      </c>
      <c r="C74" s="558" t="s">
        <v>458</v>
      </c>
      <c r="D74" s="558" t="s">
        <v>1137</v>
      </c>
      <c r="E74" s="558" t="s">
        <v>1273</v>
      </c>
      <c r="F74" s="558" t="s">
        <v>1274</v>
      </c>
      <c r="G74" s="578">
        <v>1</v>
      </c>
      <c r="H74" s="578">
        <v>517</v>
      </c>
      <c r="I74" s="558"/>
      <c r="J74" s="558">
        <v>517</v>
      </c>
      <c r="K74" s="578"/>
      <c r="L74" s="578"/>
      <c r="M74" s="558"/>
      <c r="N74" s="558"/>
      <c r="O74" s="578"/>
      <c r="P74" s="578"/>
      <c r="Q74" s="563"/>
      <c r="R74" s="579"/>
    </row>
    <row r="75" spans="1:18" ht="14.45" customHeight="1" x14ac:dyDescent="0.2">
      <c r="A75" s="557" t="s">
        <v>1135</v>
      </c>
      <c r="B75" s="558" t="s">
        <v>1136</v>
      </c>
      <c r="C75" s="558" t="s">
        <v>622</v>
      </c>
      <c r="D75" s="558" t="s">
        <v>1137</v>
      </c>
      <c r="E75" s="558" t="s">
        <v>1140</v>
      </c>
      <c r="F75" s="558" t="s">
        <v>1141</v>
      </c>
      <c r="G75" s="578">
        <v>2</v>
      </c>
      <c r="H75" s="578">
        <v>116</v>
      </c>
      <c r="I75" s="558">
        <v>0.98305084745762716</v>
      </c>
      <c r="J75" s="558">
        <v>58</v>
      </c>
      <c r="K75" s="578">
        <v>2</v>
      </c>
      <c r="L75" s="578">
        <v>118</v>
      </c>
      <c r="M75" s="558">
        <v>1</v>
      </c>
      <c r="N75" s="558">
        <v>59</v>
      </c>
      <c r="O75" s="578">
        <v>3</v>
      </c>
      <c r="P75" s="578">
        <v>177</v>
      </c>
      <c r="Q75" s="563">
        <v>1.5</v>
      </c>
      <c r="R75" s="579">
        <v>59</v>
      </c>
    </row>
    <row r="76" spans="1:18" ht="14.45" customHeight="1" x14ac:dyDescent="0.2">
      <c r="A76" s="557" t="s">
        <v>1135</v>
      </c>
      <c r="B76" s="558" t="s">
        <v>1136</v>
      </c>
      <c r="C76" s="558" t="s">
        <v>622</v>
      </c>
      <c r="D76" s="558" t="s">
        <v>1137</v>
      </c>
      <c r="E76" s="558" t="s">
        <v>1148</v>
      </c>
      <c r="F76" s="558" t="s">
        <v>1149</v>
      </c>
      <c r="G76" s="578">
        <v>92</v>
      </c>
      <c r="H76" s="578">
        <v>16560</v>
      </c>
      <c r="I76" s="558">
        <v>0.70696721311475408</v>
      </c>
      <c r="J76" s="558">
        <v>180</v>
      </c>
      <c r="K76" s="578">
        <v>128</v>
      </c>
      <c r="L76" s="578">
        <v>23424</v>
      </c>
      <c r="M76" s="558">
        <v>1</v>
      </c>
      <c r="N76" s="558">
        <v>183</v>
      </c>
      <c r="O76" s="578">
        <v>131</v>
      </c>
      <c r="P76" s="578">
        <v>24235</v>
      </c>
      <c r="Q76" s="563">
        <v>1.0346226092896176</v>
      </c>
      <c r="R76" s="579">
        <v>185</v>
      </c>
    </row>
    <row r="77" spans="1:18" ht="14.45" customHeight="1" x14ac:dyDescent="0.2">
      <c r="A77" s="557" t="s">
        <v>1135</v>
      </c>
      <c r="B77" s="558" t="s">
        <v>1136</v>
      </c>
      <c r="C77" s="558" t="s">
        <v>622</v>
      </c>
      <c r="D77" s="558" t="s">
        <v>1137</v>
      </c>
      <c r="E77" s="558" t="s">
        <v>1152</v>
      </c>
      <c r="F77" s="558" t="s">
        <v>1153</v>
      </c>
      <c r="G77" s="578">
        <v>5</v>
      </c>
      <c r="H77" s="578">
        <v>1685</v>
      </c>
      <c r="I77" s="558">
        <v>2.4706744868035191</v>
      </c>
      <c r="J77" s="558">
        <v>337</v>
      </c>
      <c r="K77" s="578">
        <v>2</v>
      </c>
      <c r="L77" s="578">
        <v>682</v>
      </c>
      <c r="M77" s="558">
        <v>1</v>
      </c>
      <c r="N77" s="558">
        <v>341</v>
      </c>
      <c r="O77" s="578"/>
      <c r="P77" s="578"/>
      <c r="Q77" s="563"/>
      <c r="R77" s="579"/>
    </row>
    <row r="78" spans="1:18" ht="14.45" customHeight="1" x14ac:dyDescent="0.2">
      <c r="A78" s="557" t="s">
        <v>1135</v>
      </c>
      <c r="B78" s="558" t="s">
        <v>1136</v>
      </c>
      <c r="C78" s="558" t="s">
        <v>622</v>
      </c>
      <c r="D78" s="558" t="s">
        <v>1137</v>
      </c>
      <c r="E78" s="558" t="s">
        <v>1156</v>
      </c>
      <c r="F78" s="558" t="s">
        <v>1157</v>
      </c>
      <c r="G78" s="578">
        <v>6</v>
      </c>
      <c r="H78" s="578">
        <v>2100</v>
      </c>
      <c r="I78" s="558">
        <v>0.2601263470828688</v>
      </c>
      <c r="J78" s="558">
        <v>350</v>
      </c>
      <c r="K78" s="578">
        <v>23</v>
      </c>
      <c r="L78" s="578">
        <v>8073</v>
      </c>
      <c r="M78" s="558">
        <v>1</v>
      </c>
      <c r="N78" s="558">
        <v>351</v>
      </c>
      <c r="O78" s="578">
        <v>27</v>
      </c>
      <c r="P78" s="578">
        <v>9531</v>
      </c>
      <c r="Q78" s="563">
        <v>1.1806020066889633</v>
      </c>
      <c r="R78" s="579">
        <v>353</v>
      </c>
    </row>
    <row r="79" spans="1:18" ht="14.45" customHeight="1" x14ac:dyDescent="0.2">
      <c r="A79" s="557" t="s">
        <v>1135</v>
      </c>
      <c r="B79" s="558" t="s">
        <v>1136</v>
      </c>
      <c r="C79" s="558" t="s">
        <v>622</v>
      </c>
      <c r="D79" s="558" t="s">
        <v>1137</v>
      </c>
      <c r="E79" s="558" t="s">
        <v>1180</v>
      </c>
      <c r="F79" s="558" t="s">
        <v>1181</v>
      </c>
      <c r="G79" s="578"/>
      <c r="H79" s="578"/>
      <c r="I79" s="558"/>
      <c r="J79" s="558"/>
      <c r="K79" s="578"/>
      <c r="L79" s="578"/>
      <c r="M79" s="558"/>
      <c r="N79" s="558"/>
      <c r="O79" s="578">
        <v>1</v>
      </c>
      <c r="P79" s="578">
        <v>310</v>
      </c>
      <c r="Q79" s="563"/>
      <c r="R79" s="579">
        <v>310</v>
      </c>
    </row>
    <row r="80" spans="1:18" ht="14.45" customHeight="1" x14ac:dyDescent="0.2">
      <c r="A80" s="557" t="s">
        <v>1135</v>
      </c>
      <c r="B80" s="558" t="s">
        <v>1136</v>
      </c>
      <c r="C80" s="558" t="s">
        <v>622</v>
      </c>
      <c r="D80" s="558" t="s">
        <v>1137</v>
      </c>
      <c r="E80" s="558" t="s">
        <v>1184</v>
      </c>
      <c r="F80" s="558" t="s">
        <v>1185</v>
      </c>
      <c r="G80" s="578">
        <v>3</v>
      </c>
      <c r="H80" s="578">
        <v>1485</v>
      </c>
      <c r="I80" s="558">
        <v>0.49599198396793587</v>
      </c>
      <c r="J80" s="558">
        <v>495</v>
      </c>
      <c r="K80" s="578">
        <v>6</v>
      </c>
      <c r="L80" s="578">
        <v>2994</v>
      </c>
      <c r="M80" s="558">
        <v>1</v>
      </c>
      <c r="N80" s="558">
        <v>499</v>
      </c>
      <c r="O80" s="578">
        <v>10</v>
      </c>
      <c r="P80" s="578">
        <v>5030</v>
      </c>
      <c r="Q80" s="563">
        <v>1.6800267201068804</v>
      </c>
      <c r="R80" s="579">
        <v>503</v>
      </c>
    </row>
    <row r="81" spans="1:18" ht="14.45" customHeight="1" x14ac:dyDescent="0.2">
      <c r="A81" s="557" t="s">
        <v>1135</v>
      </c>
      <c r="B81" s="558" t="s">
        <v>1136</v>
      </c>
      <c r="C81" s="558" t="s">
        <v>622</v>
      </c>
      <c r="D81" s="558" t="s">
        <v>1137</v>
      </c>
      <c r="E81" s="558" t="s">
        <v>1188</v>
      </c>
      <c r="F81" s="558" t="s">
        <v>1189</v>
      </c>
      <c r="G81" s="578">
        <v>3</v>
      </c>
      <c r="H81" s="578">
        <v>1113</v>
      </c>
      <c r="I81" s="558">
        <v>0.59202127659574466</v>
      </c>
      <c r="J81" s="558">
        <v>371</v>
      </c>
      <c r="K81" s="578">
        <v>5</v>
      </c>
      <c r="L81" s="578">
        <v>1880</v>
      </c>
      <c r="M81" s="558">
        <v>1</v>
      </c>
      <c r="N81" s="558">
        <v>376</v>
      </c>
      <c r="O81" s="578">
        <v>11</v>
      </c>
      <c r="P81" s="578">
        <v>4180</v>
      </c>
      <c r="Q81" s="563">
        <v>2.2234042553191489</v>
      </c>
      <c r="R81" s="579">
        <v>380</v>
      </c>
    </row>
    <row r="82" spans="1:18" ht="14.45" customHeight="1" x14ac:dyDescent="0.2">
      <c r="A82" s="557" t="s">
        <v>1135</v>
      </c>
      <c r="B82" s="558" t="s">
        <v>1136</v>
      </c>
      <c r="C82" s="558" t="s">
        <v>622</v>
      </c>
      <c r="D82" s="558" t="s">
        <v>1137</v>
      </c>
      <c r="E82" s="558" t="s">
        <v>1190</v>
      </c>
      <c r="F82" s="558" t="s">
        <v>1191</v>
      </c>
      <c r="G82" s="578">
        <v>82</v>
      </c>
      <c r="H82" s="578">
        <v>255266</v>
      </c>
      <c r="I82" s="558">
        <v>0.73425724575149864</v>
      </c>
      <c r="J82" s="558">
        <v>3113</v>
      </c>
      <c r="K82" s="578">
        <v>111</v>
      </c>
      <c r="L82" s="578">
        <v>347652</v>
      </c>
      <c r="M82" s="558">
        <v>1</v>
      </c>
      <c r="N82" s="558">
        <v>3132</v>
      </c>
      <c r="O82" s="578">
        <v>101</v>
      </c>
      <c r="P82" s="578">
        <v>318049</v>
      </c>
      <c r="Q82" s="563">
        <v>0.91484875680277977</v>
      </c>
      <c r="R82" s="579">
        <v>3149</v>
      </c>
    </row>
    <row r="83" spans="1:18" ht="14.45" customHeight="1" x14ac:dyDescent="0.2">
      <c r="A83" s="557" t="s">
        <v>1135</v>
      </c>
      <c r="B83" s="558" t="s">
        <v>1136</v>
      </c>
      <c r="C83" s="558" t="s">
        <v>622</v>
      </c>
      <c r="D83" s="558" t="s">
        <v>1137</v>
      </c>
      <c r="E83" s="558" t="s">
        <v>1194</v>
      </c>
      <c r="F83" s="558" t="s">
        <v>1195</v>
      </c>
      <c r="G83" s="578">
        <v>10</v>
      </c>
      <c r="H83" s="578">
        <v>127960</v>
      </c>
      <c r="I83" s="558">
        <v>0.39975007810059354</v>
      </c>
      <c r="J83" s="558">
        <v>12796</v>
      </c>
      <c r="K83" s="578">
        <v>25</v>
      </c>
      <c r="L83" s="578">
        <v>320100</v>
      </c>
      <c r="M83" s="558">
        <v>1</v>
      </c>
      <c r="N83" s="558">
        <v>12804</v>
      </c>
      <c r="O83" s="578">
        <v>26</v>
      </c>
      <c r="P83" s="578">
        <v>333086</v>
      </c>
      <c r="Q83" s="563">
        <v>1.0405685723211497</v>
      </c>
      <c r="R83" s="579">
        <v>12811</v>
      </c>
    </row>
    <row r="84" spans="1:18" ht="14.45" customHeight="1" x14ac:dyDescent="0.2">
      <c r="A84" s="557" t="s">
        <v>1135</v>
      </c>
      <c r="B84" s="558" t="s">
        <v>1136</v>
      </c>
      <c r="C84" s="558" t="s">
        <v>622</v>
      </c>
      <c r="D84" s="558" t="s">
        <v>1137</v>
      </c>
      <c r="E84" s="558" t="s">
        <v>1196</v>
      </c>
      <c r="F84" s="558" t="s">
        <v>1197</v>
      </c>
      <c r="G84" s="578">
        <v>3</v>
      </c>
      <c r="H84" s="578">
        <v>336</v>
      </c>
      <c r="I84" s="558">
        <v>0.74336283185840712</v>
      </c>
      <c r="J84" s="558">
        <v>112</v>
      </c>
      <c r="K84" s="578">
        <v>4</v>
      </c>
      <c r="L84" s="578">
        <v>452</v>
      </c>
      <c r="M84" s="558">
        <v>1</v>
      </c>
      <c r="N84" s="558">
        <v>113</v>
      </c>
      <c r="O84" s="578">
        <v>6</v>
      </c>
      <c r="P84" s="578">
        <v>684</v>
      </c>
      <c r="Q84" s="563">
        <v>1.5132743362831858</v>
      </c>
      <c r="R84" s="579">
        <v>114</v>
      </c>
    </row>
    <row r="85" spans="1:18" ht="14.45" customHeight="1" x14ac:dyDescent="0.2">
      <c r="A85" s="557" t="s">
        <v>1135</v>
      </c>
      <c r="B85" s="558" t="s">
        <v>1136</v>
      </c>
      <c r="C85" s="558" t="s">
        <v>622</v>
      </c>
      <c r="D85" s="558" t="s">
        <v>1137</v>
      </c>
      <c r="E85" s="558" t="s">
        <v>1202</v>
      </c>
      <c r="F85" s="558" t="s">
        <v>1203</v>
      </c>
      <c r="G85" s="578">
        <v>5</v>
      </c>
      <c r="H85" s="578">
        <v>2290</v>
      </c>
      <c r="I85" s="558">
        <v>1.2365010799136069</v>
      </c>
      <c r="J85" s="558">
        <v>458</v>
      </c>
      <c r="K85" s="578">
        <v>4</v>
      </c>
      <c r="L85" s="578">
        <v>1852</v>
      </c>
      <c r="M85" s="558">
        <v>1</v>
      </c>
      <c r="N85" s="558">
        <v>463</v>
      </c>
      <c r="O85" s="578">
        <v>7</v>
      </c>
      <c r="P85" s="578">
        <v>3269</v>
      </c>
      <c r="Q85" s="563">
        <v>1.7651187904967602</v>
      </c>
      <c r="R85" s="579">
        <v>467</v>
      </c>
    </row>
    <row r="86" spans="1:18" ht="14.45" customHeight="1" x14ac:dyDescent="0.2">
      <c r="A86" s="557" t="s">
        <v>1135</v>
      </c>
      <c r="B86" s="558" t="s">
        <v>1136</v>
      </c>
      <c r="C86" s="558" t="s">
        <v>622</v>
      </c>
      <c r="D86" s="558" t="s">
        <v>1137</v>
      </c>
      <c r="E86" s="558" t="s">
        <v>1204</v>
      </c>
      <c r="F86" s="558" t="s">
        <v>1205</v>
      </c>
      <c r="G86" s="578">
        <v>3</v>
      </c>
      <c r="H86" s="578">
        <v>174</v>
      </c>
      <c r="I86" s="558">
        <v>0.98305084745762716</v>
      </c>
      <c r="J86" s="558">
        <v>58</v>
      </c>
      <c r="K86" s="578">
        <v>3</v>
      </c>
      <c r="L86" s="578">
        <v>177</v>
      </c>
      <c r="M86" s="558">
        <v>1</v>
      </c>
      <c r="N86" s="558">
        <v>59</v>
      </c>
      <c r="O86" s="578">
        <v>19</v>
      </c>
      <c r="P86" s="578">
        <v>1121</v>
      </c>
      <c r="Q86" s="563">
        <v>6.333333333333333</v>
      </c>
      <c r="R86" s="579">
        <v>59</v>
      </c>
    </row>
    <row r="87" spans="1:18" ht="14.45" customHeight="1" x14ac:dyDescent="0.2">
      <c r="A87" s="557" t="s">
        <v>1135</v>
      </c>
      <c r="B87" s="558" t="s">
        <v>1136</v>
      </c>
      <c r="C87" s="558" t="s">
        <v>622</v>
      </c>
      <c r="D87" s="558" t="s">
        <v>1137</v>
      </c>
      <c r="E87" s="558" t="s">
        <v>1206</v>
      </c>
      <c r="F87" s="558" t="s">
        <v>1207</v>
      </c>
      <c r="G87" s="578">
        <v>33</v>
      </c>
      <c r="H87" s="578">
        <v>71742</v>
      </c>
      <c r="I87" s="558">
        <v>0.45101749577222178</v>
      </c>
      <c r="J87" s="558">
        <v>2174</v>
      </c>
      <c r="K87" s="578">
        <v>73</v>
      </c>
      <c r="L87" s="578">
        <v>159067</v>
      </c>
      <c r="M87" s="558">
        <v>1</v>
      </c>
      <c r="N87" s="558">
        <v>2179</v>
      </c>
      <c r="O87" s="578">
        <v>56</v>
      </c>
      <c r="P87" s="578">
        <v>122248</v>
      </c>
      <c r="Q87" s="563">
        <v>0.76853149930532416</v>
      </c>
      <c r="R87" s="579">
        <v>2183</v>
      </c>
    </row>
    <row r="88" spans="1:18" ht="14.45" customHeight="1" x14ac:dyDescent="0.2">
      <c r="A88" s="557" t="s">
        <v>1135</v>
      </c>
      <c r="B88" s="558" t="s">
        <v>1136</v>
      </c>
      <c r="C88" s="558" t="s">
        <v>622</v>
      </c>
      <c r="D88" s="558" t="s">
        <v>1137</v>
      </c>
      <c r="E88" s="558" t="s">
        <v>1212</v>
      </c>
      <c r="F88" s="558" t="s">
        <v>1213</v>
      </c>
      <c r="G88" s="578">
        <v>1</v>
      </c>
      <c r="H88" s="578">
        <v>176</v>
      </c>
      <c r="I88" s="558">
        <v>0.32774674115456237</v>
      </c>
      <c r="J88" s="558">
        <v>176</v>
      </c>
      <c r="K88" s="578">
        <v>3</v>
      </c>
      <c r="L88" s="578">
        <v>537</v>
      </c>
      <c r="M88" s="558">
        <v>1</v>
      </c>
      <c r="N88" s="558">
        <v>179</v>
      </c>
      <c r="O88" s="578">
        <v>5</v>
      </c>
      <c r="P88" s="578">
        <v>905</v>
      </c>
      <c r="Q88" s="563">
        <v>1.6852886405959031</v>
      </c>
      <c r="R88" s="579">
        <v>181</v>
      </c>
    </row>
    <row r="89" spans="1:18" ht="14.45" customHeight="1" x14ac:dyDescent="0.2">
      <c r="A89" s="557" t="s">
        <v>1135</v>
      </c>
      <c r="B89" s="558" t="s">
        <v>1136</v>
      </c>
      <c r="C89" s="558" t="s">
        <v>622</v>
      </c>
      <c r="D89" s="558" t="s">
        <v>1137</v>
      </c>
      <c r="E89" s="558" t="s">
        <v>1228</v>
      </c>
      <c r="F89" s="558" t="s">
        <v>1229</v>
      </c>
      <c r="G89" s="578">
        <v>90</v>
      </c>
      <c r="H89" s="578">
        <v>192060</v>
      </c>
      <c r="I89" s="558">
        <v>0.66788610535393855</v>
      </c>
      <c r="J89" s="558">
        <v>2134</v>
      </c>
      <c r="K89" s="578">
        <v>134</v>
      </c>
      <c r="L89" s="578">
        <v>287564</v>
      </c>
      <c r="M89" s="558">
        <v>1</v>
      </c>
      <c r="N89" s="558">
        <v>2146</v>
      </c>
      <c r="O89" s="578">
        <v>129</v>
      </c>
      <c r="P89" s="578">
        <v>278253</v>
      </c>
      <c r="Q89" s="563">
        <v>0.96762112086352947</v>
      </c>
      <c r="R89" s="579">
        <v>2157</v>
      </c>
    </row>
    <row r="90" spans="1:18" ht="14.45" customHeight="1" x14ac:dyDescent="0.2">
      <c r="A90" s="557" t="s">
        <v>1135</v>
      </c>
      <c r="B90" s="558" t="s">
        <v>1136</v>
      </c>
      <c r="C90" s="558" t="s">
        <v>622</v>
      </c>
      <c r="D90" s="558" t="s">
        <v>1137</v>
      </c>
      <c r="E90" s="558" t="s">
        <v>1239</v>
      </c>
      <c r="F90" s="558" t="s">
        <v>1240</v>
      </c>
      <c r="G90" s="578">
        <v>7</v>
      </c>
      <c r="H90" s="578">
        <v>2023</v>
      </c>
      <c r="I90" s="558">
        <v>0.77243222604047346</v>
      </c>
      <c r="J90" s="558">
        <v>289</v>
      </c>
      <c r="K90" s="578">
        <v>9</v>
      </c>
      <c r="L90" s="578">
        <v>2619</v>
      </c>
      <c r="M90" s="558">
        <v>1</v>
      </c>
      <c r="N90" s="558">
        <v>291</v>
      </c>
      <c r="O90" s="578">
        <v>19</v>
      </c>
      <c r="P90" s="578">
        <v>5567</v>
      </c>
      <c r="Q90" s="563">
        <v>2.1256204658266515</v>
      </c>
      <c r="R90" s="579">
        <v>293</v>
      </c>
    </row>
    <row r="91" spans="1:18" ht="14.45" customHeight="1" x14ac:dyDescent="0.2">
      <c r="A91" s="557" t="s">
        <v>1135</v>
      </c>
      <c r="B91" s="558" t="s">
        <v>1136</v>
      </c>
      <c r="C91" s="558" t="s">
        <v>622</v>
      </c>
      <c r="D91" s="558" t="s">
        <v>1137</v>
      </c>
      <c r="E91" s="558" t="s">
        <v>1249</v>
      </c>
      <c r="F91" s="558" t="s">
        <v>1250</v>
      </c>
      <c r="G91" s="578">
        <v>89</v>
      </c>
      <c r="H91" s="578">
        <v>0</v>
      </c>
      <c r="I91" s="558"/>
      <c r="J91" s="558">
        <v>0</v>
      </c>
      <c r="K91" s="578">
        <v>119</v>
      </c>
      <c r="L91" s="578">
        <v>0</v>
      </c>
      <c r="M91" s="558"/>
      <c r="N91" s="558">
        <v>0</v>
      </c>
      <c r="O91" s="578">
        <v>218</v>
      </c>
      <c r="P91" s="578">
        <v>0</v>
      </c>
      <c r="Q91" s="563"/>
      <c r="R91" s="579">
        <v>0</v>
      </c>
    </row>
    <row r="92" spans="1:18" ht="14.45" customHeight="1" x14ac:dyDescent="0.2">
      <c r="A92" s="557" t="s">
        <v>1135</v>
      </c>
      <c r="B92" s="558" t="s">
        <v>1136</v>
      </c>
      <c r="C92" s="558" t="s">
        <v>622</v>
      </c>
      <c r="D92" s="558" t="s">
        <v>1137</v>
      </c>
      <c r="E92" s="558" t="s">
        <v>1253</v>
      </c>
      <c r="F92" s="558" t="s">
        <v>1254</v>
      </c>
      <c r="G92" s="578">
        <v>21</v>
      </c>
      <c r="H92" s="578">
        <v>100359</v>
      </c>
      <c r="I92" s="558"/>
      <c r="J92" s="558">
        <v>4779</v>
      </c>
      <c r="K92" s="578"/>
      <c r="L92" s="578"/>
      <c r="M92" s="558"/>
      <c r="N92" s="558"/>
      <c r="O92" s="578">
        <v>15</v>
      </c>
      <c r="P92" s="578">
        <v>72360</v>
      </c>
      <c r="Q92" s="563"/>
      <c r="R92" s="579">
        <v>4824</v>
      </c>
    </row>
    <row r="93" spans="1:18" ht="14.45" customHeight="1" x14ac:dyDescent="0.2">
      <c r="A93" s="557" t="s">
        <v>1135</v>
      </c>
      <c r="B93" s="558" t="s">
        <v>1136</v>
      </c>
      <c r="C93" s="558" t="s">
        <v>622</v>
      </c>
      <c r="D93" s="558" t="s">
        <v>1137</v>
      </c>
      <c r="E93" s="558" t="s">
        <v>1255</v>
      </c>
      <c r="F93" s="558" t="s">
        <v>1256</v>
      </c>
      <c r="G93" s="578"/>
      <c r="H93" s="578"/>
      <c r="I93" s="558"/>
      <c r="J93" s="558"/>
      <c r="K93" s="578">
        <v>2</v>
      </c>
      <c r="L93" s="578">
        <v>1224</v>
      </c>
      <c r="M93" s="558">
        <v>1</v>
      </c>
      <c r="N93" s="558">
        <v>612</v>
      </c>
      <c r="O93" s="578">
        <v>8</v>
      </c>
      <c r="P93" s="578">
        <v>4920</v>
      </c>
      <c r="Q93" s="563">
        <v>4.0196078431372548</v>
      </c>
      <c r="R93" s="579">
        <v>615</v>
      </c>
    </row>
    <row r="94" spans="1:18" ht="14.45" customHeight="1" x14ac:dyDescent="0.2">
      <c r="A94" s="557" t="s">
        <v>1135</v>
      </c>
      <c r="B94" s="558" t="s">
        <v>1136</v>
      </c>
      <c r="C94" s="558" t="s">
        <v>622</v>
      </c>
      <c r="D94" s="558" t="s">
        <v>1137</v>
      </c>
      <c r="E94" s="558" t="s">
        <v>1257</v>
      </c>
      <c r="F94" s="558" t="s">
        <v>1258</v>
      </c>
      <c r="G94" s="578">
        <v>55</v>
      </c>
      <c r="H94" s="578">
        <v>156200</v>
      </c>
      <c r="I94" s="558">
        <v>1.1204763100319213</v>
      </c>
      <c r="J94" s="558">
        <v>2840</v>
      </c>
      <c r="K94" s="578">
        <v>49</v>
      </c>
      <c r="L94" s="578">
        <v>139405</v>
      </c>
      <c r="M94" s="558">
        <v>1</v>
      </c>
      <c r="N94" s="558">
        <v>2845</v>
      </c>
      <c r="O94" s="578">
        <v>66</v>
      </c>
      <c r="P94" s="578">
        <v>188034</v>
      </c>
      <c r="Q94" s="563">
        <v>1.3488325382877229</v>
      </c>
      <c r="R94" s="579">
        <v>2849</v>
      </c>
    </row>
    <row r="95" spans="1:18" ht="14.45" customHeight="1" x14ac:dyDescent="0.2">
      <c r="A95" s="557" t="s">
        <v>1135</v>
      </c>
      <c r="B95" s="558" t="s">
        <v>1136</v>
      </c>
      <c r="C95" s="558" t="s">
        <v>622</v>
      </c>
      <c r="D95" s="558" t="s">
        <v>1137</v>
      </c>
      <c r="E95" s="558" t="s">
        <v>1263</v>
      </c>
      <c r="F95" s="558" t="s">
        <v>1264</v>
      </c>
      <c r="G95" s="578"/>
      <c r="H95" s="578"/>
      <c r="I95" s="558"/>
      <c r="J95" s="558"/>
      <c r="K95" s="578">
        <v>2</v>
      </c>
      <c r="L95" s="578">
        <v>7678</v>
      </c>
      <c r="M95" s="558">
        <v>1</v>
      </c>
      <c r="N95" s="558">
        <v>3839</v>
      </c>
      <c r="O95" s="578">
        <v>8</v>
      </c>
      <c r="P95" s="578">
        <v>30744</v>
      </c>
      <c r="Q95" s="563">
        <v>4.0041677520187546</v>
      </c>
      <c r="R95" s="579">
        <v>3843</v>
      </c>
    </row>
    <row r="96" spans="1:18" ht="14.45" customHeight="1" x14ac:dyDescent="0.2">
      <c r="A96" s="557" t="s">
        <v>1135</v>
      </c>
      <c r="B96" s="558" t="s">
        <v>1275</v>
      </c>
      <c r="C96" s="558" t="s">
        <v>1116</v>
      </c>
      <c r="D96" s="558" t="s">
        <v>1137</v>
      </c>
      <c r="E96" s="558" t="s">
        <v>1276</v>
      </c>
      <c r="F96" s="558" t="s">
        <v>1277</v>
      </c>
      <c r="G96" s="578"/>
      <c r="H96" s="578"/>
      <c r="I96" s="558"/>
      <c r="J96" s="558"/>
      <c r="K96" s="578"/>
      <c r="L96" s="578"/>
      <c r="M96" s="558"/>
      <c r="N96" s="558"/>
      <c r="O96" s="578">
        <v>15</v>
      </c>
      <c r="P96" s="578">
        <v>3390</v>
      </c>
      <c r="Q96" s="563"/>
      <c r="R96" s="579">
        <v>226</v>
      </c>
    </row>
    <row r="97" spans="1:18" ht="14.45" customHeight="1" x14ac:dyDescent="0.2">
      <c r="A97" s="557" t="s">
        <v>1135</v>
      </c>
      <c r="B97" s="558" t="s">
        <v>1275</v>
      </c>
      <c r="C97" s="558" t="s">
        <v>1116</v>
      </c>
      <c r="D97" s="558" t="s">
        <v>1137</v>
      </c>
      <c r="E97" s="558" t="s">
        <v>1278</v>
      </c>
      <c r="F97" s="558" t="s">
        <v>1279</v>
      </c>
      <c r="G97" s="578"/>
      <c r="H97" s="578"/>
      <c r="I97" s="558"/>
      <c r="J97" s="558"/>
      <c r="K97" s="578"/>
      <c r="L97" s="578"/>
      <c r="M97" s="558"/>
      <c r="N97" s="558"/>
      <c r="O97" s="578">
        <v>15</v>
      </c>
      <c r="P97" s="578">
        <v>16710</v>
      </c>
      <c r="Q97" s="563"/>
      <c r="R97" s="579">
        <v>1114</v>
      </c>
    </row>
    <row r="98" spans="1:18" ht="14.45" customHeight="1" thickBot="1" x14ac:dyDescent="0.25">
      <c r="A98" s="549" t="s">
        <v>1135</v>
      </c>
      <c r="B98" s="550" t="s">
        <v>1275</v>
      </c>
      <c r="C98" s="550" t="s">
        <v>1116</v>
      </c>
      <c r="D98" s="550" t="s">
        <v>1137</v>
      </c>
      <c r="E98" s="550" t="s">
        <v>1280</v>
      </c>
      <c r="F98" s="550" t="s">
        <v>1281</v>
      </c>
      <c r="G98" s="570"/>
      <c r="H98" s="570"/>
      <c r="I98" s="550"/>
      <c r="J98" s="550"/>
      <c r="K98" s="570"/>
      <c r="L98" s="570"/>
      <c r="M98" s="550"/>
      <c r="N98" s="550"/>
      <c r="O98" s="570">
        <v>67</v>
      </c>
      <c r="P98" s="570">
        <v>109612</v>
      </c>
      <c r="Q98" s="555"/>
      <c r="R98" s="571">
        <v>1636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D03B134-50FA-4F2B-AB9F-412A7C4348E3}"/>
  </hyperlinks>
  <pageMargins left="0.25" right="0.25" top="0.75" bottom="0.75" header="0.3" footer="0.3"/>
  <pageSetup paperSize="9" scale="7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61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1283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265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75033</v>
      </c>
      <c r="I3" s="103">
        <f t="shared" si="0"/>
        <v>27894747</v>
      </c>
      <c r="J3" s="74"/>
      <c r="K3" s="74"/>
      <c r="L3" s="103">
        <f t="shared" si="0"/>
        <v>74906</v>
      </c>
      <c r="M3" s="103">
        <f t="shared" si="0"/>
        <v>29264821</v>
      </c>
      <c r="N3" s="74"/>
      <c r="O3" s="74"/>
      <c r="P3" s="103">
        <f t="shared" si="0"/>
        <v>65788</v>
      </c>
      <c r="Q3" s="103">
        <f t="shared" si="0"/>
        <v>26437830</v>
      </c>
      <c r="R3" s="75">
        <f>IF(M3=0,0,Q3/M3)</f>
        <v>0.90339968250617353</v>
      </c>
      <c r="S3" s="104">
        <f>IF(P3=0,0,Q3/P3)</f>
        <v>401.8640177539977</v>
      </c>
    </row>
    <row r="4" spans="1:19" ht="14.45" customHeight="1" x14ac:dyDescent="0.2">
      <c r="A4" s="446" t="s">
        <v>206</v>
      </c>
      <c r="B4" s="446" t="s">
        <v>94</v>
      </c>
      <c r="C4" s="454" t="s">
        <v>0</v>
      </c>
      <c r="D4" s="266" t="s">
        <v>134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22"/>
      <c r="B5" s="622"/>
      <c r="C5" s="623"/>
      <c r="D5" s="632"/>
      <c r="E5" s="624"/>
      <c r="F5" s="625"/>
      <c r="G5" s="626"/>
      <c r="H5" s="627" t="s">
        <v>71</v>
      </c>
      <c r="I5" s="628" t="s">
        <v>14</v>
      </c>
      <c r="J5" s="629"/>
      <c r="K5" s="629"/>
      <c r="L5" s="627" t="s">
        <v>71</v>
      </c>
      <c r="M5" s="628" t="s">
        <v>14</v>
      </c>
      <c r="N5" s="629"/>
      <c r="O5" s="629"/>
      <c r="P5" s="627" t="s">
        <v>71</v>
      </c>
      <c r="Q5" s="628" t="s">
        <v>14</v>
      </c>
      <c r="R5" s="630"/>
      <c r="S5" s="631"/>
    </row>
    <row r="6" spans="1:19" ht="14.45" customHeight="1" x14ac:dyDescent="0.2">
      <c r="A6" s="542" t="s">
        <v>1135</v>
      </c>
      <c r="B6" s="543" t="s">
        <v>1136</v>
      </c>
      <c r="C6" s="543" t="s">
        <v>458</v>
      </c>
      <c r="D6" s="543" t="s">
        <v>1114</v>
      </c>
      <c r="E6" s="543" t="s">
        <v>1137</v>
      </c>
      <c r="F6" s="543" t="s">
        <v>1138</v>
      </c>
      <c r="G6" s="543" t="s">
        <v>1139</v>
      </c>
      <c r="H6" s="116">
        <v>1</v>
      </c>
      <c r="I6" s="116">
        <v>2235</v>
      </c>
      <c r="J6" s="543">
        <v>0.19787516600265603</v>
      </c>
      <c r="K6" s="543">
        <v>2235</v>
      </c>
      <c r="L6" s="116">
        <v>5</v>
      </c>
      <c r="M6" s="116">
        <v>11295</v>
      </c>
      <c r="N6" s="543">
        <v>1</v>
      </c>
      <c r="O6" s="543">
        <v>2259</v>
      </c>
      <c r="P6" s="116">
        <v>1</v>
      </c>
      <c r="Q6" s="116">
        <v>2280</v>
      </c>
      <c r="R6" s="548">
        <v>0.20185922974767595</v>
      </c>
      <c r="S6" s="569">
        <v>2280</v>
      </c>
    </row>
    <row r="7" spans="1:19" ht="14.45" customHeight="1" x14ac:dyDescent="0.2">
      <c r="A7" s="557" t="s">
        <v>1135</v>
      </c>
      <c r="B7" s="558" t="s">
        <v>1136</v>
      </c>
      <c r="C7" s="558" t="s">
        <v>458</v>
      </c>
      <c r="D7" s="558" t="s">
        <v>1114</v>
      </c>
      <c r="E7" s="558" t="s">
        <v>1137</v>
      </c>
      <c r="F7" s="558" t="s">
        <v>1140</v>
      </c>
      <c r="G7" s="558" t="s">
        <v>1141</v>
      </c>
      <c r="H7" s="578">
        <v>7976</v>
      </c>
      <c r="I7" s="578">
        <v>462608</v>
      </c>
      <c r="J7" s="558">
        <v>1.2161956816072645</v>
      </c>
      <c r="K7" s="558">
        <v>58</v>
      </c>
      <c r="L7" s="578">
        <v>6447</v>
      </c>
      <c r="M7" s="578">
        <v>380373</v>
      </c>
      <c r="N7" s="558">
        <v>1</v>
      </c>
      <c r="O7" s="558">
        <v>59</v>
      </c>
      <c r="P7" s="578">
        <v>6052</v>
      </c>
      <c r="Q7" s="578">
        <v>357068</v>
      </c>
      <c r="R7" s="563">
        <v>0.938731192802854</v>
      </c>
      <c r="S7" s="579">
        <v>59</v>
      </c>
    </row>
    <row r="8" spans="1:19" ht="14.45" customHeight="1" x14ac:dyDescent="0.2">
      <c r="A8" s="557" t="s">
        <v>1135</v>
      </c>
      <c r="B8" s="558" t="s">
        <v>1136</v>
      </c>
      <c r="C8" s="558" t="s">
        <v>458</v>
      </c>
      <c r="D8" s="558" t="s">
        <v>1114</v>
      </c>
      <c r="E8" s="558" t="s">
        <v>1137</v>
      </c>
      <c r="F8" s="558" t="s">
        <v>1142</v>
      </c>
      <c r="G8" s="558" t="s">
        <v>1143</v>
      </c>
      <c r="H8" s="578">
        <v>426</v>
      </c>
      <c r="I8" s="578">
        <v>56192</v>
      </c>
      <c r="J8" s="558">
        <v>1.5766554433221101</v>
      </c>
      <c r="K8" s="558">
        <v>131.90610328638499</v>
      </c>
      <c r="L8" s="578">
        <v>270</v>
      </c>
      <c r="M8" s="578">
        <v>35640</v>
      </c>
      <c r="N8" s="558">
        <v>1</v>
      </c>
      <c r="O8" s="558">
        <v>132</v>
      </c>
      <c r="P8" s="578">
        <v>259</v>
      </c>
      <c r="Q8" s="578">
        <v>34447</v>
      </c>
      <c r="R8" s="563">
        <v>0.96652637485970816</v>
      </c>
      <c r="S8" s="579">
        <v>133</v>
      </c>
    </row>
    <row r="9" spans="1:19" ht="14.45" customHeight="1" x14ac:dyDescent="0.2">
      <c r="A9" s="557" t="s">
        <v>1135</v>
      </c>
      <c r="B9" s="558" t="s">
        <v>1136</v>
      </c>
      <c r="C9" s="558" t="s">
        <v>458</v>
      </c>
      <c r="D9" s="558" t="s">
        <v>1114</v>
      </c>
      <c r="E9" s="558" t="s">
        <v>1137</v>
      </c>
      <c r="F9" s="558" t="s">
        <v>1144</v>
      </c>
      <c r="G9" s="558" t="s">
        <v>1145</v>
      </c>
      <c r="H9" s="578">
        <v>36</v>
      </c>
      <c r="I9" s="578">
        <v>6838</v>
      </c>
      <c r="J9" s="558">
        <v>1.4995614035087719</v>
      </c>
      <c r="K9" s="558">
        <v>189.94444444444446</v>
      </c>
      <c r="L9" s="578">
        <v>24</v>
      </c>
      <c r="M9" s="578">
        <v>4560</v>
      </c>
      <c r="N9" s="558">
        <v>1</v>
      </c>
      <c r="O9" s="558">
        <v>190</v>
      </c>
      <c r="P9" s="578">
        <v>22</v>
      </c>
      <c r="Q9" s="578">
        <v>4224</v>
      </c>
      <c r="R9" s="563">
        <v>0.9263157894736842</v>
      </c>
      <c r="S9" s="579">
        <v>192</v>
      </c>
    </row>
    <row r="10" spans="1:19" ht="14.45" customHeight="1" x14ac:dyDescent="0.2">
      <c r="A10" s="557" t="s">
        <v>1135</v>
      </c>
      <c r="B10" s="558" t="s">
        <v>1136</v>
      </c>
      <c r="C10" s="558" t="s">
        <v>458</v>
      </c>
      <c r="D10" s="558" t="s">
        <v>1114</v>
      </c>
      <c r="E10" s="558" t="s">
        <v>1137</v>
      </c>
      <c r="F10" s="558" t="s">
        <v>1146</v>
      </c>
      <c r="G10" s="558" t="s">
        <v>1147</v>
      </c>
      <c r="H10" s="578">
        <v>7</v>
      </c>
      <c r="I10" s="578">
        <v>2856</v>
      </c>
      <c r="J10" s="558">
        <v>1.7372262773722629</v>
      </c>
      <c r="K10" s="558">
        <v>408</v>
      </c>
      <c r="L10" s="578">
        <v>4</v>
      </c>
      <c r="M10" s="578">
        <v>1644</v>
      </c>
      <c r="N10" s="558">
        <v>1</v>
      </c>
      <c r="O10" s="558">
        <v>411</v>
      </c>
      <c r="P10" s="578">
        <v>11</v>
      </c>
      <c r="Q10" s="578">
        <v>4543</v>
      </c>
      <c r="R10" s="563">
        <v>2.7633819951338201</v>
      </c>
      <c r="S10" s="579">
        <v>413</v>
      </c>
    </row>
    <row r="11" spans="1:19" ht="14.45" customHeight="1" x14ac:dyDescent="0.2">
      <c r="A11" s="557" t="s">
        <v>1135</v>
      </c>
      <c r="B11" s="558" t="s">
        <v>1136</v>
      </c>
      <c r="C11" s="558" t="s">
        <v>458</v>
      </c>
      <c r="D11" s="558" t="s">
        <v>1114</v>
      </c>
      <c r="E11" s="558" t="s">
        <v>1137</v>
      </c>
      <c r="F11" s="558" t="s">
        <v>1148</v>
      </c>
      <c r="G11" s="558" t="s">
        <v>1149</v>
      </c>
      <c r="H11" s="578">
        <v>2910</v>
      </c>
      <c r="I11" s="578">
        <v>523800</v>
      </c>
      <c r="J11" s="558">
        <v>0.9037875219347058</v>
      </c>
      <c r="K11" s="558">
        <v>180</v>
      </c>
      <c r="L11" s="578">
        <v>3167</v>
      </c>
      <c r="M11" s="578">
        <v>579561</v>
      </c>
      <c r="N11" s="558">
        <v>1</v>
      </c>
      <c r="O11" s="558">
        <v>183</v>
      </c>
      <c r="P11" s="578">
        <v>3333</v>
      </c>
      <c r="Q11" s="578">
        <v>616605</v>
      </c>
      <c r="R11" s="563">
        <v>1.0639173443347638</v>
      </c>
      <c r="S11" s="579">
        <v>185</v>
      </c>
    </row>
    <row r="12" spans="1:19" ht="14.45" customHeight="1" x14ac:dyDescent="0.2">
      <c r="A12" s="557" t="s">
        <v>1135</v>
      </c>
      <c r="B12" s="558" t="s">
        <v>1136</v>
      </c>
      <c r="C12" s="558" t="s">
        <v>458</v>
      </c>
      <c r="D12" s="558" t="s">
        <v>1114</v>
      </c>
      <c r="E12" s="558" t="s">
        <v>1137</v>
      </c>
      <c r="F12" s="558" t="s">
        <v>1150</v>
      </c>
      <c r="G12" s="558" t="s">
        <v>1151</v>
      </c>
      <c r="H12" s="578">
        <v>2</v>
      </c>
      <c r="I12" s="578">
        <v>1140</v>
      </c>
      <c r="J12" s="558"/>
      <c r="K12" s="558">
        <v>570</v>
      </c>
      <c r="L12" s="578"/>
      <c r="M12" s="578"/>
      <c r="N12" s="558"/>
      <c r="O12" s="558"/>
      <c r="P12" s="578"/>
      <c r="Q12" s="578"/>
      <c r="R12" s="563"/>
      <c r="S12" s="579"/>
    </row>
    <row r="13" spans="1:19" ht="14.45" customHeight="1" x14ac:dyDescent="0.2">
      <c r="A13" s="557" t="s">
        <v>1135</v>
      </c>
      <c r="B13" s="558" t="s">
        <v>1136</v>
      </c>
      <c r="C13" s="558" t="s">
        <v>458</v>
      </c>
      <c r="D13" s="558" t="s">
        <v>1114</v>
      </c>
      <c r="E13" s="558" t="s">
        <v>1137</v>
      </c>
      <c r="F13" s="558" t="s">
        <v>1152</v>
      </c>
      <c r="G13" s="558" t="s">
        <v>1153</v>
      </c>
      <c r="H13" s="578">
        <v>1445</v>
      </c>
      <c r="I13" s="578">
        <v>486965</v>
      </c>
      <c r="J13" s="558">
        <v>0.90097782547156724</v>
      </c>
      <c r="K13" s="558">
        <v>337</v>
      </c>
      <c r="L13" s="578">
        <v>1585</v>
      </c>
      <c r="M13" s="578">
        <v>540485</v>
      </c>
      <c r="N13" s="558">
        <v>1</v>
      </c>
      <c r="O13" s="558">
        <v>341</v>
      </c>
      <c r="P13" s="578">
        <v>1472</v>
      </c>
      <c r="Q13" s="578">
        <v>506368</v>
      </c>
      <c r="R13" s="563">
        <v>0.93687706411833815</v>
      </c>
      <c r="S13" s="579">
        <v>344</v>
      </c>
    </row>
    <row r="14" spans="1:19" ht="14.45" customHeight="1" x14ac:dyDescent="0.2">
      <c r="A14" s="557" t="s">
        <v>1135</v>
      </c>
      <c r="B14" s="558" t="s">
        <v>1136</v>
      </c>
      <c r="C14" s="558" t="s">
        <v>458</v>
      </c>
      <c r="D14" s="558" t="s">
        <v>1114</v>
      </c>
      <c r="E14" s="558" t="s">
        <v>1137</v>
      </c>
      <c r="F14" s="558" t="s">
        <v>1154</v>
      </c>
      <c r="G14" s="558" t="s">
        <v>1155</v>
      </c>
      <c r="H14" s="578">
        <v>241</v>
      </c>
      <c r="I14" s="578">
        <v>110619</v>
      </c>
      <c r="J14" s="558">
        <v>1.0641558441558441</v>
      </c>
      <c r="K14" s="558">
        <v>459</v>
      </c>
      <c r="L14" s="578">
        <v>225</v>
      </c>
      <c r="M14" s="578">
        <v>103950</v>
      </c>
      <c r="N14" s="558">
        <v>1</v>
      </c>
      <c r="O14" s="558">
        <v>462</v>
      </c>
      <c r="P14" s="578">
        <v>154</v>
      </c>
      <c r="Q14" s="578">
        <v>71456</v>
      </c>
      <c r="R14" s="563">
        <v>0.68740740740740736</v>
      </c>
      <c r="S14" s="579">
        <v>464</v>
      </c>
    </row>
    <row r="15" spans="1:19" ht="14.45" customHeight="1" x14ac:dyDescent="0.2">
      <c r="A15" s="557" t="s">
        <v>1135</v>
      </c>
      <c r="B15" s="558" t="s">
        <v>1136</v>
      </c>
      <c r="C15" s="558" t="s">
        <v>458</v>
      </c>
      <c r="D15" s="558" t="s">
        <v>1114</v>
      </c>
      <c r="E15" s="558" t="s">
        <v>1137</v>
      </c>
      <c r="F15" s="558" t="s">
        <v>1156</v>
      </c>
      <c r="G15" s="558" t="s">
        <v>1157</v>
      </c>
      <c r="H15" s="578">
        <v>9715</v>
      </c>
      <c r="I15" s="578">
        <v>3400250</v>
      </c>
      <c r="J15" s="558">
        <v>0.8529824722481234</v>
      </c>
      <c r="K15" s="558">
        <v>350</v>
      </c>
      <c r="L15" s="578">
        <v>11357</v>
      </c>
      <c r="M15" s="578">
        <v>3986307</v>
      </c>
      <c r="N15" s="558">
        <v>1</v>
      </c>
      <c r="O15" s="558">
        <v>351</v>
      </c>
      <c r="P15" s="578">
        <v>10144</v>
      </c>
      <c r="Q15" s="578">
        <v>3580832</v>
      </c>
      <c r="R15" s="563">
        <v>0.89828304744215637</v>
      </c>
      <c r="S15" s="579">
        <v>353</v>
      </c>
    </row>
    <row r="16" spans="1:19" ht="14.45" customHeight="1" x14ac:dyDescent="0.2">
      <c r="A16" s="557" t="s">
        <v>1135</v>
      </c>
      <c r="B16" s="558" t="s">
        <v>1136</v>
      </c>
      <c r="C16" s="558" t="s">
        <v>458</v>
      </c>
      <c r="D16" s="558" t="s">
        <v>1114</v>
      </c>
      <c r="E16" s="558" t="s">
        <v>1137</v>
      </c>
      <c r="F16" s="558" t="s">
        <v>1158</v>
      </c>
      <c r="G16" s="558" t="s">
        <v>1159</v>
      </c>
      <c r="H16" s="578">
        <v>1</v>
      </c>
      <c r="I16" s="578">
        <v>1655</v>
      </c>
      <c r="J16" s="558">
        <v>0.24924698795180722</v>
      </c>
      <c r="K16" s="558">
        <v>1655</v>
      </c>
      <c r="L16" s="578">
        <v>4</v>
      </c>
      <c r="M16" s="578">
        <v>6640</v>
      </c>
      <c r="N16" s="558">
        <v>1</v>
      </c>
      <c r="O16" s="558">
        <v>1660</v>
      </c>
      <c r="P16" s="578">
        <v>2</v>
      </c>
      <c r="Q16" s="578">
        <v>3330</v>
      </c>
      <c r="R16" s="563">
        <v>0.50150602409638556</v>
      </c>
      <c r="S16" s="579">
        <v>1665</v>
      </c>
    </row>
    <row r="17" spans="1:19" ht="14.45" customHeight="1" x14ac:dyDescent="0.2">
      <c r="A17" s="557" t="s">
        <v>1135</v>
      </c>
      <c r="B17" s="558" t="s">
        <v>1136</v>
      </c>
      <c r="C17" s="558" t="s">
        <v>458</v>
      </c>
      <c r="D17" s="558" t="s">
        <v>1114</v>
      </c>
      <c r="E17" s="558" t="s">
        <v>1137</v>
      </c>
      <c r="F17" s="558" t="s">
        <v>1160</v>
      </c>
      <c r="G17" s="558" t="s">
        <v>1161</v>
      </c>
      <c r="H17" s="578">
        <v>5</v>
      </c>
      <c r="I17" s="578">
        <v>31210</v>
      </c>
      <c r="J17" s="558">
        <v>0.62052648321934145</v>
      </c>
      <c r="K17" s="558">
        <v>6242</v>
      </c>
      <c r="L17" s="578">
        <v>8</v>
      </c>
      <c r="M17" s="578">
        <v>50296</v>
      </c>
      <c r="N17" s="558">
        <v>1</v>
      </c>
      <c r="O17" s="558">
        <v>6287</v>
      </c>
      <c r="P17" s="578">
        <v>1</v>
      </c>
      <c r="Q17" s="578">
        <v>6326</v>
      </c>
      <c r="R17" s="563">
        <v>0.12577540957531413</v>
      </c>
      <c r="S17" s="579">
        <v>6326</v>
      </c>
    </row>
    <row r="18" spans="1:19" ht="14.45" customHeight="1" x14ac:dyDescent="0.2">
      <c r="A18" s="557" t="s">
        <v>1135</v>
      </c>
      <c r="B18" s="558" t="s">
        <v>1136</v>
      </c>
      <c r="C18" s="558" t="s">
        <v>458</v>
      </c>
      <c r="D18" s="558" t="s">
        <v>1114</v>
      </c>
      <c r="E18" s="558" t="s">
        <v>1137</v>
      </c>
      <c r="F18" s="558" t="s">
        <v>1162</v>
      </c>
      <c r="G18" s="558" t="s">
        <v>1163</v>
      </c>
      <c r="H18" s="578">
        <v>8</v>
      </c>
      <c r="I18" s="578">
        <v>936</v>
      </c>
      <c r="J18" s="558">
        <v>2.6440677966101696</v>
      </c>
      <c r="K18" s="558">
        <v>117</v>
      </c>
      <c r="L18" s="578">
        <v>3</v>
      </c>
      <c r="M18" s="578">
        <v>354</v>
      </c>
      <c r="N18" s="558">
        <v>1</v>
      </c>
      <c r="O18" s="558">
        <v>118</v>
      </c>
      <c r="P18" s="578">
        <v>2</v>
      </c>
      <c r="Q18" s="578">
        <v>238</v>
      </c>
      <c r="R18" s="563">
        <v>0.67231638418079098</v>
      </c>
      <c r="S18" s="579">
        <v>119</v>
      </c>
    </row>
    <row r="19" spans="1:19" ht="14.45" customHeight="1" x14ac:dyDescent="0.2">
      <c r="A19" s="557" t="s">
        <v>1135</v>
      </c>
      <c r="B19" s="558" t="s">
        <v>1136</v>
      </c>
      <c r="C19" s="558" t="s">
        <v>458</v>
      </c>
      <c r="D19" s="558" t="s">
        <v>1114</v>
      </c>
      <c r="E19" s="558" t="s">
        <v>1137</v>
      </c>
      <c r="F19" s="558" t="s">
        <v>1164</v>
      </c>
      <c r="G19" s="558" t="s">
        <v>1165</v>
      </c>
      <c r="H19" s="578"/>
      <c r="I19" s="578"/>
      <c r="J19" s="558"/>
      <c r="K19" s="558"/>
      <c r="L19" s="578"/>
      <c r="M19" s="578"/>
      <c r="N19" s="558"/>
      <c r="O19" s="558"/>
      <c r="P19" s="578">
        <v>1</v>
      </c>
      <c r="Q19" s="578">
        <v>215</v>
      </c>
      <c r="R19" s="563"/>
      <c r="S19" s="579">
        <v>215</v>
      </c>
    </row>
    <row r="20" spans="1:19" ht="14.45" customHeight="1" x14ac:dyDescent="0.2">
      <c r="A20" s="557" t="s">
        <v>1135</v>
      </c>
      <c r="B20" s="558" t="s">
        <v>1136</v>
      </c>
      <c r="C20" s="558" t="s">
        <v>458</v>
      </c>
      <c r="D20" s="558" t="s">
        <v>1114</v>
      </c>
      <c r="E20" s="558" t="s">
        <v>1137</v>
      </c>
      <c r="F20" s="558" t="s">
        <v>1166</v>
      </c>
      <c r="G20" s="558" t="s">
        <v>1167</v>
      </c>
      <c r="H20" s="578"/>
      <c r="I20" s="578"/>
      <c r="J20" s="558"/>
      <c r="K20" s="558"/>
      <c r="L20" s="578"/>
      <c r="M20" s="578"/>
      <c r="N20" s="558"/>
      <c r="O20" s="558"/>
      <c r="P20" s="578">
        <v>1</v>
      </c>
      <c r="Q20" s="578">
        <v>140</v>
      </c>
      <c r="R20" s="563"/>
      <c r="S20" s="579">
        <v>140</v>
      </c>
    </row>
    <row r="21" spans="1:19" ht="14.45" customHeight="1" x14ac:dyDescent="0.2">
      <c r="A21" s="557" t="s">
        <v>1135</v>
      </c>
      <c r="B21" s="558" t="s">
        <v>1136</v>
      </c>
      <c r="C21" s="558" t="s">
        <v>458</v>
      </c>
      <c r="D21" s="558" t="s">
        <v>1114</v>
      </c>
      <c r="E21" s="558" t="s">
        <v>1137</v>
      </c>
      <c r="F21" s="558" t="s">
        <v>1168</v>
      </c>
      <c r="G21" s="558" t="s">
        <v>1169</v>
      </c>
      <c r="H21" s="578">
        <v>239</v>
      </c>
      <c r="I21" s="578">
        <v>11711</v>
      </c>
      <c r="J21" s="558">
        <v>0.6888823529411765</v>
      </c>
      <c r="K21" s="558">
        <v>49</v>
      </c>
      <c r="L21" s="578">
        <v>340</v>
      </c>
      <c r="M21" s="578">
        <v>17000</v>
      </c>
      <c r="N21" s="558">
        <v>1</v>
      </c>
      <c r="O21" s="558">
        <v>50</v>
      </c>
      <c r="P21" s="578">
        <v>300</v>
      </c>
      <c r="Q21" s="578">
        <v>15300</v>
      </c>
      <c r="R21" s="563">
        <v>0.9</v>
      </c>
      <c r="S21" s="579">
        <v>51</v>
      </c>
    </row>
    <row r="22" spans="1:19" ht="14.45" customHeight="1" x14ac:dyDescent="0.2">
      <c r="A22" s="557" t="s">
        <v>1135</v>
      </c>
      <c r="B22" s="558" t="s">
        <v>1136</v>
      </c>
      <c r="C22" s="558" t="s">
        <v>458</v>
      </c>
      <c r="D22" s="558" t="s">
        <v>1114</v>
      </c>
      <c r="E22" s="558" t="s">
        <v>1137</v>
      </c>
      <c r="F22" s="558" t="s">
        <v>1170</v>
      </c>
      <c r="G22" s="558" t="s">
        <v>1171</v>
      </c>
      <c r="H22" s="578">
        <v>186</v>
      </c>
      <c r="I22" s="578">
        <v>72912</v>
      </c>
      <c r="J22" s="558">
        <v>0.59913718723037102</v>
      </c>
      <c r="K22" s="558">
        <v>392</v>
      </c>
      <c r="L22" s="578">
        <v>305</v>
      </c>
      <c r="M22" s="578">
        <v>121695</v>
      </c>
      <c r="N22" s="558">
        <v>1</v>
      </c>
      <c r="O22" s="558">
        <v>399</v>
      </c>
      <c r="P22" s="578">
        <v>275</v>
      </c>
      <c r="Q22" s="578">
        <v>111375</v>
      </c>
      <c r="R22" s="563">
        <v>0.91519783064217919</v>
      </c>
      <c r="S22" s="579">
        <v>405</v>
      </c>
    </row>
    <row r="23" spans="1:19" ht="14.45" customHeight="1" x14ac:dyDescent="0.2">
      <c r="A23" s="557" t="s">
        <v>1135</v>
      </c>
      <c r="B23" s="558" t="s">
        <v>1136</v>
      </c>
      <c r="C23" s="558" t="s">
        <v>458</v>
      </c>
      <c r="D23" s="558" t="s">
        <v>1114</v>
      </c>
      <c r="E23" s="558" t="s">
        <v>1137</v>
      </c>
      <c r="F23" s="558" t="s">
        <v>1172</v>
      </c>
      <c r="G23" s="558" t="s">
        <v>1173</v>
      </c>
      <c r="H23" s="578">
        <v>146</v>
      </c>
      <c r="I23" s="578">
        <v>5548</v>
      </c>
      <c r="J23" s="558">
        <v>0.75647668393782386</v>
      </c>
      <c r="K23" s="558">
        <v>38</v>
      </c>
      <c r="L23" s="578">
        <v>193</v>
      </c>
      <c r="M23" s="578">
        <v>7334</v>
      </c>
      <c r="N23" s="558">
        <v>1</v>
      </c>
      <c r="O23" s="558">
        <v>38</v>
      </c>
      <c r="P23" s="578">
        <v>322</v>
      </c>
      <c r="Q23" s="578">
        <v>12558</v>
      </c>
      <c r="R23" s="563">
        <v>1.7122988819198255</v>
      </c>
      <c r="S23" s="579">
        <v>39</v>
      </c>
    </row>
    <row r="24" spans="1:19" ht="14.45" customHeight="1" x14ac:dyDescent="0.2">
      <c r="A24" s="557" t="s">
        <v>1135</v>
      </c>
      <c r="B24" s="558" t="s">
        <v>1136</v>
      </c>
      <c r="C24" s="558" t="s">
        <v>458</v>
      </c>
      <c r="D24" s="558" t="s">
        <v>1114</v>
      </c>
      <c r="E24" s="558" t="s">
        <v>1137</v>
      </c>
      <c r="F24" s="558" t="s">
        <v>1174</v>
      </c>
      <c r="G24" s="558" t="s">
        <v>1175</v>
      </c>
      <c r="H24" s="578">
        <v>26</v>
      </c>
      <c r="I24" s="578">
        <v>6890</v>
      </c>
      <c r="J24" s="558">
        <v>0.80340485074626866</v>
      </c>
      <c r="K24" s="558">
        <v>265</v>
      </c>
      <c r="L24" s="578">
        <v>32</v>
      </c>
      <c r="M24" s="578">
        <v>8576</v>
      </c>
      <c r="N24" s="558">
        <v>1</v>
      </c>
      <c r="O24" s="558">
        <v>268</v>
      </c>
      <c r="P24" s="578">
        <v>2</v>
      </c>
      <c r="Q24" s="578">
        <v>540</v>
      </c>
      <c r="R24" s="563">
        <v>6.2966417910447756E-2</v>
      </c>
      <c r="S24" s="579">
        <v>270</v>
      </c>
    </row>
    <row r="25" spans="1:19" ht="14.45" customHeight="1" x14ac:dyDescent="0.2">
      <c r="A25" s="557" t="s">
        <v>1135</v>
      </c>
      <c r="B25" s="558" t="s">
        <v>1136</v>
      </c>
      <c r="C25" s="558" t="s">
        <v>458</v>
      </c>
      <c r="D25" s="558" t="s">
        <v>1114</v>
      </c>
      <c r="E25" s="558" t="s">
        <v>1137</v>
      </c>
      <c r="F25" s="558" t="s">
        <v>1176</v>
      </c>
      <c r="G25" s="558" t="s">
        <v>1177</v>
      </c>
      <c r="H25" s="578">
        <v>817</v>
      </c>
      <c r="I25" s="578">
        <v>577526</v>
      </c>
      <c r="J25" s="558">
        <v>1.1249922081969768</v>
      </c>
      <c r="K25" s="558">
        <v>706.88616891064873</v>
      </c>
      <c r="L25" s="578">
        <v>720</v>
      </c>
      <c r="M25" s="578">
        <v>513360</v>
      </c>
      <c r="N25" s="558">
        <v>1</v>
      </c>
      <c r="O25" s="558">
        <v>713</v>
      </c>
      <c r="P25" s="578">
        <v>579</v>
      </c>
      <c r="Q25" s="578">
        <v>416301</v>
      </c>
      <c r="R25" s="563">
        <v>0.81093384759233289</v>
      </c>
      <c r="S25" s="579">
        <v>719</v>
      </c>
    </row>
    <row r="26" spans="1:19" ht="14.45" customHeight="1" x14ac:dyDescent="0.2">
      <c r="A26" s="557" t="s">
        <v>1135</v>
      </c>
      <c r="B26" s="558" t="s">
        <v>1136</v>
      </c>
      <c r="C26" s="558" t="s">
        <v>458</v>
      </c>
      <c r="D26" s="558" t="s">
        <v>1114</v>
      </c>
      <c r="E26" s="558" t="s">
        <v>1137</v>
      </c>
      <c r="F26" s="558" t="s">
        <v>1178</v>
      </c>
      <c r="G26" s="558" t="s">
        <v>1179</v>
      </c>
      <c r="H26" s="578">
        <v>28</v>
      </c>
      <c r="I26" s="578">
        <v>4145</v>
      </c>
      <c r="J26" s="558">
        <v>0.43862433862433864</v>
      </c>
      <c r="K26" s="558">
        <v>148.03571428571428</v>
      </c>
      <c r="L26" s="578">
        <v>63</v>
      </c>
      <c r="M26" s="578">
        <v>9450</v>
      </c>
      <c r="N26" s="558">
        <v>1</v>
      </c>
      <c r="O26" s="558">
        <v>150</v>
      </c>
      <c r="P26" s="578">
        <v>32</v>
      </c>
      <c r="Q26" s="578">
        <v>4832</v>
      </c>
      <c r="R26" s="563">
        <v>0.51132275132275129</v>
      </c>
      <c r="S26" s="579">
        <v>151</v>
      </c>
    </row>
    <row r="27" spans="1:19" ht="14.45" customHeight="1" x14ac:dyDescent="0.2">
      <c r="A27" s="557" t="s">
        <v>1135</v>
      </c>
      <c r="B27" s="558" t="s">
        <v>1136</v>
      </c>
      <c r="C27" s="558" t="s">
        <v>458</v>
      </c>
      <c r="D27" s="558" t="s">
        <v>1114</v>
      </c>
      <c r="E27" s="558" t="s">
        <v>1137</v>
      </c>
      <c r="F27" s="558" t="s">
        <v>1180</v>
      </c>
      <c r="G27" s="558" t="s">
        <v>1181</v>
      </c>
      <c r="H27" s="578">
        <v>2744</v>
      </c>
      <c r="I27" s="578">
        <v>836920</v>
      </c>
      <c r="J27" s="558">
        <v>1.0242264331974094</v>
      </c>
      <c r="K27" s="558">
        <v>305</v>
      </c>
      <c r="L27" s="578">
        <v>2653</v>
      </c>
      <c r="M27" s="578">
        <v>817124</v>
      </c>
      <c r="N27" s="558">
        <v>1</v>
      </c>
      <c r="O27" s="558">
        <v>308</v>
      </c>
      <c r="P27" s="578">
        <v>2370</v>
      </c>
      <c r="Q27" s="578">
        <v>734700</v>
      </c>
      <c r="R27" s="563">
        <v>0.89912914074240879</v>
      </c>
      <c r="S27" s="579">
        <v>310</v>
      </c>
    </row>
    <row r="28" spans="1:19" ht="14.45" customHeight="1" x14ac:dyDescent="0.2">
      <c r="A28" s="557" t="s">
        <v>1135</v>
      </c>
      <c r="B28" s="558" t="s">
        <v>1136</v>
      </c>
      <c r="C28" s="558" t="s">
        <v>458</v>
      </c>
      <c r="D28" s="558" t="s">
        <v>1114</v>
      </c>
      <c r="E28" s="558" t="s">
        <v>1137</v>
      </c>
      <c r="F28" s="558" t="s">
        <v>1182</v>
      </c>
      <c r="G28" s="558" t="s">
        <v>1183</v>
      </c>
      <c r="H28" s="578">
        <v>5</v>
      </c>
      <c r="I28" s="578">
        <v>18610</v>
      </c>
      <c r="J28" s="558">
        <v>0.82425369829037121</v>
      </c>
      <c r="K28" s="558">
        <v>3722</v>
      </c>
      <c r="L28" s="578">
        <v>6</v>
      </c>
      <c r="M28" s="578">
        <v>22578</v>
      </c>
      <c r="N28" s="558">
        <v>1</v>
      </c>
      <c r="O28" s="558">
        <v>3763</v>
      </c>
      <c r="P28" s="578">
        <v>6</v>
      </c>
      <c r="Q28" s="578">
        <v>22794</v>
      </c>
      <c r="R28" s="563">
        <v>1.0095668349720968</v>
      </c>
      <c r="S28" s="579">
        <v>3799</v>
      </c>
    </row>
    <row r="29" spans="1:19" ht="14.45" customHeight="1" x14ac:dyDescent="0.2">
      <c r="A29" s="557" t="s">
        <v>1135</v>
      </c>
      <c r="B29" s="558" t="s">
        <v>1136</v>
      </c>
      <c r="C29" s="558" t="s">
        <v>458</v>
      </c>
      <c r="D29" s="558" t="s">
        <v>1114</v>
      </c>
      <c r="E29" s="558" t="s">
        <v>1137</v>
      </c>
      <c r="F29" s="558" t="s">
        <v>1184</v>
      </c>
      <c r="G29" s="558" t="s">
        <v>1185</v>
      </c>
      <c r="H29" s="578">
        <v>7641</v>
      </c>
      <c r="I29" s="578">
        <v>3782295</v>
      </c>
      <c r="J29" s="558">
        <v>0.93855243920232734</v>
      </c>
      <c r="K29" s="558">
        <v>495</v>
      </c>
      <c r="L29" s="578">
        <v>8076</v>
      </c>
      <c r="M29" s="578">
        <v>4029924</v>
      </c>
      <c r="N29" s="558">
        <v>1</v>
      </c>
      <c r="O29" s="558">
        <v>499</v>
      </c>
      <c r="P29" s="578">
        <v>6511</v>
      </c>
      <c r="Q29" s="578">
        <v>3275033</v>
      </c>
      <c r="R29" s="563">
        <v>0.81267860138305337</v>
      </c>
      <c r="S29" s="579">
        <v>503</v>
      </c>
    </row>
    <row r="30" spans="1:19" ht="14.45" customHeight="1" x14ac:dyDescent="0.2">
      <c r="A30" s="557" t="s">
        <v>1135</v>
      </c>
      <c r="B30" s="558" t="s">
        <v>1136</v>
      </c>
      <c r="C30" s="558" t="s">
        <v>458</v>
      </c>
      <c r="D30" s="558" t="s">
        <v>1114</v>
      </c>
      <c r="E30" s="558" t="s">
        <v>1137</v>
      </c>
      <c r="F30" s="558" t="s">
        <v>1186</v>
      </c>
      <c r="G30" s="558" t="s">
        <v>1187</v>
      </c>
      <c r="H30" s="578"/>
      <c r="I30" s="578"/>
      <c r="J30" s="558"/>
      <c r="K30" s="558"/>
      <c r="L30" s="578">
        <v>4</v>
      </c>
      <c r="M30" s="578">
        <v>26676</v>
      </c>
      <c r="N30" s="558">
        <v>1</v>
      </c>
      <c r="O30" s="558">
        <v>6669</v>
      </c>
      <c r="P30" s="578"/>
      <c r="Q30" s="578"/>
      <c r="R30" s="563"/>
      <c r="S30" s="579"/>
    </row>
    <row r="31" spans="1:19" ht="14.45" customHeight="1" x14ac:dyDescent="0.2">
      <c r="A31" s="557" t="s">
        <v>1135</v>
      </c>
      <c r="B31" s="558" t="s">
        <v>1136</v>
      </c>
      <c r="C31" s="558" t="s">
        <v>458</v>
      </c>
      <c r="D31" s="558" t="s">
        <v>1114</v>
      </c>
      <c r="E31" s="558" t="s">
        <v>1137</v>
      </c>
      <c r="F31" s="558" t="s">
        <v>1188</v>
      </c>
      <c r="G31" s="558" t="s">
        <v>1189</v>
      </c>
      <c r="H31" s="578">
        <v>7744</v>
      </c>
      <c r="I31" s="578">
        <v>2873024</v>
      </c>
      <c r="J31" s="558">
        <v>0.98062388046659965</v>
      </c>
      <c r="K31" s="558">
        <v>371</v>
      </c>
      <c r="L31" s="578">
        <v>7792</v>
      </c>
      <c r="M31" s="578">
        <v>2929792</v>
      </c>
      <c r="N31" s="558">
        <v>1</v>
      </c>
      <c r="O31" s="558">
        <v>376</v>
      </c>
      <c r="P31" s="578">
        <v>6474</v>
      </c>
      <c r="Q31" s="578">
        <v>2460120</v>
      </c>
      <c r="R31" s="563">
        <v>0.83969100878151082</v>
      </c>
      <c r="S31" s="579">
        <v>380</v>
      </c>
    </row>
    <row r="32" spans="1:19" ht="14.45" customHeight="1" x14ac:dyDescent="0.2">
      <c r="A32" s="557" t="s">
        <v>1135</v>
      </c>
      <c r="B32" s="558" t="s">
        <v>1136</v>
      </c>
      <c r="C32" s="558" t="s">
        <v>458</v>
      </c>
      <c r="D32" s="558" t="s">
        <v>1114</v>
      </c>
      <c r="E32" s="558" t="s">
        <v>1137</v>
      </c>
      <c r="F32" s="558" t="s">
        <v>1190</v>
      </c>
      <c r="G32" s="558" t="s">
        <v>1191</v>
      </c>
      <c r="H32" s="578">
        <v>703</v>
      </c>
      <c r="I32" s="578">
        <v>2188439</v>
      </c>
      <c r="J32" s="558">
        <v>1.0260430439047077</v>
      </c>
      <c r="K32" s="558">
        <v>3113</v>
      </c>
      <c r="L32" s="578">
        <v>681</v>
      </c>
      <c r="M32" s="578">
        <v>2132892</v>
      </c>
      <c r="N32" s="558">
        <v>1</v>
      </c>
      <c r="O32" s="558">
        <v>3132</v>
      </c>
      <c r="P32" s="578">
        <v>556</v>
      </c>
      <c r="Q32" s="578">
        <v>1750844</v>
      </c>
      <c r="R32" s="563">
        <v>0.82087794412469084</v>
      </c>
      <c r="S32" s="579">
        <v>3149</v>
      </c>
    </row>
    <row r="33" spans="1:19" ht="14.45" customHeight="1" x14ac:dyDescent="0.2">
      <c r="A33" s="557" t="s">
        <v>1135</v>
      </c>
      <c r="B33" s="558" t="s">
        <v>1136</v>
      </c>
      <c r="C33" s="558" t="s">
        <v>458</v>
      </c>
      <c r="D33" s="558" t="s">
        <v>1114</v>
      </c>
      <c r="E33" s="558" t="s">
        <v>1137</v>
      </c>
      <c r="F33" s="558" t="s">
        <v>1192</v>
      </c>
      <c r="G33" s="558" t="s">
        <v>1193</v>
      </c>
      <c r="H33" s="578">
        <v>87</v>
      </c>
      <c r="I33" s="578">
        <v>1044</v>
      </c>
      <c r="J33" s="558">
        <v>1</v>
      </c>
      <c r="K33" s="558">
        <v>12</v>
      </c>
      <c r="L33" s="578">
        <v>87</v>
      </c>
      <c r="M33" s="578">
        <v>1044</v>
      </c>
      <c r="N33" s="558">
        <v>1</v>
      </c>
      <c r="O33" s="558">
        <v>12</v>
      </c>
      <c r="P33" s="578">
        <v>74</v>
      </c>
      <c r="Q33" s="578">
        <v>888</v>
      </c>
      <c r="R33" s="563">
        <v>0.85057471264367812</v>
      </c>
      <c r="S33" s="579">
        <v>12</v>
      </c>
    </row>
    <row r="34" spans="1:19" ht="14.45" customHeight="1" x14ac:dyDescent="0.2">
      <c r="A34" s="557" t="s">
        <v>1135</v>
      </c>
      <c r="B34" s="558" t="s">
        <v>1136</v>
      </c>
      <c r="C34" s="558" t="s">
        <v>458</v>
      </c>
      <c r="D34" s="558" t="s">
        <v>1114</v>
      </c>
      <c r="E34" s="558" t="s">
        <v>1137</v>
      </c>
      <c r="F34" s="558" t="s">
        <v>1194</v>
      </c>
      <c r="G34" s="558" t="s">
        <v>1195</v>
      </c>
      <c r="H34" s="578">
        <v>3</v>
      </c>
      <c r="I34" s="578">
        <v>38388</v>
      </c>
      <c r="J34" s="558">
        <v>2.9981255857544515</v>
      </c>
      <c r="K34" s="558">
        <v>12796</v>
      </c>
      <c r="L34" s="578">
        <v>1</v>
      </c>
      <c r="M34" s="578">
        <v>12804</v>
      </c>
      <c r="N34" s="558">
        <v>1</v>
      </c>
      <c r="O34" s="558">
        <v>12804</v>
      </c>
      <c r="P34" s="578"/>
      <c r="Q34" s="578"/>
      <c r="R34" s="563"/>
      <c r="S34" s="579"/>
    </row>
    <row r="35" spans="1:19" ht="14.45" customHeight="1" x14ac:dyDescent="0.2">
      <c r="A35" s="557" t="s">
        <v>1135</v>
      </c>
      <c r="B35" s="558" t="s">
        <v>1136</v>
      </c>
      <c r="C35" s="558" t="s">
        <v>458</v>
      </c>
      <c r="D35" s="558" t="s">
        <v>1114</v>
      </c>
      <c r="E35" s="558" t="s">
        <v>1137</v>
      </c>
      <c r="F35" s="558" t="s">
        <v>1196</v>
      </c>
      <c r="G35" s="558" t="s">
        <v>1197</v>
      </c>
      <c r="H35" s="578">
        <v>1711</v>
      </c>
      <c r="I35" s="578">
        <v>191632</v>
      </c>
      <c r="J35" s="558">
        <v>0.93076751211835673</v>
      </c>
      <c r="K35" s="558">
        <v>112</v>
      </c>
      <c r="L35" s="578">
        <v>1822</v>
      </c>
      <c r="M35" s="578">
        <v>205886</v>
      </c>
      <c r="N35" s="558">
        <v>1</v>
      </c>
      <c r="O35" s="558">
        <v>113</v>
      </c>
      <c r="P35" s="578">
        <v>1605</v>
      </c>
      <c r="Q35" s="578">
        <v>182970</v>
      </c>
      <c r="R35" s="563">
        <v>0.88869568596213433</v>
      </c>
      <c r="S35" s="579">
        <v>114</v>
      </c>
    </row>
    <row r="36" spans="1:19" ht="14.45" customHeight="1" x14ac:dyDescent="0.2">
      <c r="A36" s="557" t="s">
        <v>1135</v>
      </c>
      <c r="B36" s="558" t="s">
        <v>1136</v>
      </c>
      <c r="C36" s="558" t="s">
        <v>458</v>
      </c>
      <c r="D36" s="558" t="s">
        <v>1114</v>
      </c>
      <c r="E36" s="558" t="s">
        <v>1137</v>
      </c>
      <c r="F36" s="558" t="s">
        <v>1198</v>
      </c>
      <c r="G36" s="558" t="s">
        <v>1199</v>
      </c>
      <c r="H36" s="578">
        <v>97</v>
      </c>
      <c r="I36" s="578">
        <v>12216</v>
      </c>
      <c r="J36" s="558">
        <v>1.5637480798771122</v>
      </c>
      <c r="K36" s="558">
        <v>125.9381443298969</v>
      </c>
      <c r="L36" s="578">
        <v>62</v>
      </c>
      <c r="M36" s="578">
        <v>7812</v>
      </c>
      <c r="N36" s="558">
        <v>1</v>
      </c>
      <c r="O36" s="558">
        <v>126</v>
      </c>
      <c r="P36" s="578">
        <v>43</v>
      </c>
      <c r="Q36" s="578">
        <v>5418</v>
      </c>
      <c r="R36" s="563">
        <v>0.69354838709677424</v>
      </c>
      <c r="S36" s="579">
        <v>126</v>
      </c>
    </row>
    <row r="37" spans="1:19" ht="14.45" customHeight="1" x14ac:dyDescent="0.2">
      <c r="A37" s="557" t="s">
        <v>1135</v>
      </c>
      <c r="B37" s="558" t="s">
        <v>1136</v>
      </c>
      <c r="C37" s="558" t="s">
        <v>458</v>
      </c>
      <c r="D37" s="558" t="s">
        <v>1114</v>
      </c>
      <c r="E37" s="558" t="s">
        <v>1137</v>
      </c>
      <c r="F37" s="558" t="s">
        <v>1200</v>
      </c>
      <c r="G37" s="558" t="s">
        <v>1201</v>
      </c>
      <c r="H37" s="578">
        <v>208</v>
      </c>
      <c r="I37" s="578">
        <v>103168</v>
      </c>
      <c r="J37" s="558">
        <v>0.6743006535947712</v>
      </c>
      <c r="K37" s="558">
        <v>496</v>
      </c>
      <c r="L37" s="578">
        <v>306</v>
      </c>
      <c r="M37" s="578">
        <v>153000</v>
      </c>
      <c r="N37" s="558">
        <v>1</v>
      </c>
      <c r="O37" s="558">
        <v>500</v>
      </c>
      <c r="P37" s="578">
        <v>179</v>
      </c>
      <c r="Q37" s="578">
        <v>90216</v>
      </c>
      <c r="R37" s="563">
        <v>0.58964705882352941</v>
      </c>
      <c r="S37" s="579">
        <v>504</v>
      </c>
    </row>
    <row r="38" spans="1:19" ht="14.45" customHeight="1" x14ac:dyDescent="0.2">
      <c r="A38" s="557" t="s">
        <v>1135</v>
      </c>
      <c r="B38" s="558" t="s">
        <v>1136</v>
      </c>
      <c r="C38" s="558" t="s">
        <v>458</v>
      </c>
      <c r="D38" s="558" t="s">
        <v>1114</v>
      </c>
      <c r="E38" s="558" t="s">
        <v>1137</v>
      </c>
      <c r="F38" s="558" t="s">
        <v>1202</v>
      </c>
      <c r="G38" s="558" t="s">
        <v>1203</v>
      </c>
      <c r="H38" s="578">
        <v>2587</v>
      </c>
      <c r="I38" s="578">
        <v>1184846</v>
      </c>
      <c r="J38" s="558">
        <v>1.017924675811138</v>
      </c>
      <c r="K38" s="558">
        <v>458</v>
      </c>
      <c r="L38" s="578">
        <v>2514</v>
      </c>
      <c r="M38" s="578">
        <v>1163982</v>
      </c>
      <c r="N38" s="558">
        <v>1</v>
      </c>
      <c r="O38" s="558">
        <v>463</v>
      </c>
      <c r="P38" s="578">
        <v>2085</v>
      </c>
      <c r="Q38" s="578">
        <v>973695</v>
      </c>
      <c r="R38" s="563">
        <v>0.83652066784537904</v>
      </c>
      <c r="S38" s="579">
        <v>467</v>
      </c>
    </row>
    <row r="39" spans="1:19" ht="14.45" customHeight="1" x14ac:dyDescent="0.2">
      <c r="A39" s="557" t="s">
        <v>1135</v>
      </c>
      <c r="B39" s="558" t="s">
        <v>1136</v>
      </c>
      <c r="C39" s="558" t="s">
        <v>458</v>
      </c>
      <c r="D39" s="558" t="s">
        <v>1114</v>
      </c>
      <c r="E39" s="558" t="s">
        <v>1137</v>
      </c>
      <c r="F39" s="558" t="s">
        <v>1204</v>
      </c>
      <c r="G39" s="558" t="s">
        <v>1205</v>
      </c>
      <c r="H39" s="578">
        <v>7413</v>
      </c>
      <c r="I39" s="578">
        <v>429954</v>
      </c>
      <c r="J39" s="558">
        <v>0.90503675263330718</v>
      </c>
      <c r="K39" s="558">
        <v>58</v>
      </c>
      <c r="L39" s="578">
        <v>8052</v>
      </c>
      <c r="M39" s="578">
        <v>475068</v>
      </c>
      <c r="N39" s="558">
        <v>1</v>
      </c>
      <c r="O39" s="558">
        <v>59</v>
      </c>
      <c r="P39" s="578">
        <v>6419</v>
      </c>
      <c r="Q39" s="578">
        <v>378721</v>
      </c>
      <c r="R39" s="563">
        <v>0.79719324391455537</v>
      </c>
      <c r="S39" s="579">
        <v>59</v>
      </c>
    </row>
    <row r="40" spans="1:19" ht="14.45" customHeight="1" x14ac:dyDescent="0.2">
      <c r="A40" s="557" t="s">
        <v>1135</v>
      </c>
      <c r="B40" s="558" t="s">
        <v>1136</v>
      </c>
      <c r="C40" s="558" t="s">
        <v>458</v>
      </c>
      <c r="D40" s="558" t="s">
        <v>1114</v>
      </c>
      <c r="E40" s="558" t="s">
        <v>1137</v>
      </c>
      <c r="F40" s="558" t="s">
        <v>1206</v>
      </c>
      <c r="G40" s="558" t="s">
        <v>1207</v>
      </c>
      <c r="H40" s="578">
        <v>110</v>
      </c>
      <c r="I40" s="578">
        <v>239140</v>
      </c>
      <c r="J40" s="558">
        <v>0.58376377998886864</v>
      </c>
      <c r="K40" s="558">
        <v>2174</v>
      </c>
      <c r="L40" s="578">
        <v>188</v>
      </c>
      <c r="M40" s="578">
        <v>409652</v>
      </c>
      <c r="N40" s="558">
        <v>1</v>
      </c>
      <c r="O40" s="558">
        <v>2179</v>
      </c>
      <c r="P40" s="578">
        <v>51</v>
      </c>
      <c r="Q40" s="578">
        <v>111333</v>
      </c>
      <c r="R40" s="563">
        <v>0.27177457939909971</v>
      </c>
      <c r="S40" s="579">
        <v>2183</v>
      </c>
    </row>
    <row r="41" spans="1:19" ht="14.45" customHeight="1" x14ac:dyDescent="0.2">
      <c r="A41" s="557" t="s">
        <v>1135</v>
      </c>
      <c r="B41" s="558" t="s">
        <v>1136</v>
      </c>
      <c r="C41" s="558" t="s">
        <v>458</v>
      </c>
      <c r="D41" s="558" t="s">
        <v>1114</v>
      </c>
      <c r="E41" s="558" t="s">
        <v>1137</v>
      </c>
      <c r="F41" s="558" t="s">
        <v>1208</v>
      </c>
      <c r="G41" s="558" t="s">
        <v>1209</v>
      </c>
      <c r="H41" s="578">
        <v>16</v>
      </c>
      <c r="I41" s="578">
        <v>167472</v>
      </c>
      <c r="J41" s="558">
        <v>0.21266285714285715</v>
      </c>
      <c r="K41" s="558">
        <v>10467</v>
      </c>
      <c r="L41" s="578">
        <v>75</v>
      </c>
      <c r="M41" s="578">
        <v>787500</v>
      </c>
      <c r="N41" s="558">
        <v>1</v>
      </c>
      <c r="O41" s="558">
        <v>10500</v>
      </c>
      <c r="P41" s="578">
        <v>80</v>
      </c>
      <c r="Q41" s="578">
        <v>842400</v>
      </c>
      <c r="R41" s="563">
        <v>1.0697142857142856</v>
      </c>
      <c r="S41" s="579">
        <v>10530</v>
      </c>
    </row>
    <row r="42" spans="1:19" ht="14.45" customHeight="1" x14ac:dyDescent="0.2">
      <c r="A42" s="557" t="s">
        <v>1135</v>
      </c>
      <c r="B42" s="558" t="s">
        <v>1136</v>
      </c>
      <c r="C42" s="558" t="s">
        <v>458</v>
      </c>
      <c r="D42" s="558" t="s">
        <v>1114</v>
      </c>
      <c r="E42" s="558" t="s">
        <v>1137</v>
      </c>
      <c r="F42" s="558" t="s">
        <v>1210</v>
      </c>
      <c r="G42" s="558" t="s">
        <v>1211</v>
      </c>
      <c r="H42" s="578">
        <v>19</v>
      </c>
      <c r="I42" s="578">
        <v>4826</v>
      </c>
      <c r="J42" s="558">
        <v>1.5648508430609598</v>
      </c>
      <c r="K42" s="558">
        <v>254</v>
      </c>
      <c r="L42" s="578">
        <v>12</v>
      </c>
      <c r="M42" s="578">
        <v>3084</v>
      </c>
      <c r="N42" s="558">
        <v>1</v>
      </c>
      <c r="O42" s="558">
        <v>257</v>
      </c>
      <c r="P42" s="578">
        <v>8</v>
      </c>
      <c r="Q42" s="578">
        <v>2072</v>
      </c>
      <c r="R42" s="563">
        <v>0.67185473411154339</v>
      </c>
      <c r="S42" s="579">
        <v>259</v>
      </c>
    </row>
    <row r="43" spans="1:19" ht="14.45" customHeight="1" x14ac:dyDescent="0.2">
      <c r="A43" s="557" t="s">
        <v>1135</v>
      </c>
      <c r="B43" s="558" t="s">
        <v>1136</v>
      </c>
      <c r="C43" s="558" t="s">
        <v>458</v>
      </c>
      <c r="D43" s="558" t="s">
        <v>1114</v>
      </c>
      <c r="E43" s="558" t="s">
        <v>1137</v>
      </c>
      <c r="F43" s="558" t="s">
        <v>1212</v>
      </c>
      <c r="G43" s="558" t="s">
        <v>1213</v>
      </c>
      <c r="H43" s="578">
        <v>11022</v>
      </c>
      <c r="I43" s="578">
        <v>1939872</v>
      </c>
      <c r="J43" s="558">
        <v>1.1702055655994774</v>
      </c>
      <c r="K43" s="558">
        <v>176</v>
      </c>
      <c r="L43" s="578">
        <v>9261</v>
      </c>
      <c r="M43" s="578">
        <v>1657719</v>
      </c>
      <c r="N43" s="558">
        <v>1</v>
      </c>
      <c r="O43" s="558">
        <v>179</v>
      </c>
      <c r="P43" s="578">
        <v>8605</v>
      </c>
      <c r="Q43" s="578">
        <v>1557505</v>
      </c>
      <c r="R43" s="563">
        <v>0.93954705230500468</v>
      </c>
      <c r="S43" s="579">
        <v>181</v>
      </c>
    </row>
    <row r="44" spans="1:19" ht="14.45" customHeight="1" x14ac:dyDescent="0.2">
      <c r="A44" s="557" t="s">
        <v>1135</v>
      </c>
      <c r="B44" s="558" t="s">
        <v>1136</v>
      </c>
      <c r="C44" s="558" t="s">
        <v>458</v>
      </c>
      <c r="D44" s="558" t="s">
        <v>1114</v>
      </c>
      <c r="E44" s="558" t="s">
        <v>1137</v>
      </c>
      <c r="F44" s="558" t="s">
        <v>1214</v>
      </c>
      <c r="G44" s="558" t="s">
        <v>1215</v>
      </c>
      <c r="H44" s="578">
        <v>3665</v>
      </c>
      <c r="I44" s="578">
        <v>315190</v>
      </c>
      <c r="J44" s="558">
        <v>0.99721265158777617</v>
      </c>
      <c r="K44" s="558">
        <v>86</v>
      </c>
      <c r="L44" s="578">
        <v>3633</v>
      </c>
      <c r="M44" s="578">
        <v>316071</v>
      </c>
      <c r="N44" s="558">
        <v>1</v>
      </c>
      <c r="O44" s="558">
        <v>87</v>
      </c>
      <c r="P44" s="578">
        <v>2994</v>
      </c>
      <c r="Q44" s="578">
        <v>263472</v>
      </c>
      <c r="R44" s="563">
        <v>0.83358485909811408</v>
      </c>
      <c r="S44" s="579">
        <v>88</v>
      </c>
    </row>
    <row r="45" spans="1:19" ht="14.45" customHeight="1" x14ac:dyDescent="0.2">
      <c r="A45" s="557" t="s">
        <v>1135</v>
      </c>
      <c r="B45" s="558" t="s">
        <v>1136</v>
      </c>
      <c r="C45" s="558" t="s">
        <v>458</v>
      </c>
      <c r="D45" s="558" t="s">
        <v>1114</v>
      </c>
      <c r="E45" s="558" t="s">
        <v>1137</v>
      </c>
      <c r="F45" s="558" t="s">
        <v>1216</v>
      </c>
      <c r="G45" s="558" t="s">
        <v>1217</v>
      </c>
      <c r="H45" s="578">
        <v>1</v>
      </c>
      <c r="I45" s="578">
        <v>179</v>
      </c>
      <c r="J45" s="558"/>
      <c r="K45" s="558">
        <v>179</v>
      </c>
      <c r="L45" s="578"/>
      <c r="M45" s="578"/>
      <c r="N45" s="558"/>
      <c r="O45" s="558"/>
      <c r="P45" s="578">
        <v>1</v>
      </c>
      <c r="Q45" s="578">
        <v>181</v>
      </c>
      <c r="R45" s="563"/>
      <c r="S45" s="579">
        <v>181</v>
      </c>
    </row>
    <row r="46" spans="1:19" ht="14.45" customHeight="1" x14ac:dyDescent="0.2">
      <c r="A46" s="557" t="s">
        <v>1135</v>
      </c>
      <c r="B46" s="558" t="s">
        <v>1136</v>
      </c>
      <c r="C46" s="558" t="s">
        <v>458</v>
      </c>
      <c r="D46" s="558" t="s">
        <v>1114</v>
      </c>
      <c r="E46" s="558" t="s">
        <v>1137</v>
      </c>
      <c r="F46" s="558" t="s">
        <v>1218</v>
      </c>
      <c r="G46" s="558" t="s">
        <v>1219</v>
      </c>
      <c r="H46" s="578">
        <v>215</v>
      </c>
      <c r="I46" s="578">
        <v>36550</v>
      </c>
      <c r="J46" s="558">
        <v>0.90811965811965811</v>
      </c>
      <c r="K46" s="558">
        <v>170</v>
      </c>
      <c r="L46" s="578">
        <v>234</v>
      </c>
      <c r="M46" s="578">
        <v>40248</v>
      </c>
      <c r="N46" s="558">
        <v>1</v>
      </c>
      <c r="O46" s="558">
        <v>172</v>
      </c>
      <c r="P46" s="578">
        <v>177</v>
      </c>
      <c r="Q46" s="578">
        <v>30798</v>
      </c>
      <c r="R46" s="563">
        <v>0.76520572450805013</v>
      </c>
      <c r="S46" s="579">
        <v>174</v>
      </c>
    </row>
    <row r="47" spans="1:19" ht="14.45" customHeight="1" x14ac:dyDescent="0.2">
      <c r="A47" s="557" t="s">
        <v>1135</v>
      </c>
      <c r="B47" s="558" t="s">
        <v>1136</v>
      </c>
      <c r="C47" s="558" t="s">
        <v>458</v>
      </c>
      <c r="D47" s="558" t="s">
        <v>1114</v>
      </c>
      <c r="E47" s="558" t="s">
        <v>1137</v>
      </c>
      <c r="F47" s="558" t="s">
        <v>1220</v>
      </c>
      <c r="G47" s="558" t="s">
        <v>1221</v>
      </c>
      <c r="H47" s="578">
        <v>122</v>
      </c>
      <c r="I47" s="578">
        <v>3549</v>
      </c>
      <c r="J47" s="558">
        <v>0.71107994389901819</v>
      </c>
      <c r="K47" s="558">
        <v>29.090163934426229</v>
      </c>
      <c r="L47" s="578">
        <v>161</v>
      </c>
      <c r="M47" s="578">
        <v>4991</v>
      </c>
      <c r="N47" s="558">
        <v>1</v>
      </c>
      <c r="O47" s="558">
        <v>31</v>
      </c>
      <c r="P47" s="578">
        <v>115</v>
      </c>
      <c r="Q47" s="578">
        <v>3565</v>
      </c>
      <c r="R47" s="563">
        <v>0.7142857142857143</v>
      </c>
      <c r="S47" s="579">
        <v>31</v>
      </c>
    </row>
    <row r="48" spans="1:19" ht="14.45" customHeight="1" x14ac:dyDescent="0.2">
      <c r="A48" s="557" t="s">
        <v>1135</v>
      </c>
      <c r="B48" s="558" t="s">
        <v>1136</v>
      </c>
      <c r="C48" s="558" t="s">
        <v>458</v>
      </c>
      <c r="D48" s="558" t="s">
        <v>1114</v>
      </c>
      <c r="E48" s="558" t="s">
        <v>1137</v>
      </c>
      <c r="F48" s="558" t="s">
        <v>1222</v>
      </c>
      <c r="G48" s="558" t="s">
        <v>1223</v>
      </c>
      <c r="H48" s="578">
        <v>292</v>
      </c>
      <c r="I48" s="578">
        <v>51684</v>
      </c>
      <c r="J48" s="558">
        <v>0.8202247191011236</v>
      </c>
      <c r="K48" s="558">
        <v>177</v>
      </c>
      <c r="L48" s="578">
        <v>354</v>
      </c>
      <c r="M48" s="578">
        <v>63012</v>
      </c>
      <c r="N48" s="558">
        <v>1</v>
      </c>
      <c r="O48" s="558">
        <v>178</v>
      </c>
      <c r="P48" s="578">
        <v>122</v>
      </c>
      <c r="Q48" s="578">
        <v>21960</v>
      </c>
      <c r="R48" s="563">
        <v>0.34850504665777948</v>
      </c>
      <c r="S48" s="579">
        <v>180</v>
      </c>
    </row>
    <row r="49" spans="1:19" ht="14.45" customHeight="1" x14ac:dyDescent="0.2">
      <c r="A49" s="557" t="s">
        <v>1135</v>
      </c>
      <c r="B49" s="558" t="s">
        <v>1136</v>
      </c>
      <c r="C49" s="558" t="s">
        <v>458</v>
      </c>
      <c r="D49" s="558" t="s">
        <v>1114</v>
      </c>
      <c r="E49" s="558" t="s">
        <v>1137</v>
      </c>
      <c r="F49" s="558" t="s">
        <v>1224</v>
      </c>
      <c r="G49" s="558" t="s">
        <v>1225</v>
      </c>
      <c r="H49" s="578">
        <v>3</v>
      </c>
      <c r="I49" s="578">
        <v>1077</v>
      </c>
      <c r="J49" s="558"/>
      <c r="K49" s="558">
        <v>359</v>
      </c>
      <c r="L49" s="578"/>
      <c r="M49" s="578"/>
      <c r="N49" s="558"/>
      <c r="O49" s="558"/>
      <c r="P49" s="578"/>
      <c r="Q49" s="578"/>
      <c r="R49" s="563"/>
      <c r="S49" s="579"/>
    </row>
    <row r="50" spans="1:19" ht="14.45" customHeight="1" x14ac:dyDescent="0.2">
      <c r="A50" s="557" t="s">
        <v>1135</v>
      </c>
      <c r="B50" s="558" t="s">
        <v>1136</v>
      </c>
      <c r="C50" s="558" t="s">
        <v>458</v>
      </c>
      <c r="D50" s="558" t="s">
        <v>1114</v>
      </c>
      <c r="E50" s="558" t="s">
        <v>1137</v>
      </c>
      <c r="F50" s="558" t="s">
        <v>1226</v>
      </c>
      <c r="G50" s="558" t="s">
        <v>1227</v>
      </c>
      <c r="H50" s="578">
        <v>1072</v>
      </c>
      <c r="I50" s="578">
        <v>283008</v>
      </c>
      <c r="J50" s="558">
        <v>1.130016051364366</v>
      </c>
      <c r="K50" s="558">
        <v>264</v>
      </c>
      <c r="L50" s="578">
        <v>938</v>
      </c>
      <c r="M50" s="578">
        <v>250446</v>
      </c>
      <c r="N50" s="558">
        <v>1</v>
      </c>
      <c r="O50" s="558">
        <v>267</v>
      </c>
      <c r="P50" s="578">
        <v>826</v>
      </c>
      <c r="Q50" s="578">
        <v>222194</v>
      </c>
      <c r="R50" s="563">
        <v>0.88719324724691151</v>
      </c>
      <c r="S50" s="579">
        <v>269</v>
      </c>
    </row>
    <row r="51" spans="1:19" ht="14.45" customHeight="1" x14ac:dyDescent="0.2">
      <c r="A51" s="557" t="s">
        <v>1135</v>
      </c>
      <c r="B51" s="558" t="s">
        <v>1136</v>
      </c>
      <c r="C51" s="558" t="s">
        <v>458</v>
      </c>
      <c r="D51" s="558" t="s">
        <v>1114</v>
      </c>
      <c r="E51" s="558" t="s">
        <v>1137</v>
      </c>
      <c r="F51" s="558" t="s">
        <v>1228</v>
      </c>
      <c r="G51" s="558" t="s">
        <v>1229</v>
      </c>
      <c r="H51" s="578">
        <v>1249</v>
      </c>
      <c r="I51" s="578">
        <v>2665366</v>
      </c>
      <c r="J51" s="558">
        <v>1.1564393328022686</v>
      </c>
      <c r="K51" s="558">
        <v>2134</v>
      </c>
      <c r="L51" s="578">
        <v>1074</v>
      </c>
      <c r="M51" s="578">
        <v>2304804</v>
      </c>
      <c r="N51" s="558">
        <v>1</v>
      </c>
      <c r="O51" s="558">
        <v>2146</v>
      </c>
      <c r="P51" s="578">
        <v>997</v>
      </c>
      <c r="Q51" s="578">
        <v>2150529</v>
      </c>
      <c r="R51" s="563">
        <v>0.93306372255515002</v>
      </c>
      <c r="S51" s="579">
        <v>2157</v>
      </c>
    </row>
    <row r="52" spans="1:19" ht="14.45" customHeight="1" x14ac:dyDescent="0.2">
      <c r="A52" s="557" t="s">
        <v>1135</v>
      </c>
      <c r="B52" s="558" t="s">
        <v>1136</v>
      </c>
      <c r="C52" s="558" t="s">
        <v>458</v>
      </c>
      <c r="D52" s="558" t="s">
        <v>1114</v>
      </c>
      <c r="E52" s="558" t="s">
        <v>1137</v>
      </c>
      <c r="F52" s="558" t="s">
        <v>1230</v>
      </c>
      <c r="G52" s="558" t="s">
        <v>1231</v>
      </c>
      <c r="H52" s="578">
        <v>15</v>
      </c>
      <c r="I52" s="578">
        <v>3645</v>
      </c>
      <c r="J52" s="558">
        <v>2.4897540983606556</v>
      </c>
      <c r="K52" s="558">
        <v>243</v>
      </c>
      <c r="L52" s="578">
        <v>6</v>
      </c>
      <c r="M52" s="578">
        <v>1464</v>
      </c>
      <c r="N52" s="558">
        <v>1</v>
      </c>
      <c r="O52" s="558">
        <v>244</v>
      </c>
      <c r="P52" s="578">
        <v>7</v>
      </c>
      <c r="Q52" s="578">
        <v>1722</v>
      </c>
      <c r="R52" s="563">
        <v>1.1762295081967213</v>
      </c>
      <c r="S52" s="579">
        <v>246</v>
      </c>
    </row>
    <row r="53" spans="1:19" ht="14.45" customHeight="1" x14ac:dyDescent="0.2">
      <c r="A53" s="557" t="s">
        <v>1135</v>
      </c>
      <c r="B53" s="558" t="s">
        <v>1136</v>
      </c>
      <c r="C53" s="558" t="s">
        <v>458</v>
      </c>
      <c r="D53" s="558" t="s">
        <v>1114</v>
      </c>
      <c r="E53" s="558" t="s">
        <v>1137</v>
      </c>
      <c r="F53" s="558" t="s">
        <v>1232</v>
      </c>
      <c r="G53" s="558" t="s">
        <v>1233</v>
      </c>
      <c r="H53" s="578">
        <v>5</v>
      </c>
      <c r="I53" s="578">
        <v>2130</v>
      </c>
      <c r="J53" s="558">
        <v>0.44514106583072099</v>
      </c>
      <c r="K53" s="558">
        <v>426</v>
      </c>
      <c r="L53" s="578">
        <v>11</v>
      </c>
      <c r="M53" s="578">
        <v>4785</v>
      </c>
      <c r="N53" s="558">
        <v>1</v>
      </c>
      <c r="O53" s="558">
        <v>435</v>
      </c>
      <c r="P53" s="578">
        <v>6</v>
      </c>
      <c r="Q53" s="578">
        <v>2652</v>
      </c>
      <c r="R53" s="563">
        <v>0.55423197492163012</v>
      </c>
      <c r="S53" s="579">
        <v>442</v>
      </c>
    </row>
    <row r="54" spans="1:19" ht="14.45" customHeight="1" x14ac:dyDescent="0.2">
      <c r="A54" s="557" t="s">
        <v>1135</v>
      </c>
      <c r="B54" s="558" t="s">
        <v>1136</v>
      </c>
      <c r="C54" s="558" t="s">
        <v>458</v>
      </c>
      <c r="D54" s="558" t="s">
        <v>1114</v>
      </c>
      <c r="E54" s="558" t="s">
        <v>1137</v>
      </c>
      <c r="F54" s="558" t="s">
        <v>1234</v>
      </c>
      <c r="G54" s="558" t="s">
        <v>1235</v>
      </c>
      <c r="H54" s="578"/>
      <c r="I54" s="578"/>
      <c r="J54" s="558"/>
      <c r="K54" s="558"/>
      <c r="L54" s="578">
        <v>1</v>
      </c>
      <c r="M54" s="578">
        <v>865</v>
      </c>
      <c r="N54" s="558">
        <v>1</v>
      </c>
      <c r="O54" s="558">
        <v>865</v>
      </c>
      <c r="P54" s="578"/>
      <c r="Q54" s="578"/>
      <c r="R54" s="563"/>
      <c r="S54" s="579"/>
    </row>
    <row r="55" spans="1:19" ht="14.45" customHeight="1" x14ac:dyDescent="0.2">
      <c r="A55" s="557" t="s">
        <v>1135</v>
      </c>
      <c r="B55" s="558" t="s">
        <v>1136</v>
      </c>
      <c r="C55" s="558" t="s">
        <v>458</v>
      </c>
      <c r="D55" s="558" t="s">
        <v>1114</v>
      </c>
      <c r="E55" s="558" t="s">
        <v>1137</v>
      </c>
      <c r="F55" s="558" t="s">
        <v>1236</v>
      </c>
      <c r="G55" s="558" t="s">
        <v>1141</v>
      </c>
      <c r="H55" s="578"/>
      <c r="I55" s="578"/>
      <c r="J55" s="558"/>
      <c r="K55" s="558"/>
      <c r="L55" s="578">
        <v>3</v>
      </c>
      <c r="M55" s="578">
        <v>114</v>
      </c>
      <c r="N55" s="558">
        <v>1</v>
      </c>
      <c r="O55" s="558">
        <v>38</v>
      </c>
      <c r="P55" s="578">
        <v>2</v>
      </c>
      <c r="Q55" s="578">
        <v>78</v>
      </c>
      <c r="R55" s="563">
        <v>0.68421052631578949</v>
      </c>
      <c r="S55" s="579">
        <v>39</v>
      </c>
    </row>
    <row r="56" spans="1:19" ht="14.45" customHeight="1" x14ac:dyDescent="0.2">
      <c r="A56" s="557" t="s">
        <v>1135</v>
      </c>
      <c r="B56" s="558" t="s">
        <v>1136</v>
      </c>
      <c r="C56" s="558" t="s">
        <v>458</v>
      </c>
      <c r="D56" s="558" t="s">
        <v>1114</v>
      </c>
      <c r="E56" s="558" t="s">
        <v>1137</v>
      </c>
      <c r="F56" s="558" t="s">
        <v>1237</v>
      </c>
      <c r="G56" s="558" t="s">
        <v>1238</v>
      </c>
      <c r="H56" s="578">
        <v>6</v>
      </c>
      <c r="I56" s="578">
        <v>31374</v>
      </c>
      <c r="J56" s="558">
        <v>0.66248574686431017</v>
      </c>
      <c r="K56" s="558">
        <v>5229</v>
      </c>
      <c r="L56" s="578">
        <v>9</v>
      </c>
      <c r="M56" s="578">
        <v>47358</v>
      </c>
      <c r="N56" s="558">
        <v>1</v>
      </c>
      <c r="O56" s="558">
        <v>5262</v>
      </c>
      <c r="P56" s="578">
        <v>2</v>
      </c>
      <c r="Q56" s="578">
        <v>10582</v>
      </c>
      <c r="R56" s="563">
        <v>0.2234469361037206</v>
      </c>
      <c r="S56" s="579">
        <v>5291</v>
      </c>
    </row>
    <row r="57" spans="1:19" ht="14.45" customHeight="1" x14ac:dyDescent="0.2">
      <c r="A57" s="557" t="s">
        <v>1135</v>
      </c>
      <c r="B57" s="558" t="s">
        <v>1136</v>
      </c>
      <c r="C57" s="558" t="s">
        <v>458</v>
      </c>
      <c r="D57" s="558" t="s">
        <v>1114</v>
      </c>
      <c r="E57" s="558" t="s">
        <v>1137</v>
      </c>
      <c r="F57" s="558" t="s">
        <v>1239</v>
      </c>
      <c r="G57" s="558" t="s">
        <v>1240</v>
      </c>
      <c r="H57" s="578">
        <v>205</v>
      </c>
      <c r="I57" s="578">
        <v>59245</v>
      </c>
      <c r="J57" s="558">
        <v>0.94693518740509874</v>
      </c>
      <c r="K57" s="558">
        <v>289</v>
      </c>
      <c r="L57" s="578">
        <v>215</v>
      </c>
      <c r="M57" s="578">
        <v>62565</v>
      </c>
      <c r="N57" s="558">
        <v>1</v>
      </c>
      <c r="O57" s="558">
        <v>291</v>
      </c>
      <c r="P57" s="578">
        <v>248</v>
      </c>
      <c r="Q57" s="578">
        <v>72664</v>
      </c>
      <c r="R57" s="563">
        <v>1.1614161272276833</v>
      </c>
      <c r="S57" s="579">
        <v>293</v>
      </c>
    </row>
    <row r="58" spans="1:19" ht="14.45" customHeight="1" x14ac:dyDescent="0.2">
      <c r="A58" s="557" t="s">
        <v>1135</v>
      </c>
      <c r="B58" s="558" t="s">
        <v>1136</v>
      </c>
      <c r="C58" s="558" t="s">
        <v>458</v>
      </c>
      <c r="D58" s="558" t="s">
        <v>1114</v>
      </c>
      <c r="E58" s="558" t="s">
        <v>1137</v>
      </c>
      <c r="F58" s="558" t="s">
        <v>1241</v>
      </c>
      <c r="G58" s="558" t="s">
        <v>1242</v>
      </c>
      <c r="H58" s="578">
        <v>4</v>
      </c>
      <c r="I58" s="578">
        <v>4408</v>
      </c>
      <c r="J58" s="558">
        <v>0.65712581991651764</v>
      </c>
      <c r="K58" s="558">
        <v>1102</v>
      </c>
      <c r="L58" s="578">
        <v>6</v>
      </c>
      <c r="M58" s="578">
        <v>6708</v>
      </c>
      <c r="N58" s="558">
        <v>1</v>
      </c>
      <c r="O58" s="558">
        <v>1118</v>
      </c>
      <c r="P58" s="578">
        <v>3</v>
      </c>
      <c r="Q58" s="578">
        <v>3396</v>
      </c>
      <c r="R58" s="563">
        <v>0.50626118067978532</v>
      </c>
      <c r="S58" s="579">
        <v>1132</v>
      </c>
    </row>
    <row r="59" spans="1:19" ht="14.45" customHeight="1" x14ac:dyDescent="0.2">
      <c r="A59" s="557" t="s">
        <v>1135</v>
      </c>
      <c r="B59" s="558" t="s">
        <v>1136</v>
      </c>
      <c r="C59" s="558" t="s">
        <v>458</v>
      </c>
      <c r="D59" s="558" t="s">
        <v>1114</v>
      </c>
      <c r="E59" s="558" t="s">
        <v>1137</v>
      </c>
      <c r="F59" s="558" t="s">
        <v>1243</v>
      </c>
      <c r="G59" s="558" t="s">
        <v>1244</v>
      </c>
      <c r="H59" s="578">
        <v>128</v>
      </c>
      <c r="I59" s="578">
        <v>13824</v>
      </c>
      <c r="J59" s="558">
        <v>1.1028320702034304</v>
      </c>
      <c r="K59" s="558">
        <v>108</v>
      </c>
      <c r="L59" s="578">
        <v>115</v>
      </c>
      <c r="M59" s="578">
        <v>12535</v>
      </c>
      <c r="N59" s="558">
        <v>1</v>
      </c>
      <c r="O59" s="558">
        <v>109</v>
      </c>
      <c r="P59" s="578">
        <v>81</v>
      </c>
      <c r="Q59" s="578">
        <v>8910</v>
      </c>
      <c r="R59" s="563">
        <v>0.71080973274830472</v>
      </c>
      <c r="S59" s="579">
        <v>110</v>
      </c>
    </row>
    <row r="60" spans="1:19" ht="14.45" customHeight="1" x14ac:dyDescent="0.2">
      <c r="A60" s="557" t="s">
        <v>1135</v>
      </c>
      <c r="B60" s="558" t="s">
        <v>1136</v>
      </c>
      <c r="C60" s="558" t="s">
        <v>458</v>
      </c>
      <c r="D60" s="558" t="s">
        <v>1114</v>
      </c>
      <c r="E60" s="558" t="s">
        <v>1137</v>
      </c>
      <c r="F60" s="558" t="s">
        <v>1245</v>
      </c>
      <c r="G60" s="558" t="s">
        <v>1246</v>
      </c>
      <c r="H60" s="578">
        <v>9</v>
      </c>
      <c r="I60" s="578">
        <v>2835</v>
      </c>
      <c r="J60" s="558">
        <v>0.747626582278481</v>
      </c>
      <c r="K60" s="558">
        <v>315</v>
      </c>
      <c r="L60" s="578">
        <v>12</v>
      </c>
      <c r="M60" s="578">
        <v>3792</v>
      </c>
      <c r="N60" s="558">
        <v>1</v>
      </c>
      <c r="O60" s="558">
        <v>316</v>
      </c>
      <c r="P60" s="578">
        <v>13</v>
      </c>
      <c r="Q60" s="578">
        <v>4134</v>
      </c>
      <c r="R60" s="563">
        <v>1.0901898734177216</v>
      </c>
      <c r="S60" s="579">
        <v>318</v>
      </c>
    </row>
    <row r="61" spans="1:19" ht="14.45" customHeight="1" x14ac:dyDescent="0.2">
      <c r="A61" s="557" t="s">
        <v>1135</v>
      </c>
      <c r="B61" s="558" t="s">
        <v>1136</v>
      </c>
      <c r="C61" s="558" t="s">
        <v>458</v>
      </c>
      <c r="D61" s="558" t="s">
        <v>1114</v>
      </c>
      <c r="E61" s="558" t="s">
        <v>1137</v>
      </c>
      <c r="F61" s="558" t="s">
        <v>1247</v>
      </c>
      <c r="G61" s="558" t="s">
        <v>1248</v>
      </c>
      <c r="H61" s="578"/>
      <c r="I61" s="578"/>
      <c r="J61" s="558"/>
      <c r="K61" s="558"/>
      <c r="L61" s="578"/>
      <c r="M61" s="578"/>
      <c r="N61" s="558"/>
      <c r="O61" s="558"/>
      <c r="P61" s="578">
        <v>1</v>
      </c>
      <c r="Q61" s="578">
        <v>2432</v>
      </c>
      <c r="R61" s="563"/>
      <c r="S61" s="579">
        <v>2432</v>
      </c>
    </row>
    <row r="62" spans="1:19" ht="14.45" customHeight="1" x14ac:dyDescent="0.2">
      <c r="A62" s="557" t="s">
        <v>1135</v>
      </c>
      <c r="B62" s="558" t="s">
        <v>1136</v>
      </c>
      <c r="C62" s="558" t="s">
        <v>458</v>
      </c>
      <c r="D62" s="558" t="s">
        <v>1114</v>
      </c>
      <c r="E62" s="558" t="s">
        <v>1137</v>
      </c>
      <c r="F62" s="558" t="s">
        <v>1249</v>
      </c>
      <c r="G62" s="558" t="s">
        <v>1250</v>
      </c>
      <c r="H62" s="578">
        <v>248</v>
      </c>
      <c r="I62" s="578">
        <v>0</v>
      </c>
      <c r="J62" s="558"/>
      <c r="K62" s="558">
        <v>0</v>
      </c>
      <c r="L62" s="578">
        <v>114</v>
      </c>
      <c r="M62" s="578">
        <v>0</v>
      </c>
      <c r="N62" s="558"/>
      <c r="O62" s="558">
        <v>0</v>
      </c>
      <c r="P62" s="578">
        <v>120</v>
      </c>
      <c r="Q62" s="578">
        <v>0</v>
      </c>
      <c r="R62" s="563"/>
      <c r="S62" s="579">
        <v>0</v>
      </c>
    </row>
    <row r="63" spans="1:19" ht="14.45" customHeight="1" x14ac:dyDescent="0.2">
      <c r="A63" s="557" t="s">
        <v>1135</v>
      </c>
      <c r="B63" s="558" t="s">
        <v>1136</v>
      </c>
      <c r="C63" s="558" t="s">
        <v>458</v>
      </c>
      <c r="D63" s="558" t="s">
        <v>1114</v>
      </c>
      <c r="E63" s="558" t="s">
        <v>1137</v>
      </c>
      <c r="F63" s="558" t="s">
        <v>1251</v>
      </c>
      <c r="G63" s="558" t="s">
        <v>1252</v>
      </c>
      <c r="H63" s="578">
        <v>86</v>
      </c>
      <c r="I63" s="578">
        <v>0</v>
      </c>
      <c r="J63" s="558"/>
      <c r="K63" s="558">
        <v>0</v>
      </c>
      <c r="L63" s="578">
        <v>61</v>
      </c>
      <c r="M63" s="578">
        <v>0</v>
      </c>
      <c r="N63" s="558"/>
      <c r="O63" s="558">
        <v>0</v>
      </c>
      <c r="P63" s="578">
        <v>40</v>
      </c>
      <c r="Q63" s="578">
        <v>0</v>
      </c>
      <c r="R63" s="563"/>
      <c r="S63" s="579">
        <v>0</v>
      </c>
    </row>
    <row r="64" spans="1:19" ht="14.45" customHeight="1" x14ac:dyDescent="0.2">
      <c r="A64" s="557" t="s">
        <v>1135</v>
      </c>
      <c r="B64" s="558" t="s">
        <v>1136</v>
      </c>
      <c r="C64" s="558" t="s">
        <v>458</v>
      </c>
      <c r="D64" s="558" t="s">
        <v>1114</v>
      </c>
      <c r="E64" s="558" t="s">
        <v>1137</v>
      </c>
      <c r="F64" s="558" t="s">
        <v>1253</v>
      </c>
      <c r="G64" s="558" t="s">
        <v>1254</v>
      </c>
      <c r="H64" s="578">
        <v>371</v>
      </c>
      <c r="I64" s="578">
        <v>1773009</v>
      </c>
      <c r="J64" s="558">
        <v>0.97143725960748217</v>
      </c>
      <c r="K64" s="558">
        <v>4779</v>
      </c>
      <c r="L64" s="578">
        <v>380</v>
      </c>
      <c r="M64" s="578">
        <v>1825140</v>
      </c>
      <c r="N64" s="558">
        <v>1</v>
      </c>
      <c r="O64" s="558">
        <v>4803</v>
      </c>
      <c r="P64" s="578">
        <v>326</v>
      </c>
      <c r="Q64" s="578">
        <v>1572624</v>
      </c>
      <c r="R64" s="563">
        <v>0.8616456819750814</v>
      </c>
      <c r="S64" s="579">
        <v>4824</v>
      </c>
    </row>
    <row r="65" spans="1:19" ht="14.45" customHeight="1" x14ac:dyDescent="0.2">
      <c r="A65" s="557" t="s">
        <v>1135</v>
      </c>
      <c r="B65" s="558" t="s">
        <v>1136</v>
      </c>
      <c r="C65" s="558" t="s">
        <v>458</v>
      </c>
      <c r="D65" s="558" t="s">
        <v>1114</v>
      </c>
      <c r="E65" s="558" t="s">
        <v>1137</v>
      </c>
      <c r="F65" s="558" t="s">
        <v>1255</v>
      </c>
      <c r="G65" s="558" t="s">
        <v>1256</v>
      </c>
      <c r="H65" s="578">
        <v>132</v>
      </c>
      <c r="I65" s="578">
        <v>80388</v>
      </c>
      <c r="J65" s="558">
        <v>0.75058823529411767</v>
      </c>
      <c r="K65" s="558">
        <v>609</v>
      </c>
      <c r="L65" s="578">
        <v>175</v>
      </c>
      <c r="M65" s="578">
        <v>107100</v>
      </c>
      <c r="N65" s="558">
        <v>1</v>
      </c>
      <c r="O65" s="558">
        <v>612</v>
      </c>
      <c r="P65" s="578">
        <v>230</v>
      </c>
      <c r="Q65" s="578">
        <v>141450</v>
      </c>
      <c r="R65" s="563">
        <v>1.3207282913165266</v>
      </c>
      <c r="S65" s="579">
        <v>615</v>
      </c>
    </row>
    <row r="66" spans="1:19" ht="14.45" customHeight="1" x14ac:dyDescent="0.2">
      <c r="A66" s="557" t="s">
        <v>1135</v>
      </c>
      <c r="B66" s="558" t="s">
        <v>1136</v>
      </c>
      <c r="C66" s="558" t="s">
        <v>458</v>
      </c>
      <c r="D66" s="558" t="s">
        <v>1114</v>
      </c>
      <c r="E66" s="558" t="s">
        <v>1137</v>
      </c>
      <c r="F66" s="558" t="s">
        <v>1257</v>
      </c>
      <c r="G66" s="558" t="s">
        <v>1258</v>
      </c>
      <c r="H66" s="578">
        <v>140</v>
      </c>
      <c r="I66" s="578">
        <v>397600</v>
      </c>
      <c r="J66" s="558">
        <v>1.5027306914602112</v>
      </c>
      <c r="K66" s="558">
        <v>2840</v>
      </c>
      <c r="L66" s="578">
        <v>93</v>
      </c>
      <c r="M66" s="578">
        <v>264585</v>
      </c>
      <c r="N66" s="558">
        <v>1</v>
      </c>
      <c r="O66" s="558">
        <v>2845</v>
      </c>
      <c r="P66" s="578">
        <v>110</v>
      </c>
      <c r="Q66" s="578">
        <v>313390</v>
      </c>
      <c r="R66" s="563">
        <v>1.1844586805752404</v>
      </c>
      <c r="S66" s="579">
        <v>2849</v>
      </c>
    </row>
    <row r="67" spans="1:19" ht="14.45" customHeight="1" x14ac:dyDescent="0.2">
      <c r="A67" s="557" t="s">
        <v>1135</v>
      </c>
      <c r="B67" s="558" t="s">
        <v>1136</v>
      </c>
      <c r="C67" s="558" t="s">
        <v>458</v>
      </c>
      <c r="D67" s="558" t="s">
        <v>1114</v>
      </c>
      <c r="E67" s="558" t="s">
        <v>1137</v>
      </c>
      <c r="F67" s="558" t="s">
        <v>1259</v>
      </c>
      <c r="G67" s="558" t="s">
        <v>1260</v>
      </c>
      <c r="H67" s="578">
        <v>46</v>
      </c>
      <c r="I67" s="578">
        <v>348450</v>
      </c>
      <c r="J67" s="558">
        <v>0.7066661258593766</v>
      </c>
      <c r="K67" s="558">
        <v>7575</v>
      </c>
      <c r="L67" s="578">
        <v>65</v>
      </c>
      <c r="M67" s="578">
        <v>493090</v>
      </c>
      <c r="N67" s="558">
        <v>1</v>
      </c>
      <c r="O67" s="558">
        <v>7586</v>
      </c>
      <c r="P67" s="578">
        <v>108</v>
      </c>
      <c r="Q67" s="578">
        <v>820476</v>
      </c>
      <c r="R67" s="563">
        <v>1.663947758015778</v>
      </c>
      <c r="S67" s="579">
        <v>7597</v>
      </c>
    </row>
    <row r="68" spans="1:19" ht="14.45" customHeight="1" x14ac:dyDescent="0.2">
      <c r="A68" s="557" t="s">
        <v>1135</v>
      </c>
      <c r="B68" s="558" t="s">
        <v>1136</v>
      </c>
      <c r="C68" s="558" t="s">
        <v>458</v>
      </c>
      <c r="D68" s="558" t="s">
        <v>1114</v>
      </c>
      <c r="E68" s="558" t="s">
        <v>1137</v>
      </c>
      <c r="F68" s="558" t="s">
        <v>1261</v>
      </c>
      <c r="G68" s="558" t="s">
        <v>1262</v>
      </c>
      <c r="H68" s="578">
        <v>23</v>
      </c>
      <c r="I68" s="578">
        <v>368161</v>
      </c>
      <c r="J68" s="558">
        <v>3.8321363144308433</v>
      </c>
      <c r="K68" s="558">
        <v>16007</v>
      </c>
      <c r="L68" s="578">
        <v>6</v>
      </c>
      <c r="M68" s="578">
        <v>96072</v>
      </c>
      <c r="N68" s="558">
        <v>1</v>
      </c>
      <c r="O68" s="558">
        <v>16012</v>
      </c>
      <c r="P68" s="578">
        <v>7</v>
      </c>
      <c r="Q68" s="578">
        <v>112112</v>
      </c>
      <c r="R68" s="563">
        <v>1.166958114747273</v>
      </c>
      <c r="S68" s="579">
        <v>16016</v>
      </c>
    </row>
    <row r="69" spans="1:19" ht="14.45" customHeight="1" x14ac:dyDescent="0.2">
      <c r="A69" s="557" t="s">
        <v>1135</v>
      </c>
      <c r="B69" s="558" t="s">
        <v>1136</v>
      </c>
      <c r="C69" s="558" t="s">
        <v>458</v>
      </c>
      <c r="D69" s="558" t="s">
        <v>1114</v>
      </c>
      <c r="E69" s="558" t="s">
        <v>1137</v>
      </c>
      <c r="F69" s="558" t="s">
        <v>1263</v>
      </c>
      <c r="G69" s="558" t="s">
        <v>1264</v>
      </c>
      <c r="H69" s="578"/>
      <c r="I69" s="578"/>
      <c r="J69" s="558"/>
      <c r="K69" s="558"/>
      <c r="L69" s="578">
        <v>50</v>
      </c>
      <c r="M69" s="578">
        <v>191950</v>
      </c>
      <c r="N69" s="558">
        <v>1</v>
      </c>
      <c r="O69" s="558">
        <v>3839</v>
      </c>
      <c r="P69" s="578">
        <v>144</v>
      </c>
      <c r="Q69" s="578">
        <v>553392</v>
      </c>
      <c r="R69" s="563">
        <v>2.8830007814535037</v>
      </c>
      <c r="S69" s="579">
        <v>3843</v>
      </c>
    </row>
    <row r="70" spans="1:19" ht="14.45" customHeight="1" x14ac:dyDescent="0.2">
      <c r="A70" s="557" t="s">
        <v>1135</v>
      </c>
      <c r="B70" s="558" t="s">
        <v>1136</v>
      </c>
      <c r="C70" s="558" t="s">
        <v>458</v>
      </c>
      <c r="D70" s="558" t="s">
        <v>1114</v>
      </c>
      <c r="E70" s="558" t="s">
        <v>1137</v>
      </c>
      <c r="F70" s="558" t="s">
        <v>1265</v>
      </c>
      <c r="G70" s="558" t="s">
        <v>1266</v>
      </c>
      <c r="H70" s="578">
        <v>9</v>
      </c>
      <c r="I70" s="578">
        <v>89874</v>
      </c>
      <c r="J70" s="558">
        <v>1.2845565639962839</v>
      </c>
      <c r="K70" s="558">
        <v>9986</v>
      </c>
      <c r="L70" s="578">
        <v>7</v>
      </c>
      <c r="M70" s="578">
        <v>69965</v>
      </c>
      <c r="N70" s="558">
        <v>1</v>
      </c>
      <c r="O70" s="558">
        <v>9995</v>
      </c>
      <c r="P70" s="578">
        <v>3</v>
      </c>
      <c r="Q70" s="578">
        <v>30009</v>
      </c>
      <c r="R70" s="563">
        <v>0.42891445722861432</v>
      </c>
      <c r="S70" s="579">
        <v>10003</v>
      </c>
    </row>
    <row r="71" spans="1:19" ht="14.45" customHeight="1" x14ac:dyDescent="0.2">
      <c r="A71" s="557" t="s">
        <v>1135</v>
      </c>
      <c r="B71" s="558" t="s">
        <v>1136</v>
      </c>
      <c r="C71" s="558" t="s">
        <v>458</v>
      </c>
      <c r="D71" s="558" t="s">
        <v>1114</v>
      </c>
      <c r="E71" s="558" t="s">
        <v>1137</v>
      </c>
      <c r="F71" s="558" t="s">
        <v>1267</v>
      </c>
      <c r="G71" s="558" t="s">
        <v>1268</v>
      </c>
      <c r="H71" s="578"/>
      <c r="I71" s="578"/>
      <c r="J71" s="558"/>
      <c r="K71" s="558"/>
      <c r="L71" s="578">
        <v>1</v>
      </c>
      <c r="M71" s="578">
        <v>1142</v>
      </c>
      <c r="N71" s="558">
        <v>1</v>
      </c>
      <c r="O71" s="558">
        <v>1142</v>
      </c>
      <c r="P71" s="578"/>
      <c r="Q71" s="578"/>
      <c r="R71" s="563"/>
      <c r="S71" s="579"/>
    </row>
    <row r="72" spans="1:19" ht="14.45" customHeight="1" x14ac:dyDescent="0.2">
      <c r="A72" s="557" t="s">
        <v>1135</v>
      </c>
      <c r="B72" s="558" t="s">
        <v>1136</v>
      </c>
      <c r="C72" s="558" t="s">
        <v>458</v>
      </c>
      <c r="D72" s="558" t="s">
        <v>1114</v>
      </c>
      <c r="E72" s="558" t="s">
        <v>1137</v>
      </c>
      <c r="F72" s="558" t="s">
        <v>1269</v>
      </c>
      <c r="G72" s="558" t="s">
        <v>1270</v>
      </c>
      <c r="H72" s="578"/>
      <c r="I72" s="578"/>
      <c r="J72" s="558"/>
      <c r="K72" s="558"/>
      <c r="L72" s="578"/>
      <c r="M72" s="578"/>
      <c r="N72" s="558"/>
      <c r="O72" s="558"/>
      <c r="P72" s="578">
        <v>2</v>
      </c>
      <c r="Q72" s="578">
        <v>6832</v>
      </c>
      <c r="R72" s="563"/>
      <c r="S72" s="579">
        <v>3416</v>
      </c>
    </row>
    <row r="73" spans="1:19" ht="14.45" customHeight="1" x14ac:dyDescent="0.2">
      <c r="A73" s="557" t="s">
        <v>1135</v>
      </c>
      <c r="B73" s="558" t="s">
        <v>1136</v>
      </c>
      <c r="C73" s="558" t="s">
        <v>458</v>
      </c>
      <c r="D73" s="558" t="s">
        <v>1114</v>
      </c>
      <c r="E73" s="558" t="s">
        <v>1137</v>
      </c>
      <c r="F73" s="558" t="s">
        <v>1271</v>
      </c>
      <c r="G73" s="558" t="s">
        <v>1272</v>
      </c>
      <c r="H73" s="578"/>
      <c r="I73" s="578"/>
      <c r="J73" s="558"/>
      <c r="K73" s="558"/>
      <c r="L73" s="578"/>
      <c r="M73" s="578"/>
      <c r="N73" s="558"/>
      <c r="O73" s="558"/>
      <c r="P73" s="578">
        <v>6</v>
      </c>
      <c r="Q73" s="578">
        <v>2316</v>
      </c>
      <c r="R73" s="563"/>
      <c r="S73" s="579">
        <v>386</v>
      </c>
    </row>
    <row r="74" spans="1:19" ht="14.45" customHeight="1" x14ac:dyDescent="0.2">
      <c r="A74" s="557" t="s">
        <v>1135</v>
      </c>
      <c r="B74" s="558" t="s">
        <v>1136</v>
      </c>
      <c r="C74" s="558" t="s">
        <v>458</v>
      </c>
      <c r="D74" s="558" t="s">
        <v>1114</v>
      </c>
      <c r="E74" s="558" t="s">
        <v>1137</v>
      </c>
      <c r="F74" s="558" t="s">
        <v>1273</v>
      </c>
      <c r="G74" s="558" t="s">
        <v>1274</v>
      </c>
      <c r="H74" s="578">
        <v>1</v>
      </c>
      <c r="I74" s="578">
        <v>517</v>
      </c>
      <c r="J74" s="558"/>
      <c r="K74" s="558">
        <v>517</v>
      </c>
      <c r="L74" s="578"/>
      <c r="M74" s="578"/>
      <c r="N74" s="558"/>
      <c r="O74" s="558"/>
      <c r="P74" s="578"/>
      <c r="Q74" s="578"/>
      <c r="R74" s="563"/>
      <c r="S74" s="579"/>
    </row>
    <row r="75" spans="1:19" ht="14.45" customHeight="1" x14ac:dyDescent="0.2">
      <c r="A75" s="557" t="s">
        <v>1135</v>
      </c>
      <c r="B75" s="558" t="s">
        <v>1136</v>
      </c>
      <c r="C75" s="558" t="s">
        <v>458</v>
      </c>
      <c r="D75" s="558" t="s">
        <v>1119</v>
      </c>
      <c r="E75" s="558" t="s">
        <v>1137</v>
      </c>
      <c r="F75" s="558" t="s">
        <v>1140</v>
      </c>
      <c r="G75" s="558" t="s">
        <v>1141</v>
      </c>
      <c r="H75" s="578">
        <v>1</v>
      </c>
      <c r="I75" s="578">
        <v>58</v>
      </c>
      <c r="J75" s="558"/>
      <c r="K75" s="558">
        <v>58</v>
      </c>
      <c r="L75" s="578"/>
      <c r="M75" s="578"/>
      <c r="N75" s="558"/>
      <c r="O75" s="558"/>
      <c r="P75" s="578"/>
      <c r="Q75" s="578"/>
      <c r="R75" s="563"/>
      <c r="S75" s="579"/>
    </row>
    <row r="76" spans="1:19" ht="14.45" customHeight="1" x14ac:dyDescent="0.2">
      <c r="A76" s="557" t="s">
        <v>1135</v>
      </c>
      <c r="B76" s="558" t="s">
        <v>1136</v>
      </c>
      <c r="C76" s="558" t="s">
        <v>458</v>
      </c>
      <c r="D76" s="558" t="s">
        <v>1119</v>
      </c>
      <c r="E76" s="558" t="s">
        <v>1137</v>
      </c>
      <c r="F76" s="558" t="s">
        <v>1152</v>
      </c>
      <c r="G76" s="558" t="s">
        <v>1153</v>
      </c>
      <c r="H76" s="578">
        <v>1</v>
      </c>
      <c r="I76" s="578">
        <v>337</v>
      </c>
      <c r="J76" s="558"/>
      <c r="K76" s="558">
        <v>337</v>
      </c>
      <c r="L76" s="578"/>
      <c r="M76" s="578"/>
      <c r="N76" s="558"/>
      <c r="O76" s="558"/>
      <c r="P76" s="578"/>
      <c r="Q76" s="578"/>
      <c r="R76" s="563"/>
      <c r="S76" s="579"/>
    </row>
    <row r="77" spans="1:19" ht="14.45" customHeight="1" x14ac:dyDescent="0.2">
      <c r="A77" s="557" t="s">
        <v>1135</v>
      </c>
      <c r="B77" s="558" t="s">
        <v>1136</v>
      </c>
      <c r="C77" s="558" t="s">
        <v>458</v>
      </c>
      <c r="D77" s="558" t="s">
        <v>1119</v>
      </c>
      <c r="E77" s="558" t="s">
        <v>1137</v>
      </c>
      <c r="F77" s="558" t="s">
        <v>1184</v>
      </c>
      <c r="G77" s="558" t="s">
        <v>1185</v>
      </c>
      <c r="H77" s="578">
        <v>1</v>
      </c>
      <c r="I77" s="578">
        <v>495</v>
      </c>
      <c r="J77" s="558"/>
      <c r="K77" s="558">
        <v>495</v>
      </c>
      <c r="L77" s="578"/>
      <c r="M77" s="578"/>
      <c r="N77" s="558"/>
      <c r="O77" s="558"/>
      <c r="P77" s="578"/>
      <c r="Q77" s="578"/>
      <c r="R77" s="563"/>
      <c r="S77" s="579"/>
    </row>
    <row r="78" spans="1:19" ht="14.45" customHeight="1" x14ac:dyDescent="0.2">
      <c r="A78" s="557" t="s">
        <v>1135</v>
      </c>
      <c r="B78" s="558" t="s">
        <v>1136</v>
      </c>
      <c r="C78" s="558" t="s">
        <v>458</v>
      </c>
      <c r="D78" s="558" t="s">
        <v>1119</v>
      </c>
      <c r="E78" s="558" t="s">
        <v>1137</v>
      </c>
      <c r="F78" s="558" t="s">
        <v>1188</v>
      </c>
      <c r="G78" s="558" t="s">
        <v>1189</v>
      </c>
      <c r="H78" s="578">
        <v>1</v>
      </c>
      <c r="I78" s="578">
        <v>371</v>
      </c>
      <c r="J78" s="558"/>
      <c r="K78" s="558">
        <v>371</v>
      </c>
      <c r="L78" s="578"/>
      <c r="M78" s="578"/>
      <c r="N78" s="558"/>
      <c r="O78" s="558"/>
      <c r="P78" s="578"/>
      <c r="Q78" s="578"/>
      <c r="R78" s="563"/>
      <c r="S78" s="579"/>
    </row>
    <row r="79" spans="1:19" ht="14.45" customHeight="1" x14ac:dyDescent="0.2">
      <c r="A79" s="557" t="s">
        <v>1135</v>
      </c>
      <c r="B79" s="558" t="s">
        <v>1136</v>
      </c>
      <c r="C79" s="558" t="s">
        <v>458</v>
      </c>
      <c r="D79" s="558" t="s">
        <v>1119</v>
      </c>
      <c r="E79" s="558" t="s">
        <v>1137</v>
      </c>
      <c r="F79" s="558" t="s">
        <v>1202</v>
      </c>
      <c r="G79" s="558" t="s">
        <v>1203</v>
      </c>
      <c r="H79" s="578">
        <v>1</v>
      </c>
      <c r="I79" s="578">
        <v>458</v>
      </c>
      <c r="J79" s="558"/>
      <c r="K79" s="558">
        <v>458</v>
      </c>
      <c r="L79" s="578"/>
      <c r="M79" s="578"/>
      <c r="N79" s="558"/>
      <c r="O79" s="558"/>
      <c r="P79" s="578"/>
      <c r="Q79" s="578"/>
      <c r="R79" s="563"/>
      <c r="S79" s="579"/>
    </row>
    <row r="80" spans="1:19" ht="14.45" customHeight="1" x14ac:dyDescent="0.2">
      <c r="A80" s="557" t="s">
        <v>1135</v>
      </c>
      <c r="B80" s="558" t="s">
        <v>1136</v>
      </c>
      <c r="C80" s="558" t="s">
        <v>458</v>
      </c>
      <c r="D80" s="558" t="s">
        <v>1119</v>
      </c>
      <c r="E80" s="558" t="s">
        <v>1137</v>
      </c>
      <c r="F80" s="558" t="s">
        <v>1253</v>
      </c>
      <c r="G80" s="558" t="s">
        <v>1254</v>
      </c>
      <c r="H80" s="578">
        <v>15</v>
      </c>
      <c r="I80" s="578">
        <v>71685</v>
      </c>
      <c r="J80" s="558">
        <v>4.9750156152404745</v>
      </c>
      <c r="K80" s="558">
        <v>4779</v>
      </c>
      <c r="L80" s="578">
        <v>3</v>
      </c>
      <c r="M80" s="578">
        <v>14409</v>
      </c>
      <c r="N80" s="558">
        <v>1</v>
      </c>
      <c r="O80" s="558">
        <v>4803</v>
      </c>
      <c r="P80" s="578"/>
      <c r="Q80" s="578"/>
      <c r="R80" s="563"/>
      <c r="S80" s="579"/>
    </row>
    <row r="81" spans="1:19" ht="14.45" customHeight="1" x14ac:dyDescent="0.2">
      <c r="A81" s="557" t="s">
        <v>1135</v>
      </c>
      <c r="B81" s="558" t="s">
        <v>1136</v>
      </c>
      <c r="C81" s="558" t="s">
        <v>458</v>
      </c>
      <c r="D81" s="558" t="s">
        <v>1120</v>
      </c>
      <c r="E81" s="558" t="s">
        <v>1137</v>
      </c>
      <c r="F81" s="558" t="s">
        <v>1253</v>
      </c>
      <c r="G81" s="558" t="s">
        <v>1254</v>
      </c>
      <c r="H81" s="578"/>
      <c r="I81" s="578"/>
      <c r="J81" s="558"/>
      <c r="K81" s="558"/>
      <c r="L81" s="578"/>
      <c r="M81" s="578"/>
      <c r="N81" s="558"/>
      <c r="O81" s="558"/>
      <c r="P81" s="578">
        <v>3</v>
      </c>
      <c r="Q81" s="578">
        <v>14472</v>
      </c>
      <c r="R81" s="563"/>
      <c r="S81" s="579">
        <v>4824</v>
      </c>
    </row>
    <row r="82" spans="1:19" ht="14.45" customHeight="1" x14ac:dyDescent="0.2">
      <c r="A82" s="557" t="s">
        <v>1135</v>
      </c>
      <c r="B82" s="558" t="s">
        <v>1136</v>
      </c>
      <c r="C82" s="558" t="s">
        <v>458</v>
      </c>
      <c r="D82" s="558" t="s">
        <v>1121</v>
      </c>
      <c r="E82" s="558" t="s">
        <v>1137</v>
      </c>
      <c r="F82" s="558" t="s">
        <v>1253</v>
      </c>
      <c r="G82" s="558" t="s">
        <v>1254</v>
      </c>
      <c r="H82" s="578">
        <v>33</v>
      </c>
      <c r="I82" s="578">
        <v>157707</v>
      </c>
      <c r="J82" s="558"/>
      <c r="K82" s="558">
        <v>4779</v>
      </c>
      <c r="L82" s="578"/>
      <c r="M82" s="578"/>
      <c r="N82" s="558"/>
      <c r="O82" s="558"/>
      <c r="P82" s="578">
        <v>3</v>
      </c>
      <c r="Q82" s="578">
        <v>14472</v>
      </c>
      <c r="R82" s="563"/>
      <c r="S82" s="579">
        <v>4824</v>
      </c>
    </row>
    <row r="83" spans="1:19" ht="14.45" customHeight="1" x14ac:dyDescent="0.2">
      <c r="A83" s="557" t="s">
        <v>1135</v>
      </c>
      <c r="B83" s="558" t="s">
        <v>1136</v>
      </c>
      <c r="C83" s="558" t="s">
        <v>458</v>
      </c>
      <c r="D83" s="558" t="s">
        <v>1122</v>
      </c>
      <c r="E83" s="558" t="s">
        <v>1137</v>
      </c>
      <c r="F83" s="558" t="s">
        <v>1192</v>
      </c>
      <c r="G83" s="558" t="s">
        <v>1193</v>
      </c>
      <c r="H83" s="578"/>
      <c r="I83" s="578"/>
      <c r="J83" s="558"/>
      <c r="K83" s="558"/>
      <c r="L83" s="578">
        <v>1</v>
      </c>
      <c r="M83" s="578">
        <v>12</v>
      </c>
      <c r="N83" s="558">
        <v>1</v>
      </c>
      <c r="O83" s="558">
        <v>12</v>
      </c>
      <c r="P83" s="578">
        <v>1</v>
      </c>
      <c r="Q83" s="578">
        <v>12</v>
      </c>
      <c r="R83" s="563">
        <v>1</v>
      </c>
      <c r="S83" s="579">
        <v>12</v>
      </c>
    </row>
    <row r="84" spans="1:19" ht="14.45" customHeight="1" x14ac:dyDescent="0.2">
      <c r="A84" s="557" t="s">
        <v>1135</v>
      </c>
      <c r="B84" s="558" t="s">
        <v>1136</v>
      </c>
      <c r="C84" s="558" t="s">
        <v>458</v>
      </c>
      <c r="D84" s="558" t="s">
        <v>1122</v>
      </c>
      <c r="E84" s="558" t="s">
        <v>1137</v>
      </c>
      <c r="F84" s="558" t="s">
        <v>1253</v>
      </c>
      <c r="G84" s="558" t="s">
        <v>1254</v>
      </c>
      <c r="H84" s="578">
        <v>6</v>
      </c>
      <c r="I84" s="578">
        <v>28674</v>
      </c>
      <c r="J84" s="558">
        <v>0.28428660658516997</v>
      </c>
      <c r="K84" s="558">
        <v>4779</v>
      </c>
      <c r="L84" s="578">
        <v>21</v>
      </c>
      <c r="M84" s="578">
        <v>100863</v>
      </c>
      <c r="N84" s="558">
        <v>1</v>
      </c>
      <c r="O84" s="558">
        <v>4803</v>
      </c>
      <c r="P84" s="578">
        <v>12</v>
      </c>
      <c r="Q84" s="578">
        <v>57888</v>
      </c>
      <c r="R84" s="563">
        <v>0.57392700990452394</v>
      </c>
      <c r="S84" s="579">
        <v>4824</v>
      </c>
    </row>
    <row r="85" spans="1:19" ht="14.45" customHeight="1" x14ac:dyDescent="0.2">
      <c r="A85" s="557" t="s">
        <v>1135</v>
      </c>
      <c r="B85" s="558" t="s">
        <v>1136</v>
      </c>
      <c r="C85" s="558" t="s">
        <v>458</v>
      </c>
      <c r="D85" s="558" t="s">
        <v>1124</v>
      </c>
      <c r="E85" s="558" t="s">
        <v>1137</v>
      </c>
      <c r="F85" s="558" t="s">
        <v>1140</v>
      </c>
      <c r="G85" s="558" t="s">
        <v>1141</v>
      </c>
      <c r="H85" s="578">
        <v>1</v>
      </c>
      <c r="I85" s="578">
        <v>58</v>
      </c>
      <c r="J85" s="558"/>
      <c r="K85" s="558">
        <v>58</v>
      </c>
      <c r="L85" s="578"/>
      <c r="M85" s="578"/>
      <c r="N85" s="558"/>
      <c r="O85" s="558"/>
      <c r="P85" s="578">
        <v>1</v>
      </c>
      <c r="Q85" s="578">
        <v>59</v>
      </c>
      <c r="R85" s="563"/>
      <c r="S85" s="579">
        <v>59</v>
      </c>
    </row>
    <row r="86" spans="1:19" ht="14.45" customHeight="1" x14ac:dyDescent="0.2">
      <c r="A86" s="557" t="s">
        <v>1135</v>
      </c>
      <c r="B86" s="558" t="s">
        <v>1136</v>
      </c>
      <c r="C86" s="558" t="s">
        <v>458</v>
      </c>
      <c r="D86" s="558" t="s">
        <v>1124</v>
      </c>
      <c r="E86" s="558" t="s">
        <v>1137</v>
      </c>
      <c r="F86" s="558" t="s">
        <v>1148</v>
      </c>
      <c r="G86" s="558" t="s">
        <v>1149</v>
      </c>
      <c r="H86" s="578"/>
      <c r="I86" s="578"/>
      <c r="J86" s="558"/>
      <c r="K86" s="558"/>
      <c r="L86" s="578"/>
      <c r="M86" s="578"/>
      <c r="N86" s="558"/>
      <c r="O86" s="558"/>
      <c r="P86" s="578">
        <v>1</v>
      </c>
      <c r="Q86" s="578">
        <v>185</v>
      </c>
      <c r="R86" s="563"/>
      <c r="S86" s="579">
        <v>185</v>
      </c>
    </row>
    <row r="87" spans="1:19" ht="14.45" customHeight="1" x14ac:dyDescent="0.2">
      <c r="A87" s="557" t="s">
        <v>1135</v>
      </c>
      <c r="B87" s="558" t="s">
        <v>1136</v>
      </c>
      <c r="C87" s="558" t="s">
        <v>458</v>
      </c>
      <c r="D87" s="558" t="s">
        <v>1124</v>
      </c>
      <c r="E87" s="558" t="s">
        <v>1137</v>
      </c>
      <c r="F87" s="558" t="s">
        <v>1152</v>
      </c>
      <c r="G87" s="558" t="s">
        <v>1153</v>
      </c>
      <c r="H87" s="578"/>
      <c r="I87" s="578"/>
      <c r="J87" s="558"/>
      <c r="K87" s="558"/>
      <c r="L87" s="578"/>
      <c r="M87" s="578"/>
      <c r="N87" s="558"/>
      <c r="O87" s="558"/>
      <c r="P87" s="578">
        <v>3</v>
      </c>
      <c r="Q87" s="578">
        <v>1032</v>
      </c>
      <c r="R87" s="563"/>
      <c r="S87" s="579">
        <v>344</v>
      </c>
    </row>
    <row r="88" spans="1:19" ht="14.45" customHeight="1" x14ac:dyDescent="0.2">
      <c r="A88" s="557" t="s">
        <v>1135</v>
      </c>
      <c r="B88" s="558" t="s">
        <v>1136</v>
      </c>
      <c r="C88" s="558" t="s">
        <v>458</v>
      </c>
      <c r="D88" s="558" t="s">
        <v>1124</v>
      </c>
      <c r="E88" s="558" t="s">
        <v>1137</v>
      </c>
      <c r="F88" s="558" t="s">
        <v>1184</v>
      </c>
      <c r="G88" s="558" t="s">
        <v>1185</v>
      </c>
      <c r="H88" s="578">
        <v>1</v>
      </c>
      <c r="I88" s="578">
        <v>495</v>
      </c>
      <c r="J88" s="558"/>
      <c r="K88" s="558">
        <v>495</v>
      </c>
      <c r="L88" s="578"/>
      <c r="M88" s="578"/>
      <c r="N88" s="558"/>
      <c r="O88" s="558"/>
      <c r="P88" s="578">
        <v>1</v>
      </c>
      <c r="Q88" s="578">
        <v>503</v>
      </c>
      <c r="R88" s="563"/>
      <c r="S88" s="579">
        <v>503</v>
      </c>
    </row>
    <row r="89" spans="1:19" ht="14.45" customHeight="1" x14ac:dyDescent="0.2">
      <c r="A89" s="557" t="s">
        <v>1135</v>
      </c>
      <c r="B89" s="558" t="s">
        <v>1136</v>
      </c>
      <c r="C89" s="558" t="s">
        <v>458</v>
      </c>
      <c r="D89" s="558" t="s">
        <v>1124</v>
      </c>
      <c r="E89" s="558" t="s">
        <v>1137</v>
      </c>
      <c r="F89" s="558" t="s">
        <v>1188</v>
      </c>
      <c r="G89" s="558" t="s">
        <v>1189</v>
      </c>
      <c r="H89" s="578">
        <v>1</v>
      </c>
      <c r="I89" s="578">
        <v>371</v>
      </c>
      <c r="J89" s="558"/>
      <c r="K89" s="558">
        <v>371</v>
      </c>
      <c r="L89" s="578"/>
      <c r="M89" s="578"/>
      <c r="N89" s="558"/>
      <c r="O89" s="558"/>
      <c r="P89" s="578">
        <v>1</v>
      </c>
      <c r="Q89" s="578">
        <v>380</v>
      </c>
      <c r="R89" s="563"/>
      <c r="S89" s="579">
        <v>380</v>
      </c>
    </row>
    <row r="90" spans="1:19" ht="14.45" customHeight="1" x14ac:dyDescent="0.2">
      <c r="A90" s="557" t="s">
        <v>1135</v>
      </c>
      <c r="B90" s="558" t="s">
        <v>1136</v>
      </c>
      <c r="C90" s="558" t="s">
        <v>458</v>
      </c>
      <c r="D90" s="558" t="s">
        <v>1124</v>
      </c>
      <c r="E90" s="558" t="s">
        <v>1137</v>
      </c>
      <c r="F90" s="558" t="s">
        <v>1202</v>
      </c>
      <c r="G90" s="558" t="s">
        <v>1203</v>
      </c>
      <c r="H90" s="578"/>
      <c r="I90" s="578"/>
      <c r="J90" s="558"/>
      <c r="K90" s="558"/>
      <c r="L90" s="578"/>
      <c r="M90" s="578"/>
      <c r="N90" s="558"/>
      <c r="O90" s="558"/>
      <c r="P90" s="578">
        <v>1</v>
      </c>
      <c r="Q90" s="578">
        <v>467</v>
      </c>
      <c r="R90" s="563"/>
      <c r="S90" s="579">
        <v>467</v>
      </c>
    </row>
    <row r="91" spans="1:19" ht="14.45" customHeight="1" x14ac:dyDescent="0.2">
      <c r="A91" s="557" t="s">
        <v>1135</v>
      </c>
      <c r="B91" s="558" t="s">
        <v>1136</v>
      </c>
      <c r="C91" s="558" t="s">
        <v>458</v>
      </c>
      <c r="D91" s="558" t="s">
        <v>1124</v>
      </c>
      <c r="E91" s="558" t="s">
        <v>1137</v>
      </c>
      <c r="F91" s="558" t="s">
        <v>1253</v>
      </c>
      <c r="G91" s="558" t="s">
        <v>1254</v>
      </c>
      <c r="H91" s="578">
        <v>18</v>
      </c>
      <c r="I91" s="578">
        <v>86022</v>
      </c>
      <c r="J91" s="558">
        <v>1.4925046845721424</v>
      </c>
      <c r="K91" s="558">
        <v>4779</v>
      </c>
      <c r="L91" s="578">
        <v>12</v>
      </c>
      <c r="M91" s="578">
        <v>57636</v>
      </c>
      <c r="N91" s="558">
        <v>1</v>
      </c>
      <c r="O91" s="558">
        <v>4803</v>
      </c>
      <c r="P91" s="578">
        <v>12</v>
      </c>
      <c r="Q91" s="578">
        <v>57888</v>
      </c>
      <c r="R91" s="563">
        <v>1.004372267332917</v>
      </c>
      <c r="S91" s="579">
        <v>4824</v>
      </c>
    </row>
    <row r="92" spans="1:19" ht="14.45" customHeight="1" x14ac:dyDescent="0.2">
      <c r="A92" s="557" t="s">
        <v>1135</v>
      </c>
      <c r="B92" s="558" t="s">
        <v>1136</v>
      </c>
      <c r="C92" s="558" t="s">
        <v>458</v>
      </c>
      <c r="D92" s="558" t="s">
        <v>1126</v>
      </c>
      <c r="E92" s="558" t="s">
        <v>1137</v>
      </c>
      <c r="F92" s="558" t="s">
        <v>1190</v>
      </c>
      <c r="G92" s="558" t="s">
        <v>1191</v>
      </c>
      <c r="H92" s="578"/>
      <c r="I92" s="578"/>
      <c r="J92" s="558"/>
      <c r="K92" s="558"/>
      <c r="L92" s="578">
        <v>2</v>
      </c>
      <c r="M92" s="578">
        <v>6264</v>
      </c>
      <c r="N92" s="558">
        <v>1</v>
      </c>
      <c r="O92" s="558">
        <v>3132</v>
      </c>
      <c r="P92" s="578"/>
      <c r="Q92" s="578"/>
      <c r="R92" s="563"/>
      <c r="S92" s="579"/>
    </row>
    <row r="93" spans="1:19" ht="14.45" customHeight="1" x14ac:dyDescent="0.2">
      <c r="A93" s="557" t="s">
        <v>1135</v>
      </c>
      <c r="B93" s="558" t="s">
        <v>1136</v>
      </c>
      <c r="C93" s="558" t="s">
        <v>458</v>
      </c>
      <c r="D93" s="558" t="s">
        <v>1126</v>
      </c>
      <c r="E93" s="558" t="s">
        <v>1137</v>
      </c>
      <c r="F93" s="558" t="s">
        <v>1253</v>
      </c>
      <c r="G93" s="558" t="s">
        <v>1254</v>
      </c>
      <c r="H93" s="578">
        <v>3</v>
      </c>
      <c r="I93" s="578">
        <v>14337</v>
      </c>
      <c r="J93" s="558">
        <v>0.99500312304809491</v>
      </c>
      <c r="K93" s="558">
        <v>4779</v>
      </c>
      <c r="L93" s="578">
        <v>3</v>
      </c>
      <c r="M93" s="578">
        <v>14409</v>
      </c>
      <c r="N93" s="558">
        <v>1</v>
      </c>
      <c r="O93" s="558">
        <v>4803</v>
      </c>
      <c r="P93" s="578">
        <v>3</v>
      </c>
      <c r="Q93" s="578">
        <v>14472</v>
      </c>
      <c r="R93" s="563">
        <v>1.004372267332917</v>
      </c>
      <c r="S93" s="579">
        <v>4824</v>
      </c>
    </row>
    <row r="94" spans="1:19" ht="14.45" customHeight="1" x14ac:dyDescent="0.2">
      <c r="A94" s="557" t="s">
        <v>1135</v>
      </c>
      <c r="B94" s="558" t="s">
        <v>1136</v>
      </c>
      <c r="C94" s="558" t="s">
        <v>458</v>
      </c>
      <c r="D94" s="558" t="s">
        <v>1129</v>
      </c>
      <c r="E94" s="558" t="s">
        <v>1137</v>
      </c>
      <c r="F94" s="558" t="s">
        <v>1253</v>
      </c>
      <c r="G94" s="558" t="s">
        <v>1254</v>
      </c>
      <c r="H94" s="578"/>
      <c r="I94" s="578"/>
      <c r="J94" s="558"/>
      <c r="K94" s="558"/>
      <c r="L94" s="578"/>
      <c r="M94" s="578"/>
      <c r="N94" s="558"/>
      <c r="O94" s="558"/>
      <c r="P94" s="578">
        <v>6</v>
      </c>
      <c r="Q94" s="578">
        <v>28944</v>
      </c>
      <c r="R94" s="563"/>
      <c r="S94" s="579">
        <v>4824</v>
      </c>
    </row>
    <row r="95" spans="1:19" ht="14.45" customHeight="1" x14ac:dyDescent="0.2">
      <c r="A95" s="557" t="s">
        <v>1135</v>
      </c>
      <c r="B95" s="558" t="s">
        <v>1136</v>
      </c>
      <c r="C95" s="558" t="s">
        <v>458</v>
      </c>
      <c r="D95" s="558" t="s">
        <v>1130</v>
      </c>
      <c r="E95" s="558" t="s">
        <v>1137</v>
      </c>
      <c r="F95" s="558" t="s">
        <v>1140</v>
      </c>
      <c r="G95" s="558" t="s">
        <v>1141</v>
      </c>
      <c r="H95" s="578">
        <v>1</v>
      </c>
      <c r="I95" s="578">
        <v>58</v>
      </c>
      <c r="J95" s="558"/>
      <c r="K95" s="558">
        <v>58</v>
      </c>
      <c r="L95" s="578"/>
      <c r="M95" s="578"/>
      <c r="N95" s="558"/>
      <c r="O95" s="558"/>
      <c r="P95" s="578"/>
      <c r="Q95" s="578"/>
      <c r="R95" s="563"/>
      <c r="S95" s="579"/>
    </row>
    <row r="96" spans="1:19" ht="14.45" customHeight="1" x14ac:dyDescent="0.2">
      <c r="A96" s="557" t="s">
        <v>1135</v>
      </c>
      <c r="B96" s="558" t="s">
        <v>1136</v>
      </c>
      <c r="C96" s="558" t="s">
        <v>458</v>
      </c>
      <c r="D96" s="558" t="s">
        <v>1130</v>
      </c>
      <c r="E96" s="558" t="s">
        <v>1137</v>
      </c>
      <c r="F96" s="558" t="s">
        <v>1148</v>
      </c>
      <c r="G96" s="558" t="s">
        <v>1149</v>
      </c>
      <c r="H96" s="578">
        <v>1</v>
      </c>
      <c r="I96" s="578">
        <v>180</v>
      </c>
      <c r="J96" s="558"/>
      <c r="K96" s="558">
        <v>180</v>
      </c>
      <c r="L96" s="578"/>
      <c r="M96" s="578"/>
      <c r="N96" s="558"/>
      <c r="O96" s="558"/>
      <c r="P96" s="578"/>
      <c r="Q96" s="578"/>
      <c r="R96" s="563"/>
      <c r="S96" s="579"/>
    </row>
    <row r="97" spans="1:19" ht="14.45" customHeight="1" x14ac:dyDescent="0.2">
      <c r="A97" s="557" t="s">
        <v>1135</v>
      </c>
      <c r="B97" s="558" t="s">
        <v>1136</v>
      </c>
      <c r="C97" s="558" t="s">
        <v>458</v>
      </c>
      <c r="D97" s="558" t="s">
        <v>1130</v>
      </c>
      <c r="E97" s="558" t="s">
        <v>1137</v>
      </c>
      <c r="F97" s="558" t="s">
        <v>1152</v>
      </c>
      <c r="G97" s="558" t="s">
        <v>1153</v>
      </c>
      <c r="H97" s="578">
        <v>2</v>
      </c>
      <c r="I97" s="578">
        <v>674</v>
      </c>
      <c r="J97" s="558"/>
      <c r="K97" s="558">
        <v>337</v>
      </c>
      <c r="L97" s="578"/>
      <c r="M97" s="578"/>
      <c r="N97" s="558"/>
      <c r="O97" s="558"/>
      <c r="P97" s="578"/>
      <c r="Q97" s="578"/>
      <c r="R97" s="563"/>
      <c r="S97" s="579"/>
    </row>
    <row r="98" spans="1:19" ht="14.45" customHeight="1" x14ac:dyDescent="0.2">
      <c r="A98" s="557" t="s">
        <v>1135</v>
      </c>
      <c r="B98" s="558" t="s">
        <v>1136</v>
      </c>
      <c r="C98" s="558" t="s">
        <v>458</v>
      </c>
      <c r="D98" s="558" t="s">
        <v>1130</v>
      </c>
      <c r="E98" s="558" t="s">
        <v>1137</v>
      </c>
      <c r="F98" s="558" t="s">
        <v>1184</v>
      </c>
      <c r="G98" s="558" t="s">
        <v>1185</v>
      </c>
      <c r="H98" s="578">
        <v>1</v>
      </c>
      <c r="I98" s="578">
        <v>495</v>
      </c>
      <c r="J98" s="558"/>
      <c r="K98" s="558">
        <v>495</v>
      </c>
      <c r="L98" s="578"/>
      <c r="M98" s="578"/>
      <c r="N98" s="558"/>
      <c r="O98" s="558"/>
      <c r="P98" s="578"/>
      <c r="Q98" s="578"/>
      <c r="R98" s="563"/>
      <c r="S98" s="579"/>
    </row>
    <row r="99" spans="1:19" ht="14.45" customHeight="1" x14ac:dyDescent="0.2">
      <c r="A99" s="557" t="s">
        <v>1135</v>
      </c>
      <c r="B99" s="558" t="s">
        <v>1136</v>
      </c>
      <c r="C99" s="558" t="s">
        <v>458</v>
      </c>
      <c r="D99" s="558" t="s">
        <v>1130</v>
      </c>
      <c r="E99" s="558" t="s">
        <v>1137</v>
      </c>
      <c r="F99" s="558" t="s">
        <v>1188</v>
      </c>
      <c r="G99" s="558" t="s">
        <v>1189</v>
      </c>
      <c r="H99" s="578">
        <v>1</v>
      </c>
      <c r="I99" s="578">
        <v>371</v>
      </c>
      <c r="J99" s="558"/>
      <c r="K99" s="558">
        <v>371</v>
      </c>
      <c r="L99" s="578"/>
      <c r="M99" s="578"/>
      <c r="N99" s="558"/>
      <c r="O99" s="558"/>
      <c r="P99" s="578"/>
      <c r="Q99" s="578"/>
      <c r="R99" s="563"/>
      <c r="S99" s="579"/>
    </row>
    <row r="100" spans="1:19" ht="14.45" customHeight="1" x14ac:dyDescent="0.2">
      <c r="A100" s="557" t="s">
        <v>1135</v>
      </c>
      <c r="B100" s="558" t="s">
        <v>1136</v>
      </c>
      <c r="C100" s="558" t="s">
        <v>458</v>
      </c>
      <c r="D100" s="558" t="s">
        <v>1130</v>
      </c>
      <c r="E100" s="558" t="s">
        <v>1137</v>
      </c>
      <c r="F100" s="558" t="s">
        <v>1190</v>
      </c>
      <c r="G100" s="558" t="s">
        <v>1191</v>
      </c>
      <c r="H100" s="578">
        <v>1</v>
      </c>
      <c r="I100" s="578">
        <v>3113</v>
      </c>
      <c r="J100" s="558"/>
      <c r="K100" s="558">
        <v>3113</v>
      </c>
      <c r="L100" s="578"/>
      <c r="M100" s="578"/>
      <c r="N100" s="558"/>
      <c r="O100" s="558"/>
      <c r="P100" s="578"/>
      <c r="Q100" s="578"/>
      <c r="R100" s="563"/>
      <c r="S100" s="579"/>
    </row>
    <row r="101" spans="1:19" ht="14.45" customHeight="1" x14ac:dyDescent="0.2">
      <c r="A101" s="557" t="s">
        <v>1135</v>
      </c>
      <c r="B101" s="558" t="s">
        <v>1136</v>
      </c>
      <c r="C101" s="558" t="s">
        <v>458</v>
      </c>
      <c r="D101" s="558" t="s">
        <v>1130</v>
      </c>
      <c r="E101" s="558" t="s">
        <v>1137</v>
      </c>
      <c r="F101" s="558" t="s">
        <v>1202</v>
      </c>
      <c r="G101" s="558" t="s">
        <v>1203</v>
      </c>
      <c r="H101" s="578">
        <v>1</v>
      </c>
      <c r="I101" s="578">
        <v>458</v>
      </c>
      <c r="J101" s="558"/>
      <c r="K101" s="558">
        <v>458</v>
      </c>
      <c r="L101" s="578"/>
      <c r="M101" s="578"/>
      <c r="N101" s="558"/>
      <c r="O101" s="558"/>
      <c r="P101" s="578"/>
      <c r="Q101" s="578"/>
      <c r="R101" s="563"/>
      <c r="S101" s="579"/>
    </row>
    <row r="102" spans="1:19" ht="14.45" customHeight="1" x14ac:dyDescent="0.2">
      <c r="A102" s="557" t="s">
        <v>1135</v>
      </c>
      <c r="B102" s="558" t="s">
        <v>1136</v>
      </c>
      <c r="C102" s="558" t="s">
        <v>458</v>
      </c>
      <c r="D102" s="558" t="s">
        <v>1130</v>
      </c>
      <c r="E102" s="558" t="s">
        <v>1137</v>
      </c>
      <c r="F102" s="558" t="s">
        <v>1253</v>
      </c>
      <c r="G102" s="558" t="s">
        <v>1254</v>
      </c>
      <c r="H102" s="578">
        <v>27</v>
      </c>
      <c r="I102" s="578">
        <v>129033</v>
      </c>
      <c r="J102" s="558">
        <v>1.3432542161149281</v>
      </c>
      <c r="K102" s="558">
        <v>4779</v>
      </c>
      <c r="L102" s="578">
        <v>20</v>
      </c>
      <c r="M102" s="578">
        <v>96060</v>
      </c>
      <c r="N102" s="558">
        <v>1</v>
      </c>
      <c r="O102" s="558">
        <v>4803</v>
      </c>
      <c r="P102" s="578">
        <v>12</v>
      </c>
      <c r="Q102" s="578">
        <v>57888</v>
      </c>
      <c r="R102" s="563">
        <v>0.60262336039975017</v>
      </c>
      <c r="S102" s="579">
        <v>4824</v>
      </c>
    </row>
    <row r="103" spans="1:19" ht="14.45" customHeight="1" x14ac:dyDescent="0.2">
      <c r="A103" s="557" t="s">
        <v>1135</v>
      </c>
      <c r="B103" s="558" t="s">
        <v>1136</v>
      </c>
      <c r="C103" s="558" t="s">
        <v>458</v>
      </c>
      <c r="D103" s="558" t="s">
        <v>1131</v>
      </c>
      <c r="E103" s="558" t="s">
        <v>1137</v>
      </c>
      <c r="F103" s="558" t="s">
        <v>1156</v>
      </c>
      <c r="G103" s="558" t="s">
        <v>1157</v>
      </c>
      <c r="H103" s="578"/>
      <c r="I103" s="578"/>
      <c r="J103" s="558"/>
      <c r="K103" s="558"/>
      <c r="L103" s="578">
        <v>9</v>
      </c>
      <c r="M103" s="578">
        <v>3159</v>
      </c>
      <c r="N103" s="558">
        <v>1</v>
      </c>
      <c r="O103" s="558">
        <v>351</v>
      </c>
      <c r="P103" s="578"/>
      <c r="Q103" s="578"/>
      <c r="R103" s="563"/>
      <c r="S103" s="579"/>
    </row>
    <row r="104" spans="1:19" ht="14.45" customHeight="1" x14ac:dyDescent="0.2">
      <c r="A104" s="557" t="s">
        <v>1135</v>
      </c>
      <c r="B104" s="558" t="s">
        <v>1136</v>
      </c>
      <c r="C104" s="558" t="s">
        <v>458</v>
      </c>
      <c r="D104" s="558" t="s">
        <v>1131</v>
      </c>
      <c r="E104" s="558" t="s">
        <v>1137</v>
      </c>
      <c r="F104" s="558" t="s">
        <v>1253</v>
      </c>
      <c r="G104" s="558" t="s">
        <v>1254</v>
      </c>
      <c r="H104" s="578">
        <v>12</v>
      </c>
      <c r="I104" s="578">
        <v>57348</v>
      </c>
      <c r="J104" s="558">
        <v>1.9900062460961898</v>
      </c>
      <c r="K104" s="558">
        <v>4779</v>
      </c>
      <c r="L104" s="578">
        <v>6</v>
      </c>
      <c r="M104" s="578">
        <v>28818</v>
      </c>
      <c r="N104" s="558">
        <v>1</v>
      </c>
      <c r="O104" s="558">
        <v>4803</v>
      </c>
      <c r="P104" s="578"/>
      <c r="Q104" s="578"/>
      <c r="R104" s="563"/>
      <c r="S104" s="579"/>
    </row>
    <row r="105" spans="1:19" ht="14.45" customHeight="1" x14ac:dyDescent="0.2">
      <c r="A105" s="557" t="s">
        <v>1135</v>
      </c>
      <c r="B105" s="558" t="s">
        <v>1136</v>
      </c>
      <c r="C105" s="558" t="s">
        <v>458</v>
      </c>
      <c r="D105" s="558" t="s">
        <v>1132</v>
      </c>
      <c r="E105" s="558" t="s">
        <v>1137</v>
      </c>
      <c r="F105" s="558" t="s">
        <v>1190</v>
      </c>
      <c r="G105" s="558" t="s">
        <v>1191</v>
      </c>
      <c r="H105" s="578"/>
      <c r="I105" s="578"/>
      <c r="J105" s="558"/>
      <c r="K105" s="558"/>
      <c r="L105" s="578">
        <v>1</v>
      </c>
      <c r="M105" s="578">
        <v>3132</v>
      </c>
      <c r="N105" s="558">
        <v>1</v>
      </c>
      <c r="O105" s="558">
        <v>3132</v>
      </c>
      <c r="P105" s="578"/>
      <c r="Q105" s="578"/>
      <c r="R105" s="563"/>
      <c r="S105" s="579"/>
    </row>
    <row r="106" spans="1:19" ht="14.45" customHeight="1" x14ac:dyDescent="0.2">
      <c r="A106" s="557" t="s">
        <v>1135</v>
      </c>
      <c r="B106" s="558" t="s">
        <v>1136</v>
      </c>
      <c r="C106" s="558" t="s">
        <v>458</v>
      </c>
      <c r="D106" s="558" t="s">
        <v>1132</v>
      </c>
      <c r="E106" s="558" t="s">
        <v>1137</v>
      </c>
      <c r="F106" s="558" t="s">
        <v>1192</v>
      </c>
      <c r="G106" s="558" t="s">
        <v>1193</v>
      </c>
      <c r="H106" s="578"/>
      <c r="I106" s="578"/>
      <c r="J106" s="558"/>
      <c r="K106" s="558"/>
      <c r="L106" s="578"/>
      <c r="M106" s="578"/>
      <c r="N106" s="558"/>
      <c r="O106" s="558"/>
      <c r="P106" s="578">
        <v>1</v>
      </c>
      <c r="Q106" s="578">
        <v>12</v>
      </c>
      <c r="R106" s="563"/>
      <c r="S106" s="579">
        <v>12</v>
      </c>
    </row>
    <row r="107" spans="1:19" ht="14.45" customHeight="1" x14ac:dyDescent="0.2">
      <c r="A107" s="557" t="s">
        <v>1135</v>
      </c>
      <c r="B107" s="558" t="s">
        <v>1136</v>
      </c>
      <c r="C107" s="558" t="s">
        <v>458</v>
      </c>
      <c r="D107" s="558" t="s">
        <v>1132</v>
      </c>
      <c r="E107" s="558" t="s">
        <v>1137</v>
      </c>
      <c r="F107" s="558" t="s">
        <v>1253</v>
      </c>
      <c r="G107" s="558" t="s">
        <v>1254</v>
      </c>
      <c r="H107" s="578">
        <v>3</v>
      </c>
      <c r="I107" s="578">
        <v>14337</v>
      </c>
      <c r="J107" s="558">
        <v>0.19900062460961898</v>
      </c>
      <c r="K107" s="558">
        <v>4779</v>
      </c>
      <c r="L107" s="578">
        <v>15</v>
      </c>
      <c r="M107" s="578">
        <v>72045</v>
      </c>
      <c r="N107" s="558">
        <v>1</v>
      </c>
      <c r="O107" s="558">
        <v>4803</v>
      </c>
      <c r="P107" s="578">
        <v>10</v>
      </c>
      <c r="Q107" s="578">
        <v>48240</v>
      </c>
      <c r="R107" s="563">
        <v>0.6695815115552779</v>
      </c>
      <c r="S107" s="579">
        <v>4824</v>
      </c>
    </row>
    <row r="108" spans="1:19" ht="14.45" customHeight="1" x14ac:dyDescent="0.2">
      <c r="A108" s="557" t="s">
        <v>1135</v>
      </c>
      <c r="B108" s="558" t="s">
        <v>1136</v>
      </c>
      <c r="C108" s="558" t="s">
        <v>458</v>
      </c>
      <c r="D108" s="558" t="s">
        <v>1132</v>
      </c>
      <c r="E108" s="558" t="s">
        <v>1137</v>
      </c>
      <c r="F108" s="558" t="s">
        <v>1255</v>
      </c>
      <c r="G108" s="558" t="s">
        <v>1256</v>
      </c>
      <c r="H108" s="578"/>
      <c r="I108" s="578"/>
      <c r="J108" s="558"/>
      <c r="K108" s="558"/>
      <c r="L108" s="578"/>
      <c r="M108" s="578"/>
      <c r="N108" s="558"/>
      <c r="O108" s="558"/>
      <c r="P108" s="578">
        <v>2</v>
      </c>
      <c r="Q108" s="578">
        <v>1230</v>
      </c>
      <c r="R108" s="563"/>
      <c r="S108" s="579">
        <v>615</v>
      </c>
    </row>
    <row r="109" spans="1:19" ht="14.45" customHeight="1" x14ac:dyDescent="0.2">
      <c r="A109" s="557" t="s">
        <v>1135</v>
      </c>
      <c r="B109" s="558" t="s">
        <v>1136</v>
      </c>
      <c r="C109" s="558" t="s">
        <v>458</v>
      </c>
      <c r="D109" s="558" t="s">
        <v>1133</v>
      </c>
      <c r="E109" s="558" t="s">
        <v>1137</v>
      </c>
      <c r="F109" s="558" t="s">
        <v>1253</v>
      </c>
      <c r="G109" s="558" t="s">
        <v>1254</v>
      </c>
      <c r="H109" s="578">
        <v>3</v>
      </c>
      <c r="I109" s="578">
        <v>14337</v>
      </c>
      <c r="J109" s="558"/>
      <c r="K109" s="558">
        <v>4779</v>
      </c>
      <c r="L109" s="578"/>
      <c r="M109" s="578"/>
      <c r="N109" s="558"/>
      <c r="O109" s="558"/>
      <c r="P109" s="578"/>
      <c r="Q109" s="578"/>
      <c r="R109" s="563"/>
      <c r="S109" s="579"/>
    </row>
    <row r="110" spans="1:19" ht="14.45" customHeight="1" x14ac:dyDescent="0.2">
      <c r="A110" s="557" t="s">
        <v>1135</v>
      </c>
      <c r="B110" s="558" t="s">
        <v>1136</v>
      </c>
      <c r="C110" s="558" t="s">
        <v>458</v>
      </c>
      <c r="D110" s="558" t="s">
        <v>1125</v>
      </c>
      <c r="E110" s="558" t="s">
        <v>1137</v>
      </c>
      <c r="F110" s="558" t="s">
        <v>1253</v>
      </c>
      <c r="G110" s="558" t="s">
        <v>1254</v>
      </c>
      <c r="H110" s="578">
        <v>9</v>
      </c>
      <c r="I110" s="578">
        <v>43011</v>
      </c>
      <c r="J110" s="558">
        <v>0.99500312304809491</v>
      </c>
      <c r="K110" s="558">
        <v>4779</v>
      </c>
      <c r="L110" s="578">
        <v>9</v>
      </c>
      <c r="M110" s="578">
        <v>43227</v>
      </c>
      <c r="N110" s="558">
        <v>1</v>
      </c>
      <c r="O110" s="558">
        <v>4803</v>
      </c>
      <c r="P110" s="578"/>
      <c r="Q110" s="578"/>
      <c r="R110" s="563"/>
      <c r="S110" s="579"/>
    </row>
    <row r="111" spans="1:19" ht="14.45" customHeight="1" x14ac:dyDescent="0.2">
      <c r="A111" s="557" t="s">
        <v>1135</v>
      </c>
      <c r="B111" s="558" t="s">
        <v>1136</v>
      </c>
      <c r="C111" s="558" t="s">
        <v>458</v>
      </c>
      <c r="D111" s="558" t="s">
        <v>1127</v>
      </c>
      <c r="E111" s="558" t="s">
        <v>1137</v>
      </c>
      <c r="F111" s="558" t="s">
        <v>1140</v>
      </c>
      <c r="G111" s="558" t="s">
        <v>1141</v>
      </c>
      <c r="H111" s="578"/>
      <c r="I111" s="578"/>
      <c r="J111" s="558"/>
      <c r="K111" s="558"/>
      <c r="L111" s="578">
        <v>1</v>
      </c>
      <c r="M111" s="578">
        <v>59</v>
      </c>
      <c r="N111" s="558">
        <v>1</v>
      </c>
      <c r="O111" s="558">
        <v>59</v>
      </c>
      <c r="P111" s="578">
        <v>1</v>
      </c>
      <c r="Q111" s="578">
        <v>59</v>
      </c>
      <c r="R111" s="563">
        <v>1</v>
      </c>
      <c r="S111" s="579">
        <v>59</v>
      </c>
    </row>
    <row r="112" spans="1:19" ht="14.45" customHeight="1" x14ac:dyDescent="0.2">
      <c r="A112" s="557" t="s">
        <v>1135</v>
      </c>
      <c r="B112" s="558" t="s">
        <v>1136</v>
      </c>
      <c r="C112" s="558" t="s">
        <v>458</v>
      </c>
      <c r="D112" s="558" t="s">
        <v>1127</v>
      </c>
      <c r="E112" s="558" t="s">
        <v>1137</v>
      </c>
      <c r="F112" s="558" t="s">
        <v>1148</v>
      </c>
      <c r="G112" s="558" t="s">
        <v>1149</v>
      </c>
      <c r="H112" s="578"/>
      <c r="I112" s="578"/>
      <c r="J112" s="558"/>
      <c r="K112" s="558"/>
      <c r="L112" s="578"/>
      <c r="M112" s="578"/>
      <c r="N112" s="558"/>
      <c r="O112" s="558"/>
      <c r="P112" s="578">
        <v>1</v>
      </c>
      <c r="Q112" s="578">
        <v>185</v>
      </c>
      <c r="R112" s="563"/>
      <c r="S112" s="579">
        <v>185</v>
      </c>
    </row>
    <row r="113" spans="1:19" ht="14.45" customHeight="1" x14ac:dyDescent="0.2">
      <c r="A113" s="557" t="s">
        <v>1135</v>
      </c>
      <c r="B113" s="558" t="s">
        <v>1136</v>
      </c>
      <c r="C113" s="558" t="s">
        <v>458</v>
      </c>
      <c r="D113" s="558" t="s">
        <v>1127</v>
      </c>
      <c r="E113" s="558" t="s">
        <v>1137</v>
      </c>
      <c r="F113" s="558" t="s">
        <v>1152</v>
      </c>
      <c r="G113" s="558" t="s">
        <v>1153</v>
      </c>
      <c r="H113" s="578"/>
      <c r="I113" s="578"/>
      <c r="J113" s="558"/>
      <c r="K113" s="558"/>
      <c r="L113" s="578"/>
      <c r="M113" s="578"/>
      <c r="N113" s="558"/>
      <c r="O113" s="558"/>
      <c r="P113" s="578">
        <v>1</v>
      </c>
      <c r="Q113" s="578">
        <v>344</v>
      </c>
      <c r="R113" s="563"/>
      <c r="S113" s="579">
        <v>344</v>
      </c>
    </row>
    <row r="114" spans="1:19" ht="14.45" customHeight="1" x14ac:dyDescent="0.2">
      <c r="A114" s="557" t="s">
        <v>1135</v>
      </c>
      <c r="B114" s="558" t="s">
        <v>1136</v>
      </c>
      <c r="C114" s="558" t="s">
        <v>458</v>
      </c>
      <c r="D114" s="558" t="s">
        <v>1127</v>
      </c>
      <c r="E114" s="558" t="s">
        <v>1137</v>
      </c>
      <c r="F114" s="558" t="s">
        <v>1184</v>
      </c>
      <c r="G114" s="558" t="s">
        <v>1185</v>
      </c>
      <c r="H114" s="578"/>
      <c r="I114" s="578"/>
      <c r="J114" s="558"/>
      <c r="K114" s="558"/>
      <c r="L114" s="578">
        <v>1</v>
      </c>
      <c r="M114" s="578">
        <v>499</v>
      </c>
      <c r="N114" s="558">
        <v>1</v>
      </c>
      <c r="O114" s="558">
        <v>499</v>
      </c>
      <c r="P114" s="578">
        <v>1</v>
      </c>
      <c r="Q114" s="578">
        <v>503</v>
      </c>
      <c r="R114" s="563">
        <v>1.0080160320641283</v>
      </c>
      <c r="S114" s="579">
        <v>503</v>
      </c>
    </row>
    <row r="115" spans="1:19" ht="14.45" customHeight="1" x14ac:dyDescent="0.2">
      <c r="A115" s="557" t="s">
        <v>1135</v>
      </c>
      <c r="B115" s="558" t="s">
        <v>1136</v>
      </c>
      <c r="C115" s="558" t="s">
        <v>458</v>
      </c>
      <c r="D115" s="558" t="s">
        <v>1127</v>
      </c>
      <c r="E115" s="558" t="s">
        <v>1137</v>
      </c>
      <c r="F115" s="558" t="s">
        <v>1188</v>
      </c>
      <c r="G115" s="558" t="s">
        <v>1189</v>
      </c>
      <c r="H115" s="578"/>
      <c r="I115" s="578"/>
      <c r="J115" s="558"/>
      <c r="K115" s="558"/>
      <c r="L115" s="578">
        <v>1</v>
      </c>
      <c r="M115" s="578">
        <v>376</v>
      </c>
      <c r="N115" s="558">
        <v>1</v>
      </c>
      <c r="O115" s="558">
        <v>376</v>
      </c>
      <c r="P115" s="578">
        <v>1</v>
      </c>
      <c r="Q115" s="578">
        <v>380</v>
      </c>
      <c r="R115" s="563">
        <v>1.0106382978723405</v>
      </c>
      <c r="S115" s="579">
        <v>380</v>
      </c>
    </row>
    <row r="116" spans="1:19" ht="14.45" customHeight="1" x14ac:dyDescent="0.2">
      <c r="A116" s="557" t="s">
        <v>1135</v>
      </c>
      <c r="B116" s="558" t="s">
        <v>1136</v>
      </c>
      <c r="C116" s="558" t="s">
        <v>458</v>
      </c>
      <c r="D116" s="558" t="s">
        <v>1127</v>
      </c>
      <c r="E116" s="558" t="s">
        <v>1137</v>
      </c>
      <c r="F116" s="558" t="s">
        <v>1202</v>
      </c>
      <c r="G116" s="558" t="s">
        <v>1203</v>
      </c>
      <c r="H116" s="578"/>
      <c r="I116" s="578"/>
      <c r="J116" s="558"/>
      <c r="K116" s="558"/>
      <c r="L116" s="578"/>
      <c r="M116" s="578"/>
      <c r="N116" s="558"/>
      <c r="O116" s="558"/>
      <c r="P116" s="578">
        <v>1</v>
      </c>
      <c r="Q116" s="578">
        <v>467</v>
      </c>
      <c r="R116" s="563"/>
      <c r="S116" s="579">
        <v>467</v>
      </c>
    </row>
    <row r="117" spans="1:19" ht="14.45" customHeight="1" x14ac:dyDescent="0.2">
      <c r="A117" s="557" t="s">
        <v>1135</v>
      </c>
      <c r="B117" s="558" t="s">
        <v>1136</v>
      </c>
      <c r="C117" s="558" t="s">
        <v>458</v>
      </c>
      <c r="D117" s="558" t="s">
        <v>1127</v>
      </c>
      <c r="E117" s="558" t="s">
        <v>1137</v>
      </c>
      <c r="F117" s="558" t="s">
        <v>1253</v>
      </c>
      <c r="G117" s="558" t="s">
        <v>1254</v>
      </c>
      <c r="H117" s="578">
        <v>6</v>
      </c>
      <c r="I117" s="578">
        <v>28674</v>
      </c>
      <c r="J117" s="558">
        <v>0.33166770768269832</v>
      </c>
      <c r="K117" s="558">
        <v>4779</v>
      </c>
      <c r="L117" s="578">
        <v>18</v>
      </c>
      <c r="M117" s="578">
        <v>86454</v>
      </c>
      <c r="N117" s="558">
        <v>1</v>
      </c>
      <c r="O117" s="558">
        <v>4803</v>
      </c>
      <c r="P117" s="578">
        <v>18</v>
      </c>
      <c r="Q117" s="578">
        <v>86832</v>
      </c>
      <c r="R117" s="563">
        <v>1.004372267332917</v>
      </c>
      <c r="S117" s="579">
        <v>4824</v>
      </c>
    </row>
    <row r="118" spans="1:19" ht="14.45" customHeight="1" x14ac:dyDescent="0.2">
      <c r="A118" s="557" t="s">
        <v>1135</v>
      </c>
      <c r="B118" s="558" t="s">
        <v>1136</v>
      </c>
      <c r="C118" s="558" t="s">
        <v>458</v>
      </c>
      <c r="D118" s="558" t="s">
        <v>1128</v>
      </c>
      <c r="E118" s="558" t="s">
        <v>1137</v>
      </c>
      <c r="F118" s="558" t="s">
        <v>1192</v>
      </c>
      <c r="G118" s="558" t="s">
        <v>1193</v>
      </c>
      <c r="H118" s="578"/>
      <c r="I118" s="578"/>
      <c r="J118" s="558"/>
      <c r="K118" s="558"/>
      <c r="L118" s="578">
        <v>1</v>
      </c>
      <c r="M118" s="578">
        <v>12</v>
      </c>
      <c r="N118" s="558">
        <v>1</v>
      </c>
      <c r="O118" s="558">
        <v>12</v>
      </c>
      <c r="P118" s="578"/>
      <c r="Q118" s="578"/>
      <c r="R118" s="563"/>
      <c r="S118" s="579"/>
    </row>
    <row r="119" spans="1:19" ht="14.45" customHeight="1" x14ac:dyDescent="0.2">
      <c r="A119" s="557" t="s">
        <v>1135</v>
      </c>
      <c r="B119" s="558" t="s">
        <v>1136</v>
      </c>
      <c r="C119" s="558" t="s">
        <v>458</v>
      </c>
      <c r="D119" s="558" t="s">
        <v>1128</v>
      </c>
      <c r="E119" s="558" t="s">
        <v>1137</v>
      </c>
      <c r="F119" s="558" t="s">
        <v>1253</v>
      </c>
      <c r="G119" s="558" t="s">
        <v>1254</v>
      </c>
      <c r="H119" s="578"/>
      <c r="I119" s="578"/>
      <c r="J119" s="558"/>
      <c r="K119" s="558"/>
      <c r="L119" s="578">
        <v>10</v>
      </c>
      <c r="M119" s="578">
        <v>48030</v>
      </c>
      <c r="N119" s="558">
        <v>1</v>
      </c>
      <c r="O119" s="558">
        <v>4803</v>
      </c>
      <c r="P119" s="578">
        <v>6</v>
      </c>
      <c r="Q119" s="578">
        <v>28944</v>
      </c>
      <c r="R119" s="563">
        <v>0.60262336039975017</v>
      </c>
      <c r="S119" s="579">
        <v>4824</v>
      </c>
    </row>
    <row r="120" spans="1:19" ht="14.45" customHeight="1" x14ac:dyDescent="0.2">
      <c r="A120" s="557" t="s">
        <v>1135</v>
      </c>
      <c r="B120" s="558" t="s">
        <v>1136</v>
      </c>
      <c r="C120" s="558" t="s">
        <v>622</v>
      </c>
      <c r="D120" s="558" t="s">
        <v>1114</v>
      </c>
      <c r="E120" s="558" t="s">
        <v>1137</v>
      </c>
      <c r="F120" s="558" t="s">
        <v>1140</v>
      </c>
      <c r="G120" s="558" t="s">
        <v>1141</v>
      </c>
      <c r="H120" s="578"/>
      <c r="I120" s="578"/>
      <c r="J120" s="558"/>
      <c r="K120" s="558"/>
      <c r="L120" s="578">
        <v>2</v>
      </c>
      <c r="M120" s="578">
        <v>118</v>
      </c>
      <c r="N120" s="558">
        <v>1</v>
      </c>
      <c r="O120" s="558">
        <v>59</v>
      </c>
      <c r="P120" s="578">
        <v>3</v>
      </c>
      <c r="Q120" s="578">
        <v>177</v>
      </c>
      <c r="R120" s="563">
        <v>1.5</v>
      </c>
      <c r="S120" s="579">
        <v>59</v>
      </c>
    </row>
    <row r="121" spans="1:19" ht="14.45" customHeight="1" x14ac:dyDescent="0.2">
      <c r="A121" s="557" t="s">
        <v>1135</v>
      </c>
      <c r="B121" s="558" t="s">
        <v>1136</v>
      </c>
      <c r="C121" s="558" t="s">
        <v>622</v>
      </c>
      <c r="D121" s="558" t="s">
        <v>1114</v>
      </c>
      <c r="E121" s="558" t="s">
        <v>1137</v>
      </c>
      <c r="F121" s="558" t="s">
        <v>1148</v>
      </c>
      <c r="G121" s="558" t="s">
        <v>1149</v>
      </c>
      <c r="H121" s="578">
        <v>90</v>
      </c>
      <c r="I121" s="578">
        <v>16200</v>
      </c>
      <c r="J121" s="558">
        <v>0.69159836065573765</v>
      </c>
      <c r="K121" s="558">
        <v>180</v>
      </c>
      <c r="L121" s="578">
        <v>128</v>
      </c>
      <c r="M121" s="578">
        <v>23424</v>
      </c>
      <c r="N121" s="558">
        <v>1</v>
      </c>
      <c r="O121" s="558">
        <v>183</v>
      </c>
      <c r="P121" s="578">
        <v>131</v>
      </c>
      <c r="Q121" s="578">
        <v>24235</v>
      </c>
      <c r="R121" s="563">
        <v>1.0346226092896176</v>
      </c>
      <c r="S121" s="579">
        <v>185</v>
      </c>
    </row>
    <row r="122" spans="1:19" ht="14.45" customHeight="1" x14ac:dyDescent="0.2">
      <c r="A122" s="557" t="s">
        <v>1135</v>
      </c>
      <c r="B122" s="558" t="s">
        <v>1136</v>
      </c>
      <c r="C122" s="558" t="s">
        <v>622</v>
      </c>
      <c r="D122" s="558" t="s">
        <v>1114</v>
      </c>
      <c r="E122" s="558" t="s">
        <v>1137</v>
      </c>
      <c r="F122" s="558" t="s">
        <v>1152</v>
      </c>
      <c r="G122" s="558" t="s">
        <v>1153</v>
      </c>
      <c r="H122" s="578"/>
      <c r="I122" s="578"/>
      <c r="J122" s="558"/>
      <c r="K122" s="558"/>
      <c r="L122" s="578">
        <v>2</v>
      </c>
      <c r="M122" s="578">
        <v>682</v>
      </c>
      <c r="N122" s="558">
        <v>1</v>
      </c>
      <c r="O122" s="558">
        <v>341</v>
      </c>
      <c r="P122" s="578"/>
      <c r="Q122" s="578"/>
      <c r="R122" s="563"/>
      <c r="S122" s="579"/>
    </row>
    <row r="123" spans="1:19" ht="14.45" customHeight="1" x14ac:dyDescent="0.2">
      <c r="A123" s="557" t="s">
        <v>1135</v>
      </c>
      <c r="B123" s="558" t="s">
        <v>1136</v>
      </c>
      <c r="C123" s="558" t="s">
        <v>622</v>
      </c>
      <c r="D123" s="558" t="s">
        <v>1114</v>
      </c>
      <c r="E123" s="558" t="s">
        <v>1137</v>
      </c>
      <c r="F123" s="558" t="s">
        <v>1156</v>
      </c>
      <c r="G123" s="558" t="s">
        <v>1157</v>
      </c>
      <c r="H123" s="578">
        <v>6</v>
      </c>
      <c r="I123" s="578">
        <v>2100</v>
      </c>
      <c r="J123" s="558">
        <v>0.2601263470828688</v>
      </c>
      <c r="K123" s="558">
        <v>350</v>
      </c>
      <c r="L123" s="578">
        <v>23</v>
      </c>
      <c r="M123" s="578">
        <v>8073</v>
      </c>
      <c r="N123" s="558">
        <v>1</v>
      </c>
      <c r="O123" s="558">
        <v>351</v>
      </c>
      <c r="P123" s="578">
        <v>27</v>
      </c>
      <c r="Q123" s="578">
        <v>9531</v>
      </c>
      <c r="R123" s="563">
        <v>1.1806020066889633</v>
      </c>
      <c r="S123" s="579">
        <v>353</v>
      </c>
    </row>
    <row r="124" spans="1:19" ht="14.45" customHeight="1" x14ac:dyDescent="0.2">
      <c r="A124" s="557" t="s">
        <v>1135</v>
      </c>
      <c r="B124" s="558" t="s">
        <v>1136</v>
      </c>
      <c r="C124" s="558" t="s">
        <v>622</v>
      </c>
      <c r="D124" s="558" t="s">
        <v>1114</v>
      </c>
      <c r="E124" s="558" t="s">
        <v>1137</v>
      </c>
      <c r="F124" s="558" t="s">
        <v>1180</v>
      </c>
      <c r="G124" s="558" t="s">
        <v>1181</v>
      </c>
      <c r="H124" s="578"/>
      <c r="I124" s="578"/>
      <c r="J124" s="558"/>
      <c r="K124" s="558"/>
      <c r="L124" s="578"/>
      <c r="M124" s="578"/>
      <c r="N124" s="558"/>
      <c r="O124" s="558"/>
      <c r="P124" s="578">
        <v>1</v>
      </c>
      <c r="Q124" s="578">
        <v>310</v>
      </c>
      <c r="R124" s="563"/>
      <c r="S124" s="579">
        <v>310</v>
      </c>
    </row>
    <row r="125" spans="1:19" ht="14.45" customHeight="1" x14ac:dyDescent="0.2">
      <c r="A125" s="557" t="s">
        <v>1135</v>
      </c>
      <c r="B125" s="558" t="s">
        <v>1136</v>
      </c>
      <c r="C125" s="558" t="s">
        <v>622</v>
      </c>
      <c r="D125" s="558" t="s">
        <v>1114</v>
      </c>
      <c r="E125" s="558" t="s">
        <v>1137</v>
      </c>
      <c r="F125" s="558" t="s">
        <v>1184</v>
      </c>
      <c r="G125" s="558" t="s">
        <v>1185</v>
      </c>
      <c r="H125" s="578">
        <v>1</v>
      </c>
      <c r="I125" s="578">
        <v>495</v>
      </c>
      <c r="J125" s="558">
        <v>0.16533066132264529</v>
      </c>
      <c r="K125" s="558">
        <v>495</v>
      </c>
      <c r="L125" s="578">
        <v>6</v>
      </c>
      <c r="M125" s="578">
        <v>2994</v>
      </c>
      <c r="N125" s="558">
        <v>1</v>
      </c>
      <c r="O125" s="558">
        <v>499</v>
      </c>
      <c r="P125" s="578">
        <v>10</v>
      </c>
      <c r="Q125" s="578">
        <v>5030</v>
      </c>
      <c r="R125" s="563">
        <v>1.6800267201068804</v>
      </c>
      <c r="S125" s="579">
        <v>503</v>
      </c>
    </row>
    <row r="126" spans="1:19" ht="14.45" customHeight="1" x14ac:dyDescent="0.2">
      <c r="A126" s="557" t="s">
        <v>1135</v>
      </c>
      <c r="B126" s="558" t="s">
        <v>1136</v>
      </c>
      <c r="C126" s="558" t="s">
        <v>622</v>
      </c>
      <c r="D126" s="558" t="s">
        <v>1114</v>
      </c>
      <c r="E126" s="558" t="s">
        <v>1137</v>
      </c>
      <c r="F126" s="558" t="s">
        <v>1188</v>
      </c>
      <c r="G126" s="558" t="s">
        <v>1189</v>
      </c>
      <c r="H126" s="578">
        <v>1</v>
      </c>
      <c r="I126" s="578">
        <v>371</v>
      </c>
      <c r="J126" s="558">
        <v>0.19734042553191489</v>
      </c>
      <c r="K126" s="558">
        <v>371</v>
      </c>
      <c r="L126" s="578">
        <v>5</v>
      </c>
      <c r="M126" s="578">
        <v>1880</v>
      </c>
      <c r="N126" s="558">
        <v>1</v>
      </c>
      <c r="O126" s="558">
        <v>376</v>
      </c>
      <c r="P126" s="578">
        <v>11</v>
      </c>
      <c r="Q126" s="578">
        <v>4180</v>
      </c>
      <c r="R126" s="563">
        <v>2.2234042553191489</v>
      </c>
      <c r="S126" s="579">
        <v>380</v>
      </c>
    </row>
    <row r="127" spans="1:19" ht="14.45" customHeight="1" x14ac:dyDescent="0.2">
      <c r="A127" s="557" t="s">
        <v>1135</v>
      </c>
      <c r="B127" s="558" t="s">
        <v>1136</v>
      </c>
      <c r="C127" s="558" t="s">
        <v>622</v>
      </c>
      <c r="D127" s="558" t="s">
        <v>1114</v>
      </c>
      <c r="E127" s="558" t="s">
        <v>1137</v>
      </c>
      <c r="F127" s="558" t="s">
        <v>1190</v>
      </c>
      <c r="G127" s="558" t="s">
        <v>1191</v>
      </c>
      <c r="H127" s="578">
        <v>82</v>
      </c>
      <c r="I127" s="578">
        <v>255266</v>
      </c>
      <c r="J127" s="558">
        <v>0.73425724575149864</v>
      </c>
      <c r="K127" s="558">
        <v>3113</v>
      </c>
      <c r="L127" s="578">
        <v>111</v>
      </c>
      <c r="M127" s="578">
        <v>347652</v>
      </c>
      <c r="N127" s="558">
        <v>1</v>
      </c>
      <c r="O127" s="558">
        <v>3132</v>
      </c>
      <c r="P127" s="578">
        <v>101</v>
      </c>
      <c r="Q127" s="578">
        <v>318049</v>
      </c>
      <c r="R127" s="563">
        <v>0.91484875680277977</v>
      </c>
      <c r="S127" s="579">
        <v>3149</v>
      </c>
    </row>
    <row r="128" spans="1:19" ht="14.45" customHeight="1" x14ac:dyDescent="0.2">
      <c r="A128" s="557" t="s">
        <v>1135</v>
      </c>
      <c r="B128" s="558" t="s">
        <v>1136</v>
      </c>
      <c r="C128" s="558" t="s">
        <v>622</v>
      </c>
      <c r="D128" s="558" t="s">
        <v>1114</v>
      </c>
      <c r="E128" s="558" t="s">
        <v>1137</v>
      </c>
      <c r="F128" s="558" t="s">
        <v>1194</v>
      </c>
      <c r="G128" s="558" t="s">
        <v>1195</v>
      </c>
      <c r="H128" s="578">
        <v>10</v>
      </c>
      <c r="I128" s="578">
        <v>127960</v>
      </c>
      <c r="J128" s="558">
        <v>0.39975007810059354</v>
      </c>
      <c r="K128" s="558">
        <v>12796</v>
      </c>
      <c r="L128" s="578">
        <v>25</v>
      </c>
      <c r="M128" s="578">
        <v>320100</v>
      </c>
      <c r="N128" s="558">
        <v>1</v>
      </c>
      <c r="O128" s="558">
        <v>12804</v>
      </c>
      <c r="P128" s="578">
        <v>26</v>
      </c>
      <c r="Q128" s="578">
        <v>333086</v>
      </c>
      <c r="R128" s="563">
        <v>1.0405685723211497</v>
      </c>
      <c r="S128" s="579">
        <v>12811</v>
      </c>
    </row>
    <row r="129" spans="1:19" ht="14.45" customHeight="1" x14ac:dyDescent="0.2">
      <c r="A129" s="557" t="s">
        <v>1135</v>
      </c>
      <c r="B129" s="558" t="s">
        <v>1136</v>
      </c>
      <c r="C129" s="558" t="s">
        <v>622</v>
      </c>
      <c r="D129" s="558" t="s">
        <v>1114</v>
      </c>
      <c r="E129" s="558" t="s">
        <v>1137</v>
      </c>
      <c r="F129" s="558" t="s">
        <v>1196</v>
      </c>
      <c r="G129" s="558" t="s">
        <v>1197</v>
      </c>
      <c r="H129" s="578">
        <v>3</v>
      </c>
      <c r="I129" s="578">
        <v>336</v>
      </c>
      <c r="J129" s="558">
        <v>0.74336283185840712</v>
      </c>
      <c r="K129" s="558">
        <v>112</v>
      </c>
      <c r="L129" s="578">
        <v>4</v>
      </c>
      <c r="M129" s="578">
        <v>452</v>
      </c>
      <c r="N129" s="558">
        <v>1</v>
      </c>
      <c r="O129" s="558">
        <v>113</v>
      </c>
      <c r="P129" s="578">
        <v>6</v>
      </c>
      <c r="Q129" s="578">
        <v>684</v>
      </c>
      <c r="R129" s="563">
        <v>1.5132743362831858</v>
      </c>
      <c r="S129" s="579">
        <v>114</v>
      </c>
    </row>
    <row r="130" spans="1:19" ht="14.45" customHeight="1" x14ac:dyDescent="0.2">
      <c r="A130" s="557" t="s">
        <v>1135</v>
      </c>
      <c r="B130" s="558" t="s">
        <v>1136</v>
      </c>
      <c r="C130" s="558" t="s">
        <v>622</v>
      </c>
      <c r="D130" s="558" t="s">
        <v>1114</v>
      </c>
      <c r="E130" s="558" t="s">
        <v>1137</v>
      </c>
      <c r="F130" s="558" t="s">
        <v>1202</v>
      </c>
      <c r="G130" s="558" t="s">
        <v>1203</v>
      </c>
      <c r="H130" s="578">
        <v>3</v>
      </c>
      <c r="I130" s="578">
        <v>1374</v>
      </c>
      <c r="J130" s="558">
        <v>0.74190064794816413</v>
      </c>
      <c r="K130" s="558">
        <v>458</v>
      </c>
      <c r="L130" s="578">
        <v>4</v>
      </c>
      <c r="M130" s="578">
        <v>1852</v>
      </c>
      <c r="N130" s="558">
        <v>1</v>
      </c>
      <c r="O130" s="558">
        <v>463</v>
      </c>
      <c r="P130" s="578">
        <v>7</v>
      </c>
      <c r="Q130" s="578">
        <v>3269</v>
      </c>
      <c r="R130" s="563">
        <v>1.7651187904967602</v>
      </c>
      <c r="S130" s="579">
        <v>467</v>
      </c>
    </row>
    <row r="131" spans="1:19" ht="14.45" customHeight="1" x14ac:dyDescent="0.2">
      <c r="A131" s="557" t="s">
        <v>1135</v>
      </c>
      <c r="B131" s="558" t="s">
        <v>1136</v>
      </c>
      <c r="C131" s="558" t="s">
        <v>622</v>
      </c>
      <c r="D131" s="558" t="s">
        <v>1114</v>
      </c>
      <c r="E131" s="558" t="s">
        <v>1137</v>
      </c>
      <c r="F131" s="558" t="s">
        <v>1204</v>
      </c>
      <c r="G131" s="558" t="s">
        <v>1205</v>
      </c>
      <c r="H131" s="578">
        <v>3</v>
      </c>
      <c r="I131" s="578">
        <v>174</v>
      </c>
      <c r="J131" s="558">
        <v>0.98305084745762716</v>
      </c>
      <c r="K131" s="558">
        <v>58</v>
      </c>
      <c r="L131" s="578">
        <v>3</v>
      </c>
      <c r="M131" s="578">
        <v>177</v>
      </c>
      <c r="N131" s="558">
        <v>1</v>
      </c>
      <c r="O131" s="558">
        <v>59</v>
      </c>
      <c r="P131" s="578">
        <v>19</v>
      </c>
      <c r="Q131" s="578">
        <v>1121</v>
      </c>
      <c r="R131" s="563">
        <v>6.333333333333333</v>
      </c>
      <c r="S131" s="579">
        <v>59</v>
      </c>
    </row>
    <row r="132" spans="1:19" ht="14.45" customHeight="1" x14ac:dyDescent="0.2">
      <c r="A132" s="557" t="s">
        <v>1135</v>
      </c>
      <c r="B132" s="558" t="s">
        <v>1136</v>
      </c>
      <c r="C132" s="558" t="s">
        <v>622</v>
      </c>
      <c r="D132" s="558" t="s">
        <v>1114</v>
      </c>
      <c r="E132" s="558" t="s">
        <v>1137</v>
      </c>
      <c r="F132" s="558" t="s">
        <v>1206</v>
      </c>
      <c r="G132" s="558" t="s">
        <v>1207</v>
      </c>
      <c r="H132" s="578">
        <v>33</v>
      </c>
      <c r="I132" s="578">
        <v>71742</v>
      </c>
      <c r="J132" s="558">
        <v>0.45101749577222178</v>
      </c>
      <c r="K132" s="558">
        <v>2174</v>
      </c>
      <c r="L132" s="578">
        <v>73</v>
      </c>
      <c r="M132" s="578">
        <v>159067</v>
      </c>
      <c r="N132" s="558">
        <v>1</v>
      </c>
      <c r="O132" s="558">
        <v>2179</v>
      </c>
      <c r="P132" s="578">
        <v>56</v>
      </c>
      <c r="Q132" s="578">
        <v>122248</v>
      </c>
      <c r="R132" s="563">
        <v>0.76853149930532416</v>
      </c>
      <c r="S132" s="579">
        <v>2183</v>
      </c>
    </row>
    <row r="133" spans="1:19" ht="14.45" customHeight="1" x14ac:dyDescent="0.2">
      <c r="A133" s="557" t="s">
        <v>1135</v>
      </c>
      <c r="B133" s="558" t="s">
        <v>1136</v>
      </c>
      <c r="C133" s="558" t="s">
        <v>622</v>
      </c>
      <c r="D133" s="558" t="s">
        <v>1114</v>
      </c>
      <c r="E133" s="558" t="s">
        <v>1137</v>
      </c>
      <c r="F133" s="558" t="s">
        <v>1212</v>
      </c>
      <c r="G133" s="558" t="s">
        <v>1213</v>
      </c>
      <c r="H133" s="578">
        <v>1</v>
      </c>
      <c r="I133" s="578">
        <v>176</v>
      </c>
      <c r="J133" s="558">
        <v>0.32774674115456237</v>
      </c>
      <c r="K133" s="558">
        <v>176</v>
      </c>
      <c r="L133" s="578">
        <v>3</v>
      </c>
      <c r="M133" s="578">
        <v>537</v>
      </c>
      <c r="N133" s="558">
        <v>1</v>
      </c>
      <c r="O133" s="558">
        <v>179</v>
      </c>
      <c r="P133" s="578">
        <v>5</v>
      </c>
      <c r="Q133" s="578">
        <v>905</v>
      </c>
      <c r="R133" s="563">
        <v>1.6852886405959031</v>
      </c>
      <c r="S133" s="579">
        <v>181</v>
      </c>
    </row>
    <row r="134" spans="1:19" ht="14.45" customHeight="1" x14ac:dyDescent="0.2">
      <c r="A134" s="557" t="s">
        <v>1135</v>
      </c>
      <c r="B134" s="558" t="s">
        <v>1136</v>
      </c>
      <c r="C134" s="558" t="s">
        <v>622</v>
      </c>
      <c r="D134" s="558" t="s">
        <v>1114</v>
      </c>
      <c r="E134" s="558" t="s">
        <v>1137</v>
      </c>
      <c r="F134" s="558" t="s">
        <v>1228</v>
      </c>
      <c r="G134" s="558" t="s">
        <v>1229</v>
      </c>
      <c r="H134" s="578">
        <v>90</v>
      </c>
      <c r="I134" s="578">
        <v>192060</v>
      </c>
      <c r="J134" s="558">
        <v>0.66788610535393855</v>
      </c>
      <c r="K134" s="558">
        <v>2134</v>
      </c>
      <c r="L134" s="578">
        <v>134</v>
      </c>
      <c r="M134" s="578">
        <v>287564</v>
      </c>
      <c r="N134" s="558">
        <v>1</v>
      </c>
      <c r="O134" s="558">
        <v>2146</v>
      </c>
      <c r="P134" s="578">
        <v>129</v>
      </c>
      <c r="Q134" s="578">
        <v>278253</v>
      </c>
      <c r="R134" s="563">
        <v>0.96762112086352947</v>
      </c>
      <c r="S134" s="579">
        <v>2157</v>
      </c>
    </row>
    <row r="135" spans="1:19" ht="14.45" customHeight="1" x14ac:dyDescent="0.2">
      <c r="A135" s="557" t="s">
        <v>1135</v>
      </c>
      <c r="B135" s="558" t="s">
        <v>1136</v>
      </c>
      <c r="C135" s="558" t="s">
        <v>622</v>
      </c>
      <c r="D135" s="558" t="s">
        <v>1114</v>
      </c>
      <c r="E135" s="558" t="s">
        <v>1137</v>
      </c>
      <c r="F135" s="558" t="s">
        <v>1239</v>
      </c>
      <c r="G135" s="558" t="s">
        <v>1240</v>
      </c>
      <c r="H135" s="578">
        <v>7</v>
      </c>
      <c r="I135" s="578">
        <v>2023</v>
      </c>
      <c r="J135" s="558">
        <v>0.77243222604047346</v>
      </c>
      <c r="K135" s="558">
        <v>289</v>
      </c>
      <c r="L135" s="578">
        <v>9</v>
      </c>
      <c r="M135" s="578">
        <v>2619</v>
      </c>
      <c r="N135" s="558">
        <v>1</v>
      </c>
      <c r="O135" s="558">
        <v>291</v>
      </c>
      <c r="P135" s="578">
        <v>19</v>
      </c>
      <c r="Q135" s="578">
        <v>5567</v>
      </c>
      <c r="R135" s="563">
        <v>2.1256204658266515</v>
      </c>
      <c r="S135" s="579">
        <v>293</v>
      </c>
    </row>
    <row r="136" spans="1:19" ht="14.45" customHeight="1" x14ac:dyDescent="0.2">
      <c r="A136" s="557" t="s">
        <v>1135</v>
      </c>
      <c r="B136" s="558" t="s">
        <v>1136</v>
      </c>
      <c r="C136" s="558" t="s">
        <v>622</v>
      </c>
      <c r="D136" s="558" t="s">
        <v>1114</v>
      </c>
      <c r="E136" s="558" t="s">
        <v>1137</v>
      </c>
      <c r="F136" s="558" t="s">
        <v>1249</v>
      </c>
      <c r="G136" s="558" t="s">
        <v>1250</v>
      </c>
      <c r="H136" s="578">
        <v>89</v>
      </c>
      <c r="I136" s="578">
        <v>0</v>
      </c>
      <c r="J136" s="558"/>
      <c r="K136" s="558">
        <v>0</v>
      </c>
      <c r="L136" s="578">
        <v>119</v>
      </c>
      <c r="M136" s="578">
        <v>0</v>
      </c>
      <c r="N136" s="558"/>
      <c r="O136" s="558">
        <v>0</v>
      </c>
      <c r="P136" s="578">
        <v>218</v>
      </c>
      <c r="Q136" s="578">
        <v>0</v>
      </c>
      <c r="R136" s="563"/>
      <c r="S136" s="579">
        <v>0</v>
      </c>
    </row>
    <row r="137" spans="1:19" ht="14.45" customHeight="1" x14ac:dyDescent="0.2">
      <c r="A137" s="557" t="s">
        <v>1135</v>
      </c>
      <c r="B137" s="558" t="s">
        <v>1136</v>
      </c>
      <c r="C137" s="558" t="s">
        <v>622</v>
      </c>
      <c r="D137" s="558" t="s">
        <v>1114</v>
      </c>
      <c r="E137" s="558" t="s">
        <v>1137</v>
      </c>
      <c r="F137" s="558" t="s">
        <v>1255</v>
      </c>
      <c r="G137" s="558" t="s">
        <v>1256</v>
      </c>
      <c r="H137" s="578"/>
      <c r="I137" s="578"/>
      <c r="J137" s="558"/>
      <c r="K137" s="558"/>
      <c r="L137" s="578">
        <v>2</v>
      </c>
      <c r="M137" s="578">
        <v>1224</v>
      </c>
      <c r="N137" s="558">
        <v>1</v>
      </c>
      <c r="O137" s="558">
        <v>612</v>
      </c>
      <c r="P137" s="578">
        <v>8</v>
      </c>
      <c r="Q137" s="578">
        <v>4920</v>
      </c>
      <c r="R137" s="563">
        <v>4.0196078431372548</v>
      </c>
      <c r="S137" s="579">
        <v>615</v>
      </c>
    </row>
    <row r="138" spans="1:19" ht="14.45" customHeight="1" x14ac:dyDescent="0.2">
      <c r="A138" s="557" t="s">
        <v>1135</v>
      </c>
      <c r="B138" s="558" t="s">
        <v>1136</v>
      </c>
      <c r="C138" s="558" t="s">
        <v>622</v>
      </c>
      <c r="D138" s="558" t="s">
        <v>1114</v>
      </c>
      <c r="E138" s="558" t="s">
        <v>1137</v>
      </c>
      <c r="F138" s="558" t="s">
        <v>1257</v>
      </c>
      <c r="G138" s="558" t="s">
        <v>1258</v>
      </c>
      <c r="H138" s="578">
        <v>55</v>
      </c>
      <c r="I138" s="578">
        <v>156200</v>
      </c>
      <c r="J138" s="558">
        <v>1.1204763100319213</v>
      </c>
      <c r="K138" s="558">
        <v>2840</v>
      </c>
      <c r="L138" s="578">
        <v>49</v>
      </c>
      <c r="M138" s="578">
        <v>139405</v>
      </c>
      <c r="N138" s="558">
        <v>1</v>
      </c>
      <c r="O138" s="558">
        <v>2845</v>
      </c>
      <c r="P138" s="578">
        <v>66</v>
      </c>
      <c r="Q138" s="578">
        <v>188034</v>
      </c>
      <c r="R138" s="563">
        <v>1.3488325382877229</v>
      </c>
      <c r="S138" s="579">
        <v>2849</v>
      </c>
    </row>
    <row r="139" spans="1:19" ht="14.45" customHeight="1" x14ac:dyDescent="0.2">
      <c r="A139" s="557" t="s">
        <v>1135</v>
      </c>
      <c r="B139" s="558" t="s">
        <v>1136</v>
      </c>
      <c r="C139" s="558" t="s">
        <v>622</v>
      </c>
      <c r="D139" s="558" t="s">
        <v>1114</v>
      </c>
      <c r="E139" s="558" t="s">
        <v>1137</v>
      </c>
      <c r="F139" s="558" t="s">
        <v>1263</v>
      </c>
      <c r="G139" s="558" t="s">
        <v>1264</v>
      </c>
      <c r="H139" s="578"/>
      <c r="I139" s="578"/>
      <c r="J139" s="558"/>
      <c r="K139" s="558"/>
      <c r="L139" s="578">
        <v>2</v>
      </c>
      <c r="M139" s="578">
        <v>7678</v>
      </c>
      <c r="N139" s="558">
        <v>1</v>
      </c>
      <c r="O139" s="558">
        <v>3839</v>
      </c>
      <c r="P139" s="578">
        <v>8</v>
      </c>
      <c r="Q139" s="578">
        <v>30744</v>
      </c>
      <c r="R139" s="563">
        <v>4.0041677520187546</v>
      </c>
      <c r="S139" s="579">
        <v>3843</v>
      </c>
    </row>
    <row r="140" spans="1:19" ht="14.45" customHeight="1" x14ac:dyDescent="0.2">
      <c r="A140" s="557" t="s">
        <v>1135</v>
      </c>
      <c r="B140" s="558" t="s">
        <v>1136</v>
      </c>
      <c r="C140" s="558" t="s">
        <v>622</v>
      </c>
      <c r="D140" s="558" t="s">
        <v>1121</v>
      </c>
      <c r="E140" s="558" t="s">
        <v>1137</v>
      </c>
      <c r="F140" s="558" t="s">
        <v>1253</v>
      </c>
      <c r="G140" s="558" t="s">
        <v>1254</v>
      </c>
      <c r="H140" s="578">
        <v>3</v>
      </c>
      <c r="I140" s="578">
        <v>14337</v>
      </c>
      <c r="J140" s="558"/>
      <c r="K140" s="558">
        <v>4779</v>
      </c>
      <c r="L140" s="578"/>
      <c r="M140" s="578"/>
      <c r="N140" s="558"/>
      <c r="O140" s="558"/>
      <c r="P140" s="578"/>
      <c r="Q140" s="578"/>
      <c r="R140" s="563"/>
      <c r="S140" s="579"/>
    </row>
    <row r="141" spans="1:19" ht="14.45" customHeight="1" x14ac:dyDescent="0.2">
      <c r="A141" s="557" t="s">
        <v>1135</v>
      </c>
      <c r="B141" s="558" t="s">
        <v>1136</v>
      </c>
      <c r="C141" s="558" t="s">
        <v>622</v>
      </c>
      <c r="D141" s="558" t="s">
        <v>1122</v>
      </c>
      <c r="E141" s="558" t="s">
        <v>1137</v>
      </c>
      <c r="F141" s="558" t="s">
        <v>1253</v>
      </c>
      <c r="G141" s="558" t="s">
        <v>1254</v>
      </c>
      <c r="H141" s="578">
        <v>3</v>
      </c>
      <c r="I141" s="578">
        <v>14337</v>
      </c>
      <c r="J141" s="558"/>
      <c r="K141" s="558">
        <v>4779</v>
      </c>
      <c r="L141" s="578"/>
      <c r="M141" s="578"/>
      <c r="N141" s="558"/>
      <c r="O141" s="558"/>
      <c r="P141" s="578">
        <v>3</v>
      </c>
      <c r="Q141" s="578">
        <v>14472</v>
      </c>
      <c r="R141" s="563"/>
      <c r="S141" s="579">
        <v>4824</v>
      </c>
    </row>
    <row r="142" spans="1:19" ht="14.45" customHeight="1" x14ac:dyDescent="0.2">
      <c r="A142" s="557" t="s">
        <v>1135</v>
      </c>
      <c r="B142" s="558" t="s">
        <v>1136</v>
      </c>
      <c r="C142" s="558" t="s">
        <v>622</v>
      </c>
      <c r="D142" s="558" t="s">
        <v>1123</v>
      </c>
      <c r="E142" s="558" t="s">
        <v>1137</v>
      </c>
      <c r="F142" s="558" t="s">
        <v>1253</v>
      </c>
      <c r="G142" s="558" t="s">
        <v>1254</v>
      </c>
      <c r="H142" s="578"/>
      <c r="I142" s="578"/>
      <c r="J142" s="558"/>
      <c r="K142" s="558"/>
      <c r="L142" s="578"/>
      <c r="M142" s="578"/>
      <c r="N142" s="558"/>
      <c r="O142" s="558"/>
      <c r="P142" s="578">
        <v>3</v>
      </c>
      <c r="Q142" s="578">
        <v>14472</v>
      </c>
      <c r="R142" s="563"/>
      <c r="S142" s="579">
        <v>4824</v>
      </c>
    </row>
    <row r="143" spans="1:19" ht="14.45" customHeight="1" x14ac:dyDescent="0.2">
      <c r="A143" s="557" t="s">
        <v>1135</v>
      </c>
      <c r="B143" s="558" t="s">
        <v>1136</v>
      </c>
      <c r="C143" s="558" t="s">
        <v>622</v>
      </c>
      <c r="D143" s="558" t="s">
        <v>1124</v>
      </c>
      <c r="E143" s="558" t="s">
        <v>1137</v>
      </c>
      <c r="F143" s="558" t="s">
        <v>1253</v>
      </c>
      <c r="G143" s="558" t="s">
        <v>1254</v>
      </c>
      <c r="H143" s="578">
        <v>6</v>
      </c>
      <c r="I143" s="578">
        <v>28674</v>
      </c>
      <c r="J143" s="558"/>
      <c r="K143" s="558">
        <v>4779</v>
      </c>
      <c r="L143" s="578"/>
      <c r="M143" s="578"/>
      <c r="N143" s="558"/>
      <c r="O143" s="558"/>
      <c r="P143" s="578"/>
      <c r="Q143" s="578"/>
      <c r="R143" s="563"/>
      <c r="S143" s="579"/>
    </row>
    <row r="144" spans="1:19" ht="14.45" customHeight="1" x14ac:dyDescent="0.2">
      <c r="A144" s="557" t="s">
        <v>1135</v>
      </c>
      <c r="B144" s="558" t="s">
        <v>1136</v>
      </c>
      <c r="C144" s="558" t="s">
        <v>622</v>
      </c>
      <c r="D144" s="558" t="s">
        <v>1130</v>
      </c>
      <c r="E144" s="558" t="s">
        <v>1137</v>
      </c>
      <c r="F144" s="558" t="s">
        <v>1253</v>
      </c>
      <c r="G144" s="558" t="s">
        <v>1254</v>
      </c>
      <c r="H144" s="578">
        <v>9</v>
      </c>
      <c r="I144" s="578">
        <v>43011</v>
      </c>
      <c r="J144" s="558"/>
      <c r="K144" s="558">
        <v>4779</v>
      </c>
      <c r="L144" s="578"/>
      <c r="M144" s="578"/>
      <c r="N144" s="558"/>
      <c r="O144" s="558"/>
      <c r="P144" s="578"/>
      <c r="Q144" s="578"/>
      <c r="R144" s="563"/>
      <c r="S144" s="579"/>
    </row>
    <row r="145" spans="1:19" ht="14.45" customHeight="1" x14ac:dyDescent="0.2">
      <c r="A145" s="557" t="s">
        <v>1135</v>
      </c>
      <c r="B145" s="558" t="s">
        <v>1136</v>
      </c>
      <c r="C145" s="558" t="s">
        <v>622</v>
      </c>
      <c r="D145" s="558" t="s">
        <v>1131</v>
      </c>
      <c r="E145" s="558" t="s">
        <v>1137</v>
      </c>
      <c r="F145" s="558" t="s">
        <v>1140</v>
      </c>
      <c r="G145" s="558" t="s">
        <v>1141</v>
      </c>
      <c r="H145" s="578">
        <v>1</v>
      </c>
      <c r="I145" s="578">
        <v>58</v>
      </c>
      <c r="J145" s="558"/>
      <c r="K145" s="558">
        <v>58</v>
      </c>
      <c r="L145" s="578"/>
      <c r="M145" s="578"/>
      <c r="N145" s="558"/>
      <c r="O145" s="558"/>
      <c r="P145" s="578"/>
      <c r="Q145" s="578"/>
      <c r="R145" s="563"/>
      <c r="S145" s="579"/>
    </row>
    <row r="146" spans="1:19" ht="14.45" customHeight="1" x14ac:dyDescent="0.2">
      <c r="A146" s="557" t="s">
        <v>1135</v>
      </c>
      <c r="B146" s="558" t="s">
        <v>1136</v>
      </c>
      <c r="C146" s="558" t="s">
        <v>622</v>
      </c>
      <c r="D146" s="558" t="s">
        <v>1131</v>
      </c>
      <c r="E146" s="558" t="s">
        <v>1137</v>
      </c>
      <c r="F146" s="558" t="s">
        <v>1148</v>
      </c>
      <c r="G146" s="558" t="s">
        <v>1149</v>
      </c>
      <c r="H146" s="578">
        <v>1</v>
      </c>
      <c r="I146" s="578">
        <v>180</v>
      </c>
      <c r="J146" s="558"/>
      <c r="K146" s="558">
        <v>180</v>
      </c>
      <c r="L146" s="578"/>
      <c r="M146" s="578"/>
      <c r="N146" s="558"/>
      <c r="O146" s="558"/>
      <c r="P146" s="578"/>
      <c r="Q146" s="578"/>
      <c r="R146" s="563"/>
      <c r="S146" s="579"/>
    </row>
    <row r="147" spans="1:19" ht="14.45" customHeight="1" x14ac:dyDescent="0.2">
      <c r="A147" s="557" t="s">
        <v>1135</v>
      </c>
      <c r="B147" s="558" t="s">
        <v>1136</v>
      </c>
      <c r="C147" s="558" t="s">
        <v>622</v>
      </c>
      <c r="D147" s="558" t="s">
        <v>1131</v>
      </c>
      <c r="E147" s="558" t="s">
        <v>1137</v>
      </c>
      <c r="F147" s="558" t="s">
        <v>1152</v>
      </c>
      <c r="G147" s="558" t="s">
        <v>1153</v>
      </c>
      <c r="H147" s="578">
        <v>3</v>
      </c>
      <c r="I147" s="578">
        <v>1011</v>
      </c>
      <c r="J147" s="558"/>
      <c r="K147" s="558">
        <v>337</v>
      </c>
      <c r="L147" s="578"/>
      <c r="M147" s="578"/>
      <c r="N147" s="558"/>
      <c r="O147" s="558"/>
      <c r="P147" s="578"/>
      <c r="Q147" s="578"/>
      <c r="R147" s="563"/>
      <c r="S147" s="579"/>
    </row>
    <row r="148" spans="1:19" ht="14.45" customHeight="1" x14ac:dyDescent="0.2">
      <c r="A148" s="557" t="s">
        <v>1135</v>
      </c>
      <c r="B148" s="558" t="s">
        <v>1136</v>
      </c>
      <c r="C148" s="558" t="s">
        <v>622</v>
      </c>
      <c r="D148" s="558" t="s">
        <v>1131</v>
      </c>
      <c r="E148" s="558" t="s">
        <v>1137</v>
      </c>
      <c r="F148" s="558" t="s">
        <v>1184</v>
      </c>
      <c r="G148" s="558" t="s">
        <v>1185</v>
      </c>
      <c r="H148" s="578">
        <v>1</v>
      </c>
      <c r="I148" s="578">
        <v>495</v>
      </c>
      <c r="J148" s="558"/>
      <c r="K148" s="558">
        <v>495</v>
      </c>
      <c r="L148" s="578"/>
      <c r="M148" s="578"/>
      <c r="N148" s="558"/>
      <c r="O148" s="558"/>
      <c r="P148" s="578"/>
      <c r="Q148" s="578"/>
      <c r="R148" s="563"/>
      <c r="S148" s="579"/>
    </row>
    <row r="149" spans="1:19" ht="14.45" customHeight="1" x14ac:dyDescent="0.2">
      <c r="A149" s="557" t="s">
        <v>1135</v>
      </c>
      <c r="B149" s="558" t="s">
        <v>1136</v>
      </c>
      <c r="C149" s="558" t="s">
        <v>622</v>
      </c>
      <c r="D149" s="558" t="s">
        <v>1131</v>
      </c>
      <c r="E149" s="558" t="s">
        <v>1137</v>
      </c>
      <c r="F149" s="558" t="s">
        <v>1188</v>
      </c>
      <c r="G149" s="558" t="s">
        <v>1189</v>
      </c>
      <c r="H149" s="578">
        <v>1</v>
      </c>
      <c r="I149" s="578">
        <v>371</v>
      </c>
      <c r="J149" s="558"/>
      <c r="K149" s="558">
        <v>371</v>
      </c>
      <c r="L149" s="578"/>
      <c r="M149" s="578"/>
      <c r="N149" s="558"/>
      <c r="O149" s="558"/>
      <c r="P149" s="578"/>
      <c r="Q149" s="578"/>
      <c r="R149" s="563"/>
      <c r="S149" s="579"/>
    </row>
    <row r="150" spans="1:19" ht="14.45" customHeight="1" x14ac:dyDescent="0.2">
      <c r="A150" s="557" t="s">
        <v>1135</v>
      </c>
      <c r="B150" s="558" t="s">
        <v>1136</v>
      </c>
      <c r="C150" s="558" t="s">
        <v>622</v>
      </c>
      <c r="D150" s="558" t="s">
        <v>1131</v>
      </c>
      <c r="E150" s="558" t="s">
        <v>1137</v>
      </c>
      <c r="F150" s="558" t="s">
        <v>1202</v>
      </c>
      <c r="G150" s="558" t="s">
        <v>1203</v>
      </c>
      <c r="H150" s="578">
        <v>1</v>
      </c>
      <c r="I150" s="578">
        <v>458</v>
      </c>
      <c r="J150" s="558"/>
      <c r="K150" s="558">
        <v>458</v>
      </c>
      <c r="L150" s="578"/>
      <c r="M150" s="578"/>
      <c r="N150" s="558"/>
      <c r="O150" s="558"/>
      <c r="P150" s="578"/>
      <c r="Q150" s="578"/>
      <c r="R150" s="563"/>
      <c r="S150" s="579"/>
    </row>
    <row r="151" spans="1:19" ht="14.45" customHeight="1" x14ac:dyDescent="0.2">
      <c r="A151" s="557" t="s">
        <v>1135</v>
      </c>
      <c r="B151" s="558" t="s">
        <v>1136</v>
      </c>
      <c r="C151" s="558" t="s">
        <v>622</v>
      </c>
      <c r="D151" s="558" t="s">
        <v>1132</v>
      </c>
      <c r="E151" s="558" t="s">
        <v>1137</v>
      </c>
      <c r="F151" s="558" t="s">
        <v>1253</v>
      </c>
      <c r="G151" s="558" t="s">
        <v>1254</v>
      </c>
      <c r="H151" s="578"/>
      <c r="I151" s="578"/>
      <c r="J151" s="558"/>
      <c r="K151" s="558"/>
      <c r="L151" s="578"/>
      <c r="M151" s="578"/>
      <c r="N151" s="558"/>
      <c r="O151" s="558"/>
      <c r="P151" s="578">
        <v>3</v>
      </c>
      <c r="Q151" s="578">
        <v>14472</v>
      </c>
      <c r="R151" s="563"/>
      <c r="S151" s="579">
        <v>4824</v>
      </c>
    </row>
    <row r="152" spans="1:19" ht="14.45" customHeight="1" x14ac:dyDescent="0.2">
      <c r="A152" s="557" t="s">
        <v>1135</v>
      </c>
      <c r="B152" s="558" t="s">
        <v>1136</v>
      </c>
      <c r="C152" s="558" t="s">
        <v>622</v>
      </c>
      <c r="D152" s="558" t="s">
        <v>1125</v>
      </c>
      <c r="E152" s="558" t="s">
        <v>1137</v>
      </c>
      <c r="F152" s="558" t="s">
        <v>1140</v>
      </c>
      <c r="G152" s="558" t="s">
        <v>1141</v>
      </c>
      <c r="H152" s="578">
        <v>1</v>
      </c>
      <c r="I152" s="578">
        <v>58</v>
      </c>
      <c r="J152" s="558"/>
      <c r="K152" s="558">
        <v>58</v>
      </c>
      <c r="L152" s="578"/>
      <c r="M152" s="578"/>
      <c r="N152" s="558"/>
      <c r="O152" s="558"/>
      <c r="P152" s="578"/>
      <c r="Q152" s="578"/>
      <c r="R152" s="563"/>
      <c r="S152" s="579"/>
    </row>
    <row r="153" spans="1:19" ht="14.45" customHeight="1" x14ac:dyDescent="0.2">
      <c r="A153" s="557" t="s">
        <v>1135</v>
      </c>
      <c r="B153" s="558" t="s">
        <v>1136</v>
      </c>
      <c r="C153" s="558" t="s">
        <v>622</v>
      </c>
      <c r="D153" s="558" t="s">
        <v>1125</v>
      </c>
      <c r="E153" s="558" t="s">
        <v>1137</v>
      </c>
      <c r="F153" s="558" t="s">
        <v>1148</v>
      </c>
      <c r="G153" s="558" t="s">
        <v>1149</v>
      </c>
      <c r="H153" s="578">
        <v>1</v>
      </c>
      <c r="I153" s="578">
        <v>180</v>
      </c>
      <c r="J153" s="558"/>
      <c r="K153" s="558">
        <v>180</v>
      </c>
      <c r="L153" s="578"/>
      <c r="M153" s="578"/>
      <c r="N153" s="558"/>
      <c r="O153" s="558"/>
      <c r="P153" s="578"/>
      <c r="Q153" s="578"/>
      <c r="R153" s="563"/>
      <c r="S153" s="579"/>
    </row>
    <row r="154" spans="1:19" ht="14.45" customHeight="1" x14ac:dyDescent="0.2">
      <c r="A154" s="557" t="s">
        <v>1135</v>
      </c>
      <c r="B154" s="558" t="s">
        <v>1136</v>
      </c>
      <c r="C154" s="558" t="s">
        <v>622</v>
      </c>
      <c r="D154" s="558" t="s">
        <v>1125</v>
      </c>
      <c r="E154" s="558" t="s">
        <v>1137</v>
      </c>
      <c r="F154" s="558" t="s">
        <v>1152</v>
      </c>
      <c r="G154" s="558" t="s">
        <v>1153</v>
      </c>
      <c r="H154" s="578">
        <v>2</v>
      </c>
      <c r="I154" s="578">
        <v>674</v>
      </c>
      <c r="J154" s="558"/>
      <c r="K154" s="558">
        <v>337</v>
      </c>
      <c r="L154" s="578"/>
      <c r="M154" s="578"/>
      <c r="N154" s="558"/>
      <c r="O154" s="558"/>
      <c r="P154" s="578"/>
      <c r="Q154" s="578"/>
      <c r="R154" s="563"/>
      <c r="S154" s="579"/>
    </row>
    <row r="155" spans="1:19" ht="14.45" customHeight="1" x14ac:dyDescent="0.2">
      <c r="A155" s="557" t="s">
        <v>1135</v>
      </c>
      <c r="B155" s="558" t="s">
        <v>1136</v>
      </c>
      <c r="C155" s="558" t="s">
        <v>622</v>
      </c>
      <c r="D155" s="558" t="s">
        <v>1125</v>
      </c>
      <c r="E155" s="558" t="s">
        <v>1137</v>
      </c>
      <c r="F155" s="558" t="s">
        <v>1184</v>
      </c>
      <c r="G155" s="558" t="s">
        <v>1185</v>
      </c>
      <c r="H155" s="578">
        <v>1</v>
      </c>
      <c r="I155" s="578">
        <v>495</v>
      </c>
      <c r="J155" s="558"/>
      <c r="K155" s="558">
        <v>495</v>
      </c>
      <c r="L155" s="578"/>
      <c r="M155" s="578"/>
      <c r="N155" s="558"/>
      <c r="O155" s="558"/>
      <c r="P155" s="578"/>
      <c r="Q155" s="578"/>
      <c r="R155" s="563"/>
      <c r="S155" s="579"/>
    </row>
    <row r="156" spans="1:19" ht="14.45" customHeight="1" x14ac:dyDescent="0.2">
      <c r="A156" s="557" t="s">
        <v>1135</v>
      </c>
      <c r="B156" s="558" t="s">
        <v>1136</v>
      </c>
      <c r="C156" s="558" t="s">
        <v>622</v>
      </c>
      <c r="D156" s="558" t="s">
        <v>1125</v>
      </c>
      <c r="E156" s="558" t="s">
        <v>1137</v>
      </c>
      <c r="F156" s="558" t="s">
        <v>1188</v>
      </c>
      <c r="G156" s="558" t="s">
        <v>1189</v>
      </c>
      <c r="H156" s="578">
        <v>1</v>
      </c>
      <c r="I156" s="578">
        <v>371</v>
      </c>
      <c r="J156" s="558"/>
      <c r="K156" s="558">
        <v>371</v>
      </c>
      <c r="L156" s="578"/>
      <c r="M156" s="578"/>
      <c r="N156" s="558"/>
      <c r="O156" s="558"/>
      <c r="P156" s="578"/>
      <c r="Q156" s="578"/>
      <c r="R156" s="563"/>
      <c r="S156" s="579"/>
    </row>
    <row r="157" spans="1:19" ht="14.45" customHeight="1" x14ac:dyDescent="0.2">
      <c r="A157" s="557" t="s">
        <v>1135</v>
      </c>
      <c r="B157" s="558" t="s">
        <v>1136</v>
      </c>
      <c r="C157" s="558" t="s">
        <v>622</v>
      </c>
      <c r="D157" s="558" t="s">
        <v>1125</v>
      </c>
      <c r="E157" s="558" t="s">
        <v>1137</v>
      </c>
      <c r="F157" s="558" t="s">
        <v>1202</v>
      </c>
      <c r="G157" s="558" t="s">
        <v>1203</v>
      </c>
      <c r="H157" s="578">
        <v>1</v>
      </c>
      <c r="I157" s="578">
        <v>458</v>
      </c>
      <c r="J157" s="558"/>
      <c r="K157" s="558">
        <v>458</v>
      </c>
      <c r="L157" s="578"/>
      <c r="M157" s="578"/>
      <c r="N157" s="558"/>
      <c r="O157" s="558"/>
      <c r="P157" s="578"/>
      <c r="Q157" s="578"/>
      <c r="R157" s="563"/>
      <c r="S157" s="579"/>
    </row>
    <row r="158" spans="1:19" ht="14.45" customHeight="1" x14ac:dyDescent="0.2">
      <c r="A158" s="557" t="s">
        <v>1135</v>
      </c>
      <c r="B158" s="558" t="s">
        <v>1136</v>
      </c>
      <c r="C158" s="558" t="s">
        <v>622</v>
      </c>
      <c r="D158" s="558" t="s">
        <v>1125</v>
      </c>
      <c r="E158" s="558" t="s">
        <v>1137</v>
      </c>
      <c r="F158" s="558" t="s">
        <v>1253</v>
      </c>
      <c r="G158" s="558" t="s">
        <v>1254</v>
      </c>
      <c r="H158" s="578"/>
      <c r="I158" s="578"/>
      <c r="J158" s="558"/>
      <c r="K158" s="558"/>
      <c r="L158" s="578"/>
      <c r="M158" s="578"/>
      <c r="N158" s="558"/>
      <c r="O158" s="558"/>
      <c r="P158" s="578">
        <v>6</v>
      </c>
      <c r="Q158" s="578">
        <v>28944</v>
      </c>
      <c r="R158" s="563"/>
      <c r="S158" s="579">
        <v>4824</v>
      </c>
    </row>
    <row r="159" spans="1:19" ht="14.45" customHeight="1" x14ac:dyDescent="0.2">
      <c r="A159" s="557" t="s">
        <v>1135</v>
      </c>
      <c r="B159" s="558" t="s">
        <v>1275</v>
      </c>
      <c r="C159" s="558" t="s">
        <v>1116</v>
      </c>
      <c r="D159" s="558" t="s">
        <v>1114</v>
      </c>
      <c r="E159" s="558" t="s">
        <v>1137</v>
      </c>
      <c r="F159" s="558" t="s">
        <v>1276</v>
      </c>
      <c r="G159" s="558" t="s">
        <v>1277</v>
      </c>
      <c r="H159" s="578"/>
      <c r="I159" s="578"/>
      <c r="J159" s="558"/>
      <c r="K159" s="558"/>
      <c r="L159" s="578"/>
      <c r="M159" s="578"/>
      <c r="N159" s="558"/>
      <c r="O159" s="558"/>
      <c r="P159" s="578">
        <v>15</v>
      </c>
      <c r="Q159" s="578">
        <v>3390</v>
      </c>
      <c r="R159" s="563"/>
      <c r="S159" s="579">
        <v>226</v>
      </c>
    </row>
    <row r="160" spans="1:19" ht="14.45" customHeight="1" x14ac:dyDescent="0.2">
      <c r="A160" s="557" t="s">
        <v>1135</v>
      </c>
      <c r="B160" s="558" t="s">
        <v>1275</v>
      </c>
      <c r="C160" s="558" t="s">
        <v>1116</v>
      </c>
      <c r="D160" s="558" t="s">
        <v>1114</v>
      </c>
      <c r="E160" s="558" t="s">
        <v>1137</v>
      </c>
      <c r="F160" s="558" t="s">
        <v>1278</v>
      </c>
      <c r="G160" s="558" t="s">
        <v>1279</v>
      </c>
      <c r="H160" s="578"/>
      <c r="I160" s="578"/>
      <c r="J160" s="558"/>
      <c r="K160" s="558"/>
      <c r="L160" s="578"/>
      <c r="M160" s="578"/>
      <c r="N160" s="558"/>
      <c r="O160" s="558"/>
      <c r="P160" s="578">
        <v>15</v>
      </c>
      <c r="Q160" s="578">
        <v>16710</v>
      </c>
      <c r="R160" s="563"/>
      <c r="S160" s="579">
        <v>1114</v>
      </c>
    </row>
    <row r="161" spans="1:19" ht="14.45" customHeight="1" thickBot="1" x14ac:dyDescent="0.25">
      <c r="A161" s="549" t="s">
        <v>1135</v>
      </c>
      <c r="B161" s="550" t="s">
        <v>1275</v>
      </c>
      <c r="C161" s="550" t="s">
        <v>1116</v>
      </c>
      <c r="D161" s="550" t="s">
        <v>1114</v>
      </c>
      <c r="E161" s="550" t="s">
        <v>1137</v>
      </c>
      <c r="F161" s="550" t="s">
        <v>1280</v>
      </c>
      <c r="G161" s="550" t="s">
        <v>1281</v>
      </c>
      <c r="H161" s="570"/>
      <c r="I161" s="570"/>
      <c r="J161" s="550"/>
      <c r="K161" s="550"/>
      <c r="L161" s="570"/>
      <c r="M161" s="570"/>
      <c r="N161" s="550"/>
      <c r="O161" s="550"/>
      <c r="P161" s="570">
        <v>67</v>
      </c>
      <c r="Q161" s="570">
        <v>109612</v>
      </c>
      <c r="R161" s="555"/>
      <c r="S161" s="571">
        <v>1636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57F62154-FB70-4A96-83C5-6DB1ED6BC87E}"/>
  </hyperlinks>
  <pageMargins left="0.25" right="0.25" top="0.75" bottom="0.75" header="0.3" footer="0.3"/>
  <pageSetup paperSize="9" scale="79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265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31113129</v>
      </c>
      <c r="C3" s="222">
        <f t="shared" ref="C3:R3" si="0">SUBTOTAL(9,C6:C1048576)</f>
        <v>48.127896387617255</v>
      </c>
      <c r="D3" s="222">
        <f t="shared" si="0"/>
        <v>35112466</v>
      </c>
      <c r="E3" s="222">
        <f t="shared" si="0"/>
        <v>27</v>
      </c>
      <c r="F3" s="222">
        <f t="shared" si="0"/>
        <v>32078197</v>
      </c>
      <c r="G3" s="225">
        <f>IF(D3&lt;&gt;0,F3/D3,"")</f>
        <v>0.91358428086480736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593"/>
      <c r="B5" s="594">
        <v>2018</v>
      </c>
      <c r="C5" s="595"/>
      <c r="D5" s="595">
        <v>2019</v>
      </c>
      <c r="E5" s="595"/>
      <c r="F5" s="595">
        <v>2020</v>
      </c>
      <c r="G5" s="633" t="s">
        <v>2</v>
      </c>
      <c r="H5" s="594">
        <v>2018</v>
      </c>
      <c r="I5" s="595"/>
      <c r="J5" s="595">
        <v>2019</v>
      </c>
      <c r="K5" s="595"/>
      <c r="L5" s="595">
        <v>2020</v>
      </c>
      <c r="M5" s="633" t="s">
        <v>2</v>
      </c>
      <c r="N5" s="594">
        <v>2018</v>
      </c>
      <c r="O5" s="595"/>
      <c r="P5" s="595">
        <v>2019</v>
      </c>
      <c r="Q5" s="595"/>
      <c r="R5" s="595">
        <v>2020</v>
      </c>
      <c r="S5" s="633" t="s">
        <v>2</v>
      </c>
    </row>
    <row r="6" spans="1:19" ht="14.45" customHeight="1" x14ac:dyDescent="0.2">
      <c r="A6" s="583" t="s">
        <v>1284</v>
      </c>
      <c r="B6" s="615">
        <v>235422</v>
      </c>
      <c r="C6" s="543">
        <v>1.2087614177230788</v>
      </c>
      <c r="D6" s="615">
        <v>194763</v>
      </c>
      <c r="E6" s="543">
        <v>1</v>
      </c>
      <c r="F6" s="615">
        <v>131278</v>
      </c>
      <c r="G6" s="548">
        <v>0.67403973033892473</v>
      </c>
      <c r="H6" s="615"/>
      <c r="I6" s="543"/>
      <c r="J6" s="615"/>
      <c r="K6" s="543"/>
      <c r="L6" s="615"/>
      <c r="M6" s="548"/>
      <c r="N6" s="615"/>
      <c r="O6" s="543"/>
      <c r="P6" s="615"/>
      <c r="Q6" s="543"/>
      <c r="R6" s="615"/>
      <c r="S6" s="122"/>
    </row>
    <row r="7" spans="1:19" ht="14.45" customHeight="1" x14ac:dyDescent="0.2">
      <c r="A7" s="584" t="s">
        <v>1285</v>
      </c>
      <c r="B7" s="617">
        <v>586434</v>
      </c>
      <c r="C7" s="558">
        <v>0.38633135611308894</v>
      </c>
      <c r="D7" s="617">
        <v>1517956</v>
      </c>
      <c r="E7" s="558">
        <v>1</v>
      </c>
      <c r="F7" s="617">
        <v>1726009</v>
      </c>
      <c r="G7" s="563">
        <v>1.1370612850438353</v>
      </c>
      <c r="H7" s="617"/>
      <c r="I7" s="558"/>
      <c r="J7" s="617"/>
      <c r="K7" s="558"/>
      <c r="L7" s="617"/>
      <c r="M7" s="563"/>
      <c r="N7" s="617"/>
      <c r="O7" s="558"/>
      <c r="P7" s="617"/>
      <c r="Q7" s="558"/>
      <c r="R7" s="617"/>
      <c r="S7" s="564"/>
    </row>
    <row r="8" spans="1:19" ht="14.45" customHeight="1" x14ac:dyDescent="0.2">
      <c r="A8" s="584" t="s">
        <v>1286</v>
      </c>
      <c r="B8" s="617">
        <v>896513</v>
      </c>
      <c r="C8" s="558">
        <v>0.81686312706889341</v>
      </c>
      <c r="D8" s="617">
        <v>1097507</v>
      </c>
      <c r="E8" s="558">
        <v>1</v>
      </c>
      <c r="F8" s="617">
        <v>757477</v>
      </c>
      <c r="G8" s="563">
        <v>0.69017965261269409</v>
      </c>
      <c r="H8" s="617"/>
      <c r="I8" s="558"/>
      <c r="J8" s="617"/>
      <c r="K8" s="558"/>
      <c r="L8" s="617"/>
      <c r="M8" s="563"/>
      <c r="N8" s="617"/>
      <c r="O8" s="558"/>
      <c r="P8" s="617"/>
      <c r="Q8" s="558"/>
      <c r="R8" s="617"/>
      <c r="S8" s="564"/>
    </row>
    <row r="9" spans="1:19" ht="14.45" customHeight="1" x14ac:dyDescent="0.2">
      <c r="A9" s="584" t="s">
        <v>1287</v>
      </c>
      <c r="B9" s="617">
        <v>11216595</v>
      </c>
      <c r="C9" s="558">
        <v>0.85489700965785731</v>
      </c>
      <c r="D9" s="617">
        <v>13120405</v>
      </c>
      <c r="E9" s="558">
        <v>1</v>
      </c>
      <c r="F9" s="617">
        <v>11376869</v>
      </c>
      <c r="G9" s="563">
        <v>0.8671126386723581</v>
      </c>
      <c r="H9" s="617"/>
      <c r="I9" s="558"/>
      <c r="J9" s="617"/>
      <c r="K9" s="558"/>
      <c r="L9" s="617"/>
      <c r="M9" s="563"/>
      <c r="N9" s="617"/>
      <c r="O9" s="558"/>
      <c r="P9" s="617"/>
      <c r="Q9" s="558"/>
      <c r="R9" s="617"/>
      <c r="S9" s="564"/>
    </row>
    <row r="10" spans="1:19" ht="14.45" customHeight="1" x14ac:dyDescent="0.2">
      <c r="A10" s="584" t="s">
        <v>1288</v>
      </c>
      <c r="B10" s="617">
        <v>793394</v>
      </c>
      <c r="C10" s="558">
        <v>1.0396972353594085</v>
      </c>
      <c r="D10" s="617">
        <v>763101</v>
      </c>
      <c r="E10" s="558">
        <v>1</v>
      </c>
      <c r="F10" s="617">
        <v>670489</v>
      </c>
      <c r="G10" s="563">
        <v>0.87863729702883364</v>
      </c>
      <c r="H10" s="617"/>
      <c r="I10" s="558"/>
      <c r="J10" s="617"/>
      <c r="K10" s="558"/>
      <c r="L10" s="617"/>
      <c r="M10" s="563"/>
      <c r="N10" s="617"/>
      <c r="O10" s="558"/>
      <c r="P10" s="617"/>
      <c r="Q10" s="558"/>
      <c r="R10" s="617"/>
      <c r="S10" s="564"/>
    </row>
    <row r="11" spans="1:19" ht="14.45" customHeight="1" x14ac:dyDescent="0.2">
      <c r="A11" s="584" t="s">
        <v>1289</v>
      </c>
      <c r="B11" s="617">
        <v>657931</v>
      </c>
      <c r="C11" s="558">
        <v>0.71781782316918163</v>
      </c>
      <c r="D11" s="617">
        <v>916571</v>
      </c>
      <c r="E11" s="558">
        <v>1</v>
      </c>
      <c r="F11" s="617">
        <v>768279</v>
      </c>
      <c r="G11" s="563">
        <v>0.838210024100697</v>
      </c>
      <c r="H11" s="617"/>
      <c r="I11" s="558"/>
      <c r="J11" s="617"/>
      <c r="K11" s="558"/>
      <c r="L11" s="617"/>
      <c r="M11" s="563"/>
      <c r="N11" s="617"/>
      <c r="O11" s="558"/>
      <c r="P11" s="617"/>
      <c r="Q11" s="558"/>
      <c r="R11" s="617"/>
      <c r="S11" s="564"/>
    </row>
    <row r="12" spans="1:19" ht="14.45" customHeight="1" x14ac:dyDescent="0.2">
      <c r="A12" s="584" t="s">
        <v>1290</v>
      </c>
      <c r="B12" s="617">
        <v>274466</v>
      </c>
      <c r="C12" s="558">
        <v>0.63079970949741215</v>
      </c>
      <c r="D12" s="617">
        <v>435108</v>
      </c>
      <c r="E12" s="558">
        <v>1</v>
      </c>
      <c r="F12" s="617">
        <v>367277</v>
      </c>
      <c r="G12" s="563">
        <v>0.84410537153993948</v>
      </c>
      <c r="H12" s="617"/>
      <c r="I12" s="558"/>
      <c r="J12" s="617"/>
      <c r="K12" s="558"/>
      <c r="L12" s="617"/>
      <c r="M12" s="563"/>
      <c r="N12" s="617"/>
      <c r="O12" s="558"/>
      <c r="P12" s="617"/>
      <c r="Q12" s="558"/>
      <c r="R12" s="617"/>
      <c r="S12" s="564"/>
    </row>
    <row r="13" spans="1:19" ht="14.45" customHeight="1" x14ac:dyDescent="0.2">
      <c r="A13" s="584" t="s">
        <v>1291</v>
      </c>
      <c r="B13" s="617">
        <v>3596049</v>
      </c>
      <c r="C13" s="558">
        <v>1.0025115415495784</v>
      </c>
      <c r="D13" s="617">
        <v>3587040</v>
      </c>
      <c r="E13" s="558">
        <v>1</v>
      </c>
      <c r="F13" s="617">
        <v>3781953</v>
      </c>
      <c r="G13" s="563">
        <v>1.0543381172219992</v>
      </c>
      <c r="H13" s="617"/>
      <c r="I13" s="558"/>
      <c r="J13" s="617"/>
      <c r="K13" s="558"/>
      <c r="L13" s="617"/>
      <c r="M13" s="563"/>
      <c r="N13" s="617"/>
      <c r="O13" s="558"/>
      <c r="P13" s="617"/>
      <c r="Q13" s="558"/>
      <c r="R13" s="617"/>
      <c r="S13" s="564"/>
    </row>
    <row r="14" spans="1:19" ht="14.45" customHeight="1" x14ac:dyDescent="0.2">
      <c r="A14" s="584" t="s">
        <v>1292</v>
      </c>
      <c r="B14" s="617">
        <v>48366</v>
      </c>
      <c r="C14" s="558">
        <v>2.239581403963697</v>
      </c>
      <c r="D14" s="617">
        <v>21596</v>
      </c>
      <c r="E14" s="558">
        <v>1</v>
      </c>
      <c r="F14" s="617">
        <v>22002</v>
      </c>
      <c r="G14" s="563">
        <v>1.0187997777366178</v>
      </c>
      <c r="H14" s="617"/>
      <c r="I14" s="558"/>
      <c r="J14" s="617"/>
      <c r="K14" s="558"/>
      <c r="L14" s="617"/>
      <c r="M14" s="563"/>
      <c r="N14" s="617"/>
      <c r="O14" s="558"/>
      <c r="P14" s="617"/>
      <c r="Q14" s="558"/>
      <c r="R14" s="617"/>
      <c r="S14" s="564"/>
    </row>
    <row r="15" spans="1:19" ht="14.45" customHeight="1" x14ac:dyDescent="0.2">
      <c r="A15" s="584" t="s">
        <v>1293</v>
      </c>
      <c r="B15" s="617">
        <v>1020913</v>
      </c>
      <c r="C15" s="558">
        <v>1.0263299695794403</v>
      </c>
      <c r="D15" s="617">
        <v>994722</v>
      </c>
      <c r="E15" s="558">
        <v>1</v>
      </c>
      <c r="F15" s="617">
        <v>711134</v>
      </c>
      <c r="G15" s="563">
        <v>0.71490728062715014</v>
      </c>
      <c r="H15" s="617"/>
      <c r="I15" s="558"/>
      <c r="J15" s="617"/>
      <c r="K15" s="558"/>
      <c r="L15" s="617"/>
      <c r="M15" s="563"/>
      <c r="N15" s="617"/>
      <c r="O15" s="558"/>
      <c r="P15" s="617"/>
      <c r="Q15" s="558"/>
      <c r="R15" s="617"/>
      <c r="S15" s="564"/>
    </row>
    <row r="16" spans="1:19" ht="14.45" customHeight="1" x14ac:dyDescent="0.2">
      <c r="A16" s="584" t="s">
        <v>1294</v>
      </c>
      <c r="B16" s="617">
        <v>531714</v>
      </c>
      <c r="C16" s="558">
        <v>1.1091863747019544</v>
      </c>
      <c r="D16" s="617">
        <v>479373</v>
      </c>
      <c r="E16" s="558">
        <v>1</v>
      </c>
      <c r="F16" s="617">
        <v>506804</v>
      </c>
      <c r="G16" s="563">
        <v>1.0572226637712179</v>
      </c>
      <c r="H16" s="617"/>
      <c r="I16" s="558"/>
      <c r="J16" s="617"/>
      <c r="K16" s="558"/>
      <c r="L16" s="617"/>
      <c r="M16" s="563"/>
      <c r="N16" s="617"/>
      <c r="O16" s="558"/>
      <c r="P16" s="617"/>
      <c r="Q16" s="558"/>
      <c r="R16" s="617"/>
      <c r="S16" s="564"/>
    </row>
    <row r="17" spans="1:19" ht="14.45" customHeight="1" x14ac:dyDescent="0.2">
      <c r="A17" s="584" t="s">
        <v>1295</v>
      </c>
      <c r="B17" s="617">
        <v>4712268</v>
      </c>
      <c r="C17" s="558">
        <v>1.0382182262592141</v>
      </c>
      <c r="D17" s="617">
        <v>4538803</v>
      </c>
      <c r="E17" s="558">
        <v>1</v>
      </c>
      <c r="F17" s="617">
        <v>4536855</v>
      </c>
      <c r="G17" s="563">
        <v>0.99957081195196174</v>
      </c>
      <c r="H17" s="617"/>
      <c r="I17" s="558"/>
      <c r="J17" s="617"/>
      <c r="K17" s="558"/>
      <c r="L17" s="617"/>
      <c r="M17" s="563"/>
      <c r="N17" s="617"/>
      <c r="O17" s="558"/>
      <c r="P17" s="617"/>
      <c r="Q17" s="558"/>
      <c r="R17" s="617"/>
      <c r="S17" s="564"/>
    </row>
    <row r="18" spans="1:19" ht="14.45" customHeight="1" x14ac:dyDescent="0.2">
      <c r="A18" s="584" t="s">
        <v>1296</v>
      </c>
      <c r="B18" s="617">
        <v>1528968</v>
      </c>
      <c r="C18" s="558">
        <v>0.86308693539018388</v>
      </c>
      <c r="D18" s="617">
        <v>1771511</v>
      </c>
      <c r="E18" s="558">
        <v>1</v>
      </c>
      <c r="F18" s="617">
        <v>1518915</v>
      </c>
      <c r="G18" s="563">
        <v>0.85741211880705226</v>
      </c>
      <c r="H18" s="617"/>
      <c r="I18" s="558"/>
      <c r="J18" s="617"/>
      <c r="K18" s="558"/>
      <c r="L18" s="617"/>
      <c r="M18" s="563"/>
      <c r="N18" s="617"/>
      <c r="O18" s="558"/>
      <c r="P18" s="617"/>
      <c r="Q18" s="558"/>
      <c r="R18" s="617"/>
      <c r="S18" s="564"/>
    </row>
    <row r="19" spans="1:19" ht="14.45" customHeight="1" x14ac:dyDescent="0.2">
      <c r="A19" s="584" t="s">
        <v>1297</v>
      </c>
      <c r="B19" s="617">
        <v>32095</v>
      </c>
      <c r="C19" s="558">
        <v>0.76329433028919336</v>
      </c>
      <c r="D19" s="617">
        <v>42048</v>
      </c>
      <c r="E19" s="558">
        <v>1</v>
      </c>
      <c r="F19" s="617">
        <v>38262</v>
      </c>
      <c r="G19" s="563">
        <v>0.90996004566210043</v>
      </c>
      <c r="H19" s="617"/>
      <c r="I19" s="558"/>
      <c r="J19" s="617"/>
      <c r="K19" s="558"/>
      <c r="L19" s="617"/>
      <c r="M19" s="563"/>
      <c r="N19" s="617"/>
      <c r="O19" s="558"/>
      <c r="P19" s="617"/>
      <c r="Q19" s="558"/>
      <c r="R19" s="617"/>
      <c r="S19" s="564"/>
    </row>
    <row r="20" spans="1:19" ht="14.45" customHeight="1" x14ac:dyDescent="0.2">
      <c r="A20" s="584" t="s">
        <v>1298</v>
      </c>
      <c r="B20" s="617">
        <v>1564397</v>
      </c>
      <c r="C20" s="558">
        <v>0.83935703539642581</v>
      </c>
      <c r="D20" s="617">
        <v>1863804</v>
      </c>
      <c r="E20" s="558">
        <v>1</v>
      </c>
      <c r="F20" s="617">
        <v>1664184</v>
      </c>
      <c r="G20" s="563">
        <v>0.89289646336202733</v>
      </c>
      <c r="H20" s="617"/>
      <c r="I20" s="558"/>
      <c r="J20" s="617"/>
      <c r="K20" s="558"/>
      <c r="L20" s="617"/>
      <c r="M20" s="563"/>
      <c r="N20" s="617"/>
      <c r="O20" s="558"/>
      <c r="P20" s="617"/>
      <c r="Q20" s="558"/>
      <c r="R20" s="617"/>
      <c r="S20" s="564"/>
    </row>
    <row r="21" spans="1:19" ht="14.45" customHeight="1" x14ac:dyDescent="0.2">
      <c r="A21" s="584" t="s">
        <v>1299</v>
      </c>
      <c r="B21" s="617">
        <v>51187</v>
      </c>
      <c r="C21" s="558">
        <v>0.649787369089178</v>
      </c>
      <c r="D21" s="617">
        <v>78775</v>
      </c>
      <c r="E21" s="558">
        <v>1</v>
      </c>
      <c r="F21" s="617">
        <v>65478</v>
      </c>
      <c r="G21" s="563">
        <v>0.83120279276420184</v>
      </c>
      <c r="H21" s="617"/>
      <c r="I21" s="558"/>
      <c r="J21" s="617"/>
      <c r="K21" s="558"/>
      <c r="L21" s="617"/>
      <c r="M21" s="563"/>
      <c r="N21" s="617"/>
      <c r="O21" s="558"/>
      <c r="P21" s="617"/>
      <c r="Q21" s="558"/>
      <c r="R21" s="617"/>
      <c r="S21" s="564"/>
    </row>
    <row r="22" spans="1:19" ht="14.45" customHeight="1" x14ac:dyDescent="0.2">
      <c r="A22" s="584" t="s">
        <v>1300</v>
      </c>
      <c r="B22" s="617">
        <v>17794</v>
      </c>
      <c r="C22" s="558">
        <v>9.0600814663951112</v>
      </c>
      <c r="D22" s="617">
        <v>1964</v>
      </c>
      <c r="E22" s="558">
        <v>1</v>
      </c>
      <c r="F22" s="617">
        <v>3416</v>
      </c>
      <c r="G22" s="563">
        <v>1.7393075356415479</v>
      </c>
      <c r="H22" s="617"/>
      <c r="I22" s="558"/>
      <c r="J22" s="617"/>
      <c r="K22" s="558"/>
      <c r="L22" s="617"/>
      <c r="M22" s="563"/>
      <c r="N22" s="617"/>
      <c r="O22" s="558"/>
      <c r="P22" s="617"/>
      <c r="Q22" s="558"/>
      <c r="R22" s="617"/>
      <c r="S22" s="564"/>
    </row>
    <row r="23" spans="1:19" ht="14.45" customHeight="1" x14ac:dyDescent="0.2">
      <c r="A23" s="584" t="s">
        <v>1301</v>
      </c>
      <c r="B23" s="617">
        <v>335509</v>
      </c>
      <c r="C23" s="558">
        <v>0.74916990628370339</v>
      </c>
      <c r="D23" s="617">
        <v>447841</v>
      </c>
      <c r="E23" s="558">
        <v>1</v>
      </c>
      <c r="F23" s="617">
        <v>375657</v>
      </c>
      <c r="G23" s="563">
        <v>0.8388177947083898</v>
      </c>
      <c r="H23" s="617"/>
      <c r="I23" s="558"/>
      <c r="J23" s="617"/>
      <c r="K23" s="558"/>
      <c r="L23" s="617"/>
      <c r="M23" s="563"/>
      <c r="N23" s="617"/>
      <c r="O23" s="558"/>
      <c r="P23" s="617"/>
      <c r="Q23" s="558"/>
      <c r="R23" s="617"/>
      <c r="S23" s="564"/>
    </row>
    <row r="24" spans="1:19" ht="14.45" customHeight="1" x14ac:dyDescent="0.2">
      <c r="A24" s="584" t="s">
        <v>1302</v>
      </c>
      <c r="B24" s="617">
        <v>258645</v>
      </c>
      <c r="C24" s="558">
        <v>0.7719087240951199</v>
      </c>
      <c r="D24" s="617">
        <v>335072</v>
      </c>
      <c r="E24" s="558">
        <v>1</v>
      </c>
      <c r="F24" s="617">
        <v>440615</v>
      </c>
      <c r="G24" s="563">
        <v>1.3149860328526406</v>
      </c>
      <c r="H24" s="617"/>
      <c r="I24" s="558"/>
      <c r="J24" s="617"/>
      <c r="K24" s="558"/>
      <c r="L24" s="617"/>
      <c r="M24" s="563"/>
      <c r="N24" s="617"/>
      <c r="O24" s="558"/>
      <c r="P24" s="617"/>
      <c r="Q24" s="558"/>
      <c r="R24" s="617"/>
      <c r="S24" s="564"/>
    </row>
    <row r="25" spans="1:19" ht="14.45" customHeight="1" x14ac:dyDescent="0.2">
      <c r="A25" s="584" t="s">
        <v>1303</v>
      </c>
      <c r="B25" s="617">
        <v>1475</v>
      </c>
      <c r="C25" s="558">
        <v>1.2040816326530612</v>
      </c>
      <c r="D25" s="617">
        <v>1225</v>
      </c>
      <c r="E25" s="558">
        <v>1</v>
      </c>
      <c r="F25" s="617"/>
      <c r="G25" s="563"/>
      <c r="H25" s="617"/>
      <c r="I25" s="558"/>
      <c r="J25" s="617"/>
      <c r="K25" s="558"/>
      <c r="L25" s="617"/>
      <c r="M25" s="563"/>
      <c r="N25" s="617"/>
      <c r="O25" s="558"/>
      <c r="P25" s="617"/>
      <c r="Q25" s="558"/>
      <c r="R25" s="617"/>
      <c r="S25" s="564"/>
    </row>
    <row r="26" spans="1:19" ht="14.45" customHeight="1" x14ac:dyDescent="0.2">
      <c r="A26" s="584" t="s">
        <v>1304</v>
      </c>
      <c r="B26" s="617">
        <v>707854</v>
      </c>
      <c r="C26" s="558">
        <v>1.1039846782733738</v>
      </c>
      <c r="D26" s="617">
        <v>641181</v>
      </c>
      <c r="E26" s="558">
        <v>1</v>
      </c>
      <c r="F26" s="617">
        <v>606119</v>
      </c>
      <c r="G26" s="563">
        <v>0.94531653308504149</v>
      </c>
      <c r="H26" s="617"/>
      <c r="I26" s="558"/>
      <c r="J26" s="617"/>
      <c r="K26" s="558"/>
      <c r="L26" s="617"/>
      <c r="M26" s="563"/>
      <c r="N26" s="617"/>
      <c r="O26" s="558"/>
      <c r="P26" s="617"/>
      <c r="Q26" s="558"/>
      <c r="R26" s="617"/>
      <c r="S26" s="564"/>
    </row>
    <row r="27" spans="1:19" ht="14.45" customHeight="1" x14ac:dyDescent="0.2">
      <c r="A27" s="584" t="s">
        <v>1305</v>
      </c>
      <c r="B27" s="617">
        <v>13797</v>
      </c>
      <c r="C27" s="558">
        <v>15.296008869179602</v>
      </c>
      <c r="D27" s="617">
        <v>902</v>
      </c>
      <c r="E27" s="558">
        <v>1</v>
      </c>
      <c r="F27" s="617"/>
      <c r="G27" s="563"/>
      <c r="H27" s="617"/>
      <c r="I27" s="558"/>
      <c r="J27" s="617"/>
      <c r="K27" s="558"/>
      <c r="L27" s="617"/>
      <c r="M27" s="563"/>
      <c r="N27" s="617"/>
      <c r="O27" s="558"/>
      <c r="P27" s="617"/>
      <c r="Q27" s="558"/>
      <c r="R27" s="617"/>
      <c r="S27" s="564"/>
    </row>
    <row r="28" spans="1:19" ht="14.45" customHeight="1" x14ac:dyDescent="0.2">
      <c r="A28" s="584" t="s">
        <v>1306</v>
      </c>
      <c r="B28" s="617">
        <v>34606</v>
      </c>
      <c r="C28" s="558">
        <v>1.1011550577528877</v>
      </c>
      <c r="D28" s="617">
        <v>31427</v>
      </c>
      <c r="E28" s="558">
        <v>1</v>
      </c>
      <c r="F28" s="617">
        <v>16230</v>
      </c>
      <c r="G28" s="563">
        <v>0.51643491265472363</v>
      </c>
      <c r="H28" s="617"/>
      <c r="I28" s="558"/>
      <c r="J28" s="617"/>
      <c r="K28" s="558"/>
      <c r="L28" s="617"/>
      <c r="M28" s="563"/>
      <c r="N28" s="617"/>
      <c r="O28" s="558"/>
      <c r="P28" s="617"/>
      <c r="Q28" s="558"/>
      <c r="R28" s="617"/>
      <c r="S28" s="564"/>
    </row>
    <row r="29" spans="1:19" ht="14.45" customHeight="1" x14ac:dyDescent="0.2">
      <c r="A29" s="584" t="s">
        <v>1307</v>
      </c>
      <c r="B29" s="617">
        <v>23051</v>
      </c>
      <c r="C29" s="558">
        <v>0.98715258447175713</v>
      </c>
      <c r="D29" s="617">
        <v>23351</v>
      </c>
      <c r="E29" s="558">
        <v>1</v>
      </c>
      <c r="F29" s="617">
        <v>43707</v>
      </c>
      <c r="G29" s="563">
        <v>1.8717399683097085</v>
      </c>
      <c r="H29" s="617"/>
      <c r="I29" s="558"/>
      <c r="J29" s="617"/>
      <c r="K29" s="558"/>
      <c r="L29" s="617"/>
      <c r="M29" s="563"/>
      <c r="N29" s="617"/>
      <c r="O29" s="558"/>
      <c r="P29" s="617"/>
      <c r="Q29" s="558"/>
      <c r="R29" s="617"/>
      <c r="S29" s="564"/>
    </row>
    <row r="30" spans="1:19" ht="14.45" customHeight="1" x14ac:dyDescent="0.2">
      <c r="A30" s="584" t="s">
        <v>1308</v>
      </c>
      <c r="B30" s="617">
        <v>1032260</v>
      </c>
      <c r="C30" s="558">
        <v>0.84396057930822477</v>
      </c>
      <c r="D30" s="617">
        <v>1223114</v>
      </c>
      <c r="E30" s="558">
        <v>1</v>
      </c>
      <c r="F30" s="617">
        <v>937740</v>
      </c>
      <c r="G30" s="563">
        <v>0.7666824188096939</v>
      </c>
      <c r="H30" s="617"/>
      <c r="I30" s="558"/>
      <c r="J30" s="617"/>
      <c r="K30" s="558"/>
      <c r="L30" s="617"/>
      <c r="M30" s="563"/>
      <c r="N30" s="617"/>
      <c r="O30" s="558"/>
      <c r="P30" s="617"/>
      <c r="Q30" s="558"/>
      <c r="R30" s="617"/>
      <c r="S30" s="564"/>
    </row>
    <row r="31" spans="1:19" ht="14.45" customHeight="1" x14ac:dyDescent="0.2">
      <c r="A31" s="584" t="s">
        <v>1309</v>
      </c>
      <c r="B31" s="617">
        <v>184611</v>
      </c>
      <c r="C31" s="558">
        <v>0.82879602776256367</v>
      </c>
      <c r="D31" s="617">
        <v>222746</v>
      </c>
      <c r="E31" s="558">
        <v>1</v>
      </c>
      <c r="F31" s="617">
        <v>296480</v>
      </c>
      <c r="G31" s="563">
        <v>1.3310227793091682</v>
      </c>
      <c r="H31" s="617"/>
      <c r="I31" s="558"/>
      <c r="J31" s="617"/>
      <c r="K31" s="558"/>
      <c r="L31" s="617"/>
      <c r="M31" s="563"/>
      <c r="N31" s="617"/>
      <c r="O31" s="558"/>
      <c r="P31" s="617"/>
      <c r="Q31" s="558"/>
      <c r="R31" s="617"/>
      <c r="S31" s="564"/>
    </row>
    <row r="32" spans="1:19" ht="14.45" customHeight="1" thickBot="1" x14ac:dyDescent="0.25">
      <c r="A32" s="621" t="s">
        <v>1310</v>
      </c>
      <c r="B32" s="619">
        <v>756815</v>
      </c>
      <c r="C32" s="550">
        <v>0.9950759966340591</v>
      </c>
      <c r="D32" s="619">
        <v>760560</v>
      </c>
      <c r="E32" s="550">
        <v>1</v>
      </c>
      <c r="F32" s="619">
        <v>714968</v>
      </c>
      <c r="G32" s="555">
        <v>0.940054696539392</v>
      </c>
      <c r="H32" s="619"/>
      <c r="I32" s="550"/>
      <c r="J32" s="619"/>
      <c r="K32" s="550"/>
      <c r="L32" s="619"/>
      <c r="M32" s="555"/>
      <c r="N32" s="619"/>
      <c r="O32" s="550"/>
      <c r="P32" s="619"/>
      <c r="Q32" s="550"/>
      <c r="R32" s="619"/>
      <c r="S32" s="556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36FC4510-1554-4FBF-A998-395ADE3D90E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93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1339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265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104506</v>
      </c>
      <c r="G3" s="103">
        <f t="shared" si="0"/>
        <v>31113129</v>
      </c>
      <c r="H3" s="103"/>
      <c r="I3" s="103"/>
      <c r="J3" s="103">
        <f t="shared" si="0"/>
        <v>108365</v>
      </c>
      <c r="K3" s="103">
        <f t="shared" si="0"/>
        <v>35112466</v>
      </c>
      <c r="L3" s="103"/>
      <c r="M3" s="103"/>
      <c r="N3" s="103">
        <f t="shared" si="0"/>
        <v>100035</v>
      </c>
      <c r="O3" s="103">
        <f t="shared" si="0"/>
        <v>32078197</v>
      </c>
      <c r="P3" s="75">
        <f>IF(K3=0,0,O3/K3)</f>
        <v>0.91358428086480736</v>
      </c>
      <c r="Q3" s="104">
        <f>IF(N3=0,0,O3/N3)</f>
        <v>320.66973559254262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24"/>
      <c r="B5" s="622"/>
      <c r="C5" s="624"/>
      <c r="D5" s="634"/>
      <c r="E5" s="626"/>
      <c r="F5" s="635" t="s">
        <v>71</v>
      </c>
      <c r="G5" s="636" t="s">
        <v>14</v>
      </c>
      <c r="H5" s="637"/>
      <c r="I5" s="637"/>
      <c r="J5" s="635" t="s">
        <v>71</v>
      </c>
      <c r="K5" s="636" t="s">
        <v>14</v>
      </c>
      <c r="L5" s="637"/>
      <c r="M5" s="637"/>
      <c r="N5" s="635" t="s">
        <v>71</v>
      </c>
      <c r="O5" s="636" t="s">
        <v>14</v>
      </c>
      <c r="P5" s="638"/>
      <c r="Q5" s="631"/>
    </row>
    <row r="6" spans="1:17" ht="14.45" customHeight="1" x14ac:dyDescent="0.2">
      <c r="A6" s="542" t="s">
        <v>1311</v>
      </c>
      <c r="B6" s="543" t="s">
        <v>1136</v>
      </c>
      <c r="C6" s="543" t="s">
        <v>1137</v>
      </c>
      <c r="D6" s="543" t="s">
        <v>1138</v>
      </c>
      <c r="E6" s="543" t="s">
        <v>1139</v>
      </c>
      <c r="F6" s="116"/>
      <c r="G6" s="116"/>
      <c r="H6" s="116"/>
      <c r="I6" s="116"/>
      <c r="J6" s="116">
        <v>1</v>
      </c>
      <c r="K6" s="116">
        <v>2259</v>
      </c>
      <c r="L6" s="116">
        <v>1</v>
      </c>
      <c r="M6" s="116">
        <v>2259</v>
      </c>
      <c r="N6" s="116">
        <v>1</v>
      </c>
      <c r="O6" s="116">
        <v>2280</v>
      </c>
      <c r="P6" s="548">
        <v>1.0092961487383798</v>
      </c>
      <c r="Q6" s="569">
        <v>2280</v>
      </c>
    </row>
    <row r="7" spans="1:17" ht="14.45" customHeight="1" x14ac:dyDescent="0.2">
      <c r="A7" s="557" t="s">
        <v>1311</v>
      </c>
      <c r="B7" s="558" t="s">
        <v>1136</v>
      </c>
      <c r="C7" s="558" t="s">
        <v>1137</v>
      </c>
      <c r="D7" s="558" t="s">
        <v>1140</v>
      </c>
      <c r="E7" s="558" t="s">
        <v>1141</v>
      </c>
      <c r="F7" s="578">
        <v>53</v>
      </c>
      <c r="G7" s="578">
        <v>3074</v>
      </c>
      <c r="H7" s="578">
        <v>0.98305084745762716</v>
      </c>
      <c r="I7" s="578">
        <v>58</v>
      </c>
      <c r="J7" s="578">
        <v>53</v>
      </c>
      <c r="K7" s="578">
        <v>3127</v>
      </c>
      <c r="L7" s="578">
        <v>1</v>
      </c>
      <c r="M7" s="578">
        <v>59</v>
      </c>
      <c r="N7" s="578">
        <v>8</v>
      </c>
      <c r="O7" s="578">
        <v>472</v>
      </c>
      <c r="P7" s="563">
        <v>0.15094339622641509</v>
      </c>
      <c r="Q7" s="579">
        <v>59</v>
      </c>
    </row>
    <row r="8" spans="1:17" ht="14.45" customHeight="1" x14ac:dyDescent="0.2">
      <c r="A8" s="557" t="s">
        <v>1311</v>
      </c>
      <c r="B8" s="558" t="s">
        <v>1136</v>
      </c>
      <c r="C8" s="558" t="s">
        <v>1137</v>
      </c>
      <c r="D8" s="558" t="s">
        <v>1142</v>
      </c>
      <c r="E8" s="558" t="s">
        <v>1143</v>
      </c>
      <c r="F8" s="578">
        <v>3</v>
      </c>
      <c r="G8" s="578">
        <v>396</v>
      </c>
      <c r="H8" s="578">
        <v>0.6</v>
      </c>
      <c r="I8" s="578">
        <v>132</v>
      </c>
      <c r="J8" s="578">
        <v>5</v>
      </c>
      <c r="K8" s="578">
        <v>660</v>
      </c>
      <c r="L8" s="578">
        <v>1</v>
      </c>
      <c r="M8" s="578">
        <v>132</v>
      </c>
      <c r="N8" s="578"/>
      <c r="O8" s="578"/>
      <c r="P8" s="563"/>
      <c r="Q8" s="579"/>
    </row>
    <row r="9" spans="1:17" ht="14.45" customHeight="1" x14ac:dyDescent="0.2">
      <c r="A9" s="557" t="s">
        <v>1311</v>
      </c>
      <c r="B9" s="558" t="s">
        <v>1136</v>
      </c>
      <c r="C9" s="558" t="s">
        <v>1137</v>
      </c>
      <c r="D9" s="558" t="s">
        <v>1148</v>
      </c>
      <c r="E9" s="558" t="s">
        <v>1149</v>
      </c>
      <c r="F9" s="578">
        <v>9</v>
      </c>
      <c r="G9" s="578">
        <v>1620</v>
      </c>
      <c r="H9" s="578">
        <v>0.55327868852459017</v>
      </c>
      <c r="I9" s="578">
        <v>180</v>
      </c>
      <c r="J9" s="578">
        <v>16</v>
      </c>
      <c r="K9" s="578">
        <v>2928</v>
      </c>
      <c r="L9" s="578">
        <v>1</v>
      </c>
      <c r="M9" s="578">
        <v>183</v>
      </c>
      <c r="N9" s="578">
        <v>6</v>
      </c>
      <c r="O9" s="578">
        <v>1110</v>
      </c>
      <c r="P9" s="563">
        <v>0.37909836065573771</v>
      </c>
      <c r="Q9" s="579">
        <v>185</v>
      </c>
    </row>
    <row r="10" spans="1:17" ht="14.45" customHeight="1" x14ac:dyDescent="0.2">
      <c r="A10" s="557" t="s">
        <v>1311</v>
      </c>
      <c r="B10" s="558" t="s">
        <v>1136</v>
      </c>
      <c r="C10" s="558" t="s">
        <v>1137</v>
      </c>
      <c r="D10" s="558" t="s">
        <v>1152</v>
      </c>
      <c r="E10" s="558" t="s">
        <v>1153</v>
      </c>
      <c r="F10" s="578">
        <v>23</v>
      </c>
      <c r="G10" s="578">
        <v>7751</v>
      </c>
      <c r="H10" s="578">
        <v>2.2730205278592375</v>
      </c>
      <c r="I10" s="578">
        <v>337</v>
      </c>
      <c r="J10" s="578">
        <v>10</v>
      </c>
      <c r="K10" s="578">
        <v>3410</v>
      </c>
      <c r="L10" s="578">
        <v>1</v>
      </c>
      <c r="M10" s="578">
        <v>341</v>
      </c>
      <c r="N10" s="578">
        <v>9</v>
      </c>
      <c r="O10" s="578">
        <v>3096</v>
      </c>
      <c r="P10" s="563">
        <v>0.90791788856304989</v>
      </c>
      <c r="Q10" s="579">
        <v>344</v>
      </c>
    </row>
    <row r="11" spans="1:17" ht="14.45" customHeight="1" x14ac:dyDescent="0.2">
      <c r="A11" s="557" t="s">
        <v>1311</v>
      </c>
      <c r="B11" s="558" t="s">
        <v>1136</v>
      </c>
      <c r="C11" s="558" t="s">
        <v>1137</v>
      </c>
      <c r="D11" s="558" t="s">
        <v>1156</v>
      </c>
      <c r="E11" s="558" t="s">
        <v>1157</v>
      </c>
      <c r="F11" s="578">
        <v>145</v>
      </c>
      <c r="G11" s="578">
        <v>50750</v>
      </c>
      <c r="H11" s="578">
        <v>1.3387675424712462</v>
      </c>
      <c r="I11" s="578">
        <v>350</v>
      </c>
      <c r="J11" s="578">
        <v>108</v>
      </c>
      <c r="K11" s="578">
        <v>37908</v>
      </c>
      <c r="L11" s="578">
        <v>1</v>
      </c>
      <c r="M11" s="578">
        <v>351</v>
      </c>
      <c r="N11" s="578">
        <v>38</v>
      </c>
      <c r="O11" s="578">
        <v>13414</v>
      </c>
      <c r="P11" s="563">
        <v>0.35385670570855754</v>
      </c>
      <c r="Q11" s="579">
        <v>353</v>
      </c>
    </row>
    <row r="12" spans="1:17" ht="14.45" customHeight="1" x14ac:dyDescent="0.2">
      <c r="A12" s="557" t="s">
        <v>1311</v>
      </c>
      <c r="B12" s="558" t="s">
        <v>1136</v>
      </c>
      <c r="C12" s="558" t="s">
        <v>1137</v>
      </c>
      <c r="D12" s="558" t="s">
        <v>1160</v>
      </c>
      <c r="E12" s="558" t="s">
        <v>1161</v>
      </c>
      <c r="F12" s="578"/>
      <c r="G12" s="578"/>
      <c r="H12" s="578"/>
      <c r="I12" s="578"/>
      <c r="J12" s="578">
        <v>1</v>
      </c>
      <c r="K12" s="578">
        <v>6287</v>
      </c>
      <c r="L12" s="578">
        <v>1</v>
      </c>
      <c r="M12" s="578">
        <v>6287</v>
      </c>
      <c r="N12" s="578"/>
      <c r="O12" s="578"/>
      <c r="P12" s="563"/>
      <c r="Q12" s="579"/>
    </row>
    <row r="13" spans="1:17" ht="14.45" customHeight="1" x14ac:dyDescent="0.2">
      <c r="A13" s="557" t="s">
        <v>1311</v>
      </c>
      <c r="B13" s="558" t="s">
        <v>1136</v>
      </c>
      <c r="C13" s="558" t="s">
        <v>1137</v>
      </c>
      <c r="D13" s="558" t="s">
        <v>1168</v>
      </c>
      <c r="E13" s="558" t="s">
        <v>1169</v>
      </c>
      <c r="F13" s="578">
        <v>1</v>
      </c>
      <c r="G13" s="578">
        <v>49</v>
      </c>
      <c r="H13" s="578"/>
      <c r="I13" s="578">
        <v>49</v>
      </c>
      <c r="J13" s="578"/>
      <c r="K13" s="578"/>
      <c r="L13" s="578"/>
      <c r="M13" s="578"/>
      <c r="N13" s="578">
        <v>1</v>
      </c>
      <c r="O13" s="578">
        <v>51</v>
      </c>
      <c r="P13" s="563"/>
      <c r="Q13" s="579">
        <v>51</v>
      </c>
    </row>
    <row r="14" spans="1:17" ht="14.45" customHeight="1" x14ac:dyDescent="0.2">
      <c r="A14" s="557" t="s">
        <v>1311</v>
      </c>
      <c r="B14" s="558" t="s">
        <v>1136</v>
      </c>
      <c r="C14" s="558" t="s">
        <v>1137</v>
      </c>
      <c r="D14" s="558" t="s">
        <v>1170</v>
      </c>
      <c r="E14" s="558" t="s">
        <v>1171</v>
      </c>
      <c r="F14" s="578">
        <v>7</v>
      </c>
      <c r="G14" s="578">
        <v>2744</v>
      </c>
      <c r="H14" s="578">
        <v>1.7192982456140351</v>
      </c>
      <c r="I14" s="578">
        <v>392</v>
      </c>
      <c r="J14" s="578">
        <v>4</v>
      </c>
      <c r="K14" s="578">
        <v>1596</v>
      </c>
      <c r="L14" s="578">
        <v>1</v>
      </c>
      <c r="M14" s="578">
        <v>399</v>
      </c>
      <c r="N14" s="578">
        <v>7</v>
      </c>
      <c r="O14" s="578">
        <v>2835</v>
      </c>
      <c r="P14" s="563">
        <v>1.7763157894736843</v>
      </c>
      <c r="Q14" s="579">
        <v>405</v>
      </c>
    </row>
    <row r="15" spans="1:17" ht="14.45" customHeight="1" x14ac:dyDescent="0.2">
      <c r="A15" s="557" t="s">
        <v>1311</v>
      </c>
      <c r="B15" s="558" t="s">
        <v>1136</v>
      </c>
      <c r="C15" s="558" t="s">
        <v>1137</v>
      </c>
      <c r="D15" s="558" t="s">
        <v>1172</v>
      </c>
      <c r="E15" s="558" t="s">
        <v>1173</v>
      </c>
      <c r="F15" s="578"/>
      <c r="G15" s="578"/>
      <c r="H15" s="578"/>
      <c r="I15" s="578"/>
      <c r="J15" s="578"/>
      <c r="K15" s="578"/>
      <c r="L15" s="578"/>
      <c r="M15" s="578"/>
      <c r="N15" s="578">
        <v>1</v>
      </c>
      <c r="O15" s="578">
        <v>39</v>
      </c>
      <c r="P15" s="563"/>
      <c r="Q15" s="579">
        <v>39</v>
      </c>
    </row>
    <row r="16" spans="1:17" ht="14.45" customHeight="1" x14ac:dyDescent="0.2">
      <c r="A16" s="557" t="s">
        <v>1311</v>
      </c>
      <c r="B16" s="558" t="s">
        <v>1136</v>
      </c>
      <c r="C16" s="558" t="s">
        <v>1137</v>
      </c>
      <c r="D16" s="558" t="s">
        <v>1176</v>
      </c>
      <c r="E16" s="558" t="s">
        <v>1177</v>
      </c>
      <c r="F16" s="578">
        <v>7</v>
      </c>
      <c r="G16" s="578">
        <v>4949</v>
      </c>
      <c r="H16" s="578">
        <v>2.3136979897148202</v>
      </c>
      <c r="I16" s="578">
        <v>707</v>
      </c>
      <c r="J16" s="578">
        <v>3</v>
      </c>
      <c r="K16" s="578">
        <v>2139</v>
      </c>
      <c r="L16" s="578">
        <v>1</v>
      </c>
      <c r="M16" s="578">
        <v>713</v>
      </c>
      <c r="N16" s="578">
        <v>7</v>
      </c>
      <c r="O16" s="578">
        <v>5033</v>
      </c>
      <c r="P16" s="563">
        <v>2.3529686769518467</v>
      </c>
      <c r="Q16" s="579">
        <v>719</v>
      </c>
    </row>
    <row r="17" spans="1:17" ht="14.45" customHeight="1" x14ac:dyDescent="0.2">
      <c r="A17" s="557" t="s">
        <v>1311</v>
      </c>
      <c r="B17" s="558" t="s">
        <v>1136</v>
      </c>
      <c r="C17" s="558" t="s">
        <v>1137</v>
      </c>
      <c r="D17" s="558" t="s">
        <v>1178</v>
      </c>
      <c r="E17" s="558" t="s">
        <v>1179</v>
      </c>
      <c r="F17" s="578">
        <v>1</v>
      </c>
      <c r="G17" s="578">
        <v>148</v>
      </c>
      <c r="H17" s="578"/>
      <c r="I17" s="578">
        <v>148</v>
      </c>
      <c r="J17" s="578"/>
      <c r="K17" s="578"/>
      <c r="L17" s="578"/>
      <c r="M17" s="578"/>
      <c r="N17" s="578"/>
      <c r="O17" s="578"/>
      <c r="P17" s="563"/>
      <c r="Q17" s="579"/>
    </row>
    <row r="18" spans="1:17" ht="14.45" customHeight="1" x14ac:dyDescent="0.2">
      <c r="A18" s="557" t="s">
        <v>1311</v>
      </c>
      <c r="B18" s="558" t="s">
        <v>1136</v>
      </c>
      <c r="C18" s="558" t="s">
        <v>1137</v>
      </c>
      <c r="D18" s="558" t="s">
        <v>1180</v>
      </c>
      <c r="E18" s="558" t="s">
        <v>1181</v>
      </c>
      <c r="F18" s="578">
        <v>62</v>
      </c>
      <c r="G18" s="578">
        <v>18910</v>
      </c>
      <c r="H18" s="578">
        <v>5.116341991341991</v>
      </c>
      <c r="I18" s="578">
        <v>305</v>
      </c>
      <c r="J18" s="578">
        <v>12</v>
      </c>
      <c r="K18" s="578">
        <v>3696</v>
      </c>
      <c r="L18" s="578">
        <v>1</v>
      </c>
      <c r="M18" s="578">
        <v>308</v>
      </c>
      <c r="N18" s="578">
        <v>7</v>
      </c>
      <c r="O18" s="578">
        <v>2170</v>
      </c>
      <c r="P18" s="563">
        <v>0.58712121212121215</v>
      </c>
      <c r="Q18" s="579">
        <v>310</v>
      </c>
    </row>
    <row r="19" spans="1:17" ht="14.45" customHeight="1" x14ac:dyDescent="0.2">
      <c r="A19" s="557" t="s">
        <v>1311</v>
      </c>
      <c r="B19" s="558" t="s">
        <v>1136</v>
      </c>
      <c r="C19" s="558" t="s">
        <v>1137</v>
      </c>
      <c r="D19" s="558" t="s">
        <v>1182</v>
      </c>
      <c r="E19" s="558" t="s">
        <v>1183</v>
      </c>
      <c r="F19" s="578">
        <v>4</v>
      </c>
      <c r="G19" s="578">
        <v>14888</v>
      </c>
      <c r="H19" s="578">
        <v>3.9564177517937815</v>
      </c>
      <c r="I19" s="578">
        <v>3722</v>
      </c>
      <c r="J19" s="578">
        <v>1</v>
      </c>
      <c r="K19" s="578">
        <v>3763</v>
      </c>
      <c r="L19" s="578">
        <v>1</v>
      </c>
      <c r="M19" s="578">
        <v>3763</v>
      </c>
      <c r="N19" s="578">
        <v>1</v>
      </c>
      <c r="O19" s="578">
        <v>3799</v>
      </c>
      <c r="P19" s="563">
        <v>1.0095668349720968</v>
      </c>
      <c r="Q19" s="579">
        <v>3799</v>
      </c>
    </row>
    <row r="20" spans="1:17" ht="14.45" customHeight="1" x14ac:dyDescent="0.2">
      <c r="A20" s="557" t="s">
        <v>1311</v>
      </c>
      <c r="B20" s="558" t="s">
        <v>1136</v>
      </c>
      <c r="C20" s="558" t="s">
        <v>1137</v>
      </c>
      <c r="D20" s="558" t="s">
        <v>1184</v>
      </c>
      <c r="E20" s="558" t="s">
        <v>1185</v>
      </c>
      <c r="F20" s="578">
        <v>73</v>
      </c>
      <c r="G20" s="578">
        <v>36135</v>
      </c>
      <c r="H20" s="578">
        <v>0.97857877917998159</v>
      </c>
      <c r="I20" s="578">
        <v>495</v>
      </c>
      <c r="J20" s="578">
        <v>74</v>
      </c>
      <c r="K20" s="578">
        <v>36926</v>
      </c>
      <c r="L20" s="578">
        <v>1</v>
      </c>
      <c r="M20" s="578">
        <v>499</v>
      </c>
      <c r="N20" s="578">
        <v>29</v>
      </c>
      <c r="O20" s="578">
        <v>14587</v>
      </c>
      <c r="P20" s="563">
        <v>0.3950333098629692</v>
      </c>
      <c r="Q20" s="579">
        <v>503</v>
      </c>
    </row>
    <row r="21" spans="1:17" ht="14.45" customHeight="1" x14ac:dyDescent="0.2">
      <c r="A21" s="557" t="s">
        <v>1311</v>
      </c>
      <c r="B21" s="558" t="s">
        <v>1136</v>
      </c>
      <c r="C21" s="558" t="s">
        <v>1137</v>
      </c>
      <c r="D21" s="558" t="s">
        <v>1186</v>
      </c>
      <c r="E21" s="558" t="s">
        <v>1187</v>
      </c>
      <c r="F21" s="578"/>
      <c r="G21" s="578"/>
      <c r="H21" s="578"/>
      <c r="I21" s="578"/>
      <c r="J21" s="578"/>
      <c r="K21" s="578"/>
      <c r="L21" s="578"/>
      <c r="M21" s="578"/>
      <c r="N21" s="578">
        <v>1</v>
      </c>
      <c r="O21" s="578">
        <v>6732</v>
      </c>
      <c r="P21" s="563"/>
      <c r="Q21" s="579">
        <v>6732</v>
      </c>
    </row>
    <row r="22" spans="1:17" ht="14.45" customHeight="1" x14ac:dyDescent="0.2">
      <c r="A22" s="557" t="s">
        <v>1311</v>
      </c>
      <c r="B22" s="558" t="s">
        <v>1136</v>
      </c>
      <c r="C22" s="558" t="s">
        <v>1137</v>
      </c>
      <c r="D22" s="558" t="s">
        <v>1188</v>
      </c>
      <c r="E22" s="558" t="s">
        <v>1189</v>
      </c>
      <c r="F22" s="578">
        <v>43</v>
      </c>
      <c r="G22" s="578">
        <v>15953</v>
      </c>
      <c r="H22" s="578">
        <v>1.3686513383665064</v>
      </c>
      <c r="I22" s="578">
        <v>371</v>
      </c>
      <c r="J22" s="578">
        <v>31</v>
      </c>
      <c r="K22" s="578">
        <v>11656</v>
      </c>
      <c r="L22" s="578">
        <v>1</v>
      </c>
      <c r="M22" s="578">
        <v>376</v>
      </c>
      <c r="N22" s="578">
        <v>11</v>
      </c>
      <c r="O22" s="578">
        <v>4180</v>
      </c>
      <c r="P22" s="563">
        <v>0.35861358956760464</v>
      </c>
      <c r="Q22" s="579">
        <v>380</v>
      </c>
    </row>
    <row r="23" spans="1:17" ht="14.45" customHeight="1" x14ac:dyDescent="0.2">
      <c r="A23" s="557" t="s">
        <v>1311</v>
      </c>
      <c r="B23" s="558" t="s">
        <v>1136</v>
      </c>
      <c r="C23" s="558" t="s">
        <v>1137</v>
      </c>
      <c r="D23" s="558" t="s">
        <v>1196</v>
      </c>
      <c r="E23" s="558" t="s">
        <v>1197</v>
      </c>
      <c r="F23" s="578">
        <v>11</v>
      </c>
      <c r="G23" s="578">
        <v>1232</v>
      </c>
      <c r="H23" s="578">
        <v>1.8171091445427729</v>
      </c>
      <c r="I23" s="578">
        <v>112</v>
      </c>
      <c r="J23" s="578">
        <v>6</v>
      </c>
      <c r="K23" s="578">
        <v>678</v>
      </c>
      <c r="L23" s="578">
        <v>1</v>
      </c>
      <c r="M23" s="578">
        <v>113</v>
      </c>
      <c r="N23" s="578">
        <v>4</v>
      </c>
      <c r="O23" s="578">
        <v>456</v>
      </c>
      <c r="P23" s="563">
        <v>0.67256637168141598</v>
      </c>
      <c r="Q23" s="579">
        <v>114</v>
      </c>
    </row>
    <row r="24" spans="1:17" ht="14.45" customHeight="1" x14ac:dyDescent="0.2">
      <c r="A24" s="557" t="s">
        <v>1311</v>
      </c>
      <c r="B24" s="558" t="s">
        <v>1136</v>
      </c>
      <c r="C24" s="558" t="s">
        <v>1137</v>
      </c>
      <c r="D24" s="558" t="s">
        <v>1200</v>
      </c>
      <c r="E24" s="558" t="s">
        <v>1201</v>
      </c>
      <c r="F24" s="578">
        <v>1</v>
      </c>
      <c r="G24" s="578">
        <v>496</v>
      </c>
      <c r="H24" s="578"/>
      <c r="I24" s="578">
        <v>496</v>
      </c>
      <c r="J24" s="578"/>
      <c r="K24" s="578"/>
      <c r="L24" s="578"/>
      <c r="M24" s="578"/>
      <c r="N24" s="578"/>
      <c r="O24" s="578"/>
      <c r="P24" s="563"/>
      <c r="Q24" s="579"/>
    </row>
    <row r="25" spans="1:17" ht="14.45" customHeight="1" x14ac:dyDescent="0.2">
      <c r="A25" s="557" t="s">
        <v>1311</v>
      </c>
      <c r="B25" s="558" t="s">
        <v>1136</v>
      </c>
      <c r="C25" s="558" t="s">
        <v>1137</v>
      </c>
      <c r="D25" s="558" t="s">
        <v>1202</v>
      </c>
      <c r="E25" s="558" t="s">
        <v>1203</v>
      </c>
      <c r="F25" s="578">
        <v>47</v>
      </c>
      <c r="G25" s="578">
        <v>21526</v>
      </c>
      <c r="H25" s="578">
        <v>1.2234852790724111</v>
      </c>
      <c r="I25" s="578">
        <v>458</v>
      </c>
      <c r="J25" s="578">
        <v>38</v>
      </c>
      <c r="K25" s="578">
        <v>17594</v>
      </c>
      <c r="L25" s="578">
        <v>1</v>
      </c>
      <c r="M25" s="578">
        <v>463</v>
      </c>
      <c r="N25" s="578">
        <v>32</v>
      </c>
      <c r="O25" s="578">
        <v>14944</v>
      </c>
      <c r="P25" s="563">
        <v>0.84938047061498234</v>
      </c>
      <c r="Q25" s="579">
        <v>467</v>
      </c>
    </row>
    <row r="26" spans="1:17" ht="14.45" customHeight="1" x14ac:dyDescent="0.2">
      <c r="A26" s="557" t="s">
        <v>1311</v>
      </c>
      <c r="B26" s="558" t="s">
        <v>1136</v>
      </c>
      <c r="C26" s="558" t="s">
        <v>1137</v>
      </c>
      <c r="D26" s="558" t="s">
        <v>1204</v>
      </c>
      <c r="E26" s="558" t="s">
        <v>1205</v>
      </c>
      <c r="F26" s="578">
        <v>117</v>
      </c>
      <c r="G26" s="578">
        <v>6786</v>
      </c>
      <c r="H26" s="578">
        <v>1.6669123065585851</v>
      </c>
      <c r="I26" s="578">
        <v>58</v>
      </c>
      <c r="J26" s="578">
        <v>69</v>
      </c>
      <c r="K26" s="578">
        <v>4071</v>
      </c>
      <c r="L26" s="578">
        <v>1</v>
      </c>
      <c r="M26" s="578">
        <v>59</v>
      </c>
      <c r="N26" s="578">
        <v>32</v>
      </c>
      <c r="O26" s="578">
        <v>1888</v>
      </c>
      <c r="P26" s="563">
        <v>0.46376811594202899</v>
      </c>
      <c r="Q26" s="579">
        <v>59</v>
      </c>
    </row>
    <row r="27" spans="1:17" ht="14.45" customHeight="1" x14ac:dyDescent="0.2">
      <c r="A27" s="557" t="s">
        <v>1311</v>
      </c>
      <c r="B27" s="558" t="s">
        <v>1136</v>
      </c>
      <c r="C27" s="558" t="s">
        <v>1137</v>
      </c>
      <c r="D27" s="558" t="s">
        <v>1206</v>
      </c>
      <c r="E27" s="558" t="s">
        <v>1207</v>
      </c>
      <c r="F27" s="578"/>
      <c r="G27" s="578"/>
      <c r="H27" s="578"/>
      <c r="I27" s="578"/>
      <c r="J27" s="578">
        <v>1</v>
      </c>
      <c r="K27" s="578">
        <v>2179</v>
      </c>
      <c r="L27" s="578">
        <v>1</v>
      </c>
      <c r="M27" s="578">
        <v>2179</v>
      </c>
      <c r="N27" s="578"/>
      <c r="O27" s="578"/>
      <c r="P27" s="563"/>
      <c r="Q27" s="579"/>
    </row>
    <row r="28" spans="1:17" ht="14.45" customHeight="1" x14ac:dyDescent="0.2">
      <c r="A28" s="557" t="s">
        <v>1311</v>
      </c>
      <c r="B28" s="558" t="s">
        <v>1136</v>
      </c>
      <c r="C28" s="558" t="s">
        <v>1137</v>
      </c>
      <c r="D28" s="558" t="s">
        <v>1212</v>
      </c>
      <c r="E28" s="558" t="s">
        <v>1213</v>
      </c>
      <c r="F28" s="578">
        <v>179</v>
      </c>
      <c r="G28" s="578">
        <v>31504</v>
      </c>
      <c r="H28" s="578">
        <v>1.6296296296296295</v>
      </c>
      <c r="I28" s="578">
        <v>176</v>
      </c>
      <c r="J28" s="578">
        <v>108</v>
      </c>
      <c r="K28" s="578">
        <v>19332</v>
      </c>
      <c r="L28" s="578">
        <v>1</v>
      </c>
      <c r="M28" s="578">
        <v>179</v>
      </c>
      <c r="N28" s="578">
        <v>56</v>
      </c>
      <c r="O28" s="578">
        <v>10136</v>
      </c>
      <c r="P28" s="563">
        <v>0.52431202151872547</v>
      </c>
      <c r="Q28" s="579">
        <v>181</v>
      </c>
    </row>
    <row r="29" spans="1:17" ht="14.45" customHeight="1" x14ac:dyDescent="0.2">
      <c r="A29" s="557" t="s">
        <v>1311</v>
      </c>
      <c r="B29" s="558" t="s">
        <v>1136</v>
      </c>
      <c r="C29" s="558" t="s">
        <v>1137</v>
      </c>
      <c r="D29" s="558" t="s">
        <v>1214</v>
      </c>
      <c r="E29" s="558" t="s">
        <v>1215</v>
      </c>
      <c r="F29" s="578">
        <v>17</v>
      </c>
      <c r="G29" s="578">
        <v>1462</v>
      </c>
      <c r="H29" s="578">
        <v>2.8007662835249043</v>
      </c>
      <c r="I29" s="578">
        <v>86</v>
      </c>
      <c r="J29" s="578">
        <v>6</v>
      </c>
      <c r="K29" s="578">
        <v>522</v>
      </c>
      <c r="L29" s="578">
        <v>1</v>
      </c>
      <c r="M29" s="578">
        <v>87</v>
      </c>
      <c r="N29" s="578">
        <v>18</v>
      </c>
      <c r="O29" s="578">
        <v>1584</v>
      </c>
      <c r="P29" s="563">
        <v>3.0344827586206895</v>
      </c>
      <c r="Q29" s="579">
        <v>88</v>
      </c>
    </row>
    <row r="30" spans="1:17" ht="14.45" customHeight="1" x14ac:dyDescent="0.2">
      <c r="A30" s="557" t="s">
        <v>1311</v>
      </c>
      <c r="B30" s="558" t="s">
        <v>1136</v>
      </c>
      <c r="C30" s="558" t="s">
        <v>1137</v>
      </c>
      <c r="D30" s="558" t="s">
        <v>1218</v>
      </c>
      <c r="E30" s="558" t="s">
        <v>1219</v>
      </c>
      <c r="F30" s="578">
        <v>3</v>
      </c>
      <c r="G30" s="578">
        <v>510</v>
      </c>
      <c r="H30" s="578">
        <v>0.98837209302325579</v>
      </c>
      <c r="I30" s="578">
        <v>170</v>
      </c>
      <c r="J30" s="578">
        <v>3</v>
      </c>
      <c r="K30" s="578">
        <v>516</v>
      </c>
      <c r="L30" s="578">
        <v>1</v>
      </c>
      <c r="M30" s="578">
        <v>172</v>
      </c>
      <c r="N30" s="578">
        <v>3</v>
      </c>
      <c r="O30" s="578">
        <v>522</v>
      </c>
      <c r="P30" s="563">
        <v>1.0116279069767442</v>
      </c>
      <c r="Q30" s="579">
        <v>174</v>
      </c>
    </row>
    <row r="31" spans="1:17" ht="14.45" customHeight="1" x14ac:dyDescent="0.2">
      <c r="A31" s="557" t="s">
        <v>1311</v>
      </c>
      <c r="B31" s="558" t="s">
        <v>1136</v>
      </c>
      <c r="C31" s="558" t="s">
        <v>1137</v>
      </c>
      <c r="D31" s="558" t="s">
        <v>1222</v>
      </c>
      <c r="E31" s="558" t="s">
        <v>1223</v>
      </c>
      <c r="F31" s="578">
        <v>1</v>
      </c>
      <c r="G31" s="578">
        <v>177</v>
      </c>
      <c r="H31" s="578"/>
      <c r="I31" s="578">
        <v>177</v>
      </c>
      <c r="J31" s="578"/>
      <c r="K31" s="578"/>
      <c r="L31" s="578"/>
      <c r="M31" s="578"/>
      <c r="N31" s="578"/>
      <c r="O31" s="578"/>
      <c r="P31" s="563"/>
      <c r="Q31" s="579"/>
    </row>
    <row r="32" spans="1:17" ht="14.45" customHeight="1" x14ac:dyDescent="0.2">
      <c r="A32" s="557" t="s">
        <v>1311</v>
      </c>
      <c r="B32" s="558" t="s">
        <v>1136</v>
      </c>
      <c r="C32" s="558" t="s">
        <v>1137</v>
      </c>
      <c r="D32" s="558" t="s">
        <v>1226</v>
      </c>
      <c r="E32" s="558" t="s">
        <v>1227</v>
      </c>
      <c r="F32" s="578">
        <v>7</v>
      </c>
      <c r="G32" s="578">
        <v>1848</v>
      </c>
      <c r="H32" s="578">
        <v>3.4606741573033708</v>
      </c>
      <c r="I32" s="578">
        <v>264</v>
      </c>
      <c r="J32" s="578">
        <v>2</v>
      </c>
      <c r="K32" s="578">
        <v>534</v>
      </c>
      <c r="L32" s="578">
        <v>1</v>
      </c>
      <c r="M32" s="578">
        <v>267</v>
      </c>
      <c r="N32" s="578">
        <v>8</v>
      </c>
      <c r="O32" s="578">
        <v>2152</v>
      </c>
      <c r="P32" s="563">
        <v>4.0299625468164795</v>
      </c>
      <c r="Q32" s="579">
        <v>269</v>
      </c>
    </row>
    <row r="33" spans="1:17" ht="14.45" customHeight="1" x14ac:dyDescent="0.2">
      <c r="A33" s="557" t="s">
        <v>1311</v>
      </c>
      <c r="B33" s="558" t="s">
        <v>1136</v>
      </c>
      <c r="C33" s="558" t="s">
        <v>1137</v>
      </c>
      <c r="D33" s="558" t="s">
        <v>1228</v>
      </c>
      <c r="E33" s="558" t="s">
        <v>1229</v>
      </c>
      <c r="F33" s="578">
        <v>3</v>
      </c>
      <c r="G33" s="578">
        <v>6402</v>
      </c>
      <c r="H33" s="578">
        <v>0.33146940043491768</v>
      </c>
      <c r="I33" s="578">
        <v>2134</v>
      </c>
      <c r="J33" s="578">
        <v>9</v>
      </c>
      <c r="K33" s="578">
        <v>19314</v>
      </c>
      <c r="L33" s="578">
        <v>1</v>
      </c>
      <c r="M33" s="578">
        <v>2146</v>
      </c>
      <c r="N33" s="578">
        <v>2</v>
      </c>
      <c r="O33" s="578">
        <v>4314</v>
      </c>
      <c r="P33" s="563">
        <v>0.22336129232680957</v>
      </c>
      <c r="Q33" s="579">
        <v>2157</v>
      </c>
    </row>
    <row r="34" spans="1:17" ht="14.45" customHeight="1" x14ac:dyDescent="0.2">
      <c r="A34" s="557" t="s">
        <v>1311</v>
      </c>
      <c r="B34" s="558" t="s">
        <v>1136</v>
      </c>
      <c r="C34" s="558" t="s">
        <v>1137</v>
      </c>
      <c r="D34" s="558" t="s">
        <v>1232</v>
      </c>
      <c r="E34" s="558" t="s">
        <v>1233</v>
      </c>
      <c r="F34" s="578">
        <v>4</v>
      </c>
      <c r="G34" s="578">
        <v>1704</v>
      </c>
      <c r="H34" s="578">
        <v>1.9586206896551723</v>
      </c>
      <c r="I34" s="578">
        <v>426</v>
      </c>
      <c r="J34" s="578">
        <v>2</v>
      </c>
      <c r="K34" s="578">
        <v>870</v>
      </c>
      <c r="L34" s="578">
        <v>1</v>
      </c>
      <c r="M34" s="578">
        <v>435</v>
      </c>
      <c r="N34" s="578">
        <v>2</v>
      </c>
      <c r="O34" s="578">
        <v>884</v>
      </c>
      <c r="P34" s="563">
        <v>1.0160919540229885</v>
      </c>
      <c r="Q34" s="579">
        <v>442</v>
      </c>
    </row>
    <row r="35" spans="1:17" ht="14.45" customHeight="1" x14ac:dyDescent="0.2">
      <c r="A35" s="557" t="s">
        <v>1311</v>
      </c>
      <c r="B35" s="558" t="s">
        <v>1136</v>
      </c>
      <c r="C35" s="558" t="s">
        <v>1137</v>
      </c>
      <c r="D35" s="558" t="s">
        <v>1234</v>
      </c>
      <c r="E35" s="558" t="s">
        <v>1235</v>
      </c>
      <c r="F35" s="578"/>
      <c r="G35" s="578"/>
      <c r="H35" s="578"/>
      <c r="I35" s="578"/>
      <c r="J35" s="578">
        <v>1</v>
      </c>
      <c r="K35" s="578">
        <v>865</v>
      </c>
      <c r="L35" s="578">
        <v>1</v>
      </c>
      <c r="M35" s="578">
        <v>865</v>
      </c>
      <c r="N35" s="578"/>
      <c r="O35" s="578"/>
      <c r="P35" s="563"/>
      <c r="Q35" s="579"/>
    </row>
    <row r="36" spans="1:17" ht="14.45" customHeight="1" x14ac:dyDescent="0.2">
      <c r="A36" s="557" t="s">
        <v>1311</v>
      </c>
      <c r="B36" s="558" t="s">
        <v>1136</v>
      </c>
      <c r="C36" s="558" t="s">
        <v>1137</v>
      </c>
      <c r="D36" s="558" t="s">
        <v>1237</v>
      </c>
      <c r="E36" s="558" t="s">
        <v>1238</v>
      </c>
      <c r="F36" s="578"/>
      <c r="G36" s="578"/>
      <c r="H36" s="578"/>
      <c r="I36" s="578"/>
      <c r="J36" s="578">
        <v>2</v>
      </c>
      <c r="K36" s="578">
        <v>10524</v>
      </c>
      <c r="L36" s="578">
        <v>1</v>
      </c>
      <c r="M36" s="578">
        <v>5262</v>
      </c>
      <c r="N36" s="578"/>
      <c r="O36" s="578"/>
      <c r="P36" s="563"/>
      <c r="Q36" s="579"/>
    </row>
    <row r="37" spans="1:17" ht="14.45" customHeight="1" x14ac:dyDescent="0.2">
      <c r="A37" s="557" t="s">
        <v>1311</v>
      </c>
      <c r="B37" s="558" t="s">
        <v>1136</v>
      </c>
      <c r="C37" s="558" t="s">
        <v>1137</v>
      </c>
      <c r="D37" s="558" t="s">
        <v>1239</v>
      </c>
      <c r="E37" s="558" t="s">
        <v>1240</v>
      </c>
      <c r="F37" s="578"/>
      <c r="G37" s="578"/>
      <c r="H37" s="578"/>
      <c r="I37" s="578"/>
      <c r="J37" s="578">
        <v>1</v>
      </c>
      <c r="K37" s="578">
        <v>291</v>
      </c>
      <c r="L37" s="578">
        <v>1</v>
      </c>
      <c r="M37" s="578">
        <v>291</v>
      </c>
      <c r="N37" s="578"/>
      <c r="O37" s="578"/>
      <c r="P37" s="563"/>
      <c r="Q37" s="579"/>
    </row>
    <row r="38" spans="1:17" ht="14.45" customHeight="1" x14ac:dyDescent="0.2">
      <c r="A38" s="557" t="s">
        <v>1311</v>
      </c>
      <c r="B38" s="558" t="s">
        <v>1136</v>
      </c>
      <c r="C38" s="558" t="s">
        <v>1137</v>
      </c>
      <c r="D38" s="558" t="s">
        <v>1241</v>
      </c>
      <c r="E38" s="558" t="s">
        <v>1242</v>
      </c>
      <c r="F38" s="578">
        <v>4</v>
      </c>
      <c r="G38" s="578">
        <v>4408</v>
      </c>
      <c r="H38" s="578">
        <v>3.9427549194991056</v>
      </c>
      <c r="I38" s="578">
        <v>1102</v>
      </c>
      <c r="J38" s="578">
        <v>1</v>
      </c>
      <c r="K38" s="578">
        <v>1118</v>
      </c>
      <c r="L38" s="578">
        <v>1</v>
      </c>
      <c r="M38" s="578">
        <v>1118</v>
      </c>
      <c r="N38" s="578">
        <v>1</v>
      </c>
      <c r="O38" s="578">
        <v>1132</v>
      </c>
      <c r="P38" s="563">
        <v>1.0125223613595706</v>
      </c>
      <c r="Q38" s="579">
        <v>1132</v>
      </c>
    </row>
    <row r="39" spans="1:17" ht="14.45" customHeight="1" x14ac:dyDescent="0.2">
      <c r="A39" s="557" t="s">
        <v>1311</v>
      </c>
      <c r="B39" s="558" t="s">
        <v>1136</v>
      </c>
      <c r="C39" s="558" t="s">
        <v>1137</v>
      </c>
      <c r="D39" s="558" t="s">
        <v>1249</v>
      </c>
      <c r="E39" s="558" t="s">
        <v>1250</v>
      </c>
      <c r="F39" s="578"/>
      <c r="G39" s="578"/>
      <c r="H39" s="578"/>
      <c r="I39" s="578"/>
      <c r="J39" s="578">
        <v>1</v>
      </c>
      <c r="K39" s="578">
        <v>0</v>
      </c>
      <c r="L39" s="578"/>
      <c r="M39" s="578">
        <v>0</v>
      </c>
      <c r="N39" s="578"/>
      <c r="O39" s="578"/>
      <c r="P39" s="563"/>
      <c r="Q39" s="579"/>
    </row>
    <row r="40" spans="1:17" ht="14.45" customHeight="1" x14ac:dyDescent="0.2">
      <c r="A40" s="557" t="s">
        <v>1311</v>
      </c>
      <c r="B40" s="558" t="s">
        <v>1275</v>
      </c>
      <c r="C40" s="558" t="s">
        <v>1137</v>
      </c>
      <c r="D40" s="558" t="s">
        <v>1276</v>
      </c>
      <c r="E40" s="558" t="s">
        <v>1277</v>
      </c>
      <c r="F40" s="578"/>
      <c r="G40" s="578"/>
      <c r="H40" s="578"/>
      <c r="I40" s="578"/>
      <c r="J40" s="578"/>
      <c r="K40" s="578"/>
      <c r="L40" s="578"/>
      <c r="M40" s="578"/>
      <c r="N40" s="578">
        <v>3</v>
      </c>
      <c r="O40" s="578">
        <v>678</v>
      </c>
      <c r="P40" s="563"/>
      <c r="Q40" s="579">
        <v>226</v>
      </c>
    </row>
    <row r="41" spans="1:17" ht="14.45" customHeight="1" x14ac:dyDescent="0.2">
      <c r="A41" s="557" t="s">
        <v>1311</v>
      </c>
      <c r="B41" s="558" t="s">
        <v>1275</v>
      </c>
      <c r="C41" s="558" t="s">
        <v>1137</v>
      </c>
      <c r="D41" s="558" t="s">
        <v>1278</v>
      </c>
      <c r="E41" s="558" t="s">
        <v>1279</v>
      </c>
      <c r="F41" s="578"/>
      <c r="G41" s="578"/>
      <c r="H41" s="578"/>
      <c r="I41" s="578"/>
      <c r="J41" s="578"/>
      <c r="K41" s="578"/>
      <c r="L41" s="578"/>
      <c r="M41" s="578"/>
      <c r="N41" s="578">
        <v>3</v>
      </c>
      <c r="O41" s="578">
        <v>3342</v>
      </c>
      <c r="P41" s="563"/>
      <c r="Q41" s="579">
        <v>1114</v>
      </c>
    </row>
    <row r="42" spans="1:17" ht="14.45" customHeight="1" x14ac:dyDescent="0.2">
      <c r="A42" s="557" t="s">
        <v>1311</v>
      </c>
      <c r="B42" s="558" t="s">
        <v>1275</v>
      </c>
      <c r="C42" s="558" t="s">
        <v>1137</v>
      </c>
      <c r="D42" s="558" t="s">
        <v>1280</v>
      </c>
      <c r="E42" s="558" t="s">
        <v>1281</v>
      </c>
      <c r="F42" s="578"/>
      <c r="G42" s="578"/>
      <c r="H42" s="578"/>
      <c r="I42" s="578"/>
      <c r="J42" s="578"/>
      <c r="K42" s="578"/>
      <c r="L42" s="578"/>
      <c r="M42" s="578"/>
      <c r="N42" s="578">
        <v>18</v>
      </c>
      <c r="O42" s="578">
        <v>29448</v>
      </c>
      <c r="P42" s="563"/>
      <c r="Q42" s="579">
        <v>1636</v>
      </c>
    </row>
    <row r="43" spans="1:17" ht="14.45" customHeight="1" x14ac:dyDescent="0.2">
      <c r="A43" s="557" t="s">
        <v>1312</v>
      </c>
      <c r="B43" s="558" t="s">
        <v>1136</v>
      </c>
      <c r="C43" s="558" t="s">
        <v>1137</v>
      </c>
      <c r="D43" s="558" t="s">
        <v>1138</v>
      </c>
      <c r="E43" s="558" t="s">
        <v>1139</v>
      </c>
      <c r="F43" s="578"/>
      <c r="G43" s="578"/>
      <c r="H43" s="578"/>
      <c r="I43" s="578"/>
      <c r="J43" s="578">
        <v>4</v>
      </c>
      <c r="K43" s="578">
        <v>9036</v>
      </c>
      <c r="L43" s="578">
        <v>1</v>
      </c>
      <c r="M43" s="578">
        <v>2259</v>
      </c>
      <c r="N43" s="578"/>
      <c r="O43" s="578"/>
      <c r="P43" s="563"/>
      <c r="Q43" s="579"/>
    </row>
    <row r="44" spans="1:17" ht="14.45" customHeight="1" x14ac:dyDescent="0.2">
      <c r="A44" s="557" t="s">
        <v>1312</v>
      </c>
      <c r="B44" s="558" t="s">
        <v>1136</v>
      </c>
      <c r="C44" s="558" t="s">
        <v>1137</v>
      </c>
      <c r="D44" s="558" t="s">
        <v>1140</v>
      </c>
      <c r="E44" s="558" t="s">
        <v>1141</v>
      </c>
      <c r="F44" s="578">
        <v>35</v>
      </c>
      <c r="G44" s="578">
        <v>2030</v>
      </c>
      <c r="H44" s="578">
        <v>0.64918452190598019</v>
      </c>
      <c r="I44" s="578">
        <v>58</v>
      </c>
      <c r="J44" s="578">
        <v>53</v>
      </c>
      <c r="K44" s="578">
        <v>3127</v>
      </c>
      <c r="L44" s="578">
        <v>1</v>
      </c>
      <c r="M44" s="578">
        <v>59</v>
      </c>
      <c r="N44" s="578">
        <v>80</v>
      </c>
      <c r="O44" s="578">
        <v>4720</v>
      </c>
      <c r="P44" s="563">
        <v>1.5094339622641511</v>
      </c>
      <c r="Q44" s="579">
        <v>59</v>
      </c>
    </row>
    <row r="45" spans="1:17" ht="14.45" customHeight="1" x14ac:dyDescent="0.2">
      <c r="A45" s="557" t="s">
        <v>1312</v>
      </c>
      <c r="B45" s="558" t="s">
        <v>1136</v>
      </c>
      <c r="C45" s="558" t="s">
        <v>1137</v>
      </c>
      <c r="D45" s="558" t="s">
        <v>1142</v>
      </c>
      <c r="E45" s="558" t="s">
        <v>1143</v>
      </c>
      <c r="F45" s="578">
        <v>2</v>
      </c>
      <c r="G45" s="578">
        <v>262</v>
      </c>
      <c r="H45" s="578">
        <v>0.28354978354978355</v>
      </c>
      <c r="I45" s="578">
        <v>131</v>
      </c>
      <c r="J45" s="578">
        <v>7</v>
      </c>
      <c r="K45" s="578">
        <v>924</v>
      </c>
      <c r="L45" s="578">
        <v>1</v>
      </c>
      <c r="M45" s="578">
        <v>132</v>
      </c>
      <c r="N45" s="578">
        <v>10</v>
      </c>
      <c r="O45" s="578">
        <v>1330</v>
      </c>
      <c r="P45" s="563">
        <v>1.4393939393939394</v>
      </c>
      <c r="Q45" s="579">
        <v>133</v>
      </c>
    </row>
    <row r="46" spans="1:17" ht="14.45" customHeight="1" x14ac:dyDescent="0.2">
      <c r="A46" s="557" t="s">
        <v>1312</v>
      </c>
      <c r="B46" s="558" t="s">
        <v>1136</v>
      </c>
      <c r="C46" s="558" t="s">
        <v>1137</v>
      </c>
      <c r="D46" s="558" t="s">
        <v>1148</v>
      </c>
      <c r="E46" s="558" t="s">
        <v>1149</v>
      </c>
      <c r="F46" s="578">
        <v>70</v>
      </c>
      <c r="G46" s="578">
        <v>12600</v>
      </c>
      <c r="H46" s="578">
        <v>0.58349541539316474</v>
      </c>
      <c r="I46" s="578">
        <v>180</v>
      </c>
      <c r="J46" s="578">
        <v>118</v>
      </c>
      <c r="K46" s="578">
        <v>21594</v>
      </c>
      <c r="L46" s="578">
        <v>1</v>
      </c>
      <c r="M46" s="578">
        <v>183</v>
      </c>
      <c r="N46" s="578">
        <v>203</v>
      </c>
      <c r="O46" s="578">
        <v>37555</v>
      </c>
      <c r="P46" s="563">
        <v>1.7391405019912938</v>
      </c>
      <c r="Q46" s="579">
        <v>185</v>
      </c>
    </row>
    <row r="47" spans="1:17" ht="14.45" customHeight="1" x14ac:dyDescent="0.2">
      <c r="A47" s="557" t="s">
        <v>1312</v>
      </c>
      <c r="B47" s="558" t="s">
        <v>1136</v>
      </c>
      <c r="C47" s="558" t="s">
        <v>1137</v>
      </c>
      <c r="D47" s="558" t="s">
        <v>1152</v>
      </c>
      <c r="E47" s="558" t="s">
        <v>1153</v>
      </c>
      <c r="F47" s="578">
        <v>50</v>
      </c>
      <c r="G47" s="578">
        <v>16850</v>
      </c>
      <c r="H47" s="578">
        <v>0.46180831529037741</v>
      </c>
      <c r="I47" s="578">
        <v>337</v>
      </c>
      <c r="J47" s="578">
        <v>107</v>
      </c>
      <c r="K47" s="578">
        <v>36487</v>
      </c>
      <c r="L47" s="578">
        <v>1</v>
      </c>
      <c r="M47" s="578">
        <v>341</v>
      </c>
      <c r="N47" s="578">
        <v>93</v>
      </c>
      <c r="O47" s="578">
        <v>31992</v>
      </c>
      <c r="P47" s="563">
        <v>0.87680543755310114</v>
      </c>
      <c r="Q47" s="579">
        <v>344</v>
      </c>
    </row>
    <row r="48" spans="1:17" ht="14.45" customHeight="1" x14ac:dyDescent="0.2">
      <c r="A48" s="557" t="s">
        <v>1312</v>
      </c>
      <c r="B48" s="558" t="s">
        <v>1136</v>
      </c>
      <c r="C48" s="558" t="s">
        <v>1137</v>
      </c>
      <c r="D48" s="558" t="s">
        <v>1154</v>
      </c>
      <c r="E48" s="558" t="s">
        <v>1155</v>
      </c>
      <c r="F48" s="578">
        <v>1</v>
      </c>
      <c r="G48" s="578">
        <v>459</v>
      </c>
      <c r="H48" s="578"/>
      <c r="I48" s="578">
        <v>459</v>
      </c>
      <c r="J48" s="578"/>
      <c r="K48" s="578"/>
      <c r="L48" s="578"/>
      <c r="M48" s="578"/>
      <c r="N48" s="578"/>
      <c r="O48" s="578"/>
      <c r="P48" s="563"/>
      <c r="Q48" s="579"/>
    </row>
    <row r="49" spans="1:17" ht="14.45" customHeight="1" x14ac:dyDescent="0.2">
      <c r="A49" s="557" t="s">
        <v>1312</v>
      </c>
      <c r="B49" s="558" t="s">
        <v>1136</v>
      </c>
      <c r="C49" s="558" t="s">
        <v>1137</v>
      </c>
      <c r="D49" s="558" t="s">
        <v>1156</v>
      </c>
      <c r="E49" s="558" t="s">
        <v>1157</v>
      </c>
      <c r="F49" s="578">
        <v>213</v>
      </c>
      <c r="G49" s="578">
        <v>74550</v>
      </c>
      <c r="H49" s="578">
        <v>0.67426400759734095</v>
      </c>
      <c r="I49" s="578">
        <v>350</v>
      </c>
      <c r="J49" s="578">
        <v>315</v>
      </c>
      <c r="K49" s="578">
        <v>110565</v>
      </c>
      <c r="L49" s="578">
        <v>1</v>
      </c>
      <c r="M49" s="578">
        <v>351</v>
      </c>
      <c r="N49" s="578">
        <v>318</v>
      </c>
      <c r="O49" s="578">
        <v>112254</v>
      </c>
      <c r="P49" s="563">
        <v>1.0152760819427487</v>
      </c>
      <c r="Q49" s="579">
        <v>353</v>
      </c>
    </row>
    <row r="50" spans="1:17" ht="14.45" customHeight="1" x14ac:dyDescent="0.2">
      <c r="A50" s="557" t="s">
        <v>1312</v>
      </c>
      <c r="B50" s="558" t="s">
        <v>1136</v>
      </c>
      <c r="C50" s="558" t="s">
        <v>1137</v>
      </c>
      <c r="D50" s="558" t="s">
        <v>1168</v>
      </c>
      <c r="E50" s="558" t="s">
        <v>1169</v>
      </c>
      <c r="F50" s="578">
        <v>4</v>
      </c>
      <c r="G50" s="578">
        <v>196</v>
      </c>
      <c r="H50" s="578">
        <v>0.28000000000000003</v>
      </c>
      <c r="I50" s="578">
        <v>49</v>
      </c>
      <c r="J50" s="578">
        <v>14</v>
      </c>
      <c r="K50" s="578">
        <v>700</v>
      </c>
      <c r="L50" s="578">
        <v>1</v>
      </c>
      <c r="M50" s="578">
        <v>50</v>
      </c>
      <c r="N50" s="578">
        <v>18</v>
      </c>
      <c r="O50" s="578">
        <v>918</v>
      </c>
      <c r="P50" s="563">
        <v>1.3114285714285714</v>
      </c>
      <c r="Q50" s="579">
        <v>51</v>
      </c>
    </row>
    <row r="51" spans="1:17" ht="14.45" customHeight="1" x14ac:dyDescent="0.2">
      <c r="A51" s="557" t="s">
        <v>1312</v>
      </c>
      <c r="B51" s="558" t="s">
        <v>1136</v>
      </c>
      <c r="C51" s="558" t="s">
        <v>1137</v>
      </c>
      <c r="D51" s="558" t="s">
        <v>1170</v>
      </c>
      <c r="E51" s="558" t="s">
        <v>1171</v>
      </c>
      <c r="F51" s="578">
        <v>43</v>
      </c>
      <c r="G51" s="578">
        <v>16856</v>
      </c>
      <c r="H51" s="578">
        <v>0.4591914569031274</v>
      </c>
      <c r="I51" s="578">
        <v>392</v>
      </c>
      <c r="J51" s="578">
        <v>92</v>
      </c>
      <c r="K51" s="578">
        <v>36708</v>
      </c>
      <c r="L51" s="578">
        <v>1</v>
      </c>
      <c r="M51" s="578">
        <v>399</v>
      </c>
      <c r="N51" s="578">
        <v>80</v>
      </c>
      <c r="O51" s="578">
        <v>32400</v>
      </c>
      <c r="P51" s="563">
        <v>0.88264138607388032</v>
      </c>
      <c r="Q51" s="579">
        <v>405</v>
      </c>
    </row>
    <row r="52" spans="1:17" ht="14.45" customHeight="1" x14ac:dyDescent="0.2">
      <c r="A52" s="557" t="s">
        <v>1312</v>
      </c>
      <c r="B52" s="558" t="s">
        <v>1136</v>
      </c>
      <c r="C52" s="558" t="s">
        <v>1137</v>
      </c>
      <c r="D52" s="558" t="s">
        <v>1172</v>
      </c>
      <c r="E52" s="558" t="s">
        <v>1173</v>
      </c>
      <c r="F52" s="578">
        <v>8</v>
      </c>
      <c r="G52" s="578">
        <v>304</v>
      </c>
      <c r="H52" s="578">
        <v>0.4</v>
      </c>
      <c r="I52" s="578">
        <v>38</v>
      </c>
      <c r="J52" s="578">
        <v>20</v>
      </c>
      <c r="K52" s="578">
        <v>760</v>
      </c>
      <c r="L52" s="578">
        <v>1</v>
      </c>
      <c r="M52" s="578">
        <v>38</v>
      </c>
      <c r="N52" s="578">
        <v>26</v>
      </c>
      <c r="O52" s="578">
        <v>1014</v>
      </c>
      <c r="P52" s="563">
        <v>1.3342105263157895</v>
      </c>
      <c r="Q52" s="579">
        <v>39</v>
      </c>
    </row>
    <row r="53" spans="1:17" ht="14.45" customHeight="1" x14ac:dyDescent="0.2">
      <c r="A53" s="557" t="s">
        <v>1312</v>
      </c>
      <c r="B53" s="558" t="s">
        <v>1136</v>
      </c>
      <c r="C53" s="558" t="s">
        <v>1137</v>
      </c>
      <c r="D53" s="558" t="s">
        <v>1174</v>
      </c>
      <c r="E53" s="558" t="s">
        <v>1175</v>
      </c>
      <c r="F53" s="578">
        <v>2</v>
      </c>
      <c r="G53" s="578">
        <v>530</v>
      </c>
      <c r="H53" s="578">
        <v>0.98880597014925375</v>
      </c>
      <c r="I53" s="578">
        <v>265</v>
      </c>
      <c r="J53" s="578">
        <v>2</v>
      </c>
      <c r="K53" s="578">
        <v>536</v>
      </c>
      <c r="L53" s="578">
        <v>1</v>
      </c>
      <c r="M53" s="578">
        <v>268</v>
      </c>
      <c r="N53" s="578">
        <v>1</v>
      </c>
      <c r="O53" s="578">
        <v>270</v>
      </c>
      <c r="P53" s="563">
        <v>0.50373134328358204</v>
      </c>
      <c r="Q53" s="579">
        <v>270</v>
      </c>
    </row>
    <row r="54" spans="1:17" ht="14.45" customHeight="1" x14ac:dyDescent="0.2">
      <c r="A54" s="557" t="s">
        <v>1312</v>
      </c>
      <c r="B54" s="558" t="s">
        <v>1136</v>
      </c>
      <c r="C54" s="558" t="s">
        <v>1137</v>
      </c>
      <c r="D54" s="558" t="s">
        <v>1176</v>
      </c>
      <c r="E54" s="558" t="s">
        <v>1177</v>
      </c>
      <c r="F54" s="578">
        <v>43</v>
      </c>
      <c r="G54" s="578">
        <v>30398</v>
      </c>
      <c r="H54" s="578">
        <v>0.58402659032834447</v>
      </c>
      <c r="I54" s="578">
        <v>706.93023255813955</v>
      </c>
      <c r="J54" s="578">
        <v>73</v>
      </c>
      <c r="K54" s="578">
        <v>52049</v>
      </c>
      <c r="L54" s="578">
        <v>1</v>
      </c>
      <c r="M54" s="578">
        <v>713</v>
      </c>
      <c r="N54" s="578">
        <v>47</v>
      </c>
      <c r="O54" s="578">
        <v>33793</v>
      </c>
      <c r="P54" s="563">
        <v>0.64925358796518662</v>
      </c>
      <c r="Q54" s="579">
        <v>719</v>
      </c>
    </row>
    <row r="55" spans="1:17" ht="14.45" customHeight="1" x14ac:dyDescent="0.2">
      <c r="A55" s="557" t="s">
        <v>1312</v>
      </c>
      <c r="B55" s="558" t="s">
        <v>1136</v>
      </c>
      <c r="C55" s="558" t="s">
        <v>1137</v>
      </c>
      <c r="D55" s="558" t="s">
        <v>1178</v>
      </c>
      <c r="E55" s="558" t="s">
        <v>1179</v>
      </c>
      <c r="F55" s="578"/>
      <c r="G55" s="578"/>
      <c r="H55" s="578"/>
      <c r="I55" s="578"/>
      <c r="J55" s="578">
        <v>4</v>
      </c>
      <c r="K55" s="578">
        <v>600</v>
      </c>
      <c r="L55" s="578">
        <v>1</v>
      </c>
      <c r="M55" s="578">
        <v>150</v>
      </c>
      <c r="N55" s="578">
        <v>2</v>
      </c>
      <c r="O55" s="578">
        <v>302</v>
      </c>
      <c r="P55" s="563">
        <v>0.5033333333333333</v>
      </c>
      <c r="Q55" s="579">
        <v>151</v>
      </c>
    </row>
    <row r="56" spans="1:17" ht="14.45" customHeight="1" x14ac:dyDescent="0.2">
      <c r="A56" s="557" t="s">
        <v>1312</v>
      </c>
      <c r="B56" s="558" t="s">
        <v>1136</v>
      </c>
      <c r="C56" s="558" t="s">
        <v>1137</v>
      </c>
      <c r="D56" s="558" t="s">
        <v>1180</v>
      </c>
      <c r="E56" s="558" t="s">
        <v>1181</v>
      </c>
      <c r="F56" s="578">
        <v>6</v>
      </c>
      <c r="G56" s="578">
        <v>1830</v>
      </c>
      <c r="H56" s="578">
        <v>0.66017316017316019</v>
      </c>
      <c r="I56" s="578">
        <v>305</v>
      </c>
      <c r="J56" s="578">
        <v>9</v>
      </c>
      <c r="K56" s="578">
        <v>2772</v>
      </c>
      <c r="L56" s="578">
        <v>1</v>
      </c>
      <c r="M56" s="578">
        <v>308</v>
      </c>
      <c r="N56" s="578">
        <v>12</v>
      </c>
      <c r="O56" s="578">
        <v>3720</v>
      </c>
      <c r="P56" s="563">
        <v>1.3419913419913421</v>
      </c>
      <c r="Q56" s="579">
        <v>310</v>
      </c>
    </row>
    <row r="57" spans="1:17" ht="14.45" customHeight="1" x14ac:dyDescent="0.2">
      <c r="A57" s="557" t="s">
        <v>1312</v>
      </c>
      <c r="B57" s="558" t="s">
        <v>1136</v>
      </c>
      <c r="C57" s="558" t="s">
        <v>1137</v>
      </c>
      <c r="D57" s="558" t="s">
        <v>1182</v>
      </c>
      <c r="E57" s="558" t="s">
        <v>1183</v>
      </c>
      <c r="F57" s="578">
        <v>1</v>
      </c>
      <c r="G57" s="578">
        <v>3722</v>
      </c>
      <c r="H57" s="578">
        <v>0.32970147931614846</v>
      </c>
      <c r="I57" s="578">
        <v>3722</v>
      </c>
      <c r="J57" s="578">
        <v>3</v>
      </c>
      <c r="K57" s="578">
        <v>11289</v>
      </c>
      <c r="L57" s="578">
        <v>1</v>
      </c>
      <c r="M57" s="578">
        <v>3763</v>
      </c>
      <c r="N57" s="578">
        <v>1</v>
      </c>
      <c r="O57" s="578">
        <v>3799</v>
      </c>
      <c r="P57" s="563">
        <v>0.33652227832403225</v>
      </c>
      <c r="Q57" s="579">
        <v>3799</v>
      </c>
    </row>
    <row r="58" spans="1:17" ht="14.45" customHeight="1" x14ac:dyDescent="0.2">
      <c r="A58" s="557" t="s">
        <v>1312</v>
      </c>
      <c r="B58" s="558" t="s">
        <v>1136</v>
      </c>
      <c r="C58" s="558" t="s">
        <v>1137</v>
      </c>
      <c r="D58" s="558" t="s">
        <v>1184</v>
      </c>
      <c r="E58" s="558" t="s">
        <v>1185</v>
      </c>
      <c r="F58" s="578">
        <v>245</v>
      </c>
      <c r="G58" s="578">
        <v>121275</v>
      </c>
      <c r="H58" s="578">
        <v>0.59277090766899654</v>
      </c>
      <c r="I58" s="578">
        <v>495</v>
      </c>
      <c r="J58" s="578">
        <v>410</v>
      </c>
      <c r="K58" s="578">
        <v>204590</v>
      </c>
      <c r="L58" s="578">
        <v>1</v>
      </c>
      <c r="M58" s="578">
        <v>499</v>
      </c>
      <c r="N58" s="578">
        <v>411</v>
      </c>
      <c r="O58" s="578">
        <v>206733</v>
      </c>
      <c r="P58" s="563">
        <v>1.0104746077520896</v>
      </c>
      <c r="Q58" s="579">
        <v>503</v>
      </c>
    </row>
    <row r="59" spans="1:17" ht="14.45" customHeight="1" x14ac:dyDescent="0.2">
      <c r="A59" s="557" t="s">
        <v>1312</v>
      </c>
      <c r="B59" s="558" t="s">
        <v>1136</v>
      </c>
      <c r="C59" s="558" t="s">
        <v>1137</v>
      </c>
      <c r="D59" s="558" t="s">
        <v>1186</v>
      </c>
      <c r="E59" s="558" t="s">
        <v>1187</v>
      </c>
      <c r="F59" s="578">
        <v>1</v>
      </c>
      <c r="G59" s="578">
        <v>6598</v>
      </c>
      <c r="H59" s="578">
        <v>0.3297845753986105</v>
      </c>
      <c r="I59" s="578">
        <v>6598</v>
      </c>
      <c r="J59" s="578">
        <v>3</v>
      </c>
      <c r="K59" s="578">
        <v>20007</v>
      </c>
      <c r="L59" s="578">
        <v>1</v>
      </c>
      <c r="M59" s="578">
        <v>6669</v>
      </c>
      <c r="N59" s="578"/>
      <c r="O59" s="578"/>
      <c r="P59" s="563"/>
      <c r="Q59" s="579"/>
    </row>
    <row r="60" spans="1:17" ht="14.45" customHeight="1" x14ac:dyDescent="0.2">
      <c r="A60" s="557" t="s">
        <v>1312</v>
      </c>
      <c r="B60" s="558" t="s">
        <v>1136</v>
      </c>
      <c r="C60" s="558" t="s">
        <v>1137</v>
      </c>
      <c r="D60" s="558" t="s">
        <v>1188</v>
      </c>
      <c r="E60" s="558" t="s">
        <v>1189</v>
      </c>
      <c r="F60" s="578">
        <v>175</v>
      </c>
      <c r="G60" s="578">
        <v>64925</v>
      </c>
      <c r="H60" s="578">
        <v>0.60164763881681371</v>
      </c>
      <c r="I60" s="578">
        <v>371</v>
      </c>
      <c r="J60" s="578">
        <v>287</v>
      </c>
      <c r="K60" s="578">
        <v>107912</v>
      </c>
      <c r="L60" s="578">
        <v>1</v>
      </c>
      <c r="M60" s="578">
        <v>376</v>
      </c>
      <c r="N60" s="578">
        <v>294</v>
      </c>
      <c r="O60" s="578">
        <v>111720</v>
      </c>
      <c r="P60" s="563">
        <v>1.0352880124545927</v>
      </c>
      <c r="Q60" s="579">
        <v>380</v>
      </c>
    </row>
    <row r="61" spans="1:17" ht="14.45" customHeight="1" x14ac:dyDescent="0.2">
      <c r="A61" s="557" t="s">
        <v>1312</v>
      </c>
      <c r="B61" s="558" t="s">
        <v>1136</v>
      </c>
      <c r="C61" s="558" t="s">
        <v>1137</v>
      </c>
      <c r="D61" s="558" t="s">
        <v>1190</v>
      </c>
      <c r="E61" s="558" t="s">
        <v>1191</v>
      </c>
      <c r="F61" s="578"/>
      <c r="G61" s="578"/>
      <c r="H61" s="578"/>
      <c r="I61" s="578"/>
      <c r="J61" s="578"/>
      <c r="K61" s="578"/>
      <c r="L61" s="578"/>
      <c r="M61" s="578"/>
      <c r="N61" s="578">
        <v>1</v>
      </c>
      <c r="O61" s="578">
        <v>3149</v>
      </c>
      <c r="P61" s="563"/>
      <c r="Q61" s="579">
        <v>3149</v>
      </c>
    </row>
    <row r="62" spans="1:17" ht="14.45" customHeight="1" x14ac:dyDescent="0.2">
      <c r="A62" s="557" t="s">
        <v>1312</v>
      </c>
      <c r="B62" s="558" t="s">
        <v>1136</v>
      </c>
      <c r="C62" s="558" t="s">
        <v>1137</v>
      </c>
      <c r="D62" s="558" t="s">
        <v>1192</v>
      </c>
      <c r="E62" s="558" t="s">
        <v>1193</v>
      </c>
      <c r="F62" s="578">
        <v>2</v>
      </c>
      <c r="G62" s="578">
        <v>24</v>
      </c>
      <c r="H62" s="578">
        <v>2</v>
      </c>
      <c r="I62" s="578">
        <v>12</v>
      </c>
      <c r="J62" s="578">
        <v>1</v>
      </c>
      <c r="K62" s="578">
        <v>12</v>
      </c>
      <c r="L62" s="578">
        <v>1</v>
      </c>
      <c r="M62" s="578">
        <v>12</v>
      </c>
      <c r="N62" s="578">
        <v>3</v>
      </c>
      <c r="O62" s="578">
        <v>36</v>
      </c>
      <c r="P62" s="563">
        <v>3</v>
      </c>
      <c r="Q62" s="579">
        <v>12</v>
      </c>
    </row>
    <row r="63" spans="1:17" ht="14.45" customHeight="1" x14ac:dyDescent="0.2">
      <c r="A63" s="557" t="s">
        <v>1312</v>
      </c>
      <c r="B63" s="558" t="s">
        <v>1136</v>
      </c>
      <c r="C63" s="558" t="s">
        <v>1137</v>
      </c>
      <c r="D63" s="558" t="s">
        <v>1194</v>
      </c>
      <c r="E63" s="558" t="s">
        <v>1195</v>
      </c>
      <c r="F63" s="578">
        <v>1</v>
      </c>
      <c r="G63" s="578">
        <v>12796</v>
      </c>
      <c r="H63" s="578">
        <v>0.99937519525148388</v>
      </c>
      <c r="I63" s="578">
        <v>12796</v>
      </c>
      <c r="J63" s="578">
        <v>1</v>
      </c>
      <c r="K63" s="578">
        <v>12804</v>
      </c>
      <c r="L63" s="578">
        <v>1</v>
      </c>
      <c r="M63" s="578">
        <v>12804</v>
      </c>
      <c r="N63" s="578"/>
      <c r="O63" s="578"/>
      <c r="P63" s="563"/>
      <c r="Q63" s="579"/>
    </row>
    <row r="64" spans="1:17" ht="14.45" customHeight="1" x14ac:dyDescent="0.2">
      <c r="A64" s="557" t="s">
        <v>1312</v>
      </c>
      <c r="B64" s="558" t="s">
        <v>1136</v>
      </c>
      <c r="C64" s="558" t="s">
        <v>1137</v>
      </c>
      <c r="D64" s="558" t="s">
        <v>1196</v>
      </c>
      <c r="E64" s="558" t="s">
        <v>1197</v>
      </c>
      <c r="F64" s="578">
        <v>73</v>
      </c>
      <c r="G64" s="578">
        <v>8176</v>
      </c>
      <c r="H64" s="578">
        <v>0.74591734330809234</v>
      </c>
      <c r="I64" s="578">
        <v>112</v>
      </c>
      <c r="J64" s="578">
        <v>97</v>
      </c>
      <c r="K64" s="578">
        <v>10961</v>
      </c>
      <c r="L64" s="578">
        <v>1</v>
      </c>
      <c r="M64" s="578">
        <v>113</v>
      </c>
      <c r="N64" s="578">
        <v>101</v>
      </c>
      <c r="O64" s="578">
        <v>11514</v>
      </c>
      <c r="P64" s="563">
        <v>1.0504516011312837</v>
      </c>
      <c r="Q64" s="579">
        <v>114</v>
      </c>
    </row>
    <row r="65" spans="1:17" ht="14.45" customHeight="1" x14ac:dyDescent="0.2">
      <c r="A65" s="557" t="s">
        <v>1312</v>
      </c>
      <c r="B65" s="558" t="s">
        <v>1136</v>
      </c>
      <c r="C65" s="558" t="s">
        <v>1137</v>
      </c>
      <c r="D65" s="558" t="s">
        <v>1198</v>
      </c>
      <c r="E65" s="558" t="s">
        <v>1199</v>
      </c>
      <c r="F65" s="578"/>
      <c r="G65" s="578"/>
      <c r="H65" s="578"/>
      <c r="I65" s="578"/>
      <c r="J65" s="578">
        <v>1</v>
      </c>
      <c r="K65" s="578">
        <v>126</v>
      </c>
      <c r="L65" s="578">
        <v>1</v>
      </c>
      <c r="M65" s="578">
        <v>126</v>
      </c>
      <c r="N65" s="578">
        <v>1</v>
      </c>
      <c r="O65" s="578">
        <v>126</v>
      </c>
      <c r="P65" s="563">
        <v>1</v>
      </c>
      <c r="Q65" s="579">
        <v>126</v>
      </c>
    </row>
    <row r="66" spans="1:17" ht="14.45" customHeight="1" x14ac:dyDescent="0.2">
      <c r="A66" s="557" t="s">
        <v>1312</v>
      </c>
      <c r="B66" s="558" t="s">
        <v>1136</v>
      </c>
      <c r="C66" s="558" t="s">
        <v>1137</v>
      </c>
      <c r="D66" s="558" t="s">
        <v>1200</v>
      </c>
      <c r="E66" s="558" t="s">
        <v>1201</v>
      </c>
      <c r="F66" s="578">
        <v>15</v>
      </c>
      <c r="G66" s="578">
        <v>7440</v>
      </c>
      <c r="H66" s="578">
        <v>0.48</v>
      </c>
      <c r="I66" s="578">
        <v>496</v>
      </c>
      <c r="J66" s="578">
        <v>31</v>
      </c>
      <c r="K66" s="578">
        <v>15500</v>
      </c>
      <c r="L66" s="578">
        <v>1</v>
      </c>
      <c r="M66" s="578">
        <v>500</v>
      </c>
      <c r="N66" s="578">
        <v>25</v>
      </c>
      <c r="O66" s="578">
        <v>12600</v>
      </c>
      <c r="P66" s="563">
        <v>0.81290322580645158</v>
      </c>
      <c r="Q66" s="579">
        <v>504</v>
      </c>
    </row>
    <row r="67" spans="1:17" ht="14.45" customHeight="1" x14ac:dyDescent="0.2">
      <c r="A67" s="557" t="s">
        <v>1312</v>
      </c>
      <c r="B67" s="558" t="s">
        <v>1136</v>
      </c>
      <c r="C67" s="558" t="s">
        <v>1137</v>
      </c>
      <c r="D67" s="558" t="s">
        <v>1202</v>
      </c>
      <c r="E67" s="558" t="s">
        <v>1203</v>
      </c>
      <c r="F67" s="578">
        <v>86</v>
      </c>
      <c r="G67" s="578">
        <v>39388</v>
      </c>
      <c r="H67" s="578">
        <v>0.73337305429358757</v>
      </c>
      <c r="I67" s="578">
        <v>458</v>
      </c>
      <c r="J67" s="578">
        <v>116</v>
      </c>
      <c r="K67" s="578">
        <v>53708</v>
      </c>
      <c r="L67" s="578">
        <v>1</v>
      </c>
      <c r="M67" s="578">
        <v>463</v>
      </c>
      <c r="N67" s="578">
        <v>115</v>
      </c>
      <c r="O67" s="578">
        <v>53705</v>
      </c>
      <c r="P67" s="563">
        <v>0.99994414239964247</v>
      </c>
      <c r="Q67" s="579">
        <v>467</v>
      </c>
    </row>
    <row r="68" spans="1:17" ht="14.45" customHeight="1" x14ac:dyDescent="0.2">
      <c r="A68" s="557" t="s">
        <v>1312</v>
      </c>
      <c r="B68" s="558" t="s">
        <v>1136</v>
      </c>
      <c r="C68" s="558" t="s">
        <v>1137</v>
      </c>
      <c r="D68" s="558" t="s">
        <v>1204</v>
      </c>
      <c r="E68" s="558" t="s">
        <v>1205</v>
      </c>
      <c r="F68" s="578">
        <v>354</v>
      </c>
      <c r="G68" s="578">
        <v>20532</v>
      </c>
      <c r="H68" s="578">
        <v>0.63043478260869568</v>
      </c>
      <c r="I68" s="578">
        <v>58</v>
      </c>
      <c r="J68" s="578">
        <v>552</v>
      </c>
      <c r="K68" s="578">
        <v>32568</v>
      </c>
      <c r="L68" s="578">
        <v>1</v>
      </c>
      <c r="M68" s="578">
        <v>59</v>
      </c>
      <c r="N68" s="578">
        <v>531</v>
      </c>
      <c r="O68" s="578">
        <v>31329</v>
      </c>
      <c r="P68" s="563">
        <v>0.96195652173913049</v>
      </c>
      <c r="Q68" s="579">
        <v>59</v>
      </c>
    </row>
    <row r="69" spans="1:17" ht="14.45" customHeight="1" x14ac:dyDescent="0.2">
      <c r="A69" s="557" t="s">
        <v>1312</v>
      </c>
      <c r="B69" s="558" t="s">
        <v>1136</v>
      </c>
      <c r="C69" s="558" t="s">
        <v>1137</v>
      </c>
      <c r="D69" s="558" t="s">
        <v>1206</v>
      </c>
      <c r="E69" s="558" t="s">
        <v>1207</v>
      </c>
      <c r="F69" s="578"/>
      <c r="G69" s="578"/>
      <c r="H69" s="578"/>
      <c r="I69" s="578"/>
      <c r="J69" s="578">
        <v>1</v>
      </c>
      <c r="K69" s="578">
        <v>2179</v>
      </c>
      <c r="L69" s="578">
        <v>1</v>
      </c>
      <c r="M69" s="578">
        <v>2179</v>
      </c>
      <c r="N69" s="578">
        <v>1</v>
      </c>
      <c r="O69" s="578">
        <v>2183</v>
      </c>
      <c r="P69" s="563">
        <v>1.0018357044515833</v>
      </c>
      <c r="Q69" s="579">
        <v>2183</v>
      </c>
    </row>
    <row r="70" spans="1:17" ht="14.45" customHeight="1" x14ac:dyDescent="0.2">
      <c r="A70" s="557" t="s">
        <v>1312</v>
      </c>
      <c r="B70" s="558" t="s">
        <v>1136</v>
      </c>
      <c r="C70" s="558" t="s">
        <v>1137</v>
      </c>
      <c r="D70" s="558" t="s">
        <v>1208</v>
      </c>
      <c r="E70" s="558" t="s">
        <v>1209</v>
      </c>
      <c r="F70" s="578"/>
      <c r="G70" s="578"/>
      <c r="H70" s="578"/>
      <c r="I70" s="578"/>
      <c r="J70" s="578">
        <v>36</v>
      </c>
      <c r="K70" s="578">
        <v>378000</v>
      </c>
      <c r="L70" s="578">
        <v>1</v>
      </c>
      <c r="M70" s="578">
        <v>10500</v>
      </c>
      <c r="N70" s="578">
        <v>32</v>
      </c>
      <c r="O70" s="578">
        <v>336960</v>
      </c>
      <c r="P70" s="563">
        <v>0.89142857142857146</v>
      </c>
      <c r="Q70" s="579">
        <v>10530</v>
      </c>
    </row>
    <row r="71" spans="1:17" ht="14.45" customHeight="1" x14ac:dyDescent="0.2">
      <c r="A71" s="557" t="s">
        <v>1312</v>
      </c>
      <c r="B71" s="558" t="s">
        <v>1136</v>
      </c>
      <c r="C71" s="558" t="s">
        <v>1137</v>
      </c>
      <c r="D71" s="558" t="s">
        <v>1212</v>
      </c>
      <c r="E71" s="558" t="s">
        <v>1213</v>
      </c>
      <c r="F71" s="578">
        <v>279</v>
      </c>
      <c r="G71" s="578">
        <v>49104</v>
      </c>
      <c r="H71" s="578">
        <v>0.54214233665290257</v>
      </c>
      <c r="I71" s="578">
        <v>176</v>
      </c>
      <c r="J71" s="578">
        <v>506</v>
      </c>
      <c r="K71" s="578">
        <v>90574</v>
      </c>
      <c r="L71" s="578">
        <v>1</v>
      </c>
      <c r="M71" s="578">
        <v>179</v>
      </c>
      <c r="N71" s="578">
        <v>513</v>
      </c>
      <c r="O71" s="578">
        <v>92853</v>
      </c>
      <c r="P71" s="563">
        <v>1.0251617461964802</v>
      </c>
      <c r="Q71" s="579">
        <v>181</v>
      </c>
    </row>
    <row r="72" spans="1:17" ht="14.45" customHeight="1" x14ac:dyDescent="0.2">
      <c r="A72" s="557" t="s">
        <v>1312</v>
      </c>
      <c r="B72" s="558" t="s">
        <v>1136</v>
      </c>
      <c r="C72" s="558" t="s">
        <v>1137</v>
      </c>
      <c r="D72" s="558" t="s">
        <v>1214</v>
      </c>
      <c r="E72" s="558" t="s">
        <v>1215</v>
      </c>
      <c r="F72" s="578">
        <v>200</v>
      </c>
      <c r="G72" s="578">
        <v>17200</v>
      </c>
      <c r="H72" s="578">
        <v>0.8595702148925537</v>
      </c>
      <c r="I72" s="578">
        <v>86</v>
      </c>
      <c r="J72" s="578">
        <v>230</v>
      </c>
      <c r="K72" s="578">
        <v>20010</v>
      </c>
      <c r="L72" s="578">
        <v>1</v>
      </c>
      <c r="M72" s="578">
        <v>87</v>
      </c>
      <c r="N72" s="578">
        <v>216</v>
      </c>
      <c r="O72" s="578">
        <v>19008</v>
      </c>
      <c r="P72" s="563">
        <v>0.94992503748125934</v>
      </c>
      <c r="Q72" s="579">
        <v>88</v>
      </c>
    </row>
    <row r="73" spans="1:17" ht="14.45" customHeight="1" x14ac:dyDescent="0.2">
      <c r="A73" s="557" t="s">
        <v>1312</v>
      </c>
      <c r="B73" s="558" t="s">
        <v>1136</v>
      </c>
      <c r="C73" s="558" t="s">
        <v>1137</v>
      </c>
      <c r="D73" s="558" t="s">
        <v>1218</v>
      </c>
      <c r="E73" s="558" t="s">
        <v>1219</v>
      </c>
      <c r="F73" s="578">
        <v>3</v>
      </c>
      <c r="G73" s="578">
        <v>510</v>
      </c>
      <c r="H73" s="578">
        <v>0.59302325581395354</v>
      </c>
      <c r="I73" s="578">
        <v>170</v>
      </c>
      <c r="J73" s="578">
        <v>5</v>
      </c>
      <c r="K73" s="578">
        <v>860</v>
      </c>
      <c r="L73" s="578">
        <v>1</v>
      </c>
      <c r="M73" s="578">
        <v>172</v>
      </c>
      <c r="N73" s="578">
        <v>1</v>
      </c>
      <c r="O73" s="578">
        <v>174</v>
      </c>
      <c r="P73" s="563">
        <v>0.20232558139534884</v>
      </c>
      <c r="Q73" s="579">
        <v>174</v>
      </c>
    </row>
    <row r="74" spans="1:17" ht="14.45" customHeight="1" x14ac:dyDescent="0.2">
      <c r="A74" s="557" t="s">
        <v>1312</v>
      </c>
      <c r="B74" s="558" t="s">
        <v>1136</v>
      </c>
      <c r="C74" s="558" t="s">
        <v>1137</v>
      </c>
      <c r="D74" s="558" t="s">
        <v>1220</v>
      </c>
      <c r="E74" s="558" t="s">
        <v>1221</v>
      </c>
      <c r="F74" s="578">
        <v>9</v>
      </c>
      <c r="G74" s="578">
        <v>261</v>
      </c>
      <c r="H74" s="578">
        <v>0.52620967741935487</v>
      </c>
      <c r="I74" s="578">
        <v>29</v>
      </c>
      <c r="J74" s="578">
        <v>16</v>
      </c>
      <c r="K74" s="578">
        <v>496</v>
      </c>
      <c r="L74" s="578">
        <v>1</v>
      </c>
      <c r="M74" s="578">
        <v>31</v>
      </c>
      <c r="N74" s="578">
        <v>25</v>
      </c>
      <c r="O74" s="578">
        <v>775</v>
      </c>
      <c r="P74" s="563">
        <v>1.5625</v>
      </c>
      <c r="Q74" s="579">
        <v>31</v>
      </c>
    </row>
    <row r="75" spans="1:17" ht="14.45" customHeight="1" x14ac:dyDescent="0.2">
      <c r="A75" s="557" t="s">
        <v>1312</v>
      </c>
      <c r="B75" s="558" t="s">
        <v>1136</v>
      </c>
      <c r="C75" s="558" t="s">
        <v>1137</v>
      </c>
      <c r="D75" s="558" t="s">
        <v>1222</v>
      </c>
      <c r="E75" s="558" t="s">
        <v>1223</v>
      </c>
      <c r="F75" s="578">
        <v>9</v>
      </c>
      <c r="G75" s="578">
        <v>1593</v>
      </c>
      <c r="H75" s="578">
        <v>0.9943820224719101</v>
      </c>
      <c r="I75" s="578">
        <v>177</v>
      </c>
      <c r="J75" s="578">
        <v>9</v>
      </c>
      <c r="K75" s="578">
        <v>1602</v>
      </c>
      <c r="L75" s="578">
        <v>1</v>
      </c>
      <c r="M75" s="578">
        <v>178</v>
      </c>
      <c r="N75" s="578">
        <v>5</v>
      </c>
      <c r="O75" s="578">
        <v>900</v>
      </c>
      <c r="P75" s="563">
        <v>0.5617977528089888</v>
      </c>
      <c r="Q75" s="579">
        <v>180</v>
      </c>
    </row>
    <row r="76" spans="1:17" ht="14.45" customHeight="1" x14ac:dyDescent="0.2">
      <c r="A76" s="557" t="s">
        <v>1312</v>
      </c>
      <c r="B76" s="558" t="s">
        <v>1136</v>
      </c>
      <c r="C76" s="558" t="s">
        <v>1137</v>
      </c>
      <c r="D76" s="558" t="s">
        <v>1226</v>
      </c>
      <c r="E76" s="558" t="s">
        <v>1227</v>
      </c>
      <c r="F76" s="578">
        <v>50</v>
      </c>
      <c r="G76" s="578">
        <v>13200</v>
      </c>
      <c r="H76" s="578">
        <v>0.7378836156297166</v>
      </c>
      <c r="I76" s="578">
        <v>264</v>
      </c>
      <c r="J76" s="578">
        <v>67</v>
      </c>
      <c r="K76" s="578">
        <v>17889</v>
      </c>
      <c r="L76" s="578">
        <v>1</v>
      </c>
      <c r="M76" s="578">
        <v>267</v>
      </c>
      <c r="N76" s="578">
        <v>65</v>
      </c>
      <c r="O76" s="578">
        <v>17485</v>
      </c>
      <c r="P76" s="563">
        <v>0.97741628933981772</v>
      </c>
      <c r="Q76" s="579">
        <v>269</v>
      </c>
    </row>
    <row r="77" spans="1:17" ht="14.45" customHeight="1" x14ac:dyDescent="0.2">
      <c r="A77" s="557" t="s">
        <v>1312</v>
      </c>
      <c r="B77" s="558" t="s">
        <v>1136</v>
      </c>
      <c r="C77" s="558" t="s">
        <v>1137</v>
      </c>
      <c r="D77" s="558" t="s">
        <v>1228</v>
      </c>
      <c r="E77" s="558" t="s">
        <v>1229</v>
      </c>
      <c r="F77" s="578">
        <v>6</v>
      </c>
      <c r="G77" s="578">
        <v>12804</v>
      </c>
      <c r="H77" s="578">
        <v>0.35096760046050107</v>
      </c>
      <c r="I77" s="578">
        <v>2134</v>
      </c>
      <c r="J77" s="578">
        <v>17</v>
      </c>
      <c r="K77" s="578">
        <v>36482</v>
      </c>
      <c r="L77" s="578">
        <v>1</v>
      </c>
      <c r="M77" s="578">
        <v>2146</v>
      </c>
      <c r="N77" s="578">
        <v>5</v>
      </c>
      <c r="O77" s="578">
        <v>10785</v>
      </c>
      <c r="P77" s="563">
        <v>0.29562523984430678</v>
      </c>
      <c r="Q77" s="579">
        <v>2157</v>
      </c>
    </row>
    <row r="78" spans="1:17" ht="14.45" customHeight="1" x14ac:dyDescent="0.2">
      <c r="A78" s="557" t="s">
        <v>1312</v>
      </c>
      <c r="B78" s="558" t="s">
        <v>1136</v>
      </c>
      <c r="C78" s="558" t="s">
        <v>1137</v>
      </c>
      <c r="D78" s="558" t="s">
        <v>1232</v>
      </c>
      <c r="E78" s="558" t="s">
        <v>1233</v>
      </c>
      <c r="F78" s="578">
        <v>2</v>
      </c>
      <c r="G78" s="578">
        <v>852</v>
      </c>
      <c r="H78" s="578">
        <v>0.32643678160919543</v>
      </c>
      <c r="I78" s="578">
        <v>426</v>
      </c>
      <c r="J78" s="578">
        <v>6</v>
      </c>
      <c r="K78" s="578">
        <v>2610</v>
      </c>
      <c r="L78" s="578">
        <v>1</v>
      </c>
      <c r="M78" s="578">
        <v>435</v>
      </c>
      <c r="N78" s="578">
        <v>1</v>
      </c>
      <c r="O78" s="578">
        <v>442</v>
      </c>
      <c r="P78" s="563">
        <v>0.16934865900383142</v>
      </c>
      <c r="Q78" s="579">
        <v>442</v>
      </c>
    </row>
    <row r="79" spans="1:17" ht="14.45" customHeight="1" x14ac:dyDescent="0.2">
      <c r="A79" s="557" t="s">
        <v>1312</v>
      </c>
      <c r="B79" s="558" t="s">
        <v>1136</v>
      </c>
      <c r="C79" s="558" t="s">
        <v>1137</v>
      </c>
      <c r="D79" s="558" t="s">
        <v>1313</v>
      </c>
      <c r="E79" s="558" t="s">
        <v>1314</v>
      </c>
      <c r="F79" s="578"/>
      <c r="G79" s="578"/>
      <c r="H79" s="578"/>
      <c r="I79" s="578"/>
      <c r="J79" s="578"/>
      <c r="K79" s="578"/>
      <c r="L79" s="578"/>
      <c r="M79" s="578"/>
      <c r="N79" s="578">
        <v>19</v>
      </c>
      <c r="O79" s="578">
        <v>20653</v>
      </c>
      <c r="P79" s="563"/>
      <c r="Q79" s="579">
        <v>1087</v>
      </c>
    </row>
    <row r="80" spans="1:17" ht="14.45" customHeight="1" x14ac:dyDescent="0.2">
      <c r="A80" s="557" t="s">
        <v>1312</v>
      </c>
      <c r="B80" s="558" t="s">
        <v>1136</v>
      </c>
      <c r="C80" s="558" t="s">
        <v>1137</v>
      </c>
      <c r="D80" s="558" t="s">
        <v>1239</v>
      </c>
      <c r="E80" s="558" t="s">
        <v>1240</v>
      </c>
      <c r="F80" s="578">
        <v>2</v>
      </c>
      <c r="G80" s="578">
        <v>578</v>
      </c>
      <c r="H80" s="578">
        <v>0.22069492172584956</v>
      </c>
      <c r="I80" s="578">
        <v>289</v>
      </c>
      <c r="J80" s="578">
        <v>9</v>
      </c>
      <c r="K80" s="578">
        <v>2619</v>
      </c>
      <c r="L80" s="578">
        <v>1</v>
      </c>
      <c r="M80" s="578">
        <v>291</v>
      </c>
      <c r="N80" s="578">
        <v>8</v>
      </c>
      <c r="O80" s="578">
        <v>2344</v>
      </c>
      <c r="P80" s="563">
        <v>0.89499809087437954</v>
      </c>
      <c r="Q80" s="579">
        <v>293</v>
      </c>
    </row>
    <row r="81" spans="1:17" ht="14.45" customHeight="1" x14ac:dyDescent="0.2">
      <c r="A81" s="557" t="s">
        <v>1312</v>
      </c>
      <c r="B81" s="558" t="s">
        <v>1136</v>
      </c>
      <c r="C81" s="558" t="s">
        <v>1137</v>
      </c>
      <c r="D81" s="558" t="s">
        <v>1241</v>
      </c>
      <c r="E81" s="558" t="s">
        <v>1242</v>
      </c>
      <c r="F81" s="578">
        <v>2</v>
      </c>
      <c r="G81" s="578">
        <v>2204</v>
      </c>
      <c r="H81" s="578">
        <v>0.9856887298747764</v>
      </c>
      <c r="I81" s="578">
        <v>1102</v>
      </c>
      <c r="J81" s="578">
        <v>2</v>
      </c>
      <c r="K81" s="578">
        <v>2236</v>
      </c>
      <c r="L81" s="578">
        <v>1</v>
      </c>
      <c r="M81" s="578">
        <v>1118</v>
      </c>
      <c r="N81" s="578">
        <v>1</v>
      </c>
      <c r="O81" s="578">
        <v>1132</v>
      </c>
      <c r="P81" s="563">
        <v>0.50626118067978532</v>
      </c>
      <c r="Q81" s="579">
        <v>1132</v>
      </c>
    </row>
    <row r="82" spans="1:17" ht="14.45" customHeight="1" x14ac:dyDescent="0.2">
      <c r="A82" s="557" t="s">
        <v>1312</v>
      </c>
      <c r="B82" s="558" t="s">
        <v>1136</v>
      </c>
      <c r="C82" s="558" t="s">
        <v>1137</v>
      </c>
      <c r="D82" s="558" t="s">
        <v>1243</v>
      </c>
      <c r="E82" s="558" t="s">
        <v>1244</v>
      </c>
      <c r="F82" s="578">
        <v>6</v>
      </c>
      <c r="G82" s="578">
        <v>648</v>
      </c>
      <c r="H82" s="578">
        <v>1.4862385321100917</v>
      </c>
      <c r="I82" s="578">
        <v>108</v>
      </c>
      <c r="J82" s="578">
        <v>4</v>
      </c>
      <c r="K82" s="578">
        <v>436</v>
      </c>
      <c r="L82" s="578">
        <v>1</v>
      </c>
      <c r="M82" s="578">
        <v>109</v>
      </c>
      <c r="N82" s="578">
        <v>1</v>
      </c>
      <c r="O82" s="578">
        <v>110</v>
      </c>
      <c r="P82" s="563">
        <v>0.25229357798165136</v>
      </c>
      <c r="Q82" s="579">
        <v>110</v>
      </c>
    </row>
    <row r="83" spans="1:17" ht="14.45" customHeight="1" x14ac:dyDescent="0.2">
      <c r="A83" s="557" t="s">
        <v>1312</v>
      </c>
      <c r="B83" s="558" t="s">
        <v>1136</v>
      </c>
      <c r="C83" s="558" t="s">
        <v>1137</v>
      </c>
      <c r="D83" s="558" t="s">
        <v>1245</v>
      </c>
      <c r="E83" s="558" t="s">
        <v>1246</v>
      </c>
      <c r="F83" s="578"/>
      <c r="G83" s="578"/>
      <c r="H83" s="578"/>
      <c r="I83" s="578"/>
      <c r="J83" s="578"/>
      <c r="K83" s="578"/>
      <c r="L83" s="578"/>
      <c r="M83" s="578"/>
      <c r="N83" s="578">
        <v>1</v>
      </c>
      <c r="O83" s="578">
        <v>318</v>
      </c>
      <c r="P83" s="563"/>
      <c r="Q83" s="579">
        <v>318</v>
      </c>
    </row>
    <row r="84" spans="1:17" ht="14.45" customHeight="1" x14ac:dyDescent="0.2">
      <c r="A84" s="557" t="s">
        <v>1312</v>
      </c>
      <c r="B84" s="558" t="s">
        <v>1136</v>
      </c>
      <c r="C84" s="558" t="s">
        <v>1137</v>
      </c>
      <c r="D84" s="558" t="s">
        <v>1249</v>
      </c>
      <c r="E84" s="558" t="s">
        <v>1250</v>
      </c>
      <c r="F84" s="578">
        <v>1</v>
      </c>
      <c r="G84" s="578">
        <v>0</v>
      </c>
      <c r="H84" s="578"/>
      <c r="I84" s="578">
        <v>0</v>
      </c>
      <c r="J84" s="578">
        <v>4</v>
      </c>
      <c r="K84" s="578">
        <v>0</v>
      </c>
      <c r="L84" s="578"/>
      <c r="M84" s="578">
        <v>0</v>
      </c>
      <c r="N84" s="578">
        <v>1</v>
      </c>
      <c r="O84" s="578">
        <v>0</v>
      </c>
      <c r="P84" s="563"/>
      <c r="Q84" s="579">
        <v>0</v>
      </c>
    </row>
    <row r="85" spans="1:17" ht="14.45" customHeight="1" x14ac:dyDescent="0.2">
      <c r="A85" s="557" t="s">
        <v>1312</v>
      </c>
      <c r="B85" s="558" t="s">
        <v>1136</v>
      </c>
      <c r="C85" s="558" t="s">
        <v>1137</v>
      </c>
      <c r="D85" s="558" t="s">
        <v>1251</v>
      </c>
      <c r="E85" s="558" t="s">
        <v>1252</v>
      </c>
      <c r="F85" s="578">
        <v>1</v>
      </c>
      <c r="G85" s="578">
        <v>0</v>
      </c>
      <c r="H85" s="578"/>
      <c r="I85" s="578">
        <v>0</v>
      </c>
      <c r="J85" s="578"/>
      <c r="K85" s="578"/>
      <c r="L85" s="578"/>
      <c r="M85" s="578"/>
      <c r="N85" s="578">
        <v>1</v>
      </c>
      <c r="O85" s="578">
        <v>0</v>
      </c>
      <c r="P85" s="563"/>
      <c r="Q85" s="579">
        <v>0</v>
      </c>
    </row>
    <row r="86" spans="1:17" ht="14.45" customHeight="1" x14ac:dyDescent="0.2">
      <c r="A86" s="557" t="s">
        <v>1312</v>
      </c>
      <c r="B86" s="558" t="s">
        <v>1136</v>
      </c>
      <c r="C86" s="558" t="s">
        <v>1137</v>
      </c>
      <c r="D86" s="558" t="s">
        <v>1253</v>
      </c>
      <c r="E86" s="558" t="s">
        <v>1254</v>
      </c>
      <c r="F86" s="578">
        <v>8</v>
      </c>
      <c r="G86" s="578">
        <v>38232</v>
      </c>
      <c r="H86" s="578">
        <v>1.9900062460961898</v>
      </c>
      <c r="I86" s="578">
        <v>4779</v>
      </c>
      <c r="J86" s="578">
        <v>4</v>
      </c>
      <c r="K86" s="578">
        <v>19212</v>
      </c>
      <c r="L86" s="578">
        <v>1</v>
      </c>
      <c r="M86" s="578">
        <v>4803</v>
      </c>
      <c r="N86" s="578">
        <v>12</v>
      </c>
      <c r="O86" s="578">
        <v>57888</v>
      </c>
      <c r="P86" s="563">
        <v>3.0131168019987506</v>
      </c>
      <c r="Q86" s="579">
        <v>4824</v>
      </c>
    </row>
    <row r="87" spans="1:17" ht="14.45" customHeight="1" x14ac:dyDescent="0.2">
      <c r="A87" s="557" t="s">
        <v>1312</v>
      </c>
      <c r="B87" s="558" t="s">
        <v>1136</v>
      </c>
      <c r="C87" s="558" t="s">
        <v>1137</v>
      </c>
      <c r="D87" s="558" t="s">
        <v>1255</v>
      </c>
      <c r="E87" s="558" t="s">
        <v>1256</v>
      </c>
      <c r="F87" s="578">
        <v>3</v>
      </c>
      <c r="G87" s="578">
        <v>1827</v>
      </c>
      <c r="H87" s="578">
        <v>2.9852941176470589</v>
      </c>
      <c r="I87" s="578">
        <v>609</v>
      </c>
      <c r="J87" s="578">
        <v>1</v>
      </c>
      <c r="K87" s="578">
        <v>612</v>
      </c>
      <c r="L87" s="578">
        <v>1</v>
      </c>
      <c r="M87" s="578">
        <v>612</v>
      </c>
      <c r="N87" s="578">
        <v>13</v>
      </c>
      <c r="O87" s="578">
        <v>7995</v>
      </c>
      <c r="P87" s="563">
        <v>13.063725490196079</v>
      </c>
      <c r="Q87" s="579">
        <v>615</v>
      </c>
    </row>
    <row r="88" spans="1:17" ht="14.45" customHeight="1" x14ac:dyDescent="0.2">
      <c r="A88" s="557" t="s">
        <v>1312</v>
      </c>
      <c r="B88" s="558" t="s">
        <v>1136</v>
      </c>
      <c r="C88" s="558" t="s">
        <v>1137</v>
      </c>
      <c r="D88" s="558" t="s">
        <v>1257</v>
      </c>
      <c r="E88" s="558" t="s">
        <v>1258</v>
      </c>
      <c r="F88" s="578">
        <v>2</v>
      </c>
      <c r="G88" s="578">
        <v>5680</v>
      </c>
      <c r="H88" s="578">
        <v>0.49912126537785589</v>
      </c>
      <c r="I88" s="578">
        <v>2840</v>
      </c>
      <c r="J88" s="578">
        <v>4</v>
      </c>
      <c r="K88" s="578">
        <v>11380</v>
      </c>
      <c r="L88" s="578">
        <v>1</v>
      </c>
      <c r="M88" s="578">
        <v>2845</v>
      </c>
      <c r="N88" s="578">
        <v>1</v>
      </c>
      <c r="O88" s="578">
        <v>2849</v>
      </c>
      <c r="P88" s="563">
        <v>0.25035149384885763</v>
      </c>
      <c r="Q88" s="579">
        <v>2849</v>
      </c>
    </row>
    <row r="89" spans="1:17" ht="14.45" customHeight="1" x14ac:dyDescent="0.2">
      <c r="A89" s="557" t="s">
        <v>1312</v>
      </c>
      <c r="B89" s="558" t="s">
        <v>1136</v>
      </c>
      <c r="C89" s="558" t="s">
        <v>1137</v>
      </c>
      <c r="D89" s="558" t="s">
        <v>1259</v>
      </c>
      <c r="E89" s="558" t="s">
        <v>1260</v>
      </c>
      <c r="F89" s="578"/>
      <c r="G89" s="578"/>
      <c r="H89" s="578"/>
      <c r="I89" s="578"/>
      <c r="J89" s="578">
        <v>16</v>
      </c>
      <c r="K89" s="578">
        <v>121376</v>
      </c>
      <c r="L89" s="578">
        <v>1</v>
      </c>
      <c r="M89" s="578">
        <v>7586</v>
      </c>
      <c r="N89" s="578">
        <v>56</v>
      </c>
      <c r="O89" s="578">
        <v>425432</v>
      </c>
      <c r="P89" s="563">
        <v>3.5050751384128658</v>
      </c>
      <c r="Q89" s="579">
        <v>7597</v>
      </c>
    </row>
    <row r="90" spans="1:17" ht="14.45" customHeight="1" x14ac:dyDescent="0.2">
      <c r="A90" s="557" t="s">
        <v>1312</v>
      </c>
      <c r="B90" s="558" t="s">
        <v>1136</v>
      </c>
      <c r="C90" s="558" t="s">
        <v>1137</v>
      </c>
      <c r="D90" s="558" t="s">
        <v>1261</v>
      </c>
      <c r="E90" s="558" t="s">
        <v>1262</v>
      </c>
      <c r="F90" s="578"/>
      <c r="G90" s="578"/>
      <c r="H90" s="578"/>
      <c r="I90" s="578"/>
      <c r="J90" s="578">
        <v>4</v>
      </c>
      <c r="K90" s="578">
        <v>64048</v>
      </c>
      <c r="L90" s="578">
        <v>1</v>
      </c>
      <c r="M90" s="578">
        <v>16012</v>
      </c>
      <c r="N90" s="578"/>
      <c r="O90" s="578"/>
      <c r="P90" s="563"/>
      <c r="Q90" s="579"/>
    </row>
    <row r="91" spans="1:17" ht="14.45" customHeight="1" x14ac:dyDescent="0.2">
      <c r="A91" s="557" t="s">
        <v>1312</v>
      </c>
      <c r="B91" s="558" t="s">
        <v>1136</v>
      </c>
      <c r="C91" s="558" t="s">
        <v>1137</v>
      </c>
      <c r="D91" s="558" t="s">
        <v>1263</v>
      </c>
      <c r="E91" s="558" t="s">
        <v>1264</v>
      </c>
      <c r="F91" s="578"/>
      <c r="G91" s="578"/>
      <c r="H91" s="578"/>
      <c r="I91" s="578"/>
      <c r="J91" s="578"/>
      <c r="K91" s="578"/>
      <c r="L91" s="578"/>
      <c r="M91" s="578"/>
      <c r="N91" s="578">
        <v>8</v>
      </c>
      <c r="O91" s="578">
        <v>30744</v>
      </c>
      <c r="P91" s="563"/>
      <c r="Q91" s="579">
        <v>3843</v>
      </c>
    </row>
    <row r="92" spans="1:17" ht="14.45" customHeight="1" x14ac:dyDescent="0.2">
      <c r="A92" s="557" t="s">
        <v>1315</v>
      </c>
      <c r="B92" s="558" t="s">
        <v>1136</v>
      </c>
      <c r="C92" s="558" t="s">
        <v>1137</v>
      </c>
      <c r="D92" s="558" t="s">
        <v>1138</v>
      </c>
      <c r="E92" s="558" t="s">
        <v>1139</v>
      </c>
      <c r="F92" s="578"/>
      <c r="G92" s="578"/>
      <c r="H92" s="578"/>
      <c r="I92" s="578"/>
      <c r="J92" s="578"/>
      <c r="K92" s="578"/>
      <c r="L92" s="578"/>
      <c r="M92" s="578"/>
      <c r="N92" s="578">
        <v>1</v>
      </c>
      <c r="O92" s="578">
        <v>2280</v>
      </c>
      <c r="P92" s="563"/>
      <c r="Q92" s="579">
        <v>2280</v>
      </c>
    </row>
    <row r="93" spans="1:17" ht="14.45" customHeight="1" x14ac:dyDescent="0.2">
      <c r="A93" s="557" t="s">
        <v>1315</v>
      </c>
      <c r="B93" s="558" t="s">
        <v>1136</v>
      </c>
      <c r="C93" s="558" t="s">
        <v>1137</v>
      </c>
      <c r="D93" s="558" t="s">
        <v>1140</v>
      </c>
      <c r="E93" s="558" t="s">
        <v>1141</v>
      </c>
      <c r="F93" s="578">
        <v>102</v>
      </c>
      <c r="G93" s="578">
        <v>5916</v>
      </c>
      <c r="H93" s="578">
        <v>0.99278402416512834</v>
      </c>
      <c r="I93" s="578">
        <v>58</v>
      </c>
      <c r="J93" s="578">
        <v>101</v>
      </c>
      <c r="K93" s="578">
        <v>5959</v>
      </c>
      <c r="L93" s="578">
        <v>1</v>
      </c>
      <c r="M93" s="578">
        <v>59</v>
      </c>
      <c r="N93" s="578">
        <v>76</v>
      </c>
      <c r="O93" s="578">
        <v>4484</v>
      </c>
      <c r="P93" s="563">
        <v>0.75247524752475248</v>
      </c>
      <c r="Q93" s="579">
        <v>59</v>
      </c>
    </row>
    <row r="94" spans="1:17" ht="14.45" customHeight="1" x14ac:dyDescent="0.2">
      <c r="A94" s="557" t="s">
        <v>1315</v>
      </c>
      <c r="B94" s="558" t="s">
        <v>1136</v>
      </c>
      <c r="C94" s="558" t="s">
        <v>1137</v>
      </c>
      <c r="D94" s="558" t="s">
        <v>1142</v>
      </c>
      <c r="E94" s="558" t="s">
        <v>1143</v>
      </c>
      <c r="F94" s="578">
        <v>2</v>
      </c>
      <c r="G94" s="578">
        <v>262</v>
      </c>
      <c r="H94" s="578">
        <v>0.99242424242424243</v>
      </c>
      <c r="I94" s="578">
        <v>131</v>
      </c>
      <c r="J94" s="578">
        <v>2</v>
      </c>
      <c r="K94" s="578">
        <v>264</v>
      </c>
      <c r="L94" s="578">
        <v>1</v>
      </c>
      <c r="M94" s="578">
        <v>132</v>
      </c>
      <c r="N94" s="578">
        <v>4</v>
      </c>
      <c r="O94" s="578">
        <v>532</v>
      </c>
      <c r="P94" s="563">
        <v>2.0151515151515151</v>
      </c>
      <c r="Q94" s="579">
        <v>133</v>
      </c>
    </row>
    <row r="95" spans="1:17" ht="14.45" customHeight="1" x14ac:dyDescent="0.2">
      <c r="A95" s="557" t="s">
        <v>1315</v>
      </c>
      <c r="B95" s="558" t="s">
        <v>1136</v>
      </c>
      <c r="C95" s="558" t="s">
        <v>1137</v>
      </c>
      <c r="D95" s="558" t="s">
        <v>1144</v>
      </c>
      <c r="E95" s="558" t="s">
        <v>1145</v>
      </c>
      <c r="F95" s="578">
        <v>1</v>
      </c>
      <c r="G95" s="578">
        <v>190</v>
      </c>
      <c r="H95" s="578">
        <v>0.14285714285714285</v>
      </c>
      <c r="I95" s="578">
        <v>190</v>
      </c>
      <c r="J95" s="578">
        <v>7</v>
      </c>
      <c r="K95" s="578">
        <v>1330</v>
      </c>
      <c r="L95" s="578">
        <v>1</v>
      </c>
      <c r="M95" s="578">
        <v>190</v>
      </c>
      <c r="N95" s="578">
        <v>2</v>
      </c>
      <c r="O95" s="578">
        <v>384</v>
      </c>
      <c r="P95" s="563">
        <v>0.28872180451127821</v>
      </c>
      <c r="Q95" s="579">
        <v>192</v>
      </c>
    </row>
    <row r="96" spans="1:17" ht="14.45" customHeight="1" x14ac:dyDescent="0.2">
      <c r="A96" s="557" t="s">
        <v>1315</v>
      </c>
      <c r="B96" s="558" t="s">
        <v>1136</v>
      </c>
      <c r="C96" s="558" t="s">
        <v>1137</v>
      </c>
      <c r="D96" s="558" t="s">
        <v>1148</v>
      </c>
      <c r="E96" s="558" t="s">
        <v>1149</v>
      </c>
      <c r="F96" s="578">
        <v>137</v>
      </c>
      <c r="G96" s="578">
        <v>24660</v>
      </c>
      <c r="H96" s="578">
        <v>1.0056275997063862</v>
      </c>
      <c r="I96" s="578">
        <v>180</v>
      </c>
      <c r="J96" s="578">
        <v>134</v>
      </c>
      <c r="K96" s="578">
        <v>24522</v>
      </c>
      <c r="L96" s="578">
        <v>1</v>
      </c>
      <c r="M96" s="578">
        <v>183</v>
      </c>
      <c r="N96" s="578">
        <v>117</v>
      </c>
      <c r="O96" s="578">
        <v>21645</v>
      </c>
      <c r="P96" s="563">
        <v>0.88267678003425498</v>
      </c>
      <c r="Q96" s="579">
        <v>185</v>
      </c>
    </row>
    <row r="97" spans="1:17" ht="14.45" customHeight="1" x14ac:dyDescent="0.2">
      <c r="A97" s="557" t="s">
        <v>1315</v>
      </c>
      <c r="B97" s="558" t="s">
        <v>1136</v>
      </c>
      <c r="C97" s="558" t="s">
        <v>1137</v>
      </c>
      <c r="D97" s="558" t="s">
        <v>1150</v>
      </c>
      <c r="E97" s="558" t="s">
        <v>1151</v>
      </c>
      <c r="F97" s="578">
        <v>68</v>
      </c>
      <c r="G97" s="578">
        <v>38760</v>
      </c>
      <c r="H97" s="578">
        <v>1.0532608695652175</v>
      </c>
      <c r="I97" s="578">
        <v>570</v>
      </c>
      <c r="J97" s="578">
        <v>64</v>
      </c>
      <c r="K97" s="578">
        <v>36800</v>
      </c>
      <c r="L97" s="578">
        <v>1</v>
      </c>
      <c r="M97" s="578">
        <v>575</v>
      </c>
      <c r="N97" s="578">
        <v>41</v>
      </c>
      <c r="O97" s="578">
        <v>23739</v>
      </c>
      <c r="P97" s="563">
        <v>0.64508152173913047</v>
      </c>
      <c r="Q97" s="579">
        <v>579</v>
      </c>
    </row>
    <row r="98" spans="1:17" ht="14.45" customHeight="1" x14ac:dyDescent="0.2">
      <c r="A98" s="557" t="s">
        <v>1315</v>
      </c>
      <c r="B98" s="558" t="s">
        <v>1136</v>
      </c>
      <c r="C98" s="558" t="s">
        <v>1137</v>
      </c>
      <c r="D98" s="558" t="s">
        <v>1152</v>
      </c>
      <c r="E98" s="558" t="s">
        <v>1153</v>
      </c>
      <c r="F98" s="578">
        <v>239</v>
      </c>
      <c r="G98" s="578">
        <v>80543</v>
      </c>
      <c r="H98" s="578">
        <v>0.99242218881687572</v>
      </c>
      <c r="I98" s="578">
        <v>337</v>
      </c>
      <c r="J98" s="578">
        <v>238</v>
      </c>
      <c r="K98" s="578">
        <v>81158</v>
      </c>
      <c r="L98" s="578">
        <v>1</v>
      </c>
      <c r="M98" s="578">
        <v>341</v>
      </c>
      <c r="N98" s="578">
        <v>195</v>
      </c>
      <c r="O98" s="578">
        <v>67080</v>
      </c>
      <c r="P98" s="563">
        <v>0.82653589294955521</v>
      </c>
      <c r="Q98" s="579">
        <v>344</v>
      </c>
    </row>
    <row r="99" spans="1:17" ht="14.45" customHeight="1" x14ac:dyDescent="0.2">
      <c r="A99" s="557" t="s">
        <v>1315</v>
      </c>
      <c r="B99" s="558" t="s">
        <v>1136</v>
      </c>
      <c r="C99" s="558" t="s">
        <v>1137</v>
      </c>
      <c r="D99" s="558" t="s">
        <v>1154</v>
      </c>
      <c r="E99" s="558" t="s">
        <v>1155</v>
      </c>
      <c r="F99" s="578">
        <v>4</v>
      </c>
      <c r="G99" s="578">
        <v>1836</v>
      </c>
      <c r="H99" s="578">
        <v>0.56771799628942488</v>
      </c>
      <c r="I99" s="578">
        <v>459</v>
      </c>
      <c r="J99" s="578">
        <v>7</v>
      </c>
      <c r="K99" s="578">
        <v>3234</v>
      </c>
      <c r="L99" s="578">
        <v>1</v>
      </c>
      <c r="M99" s="578">
        <v>462</v>
      </c>
      <c r="N99" s="578">
        <v>7</v>
      </c>
      <c r="O99" s="578">
        <v>3248</v>
      </c>
      <c r="P99" s="563">
        <v>1.0043290043290043</v>
      </c>
      <c r="Q99" s="579">
        <v>464</v>
      </c>
    </row>
    <row r="100" spans="1:17" ht="14.45" customHeight="1" x14ac:dyDescent="0.2">
      <c r="A100" s="557" t="s">
        <v>1315</v>
      </c>
      <c r="B100" s="558" t="s">
        <v>1136</v>
      </c>
      <c r="C100" s="558" t="s">
        <v>1137</v>
      </c>
      <c r="D100" s="558" t="s">
        <v>1156</v>
      </c>
      <c r="E100" s="558" t="s">
        <v>1157</v>
      </c>
      <c r="F100" s="578">
        <v>443</v>
      </c>
      <c r="G100" s="578">
        <v>155050</v>
      </c>
      <c r="H100" s="578">
        <v>0.63927335996800538</v>
      </c>
      <c r="I100" s="578">
        <v>350</v>
      </c>
      <c r="J100" s="578">
        <v>691</v>
      </c>
      <c r="K100" s="578">
        <v>242541</v>
      </c>
      <c r="L100" s="578">
        <v>1</v>
      </c>
      <c r="M100" s="578">
        <v>351</v>
      </c>
      <c r="N100" s="578">
        <v>435</v>
      </c>
      <c r="O100" s="578">
        <v>153555</v>
      </c>
      <c r="P100" s="563">
        <v>0.63310945365938132</v>
      </c>
      <c r="Q100" s="579">
        <v>353</v>
      </c>
    </row>
    <row r="101" spans="1:17" ht="14.45" customHeight="1" x14ac:dyDescent="0.2">
      <c r="A101" s="557" t="s">
        <v>1315</v>
      </c>
      <c r="B101" s="558" t="s">
        <v>1136</v>
      </c>
      <c r="C101" s="558" t="s">
        <v>1137</v>
      </c>
      <c r="D101" s="558" t="s">
        <v>1158</v>
      </c>
      <c r="E101" s="558" t="s">
        <v>1159</v>
      </c>
      <c r="F101" s="578">
        <v>38</v>
      </c>
      <c r="G101" s="578">
        <v>62890</v>
      </c>
      <c r="H101" s="578">
        <v>0.99698795180722888</v>
      </c>
      <c r="I101" s="578">
        <v>1655</v>
      </c>
      <c r="J101" s="578">
        <v>38</v>
      </c>
      <c r="K101" s="578">
        <v>63080</v>
      </c>
      <c r="L101" s="578">
        <v>1</v>
      </c>
      <c r="M101" s="578">
        <v>1660</v>
      </c>
      <c r="N101" s="578">
        <v>29</v>
      </c>
      <c r="O101" s="578">
        <v>48285</v>
      </c>
      <c r="P101" s="563">
        <v>0.76545656309448318</v>
      </c>
      <c r="Q101" s="579">
        <v>1665</v>
      </c>
    </row>
    <row r="102" spans="1:17" ht="14.45" customHeight="1" x14ac:dyDescent="0.2">
      <c r="A102" s="557" t="s">
        <v>1315</v>
      </c>
      <c r="B102" s="558" t="s">
        <v>1136</v>
      </c>
      <c r="C102" s="558" t="s">
        <v>1137</v>
      </c>
      <c r="D102" s="558" t="s">
        <v>1160</v>
      </c>
      <c r="E102" s="558" t="s">
        <v>1161</v>
      </c>
      <c r="F102" s="578">
        <v>9</v>
      </c>
      <c r="G102" s="578">
        <v>56178</v>
      </c>
      <c r="H102" s="578">
        <v>0.6382558113113227</v>
      </c>
      <c r="I102" s="578">
        <v>6242</v>
      </c>
      <c r="J102" s="578">
        <v>14</v>
      </c>
      <c r="K102" s="578">
        <v>88018</v>
      </c>
      <c r="L102" s="578">
        <v>1</v>
      </c>
      <c r="M102" s="578">
        <v>6287</v>
      </c>
      <c r="N102" s="578">
        <v>11</v>
      </c>
      <c r="O102" s="578">
        <v>69586</v>
      </c>
      <c r="P102" s="563">
        <v>0.79058828875911746</v>
      </c>
      <c r="Q102" s="579">
        <v>6326</v>
      </c>
    </row>
    <row r="103" spans="1:17" ht="14.45" customHeight="1" x14ac:dyDescent="0.2">
      <c r="A103" s="557" t="s">
        <v>1315</v>
      </c>
      <c r="B103" s="558" t="s">
        <v>1136</v>
      </c>
      <c r="C103" s="558" t="s">
        <v>1137</v>
      </c>
      <c r="D103" s="558" t="s">
        <v>1166</v>
      </c>
      <c r="E103" s="558" t="s">
        <v>1167</v>
      </c>
      <c r="F103" s="578"/>
      <c r="G103" s="578"/>
      <c r="H103" s="578"/>
      <c r="I103" s="578"/>
      <c r="J103" s="578">
        <v>1</v>
      </c>
      <c r="K103" s="578">
        <v>139</v>
      </c>
      <c r="L103" s="578">
        <v>1</v>
      </c>
      <c r="M103" s="578">
        <v>139</v>
      </c>
      <c r="N103" s="578"/>
      <c r="O103" s="578"/>
      <c r="P103" s="563"/>
      <c r="Q103" s="579"/>
    </row>
    <row r="104" spans="1:17" ht="14.45" customHeight="1" x14ac:dyDescent="0.2">
      <c r="A104" s="557" t="s">
        <v>1315</v>
      </c>
      <c r="B104" s="558" t="s">
        <v>1136</v>
      </c>
      <c r="C104" s="558" t="s">
        <v>1137</v>
      </c>
      <c r="D104" s="558" t="s">
        <v>1168</v>
      </c>
      <c r="E104" s="558" t="s">
        <v>1169</v>
      </c>
      <c r="F104" s="578">
        <v>6</v>
      </c>
      <c r="G104" s="578">
        <v>294</v>
      </c>
      <c r="H104" s="578">
        <v>1.1759999999999999</v>
      </c>
      <c r="I104" s="578">
        <v>49</v>
      </c>
      <c r="J104" s="578">
        <v>5</v>
      </c>
      <c r="K104" s="578">
        <v>250</v>
      </c>
      <c r="L104" s="578">
        <v>1</v>
      </c>
      <c r="M104" s="578">
        <v>50</v>
      </c>
      <c r="N104" s="578">
        <v>4</v>
      </c>
      <c r="O104" s="578">
        <v>204</v>
      </c>
      <c r="P104" s="563">
        <v>0.81599999999999995</v>
      </c>
      <c r="Q104" s="579">
        <v>51</v>
      </c>
    </row>
    <row r="105" spans="1:17" ht="14.45" customHeight="1" x14ac:dyDescent="0.2">
      <c r="A105" s="557" t="s">
        <v>1315</v>
      </c>
      <c r="B105" s="558" t="s">
        <v>1136</v>
      </c>
      <c r="C105" s="558" t="s">
        <v>1137</v>
      </c>
      <c r="D105" s="558" t="s">
        <v>1170</v>
      </c>
      <c r="E105" s="558" t="s">
        <v>1171</v>
      </c>
      <c r="F105" s="578">
        <v>26</v>
      </c>
      <c r="G105" s="578">
        <v>10192</v>
      </c>
      <c r="H105" s="578">
        <v>0.62302096705177579</v>
      </c>
      <c r="I105" s="578">
        <v>392</v>
      </c>
      <c r="J105" s="578">
        <v>41</v>
      </c>
      <c r="K105" s="578">
        <v>16359</v>
      </c>
      <c r="L105" s="578">
        <v>1</v>
      </c>
      <c r="M105" s="578">
        <v>399</v>
      </c>
      <c r="N105" s="578">
        <v>23</v>
      </c>
      <c r="O105" s="578">
        <v>9315</v>
      </c>
      <c r="P105" s="563">
        <v>0.56941133321107651</v>
      </c>
      <c r="Q105" s="579">
        <v>405</v>
      </c>
    </row>
    <row r="106" spans="1:17" ht="14.45" customHeight="1" x14ac:dyDescent="0.2">
      <c r="A106" s="557" t="s">
        <v>1315</v>
      </c>
      <c r="B106" s="558" t="s">
        <v>1136</v>
      </c>
      <c r="C106" s="558" t="s">
        <v>1137</v>
      </c>
      <c r="D106" s="558" t="s">
        <v>1172</v>
      </c>
      <c r="E106" s="558" t="s">
        <v>1173</v>
      </c>
      <c r="F106" s="578">
        <v>3</v>
      </c>
      <c r="G106" s="578">
        <v>114</v>
      </c>
      <c r="H106" s="578">
        <v>1.5</v>
      </c>
      <c r="I106" s="578">
        <v>38</v>
      </c>
      <c r="J106" s="578">
        <v>2</v>
      </c>
      <c r="K106" s="578">
        <v>76</v>
      </c>
      <c r="L106" s="578">
        <v>1</v>
      </c>
      <c r="M106" s="578">
        <v>38</v>
      </c>
      <c r="N106" s="578">
        <v>3</v>
      </c>
      <c r="O106" s="578">
        <v>117</v>
      </c>
      <c r="P106" s="563">
        <v>1.5394736842105263</v>
      </c>
      <c r="Q106" s="579">
        <v>39</v>
      </c>
    </row>
    <row r="107" spans="1:17" ht="14.45" customHeight="1" x14ac:dyDescent="0.2">
      <c r="A107" s="557" t="s">
        <v>1315</v>
      </c>
      <c r="B107" s="558" t="s">
        <v>1136</v>
      </c>
      <c r="C107" s="558" t="s">
        <v>1137</v>
      </c>
      <c r="D107" s="558" t="s">
        <v>1174</v>
      </c>
      <c r="E107" s="558" t="s">
        <v>1175</v>
      </c>
      <c r="F107" s="578"/>
      <c r="G107" s="578"/>
      <c r="H107" s="578"/>
      <c r="I107" s="578"/>
      <c r="J107" s="578">
        <v>2</v>
      </c>
      <c r="K107" s="578">
        <v>536</v>
      </c>
      <c r="L107" s="578">
        <v>1</v>
      </c>
      <c r="M107" s="578">
        <v>268</v>
      </c>
      <c r="N107" s="578"/>
      <c r="O107" s="578"/>
      <c r="P107" s="563"/>
      <c r="Q107" s="579"/>
    </row>
    <row r="108" spans="1:17" ht="14.45" customHeight="1" x14ac:dyDescent="0.2">
      <c r="A108" s="557" t="s">
        <v>1315</v>
      </c>
      <c r="B108" s="558" t="s">
        <v>1136</v>
      </c>
      <c r="C108" s="558" t="s">
        <v>1137</v>
      </c>
      <c r="D108" s="558" t="s">
        <v>1176</v>
      </c>
      <c r="E108" s="558" t="s">
        <v>1177</v>
      </c>
      <c r="F108" s="578">
        <v>22</v>
      </c>
      <c r="G108" s="578">
        <v>15553</v>
      </c>
      <c r="H108" s="578">
        <v>0.62324183530354638</v>
      </c>
      <c r="I108" s="578">
        <v>706.9545454545455</v>
      </c>
      <c r="J108" s="578">
        <v>35</v>
      </c>
      <c r="K108" s="578">
        <v>24955</v>
      </c>
      <c r="L108" s="578">
        <v>1</v>
      </c>
      <c r="M108" s="578">
        <v>713</v>
      </c>
      <c r="N108" s="578">
        <v>19</v>
      </c>
      <c r="O108" s="578">
        <v>13661</v>
      </c>
      <c r="P108" s="563">
        <v>0.54742536565818478</v>
      </c>
      <c r="Q108" s="579">
        <v>719</v>
      </c>
    </row>
    <row r="109" spans="1:17" ht="14.45" customHeight="1" x14ac:dyDescent="0.2">
      <c r="A109" s="557" t="s">
        <v>1315</v>
      </c>
      <c r="B109" s="558" t="s">
        <v>1136</v>
      </c>
      <c r="C109" s="558" t="s">
        <v>1137</v>
      </c>
      <c r="D109" s="558" t="s">
        <v>1178</v>
      </c>
      <c r="E109" s="558" t="s">
        <v>1179</v>
      </c>
      <c r="F109" s="578"/>
      <c r="G109" s="578"/>
      <c r="H109" s="578"/>
      <c r="I109" s="578"/>
      <c r="J109" s="578">
        <v>2</v>
      </c>
      <c r="K109" s="578">
        <v>300</v>
      </c>
      <c r="L109" s="578">
        <v>1</v>
      </c>
      <c r="M109" s="578">
        <v>150</v>
      </c>
      <c r="N109" s="578">
        <v>1</v>
      </c>
      <c r="O109" s="578">
        <v>151</v>
      </c>
      <c r="P109" s="563">
        <v>0.5033333333333333</v>
      </c>
      <c r="Q109" s="579">
        <v>151</v>
      </c>
    </row>
    <row r="110" spans="1:17" ht="14.45" customHeight="1" x14ac:dyDescent="0.2">
      <c r="A110" s="557" t="s">
        <v>1315</v>
      </c>
      <c r="B110" s="558" t="s">
        <v>1136</v>
      </c>
      <c r="C110" s="558" t="s">
        <v>1137</v>
      </c>
      <c r="D110" s="558" t="s">
        <v>1180</v>
      </c>
      <c r="E110" s="558" t="s">
        <v>1181</v>
      </c>
      <c r="F110" s="578">
        <v>17</v>
      </c>
      <c r="G110" s="578">
        <v>5185</v>
      </c>
      <c r="H110" s="578">
        <v>0.64747752247752244</v>
      </c>
      <c r="I110" s="578">
        <v>305</v>
      </c>
      <c r="J110" s="578">
        <v>26</v>
      </c>
      <c r="K110" s="578">
        <v>8008</v>
      </c>
      <c r="L110" s="578">
        <v>1</v>
      </c>
      <c r="M110" s="578">
        <v>308</v>
      </c>
      <c r="N110" s="578">
        <v>17</v>
      </c>
      <c r="O110" s="578">
        <v>5270</v>
      </c>
      <c r="P110" s="563">
        <v>0.6580919080919081</v>
      </c>
      <c r="Q110" s="579">
        <v>310</v>
      </c>
    </row>
    <row r="111" spans="1:17" ht="14.45" customHeight="1" x14ac:dyDescent="0.2">
      <c r="A111" s="557" t="s">
        <v>1315</v>
      </c>
      <c r="B111" s="558" t="s">
        <v>1136</v>
      </c>
      <c r="C111" s="558" t="s">
        <v>1137</v>
      </c>
      <c r="D111" s="558" t="s">
        <v>1182</v>
      </c>
      <c r="E111" s="558" t="s">
        <v>1183</v>
      </c>
      <c r="F111" s="578">
        <v>1</v>
      </c>
      <c r="G111" s="578">
        <v>3722</v>
      </c>
      <c r="H111" s="578">
        <v>0.98910443794844538</v>
      </c>
      <c r="I111" s="578">
        <v>3722</v>
      </c>
      <c r="J111" s="578">
        <v>1</v>
      </c>
      <c r="K111" s="578">
        <v>3763</v>
      </c>
      <c r="L111" s="578">
        <v>1</v>
      </c>
      <c r="M111" s="578">
        <v>3763</v>
      </c>
      <c r="N111" s="578"/>
      <c r="O111" s="578"/>
      <c r="P111" s="563"/>
      <c r="Q111" s="579"/>
    </row>
    <row r="112" spans="1:17" ht="14.45" customHeight="1" x14ac:dyDescent="0.2">
      <c r="A112" s="557" t="s">
        <v>1315</v>
      </c>
      <c r="B112" s="558" t="s">
        <v>1136</v>
      </c>
      <c r="C112" s="558" t="s">
        <v>1137</v>
      </c>
      <c r="D112" s="558" t="s">
        <v>1184</v>
      </c>
      <c r="E112" s="558" t="s">
        <v>1185</v>
      </c>
      <c r="F112" s="578">
        <v>204</v>
      </c>
      <c r="G112" s="578">
        <v>100980</v>
      </c>
      <c r="H112" s="578">
        <v>0.95006915238928558</v>
      </c>
      <c r="I112" s="578">
        <v>495</v>
      </c>
      <c r="J112" s="578">
        <v>213</v>
      </c>
      <c r="K112" s="578">
        <v>106287</v>
      </c>
      <c r="L112" s="578">
        <v>1</v>
      </c>
      <c r="M112" s="578">
        <v>499</v>
      </c>
      <c r="N112" s="578">
        <v>144</v>
      </c>
      <c r="O112" s="578">
        <v>72432</v>
      </c>
      <c r="P112" s="563">
        <v>0.6814756273109599</v>
      </c>
      <c r="Q112" s="579">
        <v>503</v>
      </c>
    </row>
    <row r="113" spans="1:17" ht="14.45" customHeight="1" x14ac:dyDescent="0.2">
      <c r="A113" s="557" t="s">
        <v>1315</v>
      </c>
      <c r="B113" s="558" t="s">
        <v>1136</v>
      </c>
      <c r="C113" s="558" t="s">
        <v>1137</v>
      </c>
      <c r="D113" s="558" t="s">
        <v>1186</v>
      </c>
      <c r="E113" s="558" t="s">
        <v>1187</v>
      </c>
      <c r="F113" s="578">
        <v>1</v>
      </c>
      <c r="G113" s="578">
        <v>6598</v>
      </c>
      <c r="H113" s="578"/>
      <c r="I113" s="578">
        <v>6598</v>
      </c>
      <c r="J113" s="578"/>
      <c r="K113" s="578"/>
      <c r="L113" s="578"/>
      <c r="M113" s="578"/>
      <c r="N113" s="578">
        <v>1</v>
      </c>
      <c r="O113" s="578">
        <v>6732</v>
      </c>
      <c r="P113" s="563"/>
      <c r="Q113" s="579">
        <v>6732</v>
      </c>
    </row>
    <row r="114" spans="1:17" ht="14.45" customHeight="1" x14ac:dyDescent="0.2">
      <c r="A114" s="557" t="s">
        <v>1315</v>
      </c>
      <c r="B114" s="558" t="s">
        <v>1136</v>
      </c>
      <c r="C114" s="558" t="s">
        <v>1137</v>
      </c>
      <c r="D114" s="558" t="s">
        <v>1188</v>
      </c>
      <c r="E114" s="558" t="s">
        <v>1189</v>
      </c>
      <c r="F114" s="578">
        <v>173</v>
      </c>
      <c r="G114" s="578">
        <v>64183</v>
      </c>
      <c r="H114" s="578">
        <v>0.95362831332461662</v>
      </c>
      <c r="I114" s="578">
        <v>371</v>
      </c>
      <c r="J114" s="578">
        <v>179</v>
      </c>
      <c r="K114" s="578">
        <v>67304</v>
      </c>
      <c r="L114" s="578">
        <v>1</v>
      </c>
      <c r="M114" s="578">
        <v>376</v>
      </c>
      <c r="N114" s="578">
        <v>141</v>
      </c>
      <c r="O114" s="578">
        <v>53580</v>
      </c>
      <c r="P114" s="563">
        <v>0.7960893854748603</v>
      </c>
      <c r="Q114" s="579">
        <v>380</v>
      </c>
    </row>
    <row r="115" spans="1:17" ht="14.45" customHeight="1" x14ac:dyDescent="0.2">
      <c r="A115" s="557" t="s">
        <v>1315</v>
      </c>
      <c r="B115" s="558" t="s">
        <v>1136</v>
      </c>
      <c r="C115" s="558" t="s">
        <v>1137</v>
      </c>
      <c r="D115" s="558" t="s">
        <v>1192</v>
      </c>
      <c r="E115" s="558" t="s">
        <v>1193</v>
      </c>
      <c r="F115" s="578">
        <v>2</v>
      </c>
      <c r="G115" s="578">
        <v>24</v>
      </c>
      <c r="H115" s="578">
        <v>1</v>
      </c>
      <c r="I115" s="578">
        <v>12</v>
      </c>
      <c r="J115" s="578">
        <v>2</v>
      </c>
      <c r="K115" s="578">
        <v>24</v>
      </c>
      <c r="L115" s="578">
        <v>1</v>
      </c>
      <c r="M115" s="578">
        <v>12</v>
      </c>
      <c r="N115" s="578"/>
      <c r="O115" s="578"/>
      <c r="P115" s="563"/>
      <c r="Q115" s="579"/>
    </row>
    <row r="116" spans="1:17" ht="14.45" customHeight="1" x14ac:dyDescent="0.2">
      <c r="A116" s="557" t="s">
        <v>1315</v>
      </c>
      <c r="B116" s="558" t="s">
        <v>1136</v>
      </c>
      <c r="C116" s="558" t="s">
        <v>1137</v>
      </c>
      <c r="D116" s="558" t="s">
        <v>1196</v>
      </c>
      <c r="E116" s="558" t="s">
        <v>1197</v>
      </c>
      <c r="F116" s="578">
        <v>39</v>
      </c>
      <c r="G116" s="578">
        <v>4368</v>
      </c>
      <c r="H116" s="578">
        <v>0.87851971037811749</v>
      </c>
      <c r="I116" s="578">
        <v>112</v>
      </c>
      <c r="J116" s="578">
        <v>44</v>
      </c>
      <c r="K116" s="578">
        <v>4972</v>
      </c>
      <c r="L116" s="578">
        <v>1</v>
      </c>
      <c r="M116" s="578">
        <v>113</v>
      </c>
      <c r="N116" s="578">
        <v>45</v>
      </c>
      <c r="O116" s="578">
        <v>5130</v>
      </c>
      <c r="P116" s="563">
        <v>1.0317779565567176</v>
      </c>
      <c r="Q116" s="579">
        <v>114</v>
      </c>
    </row>
    <row r="117" spans="1:17" ht="14.45" customHeight="1" x14ac:dyDescent="0.2">
      <c r="A117" s="557" t="s">
        <v>1315</v>
      </c>
      <c r="B117" s="558" t="s">
        <v>1136</v>
      </c>
      <c r="C117" s="558" t="s">
        <v>1137</v>
      </c>
      <c r="D117" s="558" t="s">
        <v>1198</v>
      </c>
      <c r="E117" s="558" t="s">
        <v>1199</v>
      </c>
      <c r="F117" s="578">
        <v>1</v>
      </c>
      <c r="G117" s="578">
        <v>126</v>
      </c>
      <c r="H117" s="578"/>
      <c r="I117" s="578">
        <v>126</v>
      </c>
      <c r="J117" s="578"/>
      <c r="K117" s="578"/>
      <c r="L117" s="578"/>
      <c r="M117" s="578"/>
      <c r="N117" s="578">
        <v>2</v>
      </c>
      <c r="O117" s="578">
        <v>252</v>
      </c>
      <c r="P117" s="563"/>
      <c r="Q117" s="579">
        <v>126</v>
      </c>
    </row>
    <row r="118" spans="1:17" ht="14.45" customHeight="1" x14ac:dyDescent="0.2">
      <c r="A118" s="557" t="s">
        <v>1315</v>
      </c>
      <c r="B118" s="558" t="s">
        <v>1136</v>
      </c>
      <c r="C118" s="558" t="s">
        <v>1137</v>
      </c>
      <c r="D118" s="558" t="s">
        <v>1200</v>
      </c>
      <c r="E118" s="558" t="s">
        <v>1201</v>
      </c>
      <c r="F118" s="578">
        <v>5</v>
      </c>
      <c r="G118" s="578">
        <v>2480</v>
      </c>
      <c r="H118" s="578">
        <v>0.62</v>
      </c>
      <c r="I118" s="578">
        <v>496</v>
      </c>
      <c r="J118" s="578">
        <v>8</v>
      </c>
      <c r="K118" s="578">
        <v>4000</v>
      </c>
      <c r="L118" s="578">
        <v>1</v>
      </c>
      <c r="M118" s="578">
        <v>500</v>
      </c>
      <c r="N118" s="578">
        <v>4</v>
      </c>
      <c r="O118" s="578">
        <v>2016</v>
      </c>
      <c r="P118" s="563">
        <v>0.504</v>
      </c>
      <c r="Q118" s="579">
        <v>504</v>
      </c>
    </row>
    <row r="119" spans="1:17" ht="14.45" customHeight="1" x14ac:dyDescent="0.2">
      <c r="A119" s="557" t="s">
        <v>1315</v>
      </c>
      <c r="B119" s="558" t="s">
        <v>1136</v>
      </c>
      <c r="C119" s="558" t="s">
        <v>1137</v>
      </c>
      <c r="D119" s="558" t="s">
        <v>1202</v>
      </c>
      <c r="E119" s="558" t="s">
        <v>1203</v>
      </c>
      <c r="F119" s="578">
        <v>211</v>
      </c>
      <c r="G119" s="578">
        <v>96638</v>
      </c>
      <c r="H119" s="578">
        <v>0.93179188522061096</v>
      </c>
      <c r="I119" s="578">
        <v>458</v>
      </c>
      <c r="J119" s="578">
        <v>224</v>
      </c>
      <c r="K119" s="578">
        <v>103712</v>
      </c>
      <c r="L119" s="578">
        <v>1</v>
      </c>
      <c r="M119" s="578">
        <v>463</v>
      </c>
      <c r="N119" s="578">
        <v>167</v>
      </c>
      <c r="O119" s="578">
        <v>77989</v>
      </c>
      <c r="P119" s="563">
        <v>0.75197662758407902</v>
      </c>
      <c r="Q119" s="579">
        <v>467</v>
      </c>
    </row>
    <row r="120" spans="1:17" ht="14.45" customHeight="1" x14ac:dyDescent="0.2">
      <c r="A120" s="557" t="s">
        <v>1315</v>
      </c>
      <c r="B120" s="558" t="s">
        <v>1136</v>
      </c>
      <c r="C120" s="558" t="s">
        <v>1137</v>
      </c>
      <c r="D120" s="558" t="s">
        <v>1204</v>
      </c>
      <c r="E120" s="558" t="s">
        <v>1205</v>
      </c>
      <c r="F120" s="578">
        <v>160</v>
      </c>
      <c r="G120" s="578">
        <v>9280</v>
      </c>
      <c r="H120" s="578">
        <v>0.96495788707497143</v>
      </c>
      <c r="I120" s="578">
        <v>58</v>
      </c>
      <c r="J120" s="578">
        <v>163</v>
      </c>
      <c r="K120" s="578">
        <v>9617</v>
      </c>
      <c r="L120" s="578">
        <v>1</v>
      </c>
      <c r="M120" s="578">
        <v>59</v>
      </c>
      <c r="N120" s="578">
        <v>111</v>
      </c>
      <c r="O120" s="578">
        <v>6549</v>
      </c>
      <c r="P120" s="563">
        <v>0.68098159509202449</v>
      </c>
      <c r="Q120" s="579">
        <v>59</v>
      </c>
    </row>
    <row r="121" spans="1:17" ht="14.45" customHeight="1" x14ac:dyDescent="0.2">
      <c r="A121" s="557" t="s">
        <v>1315</v>
      </c>
      <c r="B121" s="558" t="s">
        <v>1136</v>
      </c>
      <c r="C121" s="558" t="s">
        <v>1137</v>
      </c>
      <c r="D121" s="558" t="s">
        <v>1210</v>
      </c>
      <c r="E121" s="558" t="s">
        <v>1211</v>
      </c>
      <c r="F121" s="578"/>
      <c r="G121" s="578"/>
      <c r="H121" s="578"/>
      <c r="I121" s="578"/>
      <c r="J121" s="578">
        <v>1</v>
      </c>
      <c r="K121" s="578">
        <v>257</v>
      </c>
      <c r="L121" s="578">
        <v>1</v>
      </c>
      <c r="M121" s="578">
        <v>257</v>
      </c>
      <c r="N121" s="578"/>
      <c r="O121" s="578"/>
      <c r="P121" s="563"/>
      <c r="Q121" s="579"/>
    </row>
    <row r="122" spans="1:17" ht="14.45" customHeight="1" x14ac:dyDescent="0.2">
      <c r="A122" s="557" t="s">
        <v>1315</v>
      </c>
      <c r="B122" s="558" t="s">
        <v>1136</v>
      </c>
      <c r="C122" s="558" t="s">
        <v>1137</v>
      </c>
      <c r="D122" s="558" t="s">
        <v>1212</v>
      </c>
      <c r="E122" s="558" t="s">
        <v>1213</v>
      </c>
      <c r="F122" s="578">
        <v>103</v>
      </c>
      <c r="G122" s="578">
        <v>18128</v>
      </c>
      <c r="H122" s="578">
        <v>0.78506777532371919</v>
      </c>
      <c r="I122" s="578">
        <v>176</v>
      </c>
      <c r="J122" s="578">
        <v>129</v>
      </c>
      <c r="K122" s="578">
        <v>23091</v>
      </c>
      <c r="L122" s="578">
        <v>1</v>
      </c>
      <c r="M122" s="578">
        <v>179</v>
      </c>
      <c r="N122" s="578">
        <v>75</v>
      </c>
      <c r="O122" s="578">
        <v>13575</v>
      </c>
      <c r="P122" s="563">
        <v>0.58789138625438486</v>
      </c>
      <c r="Q122" s="579">
        <v>181</v>
      </c>
    </row>
    <row r="123" spans="1:17" ht="14.45" customHeight="1" x14ac:dyDescent="0.2">
      <c r="A123" s="557" t="s">
        <v>1315</v>
      </c>
      <c r="B123" s="558" t="s">
        <v>1136</v>
      </c>
      <c r="C123" s="558" t="s">
        <v>1137</v>
      </c>
      <c r="D123" s="558" t="s">
        <v>1214</v>
      </c>
      <c r="E123" s="558" t="s">
        <v>1215</v>
      </c>
      <c r="F123" s="578">
        <v>81</v>
      </c>
      <c r="G123" s="578">
        <v>6966</v>
      </c>
      <c r="H123" s="578">
        <v>0.69024970273483943</v>
      </c>
      <c r="I123" s="578">
        <v>86</v>
      </c>
      <c r="J123" s="578">
        <v>116</v>
      </c>
      <c r="K123" s="578">
        <v>10092</v>
      </c>
      <c r="L123" s="578">
        <v>1</v>
      </c>
      <c r="M123" s="578">
        <v>87</v>
      </c>
      <c r="N123" s="578">
        <v>59</v>
      </c>
      <c r="O123" s="578">
        <v>5192</v>
      </c>
      <c r="P123" s="563">
        <v>0.51446690447879506</v>
      </c>
      <c r="Q123" s="579">
        <v>88</v>
      </c>
    </row>
    <row r="124" spans="1:17" ht="14.45" customHeight="1" x14ac:dyDescent="0.2">
      <c r="A124" s="557" t="s">
        <v>1315</v>
      </c>
      <c r="B124" s="558" t="s">
        <v>1136</v>
      </c>
      <c r="C124" s="558" t="s">
        <v>1137</v>
      </c>
      <c r="D124" s="558" t="s">
        <v>1218</v>
      </c>
      <c r="E124" s="558" t="s">
        <v>1219</v>
      </c>
      <c r="F124" s="578">
        <v>10</v>
      </c>
      <c r="G124" s="578">
        <v>1700</v>
      </c>
      <c r="H124" s="578">
        <v>0.61773255813953487</v>
      </c>
      <c r="I124" s="578">
        <v>170</v>
      </c>
      <c r="J124" s="578">
        <v>16</v>
      </c>
      <c r="K124" s="578">
        <v>2752</v>
      </c>
      <c r="L124" s="578">
        <v>1</v>
      </c>
      <c r="M124" s="578">
        <v>172</v>
      </c>
      <c r="N124" s="578">
        <v>14</v>
      </c>
      <c r="O124" s="578">
        <v>2436</v>
      </c>
      <c r="P124" s="563">
        <v>0.88517441860465118</v>
      </c>
      <c r="Q124" s="579">
        <v>174</v>
      </c>
    </row>
    <row r="125" spans="1:17" ht="14.45" customHeight="1" x14ac:dyDescent="0.2">
      <c r="A125" s="557" t="s">
        <v>1315</v>
      </c>
      <c r="B125" s="558" t="s">
        <v>1136</v>
      </c>
      <c r="C125" s="558" t="s">
        <v>1137</v>
      </c>
      <c r="D125" s="558" t="s">
        <v>1220</v>
      </c>
      <c r="E125" s="558" t="s">
        <v>1221</v>
      </c>
      <c r="F125" s="578">
        <v>2</v>
      </c>
      <c r="G125" s="578">
        <v>58</v>
      </c>
      <c r="H125" s="578">
        <v>1.8709677419354838</v>
      </c>
      <c r="I125" s="578">
        <v>29</v>
      </c>
      <c r="J125" s="578">
        <v>1</v>
      </c>
      <c r="K125" s="578">
        <v>31</v>
      </c>
      <c r="L125" s="578">
        <v>1</v>
      </c>
      <c r="M125" s="578">
        <v>31</v>
      </c>
      <c r="N125" s="578">
        <v>1</v>
      </c>
      <c r="O125" s="578">
        <v>31</v>
      </c>
      <c r="P125" s="563">
        <v>1</v>
      </c>
      <c r="Q125" s="579">
        <v>31</v>
      </c>
    </row>
    <row r="126" spans="1:17" ht="14.45" customHeight="1" x14ac:dyDescent="0.2">
      <c r="A126" s="557" t="s">
        <v>1315</v>
      </c>
      <c r="B126" s="558" t="s">
        <v>1136</v>
      </c>
      <c r="C126" s="558" t="s">
        <v>1137</v>
      </c>
      <c r="D126" s="558" t="s">
        <v>1222</v>
      </c>
      <c r="E126" s="558" t="s">
        <v>1223</v>
      </c>
      <c r="F126" s="578">
        <v>7</v>
      </c>
      <c r="G126" s="578">
        <v>1239</v>
      </c>
      <c r="H126" s="578">
        <v>1.3921348314606741</v>
      </c>
      <c r="I126" s="578">
        <v>177</v>
      </c>
      <c r="J126" s="578">
        <v>5</v>
      </c>
      <c r="K126" s="578">
        <v>890</v>
      </c>
      <c r="L126" s="578">
        <v>1</v>
      </c>
      <c r="M126" s="578">
        <v>178</v>
      </c>
      <c r="N126" s="578">
        <v>3</v>
      </c>
      <c r="O126" s="578">
        <v>540</v>
      </c>
      <c r="P126" s="563">
        <v>0.6067415730337079</v>
      </c>
      <c r="Q126" s="579">
        <v>180</v>
      </c>
    </row>
    <row r="127" spans="1:17" ht="14.45" customHeight="1" x14ac:dyDescent="0.2">
      <c r="A127" s="557" t="s">
        <v>1315</v>
      </c>
      <c r="B127" s="558" t="s">
        <v>1136</v>
      </c>
      <c r="C127" s="558" t="s">
        <v>1137</v>
      </c>
      <c r="D127" s="558" t="s">
        <v>1226</v>
      </c>
      <c r="E127" s="558" t="s">
        <v>1227</v>
      </c>
      <c r="F127" s="578">
        <v>33</v>
      </c>
      <c r="G127" s="578">
        <v>8712</v>
      </c>
      <c r="H127" s="578">
        <v>0.9887640449438202</v>
      </c>
      <c r="I127" s="578">
        <v>264</v>
      </c>
      <c r="J127" s="578">
        <v>33</v>
      </c>
      <c r="K127" s="578">
        <v>8811</v>
      </c>
      <c r="L127" s="578">
        <v>1</v>
      </c>
      <c r="M127" s="578">
        <v>267</v>
      </c>
      <c r="N127" s="578">
        <v>23</v>
      </c>
      <c r="O127" s="578">
        <v>6187</v>
      </c>
      <c r="P127" s="563">
        <v>0.7021904437634775</v>
      </c>
      <c r="Q127" s="579">
        <v>269</v>
      </c>
    </row>
    <row r="128" spans="1:17" ht="14.45" customHeight="1" x14ac:dyDescent="0.2">
      <c r="A128" s="557" t="s">
        <v>1315</v>
      </c>
      <c r="B128" s="558" t="s">
        <v>1136</v>
      </c>
      <c r="C128" s="558" t="s">
        <v>1137</v>
      </c>
      <c r="D128" s="558" t="s">
        <v>1228</v>
      </c>
      <c r="E128" s="558" t="s">
        <v>1229</v>
      </c>
      <c r="F128" s="578">
        <v>7</v>
      </c>
      <c r="G128" s="578">
        <v>14938</v>
      </c>
      <c r="H128" s="578">
        <v>0.69608574091332709</v>
      </c>
      <c r="I128" s="578">
        <v>2134</v>
      </c>
      <c r="J128" s="578">
        <v>10</v>
      </c>
      <c r="K128" s="578">
        <v>21460</v>
      </c>
      <c r="L128" s="578">
        <v>1</v>
      </c>
      <c r="M128" s="578">
        <v>2146</v>
      </c>
      <c r="N128" s="578">
        <v>8</v>
      </c>
      <c r="O128" s="578">
        <v>17256</v>
      </c>
      <c r="P128" s="563">
        <v>0.8041006523765144</v>
      </c>
      <c r="Q128" s="579">
        <v>2157</v>
      </c>
    </row>
    <row r="129" spans="1:17" ht="14.45" customHeight="1" x14ac:dyDescent="0.2">
      <c r="A129" s="557" t="s">
        <v>1315</v>
      </c>
      <c r="B129" s="558" t="s">
        <v>1136</v>
      </c>
      <c r="C129" s="558" t="s">
        <v>1137</v>
      </c>
      <c r="D129" s="558" t="s">
        <v>1232</v>
      </c>
      <c r="E129" s="558" t="s">
        <v>1233</v>
      </c>
      <c r="F129" s="578">
        <v>2</v>
      </c>
      <c r="G129" s="578">
        <v>852</v>
      </c>
      <c r="H129" s="578">
        <v>1.9586206896551723</v>
      </c>
      <c r="I129" s="578">
        <v>426</v>
      </c>
      <c r="J129" s="578">
        <v>1</v>
      </c>
      <c r="K129" s="578">
        <v>435</v>
      </c>
      <c r="L129" s="578">
        <v>1</v>
      </c>
      <c r="M129" s="578">
        <v>435</v>
      </c>
      <c r="N129" s="578">
        <v>1</v>
      </c>
      <c r="O129" s="578">
        <v>442</v>
      </c>
      <c r="P129" s="563">
        <v>1.0160919540229885</v>
      </c>
      <c r="Q129" s="579">
        <v>442</v>
      </c>
    </row>
    <row r="130" spans="1:17" ht="14.45" customHeight="1" x14ac:dyDescent="0.2">
      <c r="A130" s="557" t="s">
        <v>1315</v>
      </c>
      <c r="B130" s="558" t="s">
        <v>1136</v>
      </c>
      <c r="C130" s="558" t="s">
        <v>1137</v>
      </c>
      <c r="D130" s="558" t="s">
        <v>1237</v>
      </c>
      <c r="E130" s="558" t="s">
        <v>1238</v>
      </c>
      <c r="F130" s="578">
        <v>10</v>
      </c>
      <c r="G130" s="578">
        <v>52290</v>
      </c>
      <c r="H130" s="578">
        <v>0.62108038768529072</v>
      </c>
      <c r="I130" s="578">
        <v>5229</v>
      </c>
      <c r="J130" s="578">
        <v>16</v>
      </c>
      <c r="K130" s="578">
        <v>84192</v>
      </c>
      <c r="L130" s="578">
        <v>1</v>
      </c>
      <c r="M130" s="578">
        <v>5262</v>
      </c>
      <c r="N130" s="578">
        <v>12</v>
      </c>
      <c r="O130" s="578">
        <v>63492</v>
      </c>
      <c r="P130" s="563">
        <v>0.75413340935005702</v>
      </c>
      <c r="Q130" s="579">
        <v>5291</v>
      </c>
    </row>
    <row r="131" spans="1:17" ht="14.45" customHeight="1" x14ac:dyDescent="0.2">
      <c r="A131" s="557" t="s">
        <v>1315</v>
      </c>
      <c r="B131" s="558" t="s">
        <v>1136</v>
      </c>
      <c r="C131" s="558" t="s">
        <v>1137</v>
      </c>
      <c r="D131" s="558" t="s">
        <v>1239</v>
      </c>
      <c r="E131" s="558" t="s">
        <v>1240</v>
      </c>
      <c r="F131" s="578">
        <v>1</v>
      </c>
      <c r="G131" s="578">
        <v>289</v>
      </c>
      <c r="H131" s="578">
        <v>0.33104238258877433</v>
      </c>
      <c r="I131" s="578">
        <v>289</v>
      </c>
      <c r="J131" s="578">
        <v>3</v>
      </c>
      <c r="K131" s="578">
        <v>873</v>
      </c>
      <c r="L131" s="578">
        <v>1</v>
      </c>
      <c r="M131" s="578">
        <v>291</v>
      </c>
      <c r="N131" s="578"/>
      <c r="O131" s="578"/>
      <c r="P131" s="563"/>
      <c r="Q131" s="579"/>
    </row>
    <row r="132" spans="1:17" ht="14.45" customHeight="1" x14ac:dyDescent="0.2">
      <c r="A132" s="557" t="s">
        <v>1315</v>
      </c>
      <c r="B132" s="558" t="s">
        <v>1136</v>
      </c>
      <c r="C132" s="558" t="s">
        <v>1137</v>
      </c>
      <c r="D132" s="558" t="s">
        <v>1241</v>
      </c>
      <c r="E132" s="558" t="s">
        <v>1242</v>
      </c>
      <c r="F132" s="578">
        <v>2</v>
      </c>
      <c r="G132" s="578">
        <v>2204</v>
      </c>
      <c r="H132" s="578">
        <v>1.9713774597495528</v>
      </c>
      <c r="I132" s="578">
        <v>1102</v>
      </c>
      <c r="J132" s="578">
        <v>1</v>
      </c>
      <c r="K132" s="578">
        <v>1118</v>
      </c>
      <c r="L132" s="578">
        <v>1</v>
      </c>
      <c r="M132" s="578">
        <v>1118</v>
      </c>
      <c r="N132" s="578"/>
      <c r="O132" s="578"/>
      <c r="P132" s="563"/>
      <c r="Q132" s="579"/>
    </row>
    <row r="133" spans="1:17" ht="14.45" customHeight="1" x14ac:dyDescent="0.2">
      <c r="A133" s="557" t="s">
        <v>1315</v>
      </c>
      <c r="B133" s="558" t="s">
        <v>1136</v>
      </c>
      <c r="C133" s="558" t="s">
        <v>1137</v>
      </c>
      <c r="D133" s="558" t="s">
        <v>1243</v>
      </c>
      <c r="E133" s="558" t="s">
        <v>1244</v>
      </c>
      <c r="F133" s="578">
        <v>2</v>
      </c>
      <c r="G133" s="578">
        <v>216</v>
      </c>
      <c r="H133" s="578">
        <v>0.66055045871559637</v>
      </c>
      <c r="I133" s="578">
        <v>108</v>
      </c>
      <c r="J133" s="578">
        <v>3</v>
      </c>
      <c r="K133" s="578">
        <v>327</v>
      </c>
      <c r="L133" s="578">
        <v>1</v>
      </c>
      <c r="M133" s="578">
        <v>109</v>
      </c>
      <c r="N133" s="578">
        <v>1</v>
      </c>
      <c r="O133" s="578">
        <v>110</v>
      </c>
      <c r="P133" s="563">
        <v>0.3363914373088685</v>
      </c>
      <c r="Q133" s="579">
        <v>110</v>
      </c>
    </row>
    <row r="134" spans="1:17" ht="14.45" customHeight="1" x14ac:dyDescent="0.2">
      <c r="A134" s="557" t="s">
        <v>1315</v>
      </c>
      <c r="B134" s="558" t="s">
        <v>1136</v>
      </c>
      <c r="C134" s="558" t="s">
        <v>1137</v>
      </c>
      <c r="D134" s="558" t="s">
        <v>1245</v>
      </c>
      <c r="E134" s="558" t="s">
        <v>1246</v>
      </c>
      <c r="F134" s="578"/>
      <c r="G134" s="578"/>
      <c r="H134" s="578"/>
      <c r="I134" s="578"/>
      <c r="J134" s="578">
        <v>2</v>
      </c>
      <c r="K134" s="578">
        <v>632</v>
      </c>
      <c r="L134" s="578">
        <v>1</v>
      </c>
      <c r="M134" s="578">
        <v>316</v>
      </c>
      <c r="N134" s="578"/>
      <c r="O134" s="578"/>
      <c r="P134" s="563"/>
      <c r="Q134" s="579"/>
    </row>
    <row r="135" spans="1:17" ht="14.45" customHeight="1" x14ac:dyDescent="0.2">
      <c r="A135" s="557" t="s">
        <v>1315</v>
      </c>
      <c r="B135" s="558" t="s">
        <v>1136</v>
      </c>
      <c r="C135" s="558" t="s">
        <v>1137</v>
      </c>
      <c r="D135" s="558" t="s">
        <v>1249</v>
      </c>
      <c r="E135" s="558" t="s">
        <v>1250</v>
      </c>
      <c r="F135" s="578"/>
      <c r="G135" s="578"/>
      <c r="H135" s="578"/>
      <c r="I135" s="578"/>
      <c r="J135" s="578">
        <v>1</v>
      </c>
      <c r="K135" s="578">
        <v>0</v>
      </c>
      <c r="L135" s="578"/>
      <c r="M135" s="578">
        <v>0</v>
      </c>
      <c r="N135" s="578"/>
      <c r="O135" s="578"/>
      <c r="P135" s="563"/>
      <c r="Q135" s="579"/>
    </row>
    <row r="136" spans="1:17" ht="14.45" customHeight="1" x14ac:dyDescent="0.2">
      <c r="A136" s="557" t="s">
        <v>1315</v>
      </c>
      <c r="B136" s="558" t="s">
        <v>1136</v>
      </c>
      <c r="C136" s="558" t="s">
        <v>1137</v>
      </c>
      <c r="D136" s="558" t="s">
        <v>1251</v>
      </c>
      <c r="E136" s="558" t="s">
        <v>1252</v>
      </c>
      <c r="F136" s="578">
        <v>1</v>
      </c>
      <c r="G136" s="578">
        <v>0</v>
      </c>
      <c r="H136" s="578"/>
      <c r="I136" s="578">
        <v>0</v>
      </c>
      <c r="J136" s="578">
        <v>1</v>
      </c>
      <c r="K136" s="578">
        <v>0</v>
      </c>
      <c r="L136" s="578"/>
      <c r="M136" s="578">
        <v>0</v>
      </c>
      <c r="N136" s="578"/>
      <c r="O136" s="578"/>
      <c r="P136" s="563"/>
      <c r="Q136" s="579"/>
    </row>
    <row r="137" spans="1:17" ht="14.45" customHeight="1" x14ac:dyDescent="0.2">
      <c r="A137" s="557" t="s">
        <v>1315</v>
      </c>
      <c r="B137" s="558" t="s">
        <v>1136</v>
      </c>
      <c r="C137" s="558" t="s">
        <v>1137</v>
      </c>
      <c r="D137" s="558" t="s">
        <v>1253</v>
      </c>
      <c r="E137" s="558" t="s">
        <v>1254</v>
      </c>
      <c r="F137" s="578">
        <v>8</v>
      </c>
      <c r="G137" s="578">
        <v>38232</v>
      </c>
      <c r="H137" s="578">
        <v>0.99500312304809491</v>
      </c>
      <c r="I137" s="578">
        <v>4779</v>
      </c>
      <c r="J137" s="578">
        <v>8</v>
      </c>
      <c r="K137" s="578">
        <v>38424</v>
      </c>
      <c r="L137" s="578">
        <v>1</v>
      </c>
      <c r="M137" s="578">
        <v>4803</v>
      </c>
      <c r="N137" s="578"/>
      <c r="O137" s="578"/>
      <c r="P137" s="563"/>
      <c r="Q137" s="579"/>
    </row>
    <row r="138" spans="1:17" ht="14.45" customHeight="1" x14ac:dyDescent="0.2">
      <c r="A138" s="557" t="s">
        <v>1315</v>
      </c>
      <c r="B138" s="558" t="s">
        <v>1136</v>
      </c>
      <c r="C138" s="558" t="s">
        <v>1137</v>
      </c>
      <c r="D138" s="558" t="s">
        <v>1255</v>
      </c>
      <c r="E138" s="558" t="s">
        <v>1256</v>
      </c>
      <c r="F138" s="578">
        <v>3</v>
      </c>
      <c r="G138" s="578">
        <v>1827</v>
      </c>
      <c r="H138" s="578">
        <v>1.4926470588235294</v>
      </c>
      <c r="I138" s="578">
        <v>609</v>
      </c>
      <c r="J138" s="578">
        <v>2</v>
      </c>
      <c r="K138" s="578">
        <v>1224</v>
      </c>
      <c r="L138" s="578">
        <v>1</v>
      </c>
      <c r="M138" s="578">
        <v>612</v>
      </c>
      <c r="N138" s="578"/>
      <c r="O138" s="578"/>
      <c r="P138" s="563"/>
      <c r="Q138" s="579"/>
    </row>
    <row r="139" spans="1:17" ht="14.45" customHeight="1" x14ac:dyDescent="0.2">
      <c r="A139" s="557" t="s">
        <v>1315</v>
      </c>
      <c r="B139" s="558" t="s">
        <v>1136</v>
      </c>
      <c r="C139" s="558" t="s">
        <v>1137</v>
      </c>
      <c r="D139" s="558" t="s">
        <v>1257</v>
      </c>
      <c r="E139" s="558" t="s">
        <v>1258</v>
      </c>
      <c r="F139" s="578">
        <v>1</v>
      </c>
      <c r="G139" s="578">
        <v>2840</v>
      </c>
      <c r="H139" s="578">
        <v>0.49912126537785589</v>
      </c>
      <c r="I139" s="578">
        <v>2840</v>
      </c>
      <c r="J139" s="578">
        <v>2</v>
      </c>
      <c r="K139" s="578">
        <v>5690</v>
      </c>
      <c r="L139" s="578">
        <v>1</v>
      </c>
      <c r="M139" s="578">
        <v>2845</v>
      </c>
      <c r="N139" s="578"/>
      <c r="O139" s="578"/>
      <c r="P139" s="563"/>
      <c r="Q139" s="579"/>
    </row>
    <row r="140" spans="1:17" ht="14.45" customHeight="1" x14ac:dyDescent="0.2">
      <c r="A140" s="557" t="s">
        <v>1316</v>
      </c>
      <c r="B140" s="558" t="s">
        <v>1136</v>
      </c>
      <c r="C140" s="558" t="s">
        <v>1137</v>
      </c>
      <c r="D140" s="558" t="s">
        <v>1138</v>
      </c>
      <c r="E140" s="558" t="s">
        <v>1139</v>
      </c>
      <c r="F140" s="578">
        <v>1</v>
      </c>
      <c r="G140" s="578">
        <v>2235</v>
      </c>
      <c r="H140" s="578">
        <v>0.98937583001328022</v>
      </c>
      <c r="I140" s="578">
        <v>2235</v>
      </c>
      <c r="J140" s="578">
        <v>1</v>
      </c>
      <c r="K140" s="578">
        <v>2259</v>
      </c>
      <c r="L140" s="578">
        <v>1</v>
      </c>
      <c r="M140" s="578">
        <v>2259</v>
      </c>
      <c r="N140" s="578">
        <v>1</v>
      </c>
      <c r="O140" s="578">
        <v>2280</v>
      </c>
      <c r="P140" s="563">
        <v>1.0092961487383798</v>
      </c>
      <c r="Q140" s="579">
        <v>2280</v>
      </c>
    </row>
    <row r="141" spans="1:17" ht="14.45" customHeight="1" x14ac:dyDescent="0.2">
      <c r="A141" s="557" t="s">
        <v>1316</v>
      </c>
      <c r="B141" s="558" t="s">
        <v>1136</v>
      </c>
      <c r="C141" s="558" t="s">
        <v>1137</v>
      </c>
      <c r="D141" s="558" t="s">
        <v>1140</v>
      </c>
      <c r="E141" s="558" t="s">
        <v>1141</v>
      </c>
      <c r="F141" s="578">
        <v>1482</v>
      </c>
      <c r="G141" s="578">
        <v>85956</v>
      </c>
      <c r="H141" s="578">
        <v>1.0216559298262295</v>
      </c>
      <c r="I141" s="578">
        <v>58</v>
      </c>
      <c r="J141" s="578">
        <v>1426</v>
      </c>
      <c r="K141" s="578">
        <v>84134</v>
      </c>
      <c r="L141" s="578">
        <v>1</v>
      </c>
      <c r="M141" s="578">
        <v>59</v>
      </c>
      <c r="N141" s="578">
        <v>1271</v>
      </c>
      <c r="O141" s="578">
        <v>74989</v>
      </c>
      <c r="P141" s="563">
        <v>0.89130434782608692</v>
      </c>
      <c r="Q141" s="579">
        <v>59</v>
      </c>
    </row>
    <row r="142" spans="1:17" ht="14.45" customHeight="1" x14ac:dyDescent="0.2">
      <c r="A142" s="557" t="s">
        <v>1316</v>
      </c>
      <c r="B142" s="558" t="s">
        <v>1136</v>
      </c>
      <c r="C142" s="558" t="s">
        <v>1137</v>
      </c>
      <c r="D142" s="558" t="s">
        <v>1142</v>
      </c>
      <c r="E142" s="558" t="s">
        <v>1143</v>
      </c>
      <c r="F142" s="578">
        <v>1922</v>
      </c>
      <c r="G142" s="578">
        <v>253519</v>
      </c>
      <c r="H142" s="578">
        <v>0.95933990252172074</v>
      </c>
      <c r="I142" s="578">
        <v>131.90374609781477</v>
      </c>
      <c r="J142" s="578">
        <v>2002</v>
      </c>
      <c r="K142" s="578">
        <v>264264</v>
      </c>
      <c r="L142" s="578">
        <v>1</v>
      </c>
      <c r="M142" s="578">
        <v>132</v>
      </c>
      <c r="N142" s="578">
        <v>1664</v>
      </c>
      <c r="O142" s="578">
        <v>221312</v>
      </c>
      <c r="P142" s="563">
        <v>0.83746556473829203</v>
      </c>
      <c r="Q142" s="579">
        <v>133</v>
      </c>
    </row>
    <row r="143" spans="1:17" ht="14.45" customHeight="1" x14ac:dyDescent="0.2">
      <c r="A143" s="557" t="s">
        <v>1316</v>
      </c>
      <c r="B143" s="558" t="s">
        <v>1136</v>
      </c>
      <c r="C143" s="558" t="s">
        <v>1137</v>
      </c>
      <c r="D143" s="558" t="s">
        <v>1144</v>
      </c>
      <c r="E143" s="558" t="s">
        <v>1145</v>
      </c>
      <c r="F143" s="578">
        <v>100</v>
      </c>
      <c r="G143" s="578">
        <v>18984</v>
      </c>
      <c r="H143" s="578">
        <v>0.5677033492822966</v>
      </c>
      <c r="I143" s="578">
        <v>189.84</v>
      </c>
      <c r="J143" s="578">
        <v>176</v>
      </c>
      <c r="K143" s="578">
        <v>33440</v>
      </c>
      <c r="L143" s="578">
        <v>1</v>
      </c>
      <c r="M143" s="578">
        <v>190</v>
      </c>
      <c r="N143" s="578">
        <v>107</v>
      </c>
      <c r="O143" s="578">
        <v>20544</v>
      </c>
      <c r="P143" s="563">
        <v>0.61435406698564599</v>
      </c>
      <c r="Q143" s="579">
        <v>192</v>
      </c>
    </row>
    <row r="144" spans="1:17" ht="14.45" customHeight="1" x14ac:dyDescent="0.2">
      <c r="A144" s="557" t="s">
        <v>1316</v>
      </c>
      <c r="B144" s="558" t="s">
        <v>1136</v>
      </c>
      <c r="C144" s="558" t="s">
        <v>1137</v>
      </c>
      <c r="D144" s="558" t="s">
        <v>1146</v>
      </c>
      <c r="E144" s="558" t="s">
        <v>1147</v>
      </c>
      <c r="F144" s="578">
        <v>195</v>
      </c>
      <c r="G144" s="578">
        <v>79560</v>
      </c>
      <c r="H144" s="578">
        <v>1.0082116788321167</v>
      </c>
      <c r="I144" s="578">
        <v>408</v>
      </c>
      <c r="J144" s="578">
        <v>192</v>
      </c>
      <c r="K144" s="578">
        <v>78912</v>
      </c>
      <c r="L144" s="578">
        <v>1</v>
      </c>
      <c r="M144" s="578">
        <v>411</v>
      </c>
      <c r="N144" s="578">
        <v>150</v>
      </c>
      <c r="O144" s="578">
        <v>61950</v>
      </c>
      <c r="P144" s="563">
        <v>0.78505170316301698</v>
      </c>
      <c r="Q144" s="579">
        <v>413</v>
      </c>
    </row>
    <row r="145" spans="1:17" ht="14.45" customHeight="1" x14ac:dyDescent="0.2">
      <c r="A145" s="557" t="s">
        <v>1316</v>
      </c>
      <c r="B145" s="558" t="s">
        <v>1136</v>
      </c>
      <c r="C145" s="558" t="s">
        <v>1137</v>
      </c>
      <c r="D145" s="558" t="s">
        <v>1148</v>
      </c>
      <c r="E145" s="558" t="s">
        <v>1149</v>
      </c>
      <c r="F145" s="578">
        <v>886</v>
      </c>
      <c r="G145" s="578">
        <v>159480</v>
      </c>
      <c r="H145" s="578">
        <v>0.91253969616341946</v>
      </c>
      <c r="I145" s="578">
        <v>180</v>
      </c>
      <c r="J145" s="578">
        <v>955</v>
      </c>
      <c r="K145" s="578">
        <v>174765</v>
      </c>
      <c r="L145" s="578">
        <v>1</v>
      </c>
      <c r="M145" s="578">
        <v>183</v>
      </c>
      <c r="N145" s="578">
        <v>912</v>
      </c>
      <c r="O145" s="578">
        <v>168720</v>
      </c>
      <c r="P145" s="563">
        <v>0.96541069436099902</v>
      </c>
      <c r="Q145" s="579">
        <v>185</v>
      </c>
    </row>
    <row r="146" spans="1:17" ht="14.45" customHeight="1" x14ac:dyDescent="0.2">
      <c r="A146" s="557" t="s">
        <v>1316</v>
      </c>
      <c r="B146" s="558" t="s">
        <v>1136</v>
      </c>
      <c r="C146" s="558" t="s">
        <v>1137</v>
      </c>
      <c r="D146" s="558" t="s">
        <v>1152</v>
      </c>
      <c r="E146" s="558" t="s">
        <v>1153</v>
      </c>
      <c r="F146" s="578">
        <v>179</v>
      </c>
      <c r="G146" s="578">
        <v>60323</v>
      </c>
      <c r="H146" s="578">
        <v>1.3713201027529609</v>
      </c>
      <c r="I146" s="578">
        <v>337</v>
      </c>
      <c r="J146" s="578">
        <v>129</v>
      </c>
      <c r="K146" s="578">
        <v>43989</v>
      </c>
      <c r="L146" s="578">
        <v>1</v>
      </c>
      <c r="M146" s="578">
        <v>341</v>
      </c>
      <c r="N146" s="578">
        <v>127</v>
      </c>
      <c r="O146" s="578">
        <v>43688</v>
      </c>
      <c r="P146" s="563">
        <v>0.99315738025415445</v>
      </c>
      <c r="Q146" s="579">
        <v>344</v>
      </c>
    </row>
    <row r="147" spans="1:17" ht="14.45" customHeight="1" x14ac:dyDescent="0.2">
      <c r="A147" s="557" t="s">
        <v>1316</v>
      </c>
      <c r="B147" s="558" t="s">
        <v>1136</v>
      </c>
      <c r="C147" s="558" t="s">
        <v>1137</v>
      </c>
      <c r="D147" s="558" t="s">
        <v>1156</v>
      </c>
      <c r="E147" s="558" t="s">
        <v>1157</v>
      </c>
      <c r="F147" s="578">
        <v>3737</v>
      </c>
      <c r="G147" s="578">
        <v>1307950</v>
      </c>
      <c r="H147" s="578">
        <v>0.86619090570740964</v>
      </c>
      <c r="I147" s="578">
        <v>350</v>
      </c>
      <c r="J147" s="578">
        <v>4302</v>
      </c>
      <c r="K147" s="578">
        <v>1510002</v>
      </c>
      <c r="L147" s="578">
        <v>1</v>
      </c>
      <c r="M147" s="578">
        <v>351</v>
      </c>
      <c r="N147" s="578">
        <v>3972</v>
      </c>
      <c r="O147" s="578">
        <v>1402116</v>
      </c>
      <c r="P147" s="563">
        <v>0.92855241251336096</v>
      </c>
      <c r="Q147" s="579">
        <v>353</v>
      </c>
    </row>
    <row r="148" spans="1:17" ht="14.45" customHeight="1" x14ac:dyDescent="0.2">
      <c r="A148" s="557" t="s">
        <v>1316</v>
      </c>
      <c r="B148" s="558" t="s">
        <v>1136</v>
      </c>
      <c r="C148" s="558" t="s">
        <v>1137</v>
      </c>
      <c r="D148" s="558" t="s">
        <v>1162</v>
      </c>
      <c r="E148" s="558" t="s">
        <v>1163</v>
      </c>
      <c r="F148" s="578">
        <v>118</v>
      </c>
      <c r="G148" s="578">
        <v>13806</v>
      </c>
      <c r="H148" s="578">
        <v>1.1037735849056605</v>
      </c>
      <c r="I148" s="578">
        <v>117</v>
      </c>
      <c r="J148" s="578">
        <v>106</v>
      </c>
      <c r="K148" s="578">
        <v>12508</v>
      </c>
      <c r="L148" s="578">
        <v>1</v>
      </c>
      <c r="M148" s="578">
        <v>118</v>
      </c>
      <c r="N148" s="578">
        <v>54</v>
      </c>
      <c r="O148" s="578">
        <v>6426</v>
      </c>
      <c r="P148" s="563">
        <v>0.51375119923249124</v>
      </c>
      <c r="Q148" s="579">
        <v>119</v>
      </c>
    </row>
    <row r="149" spans="1:17" ht="14.45" customHeight="1" x14ac:dyDescent="0.2">
      <c r="A149" s="557" t="s">
        <v>1316</v>
      </c>
      <c r="B149" s="558" t="s">
        <v>1136</v>
      </c>
      <c r="C149" s="558" t="s">
        <v>1137</v>
      </c>
      <c r="D149" s="558" t="s">
        <v>1168</v>
      </c>
      <c r="E149" s="558" t="s">
        <v>1169</v>
      </c>
      <c r="F149" s="578">
        <v>1</v>
      </c>
      <c r="G149" s="578">
        <v>49</v>
      </c>
      <c r="H149" s="578">
        <v>0.98</v>
      </c>
      <c r="I149" s="578">
        <v>49</v>
      </c>
      <c r="J149" s="578">
        <v>1</v>
      </c>
      <c r="K149" s="578">
        <v>50</v>
      </c>
      <c r="L149" s="578">
        <v>1</v>
      </c>
      <c r="M149" s="578">
        <v>50</v>
      </c>
      <c r="N149" s="578"/>
      <c r="O149" s="578"/>
      <c r="P149" s="563"/>
      <c r="Q149" s="579"/>
    </row>
    <row r="150" spans="1:17" ht="14.45" customHeight="1" x14ac:dyDescent="0.2">
      <c r="A150" s="557" t="s">
        <v>1316</v>
      </c>
      <c r="B150" s="558" t="s">
        <v>1136</v>
      </c>
      <c r="C150" s="558" t="s">
        <v>1137</v>
      </c>
      <c r="D150" s="558" t="s">
        <v>1170</v>
      </c>
      <c r="E150" s="558" t="s">
        <v>1171</v>
      </c>
      <c r="F150" s="578">
        <v>7</v>
      </c>
      <c r="G150" s="578">
        <v>2744</v>
      </c>
      <c r="H150" s="578">
        <v>0.98245614035087714</v>
      </c>
      <c r="I150" s="578">
        <v>392</v>
      </c>
      <c r="J150" s="578">
        <v>7</v>
      </c>
      <c r="K150" s="578">
        <v>2793</v>
      </c>
      <c r="L150" s="578">
        <v>1</v>
      </c>
      <c r="M150" s="578">
        <v>399</v>
      </c>
      <c r="N150" s="578">
        <v>7</v>
      </c>
      <c r="O150" s="578">
        <v>2835</v>
      </c>
      <c r="P150" s="563">
        <v>1.0150375939849625</v>
      </c>
      <c r="Q150" s="579">
        <v>405</v>
      </c>
    </row>
    <row r="151" spans="1:17" ht="14.45" customHeight="1" x14ac:dyDescent="0.2">
      <c r="A151" s="557" t="s">
        <v>1316</v>
      </c>
      <c r="B151" s="558" t="s">
        <v>1136</v>
      </c>
      <c r="C151" s="558" t="s">
        <v>1137</v>
      </c>
      <c r="D151" s="558" t="s">
        <v>1172</v>
      </c>
      <c r="E151" s="558" t="s">
        <v>1173</v>
      </c>
      <c r="F151" s="578">
        <v>120</v>
      </c>
      <c r="G151" s="578">
        <v>4560</v>
      </c>
      <c r="H151" s="578">
        <v>1.3636363636363635</v>
      </c>
      <c r="I151" s="578">
        <v>38</v>
      </c>
      <c r="J151" s="578">
        <v>88</v>
      </c>
      <c r="K151" s="578">
        <v>3344</v>
      </c>
      <c r="L151" s="578">
        <v>1</v>
      </c>
      <c r="M151" s="578">
        <v>38</v>
      </c>
      <c r="N151" s="578">
        <v>65</v>
      </c>
      <c r="O151" s="578">
        <v>2535</v>
      </c>
      <c r="P151" s="563">
        <v>0.75807416267942584</v>
      </c>
      <c r="Q151" s="579">
        <v>39</v>
      </c>
    </row>
    <row r="152" spans="1:17" ht="14.45" customHeight="1" x14ac:dyDescent="0.2">
      <c r="A152" s="557" t="s">
        <v>1316</v>
      </c>
      <c r="B152" s="558" t="s">
        <v>1136</v>
      </c>
      <c r="C152" s="558" t="s">
        <v>1137</v>
      </c>
      <c r="D152" s="558" t="s">
        <v>1176</v>
      </c>
      <c r="E152" s="558" t="s">
        <v>1177</v>
      </c>
      <c r="F152" s="578">
        <v>7</v>
      </c>
      <c r="G152" s="578">
        <v>4949</v>
      </c>
      <c r="H152" s="578">
        <v>0.99158485273492281</v>
      </c>
      <c r="I152" s="578">
        <v>707</v>
      </c>
      <c r="J152" s="578">
        <v>7</v>
      </c>
      <c r="K152" s="578">
        <v>4991</v>
      </c>
      <c r="L152" s="578">
        <v>1</v>
      </c>
      <c r="M152" s="578">
        <v>713</v>
      </c>
      <c r="N152" s="578">
        <v>7</v>
      </c>
      <c r="O152" s="578">
        <v>5033</v>
      </c>
      <c r="P152" s="563">
        <v>1.0084151472650771</v>
      </c>
      <c r="Q152" s="579">
        <v>719</v>
      </c>
    </row>
    <row r="153" spans="1:17" ht="14.45" customHeight="1" x14ac:dyDescent="0.2">
      <c r="A153" s="557" t="s">
        <v>1316</v>
      </c>
      <c r="B153" s="558" t="s">
        <v>1136</v>
      </c>
      <c r="C153" s="558" t="s">
        <v>1137</v>
      </c>
      <c r="D153" s="558" t="s">
        <v>1178</v>
      </c>
      <c r="E153" s="558" t="s">
        <v>1179</v>
      </c>
      <c r="F153" s="578">
        <v>1</v>
      </c>
      <c r="G153" s="578">
        <v>148</v>
      </c>
      <c r="H153" s="578"/>
      <c r="I153" s="578">
        <v>148</v>
      </c>
      <c r="J153" s="578"/>
      <c r="K153" s="578"/>
      <c r="L153" s="578"/>
      <c r="M153" s="578"/>
      <c r="N153" s="578">
        <v>1</v>
      </c>
      <c r="O153" s="578">
        <v>151</v>
      </c>
      <c r="P153" s="563"/>
      <c r="Q153" s="579">
        <v>151</v>
      </c>
    </row>
    <row r="154" spans="1:17" ht="14.45" customHeight="1" x14ac:dyDescent="0.2">
      <c r="A154" s="557" t="s">
        <v>1316</v>
      </c>
      <c r="B154" s="558" t="s">
        <v>1136</v>
      </c>
      <c r="C154" s="558" t="s">
        <v>1137</v>
      </c>
      <c r="D154" s="558" t="s">
        <v>1180</v>
      </c>
      <c r="E154" s="558" t="s">
        <v>1181</v>
      </c>
      <c r="F154" s="578">
        <v>1817</v>
      </c>
      <c r="G154" s="578">
        <v>554185</v>
      </c>
      <c r="H154" s="578">
        <v>0.8807155888653686</v>
      </c>
      <c r="I154" s="578">
        <v>305</v>
      </c>
      <c r="J154" s="578">
        <v>2043</v>
      </c>
      <c r="K154" s="578">
        <v>629244</v>
      </c>
      <c r="L154" s="578">
        <v>1</v>
      </c>
      <c r="M154" s="578">
        <v>308</v>
      </c>
      <c r="N154" s="578">
        <v>1728</v>
      </c>
      <c r="O154" s="578">
        <v>535680</v>
      </c>
      <c r="P154" s="563">
        <v>0.85130728302534475</v>
      </c>
      <c r="Q154" s="579">
        <v>310</v>
      </c>
    </row>
    <row r="155" spans="1:17" ht="14.45" customHeight="1" x14ac:dyDescent="0.2">
      <c r="A155" s="557" t="s">
        <v>1316</v>
      </c>
      <c r="B155" s="558" t="s">
        <v>1136</v>
      </c>
      <c r="C155" s="558" t="s">
        <v>1137</v>
      </c>
      <c r="D155" s="558" t="s">
        <v>1182</v>
      </c>
      <c r="E155" s="558" t="s">
        <v>1183</v>
      </c>
      <c r="F155" s="578">
        <v>3</v>
      </c>
      <c r="G155" s="578">
        <v>11166</v>
      </c>
      <c r="H155" s="578"/>
      <c r="I155" s="578">
        <v>3722</v>
      </c>
      <c r="J155" s="578"/>
      <c r="K155" s="578"/>
      <c r="L155" s="578"/>
      <c r="M155" s="578"/>
      <c r="N155" s="578"/>
      <c r="O155" s="578"/>
      <c r="P155" s="563"/>
      <c r="Q155" s="579"/>
    </row>
    <row r="156" spans="1:17" ht="14.45" customHeight="1" x14ac:dyDescent="0.2">
      <c r="A156" s="557" t="s">
        <v>1316</v>
      </c>
      <c r="B156" s="558" t="s">
        <v>1136</v>
      </c>
      <c r="C156" s="558" t="s">
        <v>1137</v>
      </c>
      <c r="D156" s="558" t="s">
        <v>1184</v>
      </c>
      <c r="E156" s="558" t="s">
        <v>1185</v>
      </c>
      <c r="F156" s="578">
        <v>1726</v>
      </c>
      <c r="G156" s="578">
        <v>854370</v>
      </c>
      <c r="H156" s="578">
        <v>1.0203601481867191</v>
      </c>
      <c r="I156" s="578">
        <v>495</v>
      </c>
      <c r="J156" s="578">
        <v>1678</v>
      </c>
      <c r="K156" s="578">
        <v>837322</v>
      </c>
      <c r="L156" s="578">
        <v>1</v>
      </c>
      <c r="M156" s="578">
        <v>499</v>
      </c>
      <c r="N156" s="578">
        <v>1430</v>
      </c>
      <c r="O156" s="578">
        <v>719290</v>
      </c>
      <c r="P156" s="563">
        <v>0.85903630861245739</v>
      </c>
      <c r="Q156" s="579">
        <v>503</v>
      </c>
    </row>
    <row r="157" spans="1:17" ht="14.45" customHeight="1" x14ac:dyDescent="0.2">
      <c r="A157" s="557" t="s">
        <v>1316</v>
      </c>
      <c r="B157" s="558" t="s">
        <v>1136</v>
      </c>
      <c r="C157" s="558" t="s">
        <v>1137</v>
      </c>
      <c r="D157" s="558" t="s">
        <v>1186</v>
      </c>
      <c r="E157" s="558" t="s">
        <v>1187</v>
      </c>
      <c r="F157" s="578"/>
      <c r="G157" s="578"/>
      <c r="H157" s="578"/>
      <c r="I157" s="578"/>
      <c r="J157" s="578">
        <v>1</v>
      </c>
      <c r="K157" s="578">
        <v>6669</v>
      </c>
      <c r="L157" s="578">
        <v>1</v>
      </c>
      <c r="M157" s="578">
        <v>6669</v>
      </c>
      <c r="N157" s="578">
        <v>1</v>
      </c>
      <c r="O157" s="578">
        <v>6732</v>
      </c>
      <c r="P157" s="563">
        <v>1.00944669365722</v>
      </c>
      <c r="Q157" s="579">
        <v>6732</v>
      </c>
    </row>
    <row r="158" spans="1:17" ht="14.45" customHeight="1" x14ac:dyDescent="0.2">
      <c r="A158" s="557" t="s">
        <v>1316</v>
      </c>
      <c r="B158" s="558" t="s">
        <v>1136</v>
      </c>
      <c r="C158" s="558" t="s">
        <v>1137</v>
      </c>
      <c r="D158" s="558" t="s">
        <v>1188</v>
      </c>
      <c r="E158" s="558" t="s">
        <v>1189</v>
      </c>
      <c r="F158" s="578">
        <v>3078</v>
      </c>
      <c r="G158" s="578">
        <v>1141938</v>
      </c>
      <c r="H158" s="578">
        <v>0.93592269612824963</v>
      </c>
      <c r="I158" s="578">
        <v>371</v>
      </c>
      <c r="J158" s="578">
        <v>3245</v>
      </c>
      <c r="K158" s="578">
        <v>1220120</v>
      </c>
      <c r="L158" s="578">
        <v>1</v>
      </c>
      <c r="M158" s="578">
        <v>376</v>
      </c>
      <c r="N158" s="578">
        <v>2887</v>
      </c>
      <c r="O158" s="578">
        <v>1097060</v>
      </c>
      <c r="P158" s="563">
        <v>0.89914106809166316</v>
      </c>
      <c r="Q158" s="579">
        <v>380</v>
      </c>
    </row>
    <row r="159" spans="1:17" ht="14.45" customHeight="1" x14ac:dyDescent="0.2">
      <c r="A159" s="557" t="s">
        <v>1316</v>
      </c>
      <c r="B159" s="558" t="s">
        <v>1136</v>
      </c>
      <c r="C159" s="558" t="s">
        <v>1137</v>
      </c>
      <c r="D159" s="558" t="s">
        <v>1190</v>
      </c>
      <c r="E159" s="558" t="s">
        <v>1191</v>
      </c>
      <c r="F159" s="578">
        <v>4</v>
      </c>
      <c r="G159" s="578">
        <v>12452</v>
      </c>
      <c r="H159" s="578">
        <v>1.98786717752235</v>
      </c>
      <c r="I159" s="578">
        <v>3113</v>
      </c>
      <c r="J159" s="578">
        <v>2</v>
      </c>
      <c r="K159" s="578">
        <v>6264</v>
      </c>
      <c r="L159" s="578">
        <v>1</v>
      </c>
      <c r="M159" s="578">
        <v>3132</v>
      </c>
      <c r="N159" s="578">
        <v>7</v>
      </c>
      <c r="O159" s="578">
        <v>22043</v>
      </c>
      <c r="P159" s="563">
        <v>3.5189974457215838</v>
      </c>
      <c r="Q159" s="579">
        <v>3149</v>
      </c>
    </row>
    <row r="160" spans="1:17" ht="14.45" customHeight="1" x14ac:dyDescent="0.2">
      <c r="A160" s="557" t="s">
        <v>1316</v>
      </c>
      <c r="B160" s="558" t="s">
        <v>1136</v>
      </c>
      <c r="C160" s="558" t="s">
        <v>1137</v>
      </c>
      <c r="D160" s="558" t="s">
        <v>1192</v>
      </c>
      <c r="E160" s="558" t="s">
        <v>1193</v>
      </c>
      <c r="F160" s="578">
        <v>4</v>
      </c>
      <c r="G160" s="578">
        <v>48</v>
      </c>
      <c r="H160" s="578">
        <v>0.5714285714285714</v>
      </c>
      <c r="I160" s="578">
        <v>12</v>
      </c>
      <c r="J160" s="578">
        <v>7</v>
      </c>
      <c r="K160" s="578">
        <v>84</v>
      </c>
      <c r="L160" s="578">
        <v>1</v>
      </c>
      <c r="M160" s="578">
        <v>12</v>
      </c>
      <c r="N160" s="578">
        <v>11</v>
      </c>
      <c r="O160" s="578">
        <v>132</v>
      </c>
      <c r="P160" s="563">
        <v>1.5714285714285714</v>
      </c>
      <c r="Q160" s="579">
        <v>12</v>
      </c>
    </row>
    <row r="161" spans="1:17" ht="14.45" customHeight="1" x14ac:dyDescent="0.2">
      <c r="A161" s="557" t="s">
        <v>1316</v>
      </c>
      <c r="B161" s="558" t="s">
        <v>1136</v>
      </c>
      <c r="C161" s="558" t="s">
        <v>1137</v>
      </c>
      <c r="D161" s="558" t="s">
        <v>1194</v>
      </c>
      <c r="E161" s="558" t="s">
        <v>1195</v>
      </c>
      <c r="F161" s="578">
        <v>2</v>
      </c>
      <c r="G161" s="578">
        <v>25592</v>
      </c>
      <c r="H161" s="578">
        <v>0.49968759762574194</v>
      </c>
      <c r="I161" s="578">
        <v>12796</v>
      </c>
      <c r="J161" s="578">
        <v>4</v>
      </c>
      <c r="K161" s="578">
        <v>51216</v>
      </c>
      <c r="L161" s="578">
        <v>1</v>
      </c>
      <c r="M161" s="578">
        <v>12804</v>
      </c>
      <c r="N161" s="578">
        <v>2</v>
      </c>
      <c r="O161" s="578">
        <v>25622</v>
      </c>
      <c r="P161" s="563">
        <v>0.50027335207747581</v>
      </c>
      <c r="Q161" s="579">
        <v>12811</v>
      </c>
    </row>
    <row r="162" spans="1:17" ht="14.45" customHeight="1" x14ac:dyDescent="0.2">
      <c r="A162" s="557" t="s">
        <v>1316</v>
      </c>
      <c r="B162" s="558" t="s">
        <v>1136</v>
      </c>
      <c r="C162" s="558" t="s">
        <v>1137</v>
      </c>
      <c r="D162" s="558" t="s">
        <v>1196</v>
      </c>
      <c r="E162" s="558" t="s">
        <v>1197</v>
      </c>
      <c r="F162" s="578">
        <v>65</v>
      </c>
      <c r="G162" s="578">
        <v>7280</v>
      </c>
      <c r="H162" s="578">
        <v>1.0737463126843658</v>
      </c>
      <c r="I162" s="578">
        <v>112</v>
      </c>
      <c r="J162" s="578">
        <v>60</v>
      </c>
      <c r="K162" s="578">
        <v>6780</v>
      </c>
      <c r="L162" s="578">
        <v>1</v>
      </c>
      <c r="M162" s="578">
        <v>113</v>
      </c>
      <c r="N162" s="578">
        <v>68</v>
      </c>
      <c r="O162" s="578">
        <v>7752</v>
      </c>
      <c r="P162" s="563">
        <v>1.143362831858407</v>
      </c>
      <c r="Q162" s="579">
        <v>114</v>
      </c>
    </row>
    <row r="163" spans="1:17" ht="14.45" customHeight="1" x14ac:dyDescent="0.2">
      <c r="A163" s="557" t="s">
        <v>1316</v>
      </c>
      <c r="B163" s="558" t="s">
        <v>1136</v>
      </c>
      <c r="C163" s="558" t="s">
        <v>1137</v>
      </c>
      <c r="D163" s="558" t="s">
        <v>1198</v>
      </c>
      <c r="E163" s="558" t="s">
        <v>1199</v>
      </c>
      <c r="F163" s="578">
        <v>51</v>
      </c>
      <c r="G163" s="578">
        <v>6420</v>
      </c>
      <c r="H163" s="578">
        <v>1.184939091915836</v>
      </c>
      <c r="I163" s="578">
        <v>125.88235294117646</v>
      </c>
      <c r="J163" s="578">
        <v>43</v>
      </c>
      <c r="K163" s="578">
        <v>5418</v>
      </c>
      <c r="L163" s="578">
        <v>1</v>
      </c>
      <c r="M163" s="578">
        <v>126</v>
      </c>
      <c r="N163" s="578">
        <v>41</v>
      </c>
      <c r="O163" s="578">
        <v>5166</v>
      </c>
      <c r="P163" s="563">
        <v>0.95348837209302328</v>
      </c>
      <c r="Q163" s="579">
        <v>126</v>
      </c>
    </row>
    <row r="164" spans="1:17" ht="14.45" customHeight="1" x14ac:dyDescent="0.2">
      <c r="A164" s="557" t="s">
        <v>1316</v>
      </c>
      <c r="B164" s="558" t="s">
        <v>1136</v>
      </c>
      <c r="C164" s="558" t="s">
        <v>1137</v>
      </c>
      <c r="D164" s="558" t="s">
        <v>1200</v>
      </c>
      <c r="E164" s="558" t="s">
        <v>1201</v>
      </c>
      <c r="F164" s="578">
        <v>145</v>
      </c>
      <c r="G164" s="578">
        <v>71920</v>
      </c>
      <c r="H164" s="578">
        <v>1.3318518518518518</v>
      </c>
      <c r="I164" s="578">
        <v>496</v>
      </c>
      <c r="J164" s="578">
        <v>108</v>
      </c>
      <c r="K164" s="578">
        <v>54000</v>
      </c>
      <c r="L164" s="578">
        <v>1</v>
      </c>
      <c r="M164" s="578">
        <v>500</v>
      </c>
      <c r="N164" s="578">
        <v>89</v>
      </c>
      <c r="O164" s="578">
        <v>44856</v>
      </c>
      <c r="P164" s="563">
        <v>0.83066666666666666</v>
      </c>
      <c r="Q164" s="579">
        <v>504</v>
      </c>
    </row>
    <row r="165" spans="1:17" ht="14.45" customHeight="1" x14ac:dyDescent="0.2">
      <c r="A165" s="557" t="s">
        <v>1316</v>
      </c>
      <c r="B165" s="558" t="s">
        <v>1136</v>
      </c>
      <c r="C165" s="558" t="s">
        <v>1137</v>
      </c>
      <c r="D165" s="558" t="s">
        <v>1202</v>
      </c>
      <c r="E165" s="558" t="s">
        <v>1203</v>
      </c>
      <c r="F165" s="578">
        <v>79</v>
      </c>
      <c r="G165" s="578">
        <v>36182</v>
      </c>
      <c r="H165" s="578">
        <v>1.13256330797884</v>
      </c>
      <c r="I165" s="578">
        <v>458</v>
      </c>
      <c r="J165" s="578">
        <v>69</v>
      </c>
      <c r="K165" s="578">
        <v>31947</v>
      </c>
      <c r="L165" s="578">
        <v>1</v>
      </c>
      <c r="M165" s="578">
        <v>463</v>
      </c>
      <c r="N165" s="578">
        <v>80</v>
      </c>
      <c r="O165" s="578">
        <v>37360</v>
      </c>
      <c r="P165" s="563">
        <v>1.1694368798322221</v>
      </c>
      <c r="Q165" s="579">
        <v>467</v>
      </c>
    </row>
    <row r="166" spans="1:17" ht="14.45" customHeight="1" x14ac:dyDescent="0.2">
      <c r="A166" s="557" t="s">
        <v>1316</v>
      </c>
      <c r="B166" s="558" t="s">
        <v>1136</v>
      </c>
      <c r="C166" s="558" t="s">
        <v>1137</v>
      </c>
      <c r="D166" s="558" t="s">
        <v>1204</v>
      </c>
      <c r="E166" s="558" t="s">
        <v>1205</v>
      </c>
      <c r="F166" s="578">
        <v>195</v>
      </c>
      <c r="G166" s="578">
        <v>11310</v>
      </c>
      <c r="H166" s="578">
        <v>1.1980932203389831</v>
      </c>
      <c r="I166" s="578">
        <v>58</v>
      </c>
      <c r="J166" s="578">
        <v>160</v>
      </c>
      <c r="K166" s="578">
        <v>9440</v>
      </c>
      <c r="L166" s="578">
        <v>1</v>
      </c>
      <c r="M166" s="578">
        <v>59</v>
      </c>
      <c r="N166" s="578">
        <v>124</v>
      </c>
      <c r="O166" s="578">
        <v>7316</v>
      </c>
      <c r="P166" s="563">
        <v>0.77500000000000002</v>
      </c>
      <c r="Q166" s="579">
        <v>59</v>
      </c>
    </row>
    <row r="167" spans="1:17" ht="14.45" customHeight="1" x14ac:dyDescent="0.2">
      <c r="A167" s="557" t="s">
        <v>1316</v>
      </c>
      <c r="B167" s="558" t="s">
        <v>1136</v>
      </c>
      <c r="C167" s="558" t="s">
        <v>1137</v>
      </c>
      <c r="D167" s="558" t="s">
        <v>1206</v>
      </c>
      <c r="E167" s="558" t="s">
        <v>1207</v>
      </c>
      <c r="F167" s="578">
        <v>78</v>
      </c>
      <c r="G167" s="578">
        <v>169572</v>
      </c>
      <c r="H167" s="578">
        <v>0.80227854449454261</v>
      </c>
      <c r="I167" s="578">
        <v>2174</v>
      </c>
      <c r="J167" s="578">
        <v>97</v>
      </c>
      <c r="K167" s="578">
        <v>211363</v>
      </c>
      <c r="L167" s="578">
        <v>1</v>
      </c>
      <c r="M167" s="578">
        <v>2179</v>
      </c>
      <c r="N167" s="578">
        <v>59</v>
      </c>
      <c r="O167" s="578">
        <v>128797</v>
      </c>
      <c r="P167" s="563">
        <v>0.60936398518189083</v>
      </c>
      <c r="Q167" s="579">
        <v>2183</v>
      </c>
    </row>
    <row r="168" spans="1:17" ht="14.45" customHeight="1" x14ac:dyDescent="0.2">
      <c r="A168" s="557" t="s">
        <v>1316</v>
      </c>
      <c r="B168" s="558" t="s">
        <v>1136</v>
      </c>
      <c r="C168" s="558" t="s">
        <v>1137</v>
      </c>
      <c r="D168" s="558" t="s">
        <v>1208</v>
      </c>
      <c r="E168" s="558" t="s">
        <v>1209</v>
      </c>
      <c r="F168" s="578"/>
      <c r="G168" s="578"/>
      <c r="H168" s="578"/>
      <c r="I168" s="578"/>
      <c r="J168" s="578">
        <v>8</v>
      </c>
      <c r="K168" s="578">
        <v>84000</v>
      </c>
      <c r="L168" s="578">
        <v>1</v>
      </c>
      <c r="M168" s="578">
        <v>10500</v>
      </c>
      <c r="N168" s="578"/>
      <c r="O168" s="578"/>
      <c r="P168" s="563"/>
      <c r="Q168" s="579"/>
    </row>
    <row r="169" spans="1:17" ht="14.45" customHeight="1" x14ac:dyDescent="0.2">
      <c r="A169" s="557" t="s">
        <v>1316</v>
      </c>
      <c r="B169" s="558" t="s">
        <v>1136</v>
      </c>
      <c r="C169" s="558" t="s">
        <v>1137</v>
      </c>
      <c r="D169" s="558" t="s">
        <v>1212</v>
      </c>
      <c r="E169" s="558" t="s">
        <v>1213</v>
      </c>
      <c r="F169" s="578">
        <v>16947</v>
      </c>
      <c r="G169" s="578">
        <v>2982672</v>
      </c>
      <c r="H169" s="578">
        <v>0.94029524671514619</v>
      </c>
      <c r="I169" s="578">
        <v>176</v>
      </c>
      <c r="J169" s="578">
        <v>17721</v>
      </c>
      <c r="K169" s="578">
        <v>3172059</v>
      </c>
      <c r="L169" s="578">
        <v>1</v>
      </c>
      <c r="M169" s="578">
        <v>179</v>
      </c>
      <c r="N169" s="578">
        <v>15090</v>
      </c>
      <c r="O169" s="578">
        <v>2731290</v>
      </c>
      <c r="P169" s="563">
        <v>0.86104640550506784</v>
      </c>
      <c r="Q169" s="579">
        <v>181</v>
      </c>
    </row>
    <row r="170" spans="1:17" ht="14.45" customHeight="1" x14ac:dyDescent="0.2">
      <c r="A170" s="557" t="s">
        <v>1316</v>
      </c>
      <c r="B170" s="558" t="s">
        <v>1136</v>
      </c>
      <c r="C170" s="558" t="s">
        <v>1137</v>
      </c>
      <c r="D170" s="558" t="s">
        <v>1214</v>
      </c>
      <c r="E170" s="558" t="s">
        <v>1215</v>
      </c>
      <c r="F170" s="578">
        <v>18</v>
      </c>
      <c r="G170" s="578">
        <v>1548</v>
      </c>
      <c r="H170" s="578">
        <v>0.93647912885662432</v>
      </c>
      <c r="I170" s="578">
        <v>86</v>
      </c>
      <c r="J170" s="578">
        <v>19</v>
      </c>
      <c r="K170" s="578">
        <v>1653</v>
      </c>
      <c r="L170" s="578">
        <v>1</v>
      </c>
      <c r="M170" s="578">
        <v>87</v>
      </c>
      <c r="N170" s="578">
        <v>14</v>
      </c>
      <c r="O170" s="578">
        <v>1232</v>
      </c>
      <c r="P170" s="563">
        <v>0.74531155474894129</v>
      </c>
      <c r="Q170" s="579">
        <v>88</v>
      </c>
    </row>
    <row r="171" spans="1:17" ht="14.45" customHeight="1" x14ac:dyDescent="0.2">
      <c r="A171" s="557" t="s">
        <v>1316</v>
      </c>
      <c r="B171" s="558" t="s">
        <v>1136</v>
      </c>
      <c r="C171" s="558" t="s">
        <v>1137</v>
      </c>
      <c r="D171" s="558" t="s">
        <v>1216</v>
      </c>
      <c r="E171" s="558" t="s">
        <v>1217</v>
      </c>
      <c r="F171" s="578">
        <v>2</v>
      </c>
      <c r="G171" s="578">
        <v>358</v>
      </c>
      <c r="H171" s="578">
        <v>0.99444444444444446</v>
      </c>
      <c r="I171" s="578">
        <v>179</v>
      </c>
      <c r="J171" s="578">
        <v>2</v>
      </c>
      <c r="K171" s="578">
        <v>360</v>
      </c>
      <c r="L171" s="578">
        <v>1</v>
      </c>
      <c r="M171" s="578">
        <v>180</v>
      </c>
      <c r="N171" s="578"/>
      <c r="O171" s="578"/>
      <c r="P171" s="563"/>
      <c r="Q171" s="579"/>
    </row>
    <row r="172" spans="1:17" ht="14.45" customHeight="1" x14ac:dyDescent="0.2">
      <c r="A172" s="557" t="s">
        <v>1316</v>
      </c>
      <c r="B172" s="558" t="s">
        <v>1136</v>
      </c>
      <c r="C172" s="558" t="s">
        <v>1137</v>
      </c>
      <c r="D172" s="558" t="s">
        <v>1218</v>
      </c>
      <c r="E172" s="558" t="s">
        <v>1219</v>
      </c>
      <c r="F172" s="578">
        <v>32</v>
      </c>
      <c r="G172" s="578">
        <v>5440</v>
      </c>
      <c r="H172" s="578">
        <v>1.1295681063122924</v>
      </c>
      <c r="I172" s="578">
        <v>170</v>
      </c>
      <c r="J172" s="578">
        <v>28</v>
      </c>
      <c r="K172" s="578">
        <v>4816</v>
      </c>
      <c r="L172" s="578">
        <v>1</v>
      </c>
      <c r="M172" s="578">
        <v>172</v>
      </c>
      <c r="N172" s="578">
        <v>20</v>
      </c>
      <c r="O172" s="578">
        <v>3480</v>
      </c>
      <c r="P172" s="563">
        <v>0.72259136212624586</v>
      </c>
      <c r="Q172" s="579">
        <v>174</v>
      </c>
    </row>
    <row r="173" spans="1:17" ht="14.45" customHeight="1" x14ac:dyDescent="0.2">
      <c r="A173" s="557" t="s">
        <v>1316</v>
      </c>
      <c r="B173" s="558" t="s">
        <v>1136</v>
      </c>
      <c r="C173" s="558" t="s">
        <v>1137</v>
      </c>
      <c r="D173" s="558" t="s">
        <v>1220</v>
      </c>
      <c r="E173" s="558" t="s">
        <v>1221</v>
      </c>
      <c r="F173" s="578">
        <v>1</v>
      </c>
      <c r="G173" s="578">
        <v>29</v>
      </c>
      <c r="H173" s="578">
        <v>0.93548387096774188</v>
      </c>
      <c r="I173" s="578">
        <v>29</v>
      </c>
      <c r="J173" s="578">
        <v>1</v>
      </c>
      <c r="K173" s="578">
        <v>31</v>
      </c>
      <c r="L173" s="578">
        <v>1</v>
      </c>
      <c r="M173" s="578">
        <v>31</v>
      </c>
      <c r="N173" s="578"/>
      <c r="O173" s="578"/>
      <c r="P173" s="563"/>
      <c r="Q173" s="579"/>
    </row>
    <row r="174" spans="1:17" ht="14.45" customHeight="1" x14ac:dyDescent="0.2">
      <c r="A174" s="557" t="s">
        <v>1316</v>
      </c>
      <c r="B174" s="558" t="s">
        <v>1136</v>
      </c>
      <c r="C174" s="558" t="s">
        <v>1137</v>
      </c>
      <c r="D174" s="558" t="s">
        <v>1222</v>
      </c>
      <c r="E174" s="558" t="s">
        <v>1223</v>
      </c>
      <c r="F174" s="578">
        <v>3</v>
      </c>
      <c r="G174" s="578">
        <v>531</v>
      </c>
      <c r="H174" s="578">
        <v>0.9943820224719101</v>
      </c>
      <c r="I174" s="578">
        <v>177</v>
      </c>
      <c r="J174" s="578">
        <v>3</v>
      </c>
      <c r="K174" s="578">
        <v>534</v>
      </c>
      <c r="L174" s="578">
        <v>1</v>
      </c>
      <c r="M174" s="578">
        <v>178</v>
      </c>
      <c r="N174" s="578">
        <v>1</v>
      </c>
      <c r="O174" s="578">
        <v>180</v>
      </c>
      <c r="P174" s="563">
        <v>0.33707865168539325</v>
      </c>
      <c r="Q174" s="579">
        <v>180</v>
      </c>
    </row>
    <row r="175" spans="1:17" ht="14.45" customHeight="1" x14ac:dyDescent="0.2">
      <c r="A175" s="557" t="s">
        <v>1316</v>
      </c>
      <c r="B175" s="558" t="s">
        <v>1136</v>
      </c>
      <c r="C175" s="558" t="s">
        <v>1137</v>
      </c>
      <c r="D175" s="558" t="s">
        <v>1226</v>
      </c>
      <c r="E175" s="558" t="s">
        <v>1227</v>
      </c>
      <c r="F175" s="578">
        <v>13</v>
      </c>
      <c r="G175" s="578">
        <v>3432</v>
      </c>
      <c r="H175" s="578">
        <v>0.55886663409868098</v>
      </c>
      <c r="I175" s="578">
        <v>264</v>
      </c>
      <c r="J175" s="578">
        <v>23</v>
      </c>
      <c r="K175" s="578">
        <v>6141</v>
      </c>
      <c r="L175" s="578">
        <v>1</v>
      </c>
      <c r="M175" s="578">
        <v>267</v>
      </c>
      <c r="N175" s="578">
        <v>15</v>
      </c>
      <c r="O175" s="578">
        <v>4035</v>
      </c>
      <c r="P175" s="563">
        <v>0.65705911089399116</v>
      </c>
      <c r="Q175" s="579">
        <v>269</v>
      </c>
    </row>
    <row r="176" spans="1:17" ht="14.45" customHeight="1" x14ac:dyDescent="0.2">
      <c r="A176" s="557" t="s">
        <v>1316</v>
      </c>
      <c r="B176" s="558" t="s">
        <v>1136</v>
      </c>
      <c r="C176" s="558" t="s">
        <v>1137</v>
      </c>
      <c r="D176" s="558" t="s">
        <v>1228</v>
      </c>
      <c r="E176" s="558" t="s">
        <v>1229</v>
      </c>
      <c r="F176" s="578">
        <v>1013</v>
      </c>
      <c r="G176" s="578">
        <v>2161742</v>
      </c>
      <c r="H176" s="578">
        <v>0.7551240689068327</v>
      </c>
      <c r="I176" s="578">
        <v>2134</v>
      </c>
      <c r="J176" s="578">
        <v>1334</v>
      </c>
      <c r="K176" s="578">
        <v>2862764</v>
      </c>
      <c r="L176" s="578">
        <v>1</v>
      </c>
      <c r="M176" s="578">
        <v>2146</v>
      </c>
      <c r="N176" s="578">
        <v>1032</v>
      </c>
      <c r="O176" s="578">
        <v>2226024</v>
      </c>
      <c r="P176" s="563">
        <v>0.77757859187833855</v>
      </c>
      <c r="Q176" s="579">
        <v>2157</v>
      </c>
    </row>
    <row r="177" spans="1:17" ht="14.45" customHeight="1" x14ac:dyDescent="0.2">
      <c r="A177" s="557" t="s">
        <v>1316</v>
      </c>
      <c r="B177" s="558" t="s">
        <v>1136</v>
      </c>
      <c r="C177" s="558" t="s">
        <v>1137</v>
      </c>
      <c r="D177" s="558" t="s">
        <v>1230</v>
      </c>
      <c r="E177" s="558" t="s">
        <v>1231</v>
      </c>
      <c r="F177" s="578">
        <v>156</v>
      </c>
      <c r="G177" s="578">
        <v>37908</v>
      </c>
      <c r="H177" s="578">
        <v>1.2330210772833723</v>
      </c>
      <c r="I177" s="578">
        <v>243</v>
      </c>
      <c r="J177" s="578">
        <v>126</v>
      </c>
      <c r="K177" s="578">
        <v>30744</v>
      </c>
      <c r="L177" s="578">
        <v>1</v>
      </c>
      <c r="M177" s="578">
        <v>244</v>
      </c>
      <c r="N177" s="578">
        <v>93</v>
      </c>
      <c r="O177" s="578">
        <v>22878</v>
      </c>
      <c r="P177" s="563">
        <v>0.74414519906323184</v>
      </c>
      <c r="Q177" s="579">
        <v>246</v>
      </c>
    </row>
    <row r="178" spans="1:17" ht="14.45" customHeight="1" x14ac:dyDescent="0.2">
      <c r="A178" s="557" t="s">
        <v>1316</v>
      </c>
      <c r="B178" s="558" t="s">
        <v>1136</v>
      </c>
      <c r="C178" s="558" t="s">
        <v>1137</v>
      </c>
      <c r="D178" s="558" t="s">
        <v>1232</v>
      </c>
      <c r="E178" s="558" t="s">
        <v>1233</v>
      </c>
      <c r="F178" s="578">
        <v>3</v>
      </c>
      <c r="G178" s="578">
        <v>1278</v>
      </c>
      <c r="H178" s="578">
        <v>2.9379310344827587</v>
      </c>
      <c r="I178" s="578">
        <v>426</v>
      </c>
      <c r="J178" s="578">
        <v>1</v>
      </c>
      <c r="K178" s="578">
        <v>435</v>
      </c>
      <c r="L178" s="578">
        <v>1</v>
      </c>
      <c r="M178" s="578">
        <v>435</v>
      </c>
      <c r="N178" s="578">
        <v>1</v>
      </c>
      <c r="O178" s="578">
        <v>442</v>
      </c>
      <c r="P178" s="563">
        <v>1.0160919540229885</v>
      </c>
      <c r="Q178" s="579">
        <v>442</v>
      </c>
    </row>
    <row r="179" spans="1:17" ht="14.45" customHeight="1" x14ac:dyDescent="0.2">
      <c r="A179" s="557" t="s">
        <v>1316</v>
      </c>
      <c r="B179" s="558" t="s">
        <v>1136</v>
      </c>
      <c r="C179" s="558" t="s">
        <v>1137</v>
      </c>
      <c r="D179" s="558" t="s">
        <v>1236</v>
      </c>
      <c r="E179" s="558" t="s">
        <v>1141</v>
      </c>
      <c r="F179" s="578"/>
      <c r="G179" s="578"/>
      <c r="H179" s="578"/>
      <c r="I179" s="578"/>
      <c r="J179" s="578"/>
      <c r="K179" s="578"/>
      <c r="L179" s="578"/>
      <c r="M179" s="578"/>
      <c r="N179" s="578">
        <v>6</v>
      </c>
      <c r="O179" s="578">
        <v>234</v>
      </c>
      <c r="P179" s="563"/>
      <c r="Q179" s="579">
        <v>39</v>
      </c>
    </row>
    <row r="180" spans="1:17" ht="14.45" customHeight="1" x14ac:dyDescent="0.2">
      <c r="A180" s="557" t="s">
        <v>1316</v>
      </c>
      <c r="B180" s="558" t="s">
        <v>1136</v>
      </c>
      <c r="C180" s="558" t="s">
        <v>1137</v>
      </c>
      <c r="D180" s="558" t="s">
        <v>1313</v>
      </c>
      <c r="E180" s="558" t="s">
        <v>1314</v>
      </c>
      <c r="F180" s="578">
        <v>272</v>
      </c>
      <c r="G180" s="578">
        <v>288320</v>
      </c>
      <c r="H180" s="578">
        <v>0.64627626786214631</v>
      </c>
      <c r="I180" s="578">
        <v>1060</v>
      </c>
      <c r="J180" s="578">
        <v>415</v>
      </c>
      <c r="K180" s="578">
        <v>446125</v>
      </c>
      <c r="L180" s="578">
        <v>1</v>
      </c>
      <c r="M180" s="578">
        <v>1075</v>
      </c>
      <c r="N180" s="578">
        <v>317</v>
      </c>
      <c r="O180" s="578">
        <v>344579</v>
      </c>
      <c r="P180" s="563">
        <v>0.77238217988231994</v>
      </c>
      <c r="Q180" s="579">
        <v>1087</v>
      </c>
    </row>
    <row r="181" spans="1:17" ht="14.45" customHeight="1" x14ac:dyDescent="0.2">
      <c r="A181" s="557" t="s">
        <v>1316</v>
      </c>
      <c r="B181" s="558" t="s">
        <v>1136</v>
      </c>
      <c r="C181" s="558" t="s">
        <v>1137</v>
      </c>
      <c r="D181" s="558" t="s">
        <v>1239</v>
      </c>
      <c r="E181" s="558" t="s">
        <v>1240</v>
      </c>
      <c r="F181" s="578">
        <v>195</v>
      </c>
      <c r="G181" s="578">
        <v>56355</v>
      </c>
      <c r="H181" s="578">
        <v>0.74772121163873739</v>
      </c>
      <c r="I181" s="578">
        <v>289</v>
      </c>
      <c r="J181" s="578">
        <v>259</v>
      </c>
      <c r="K181" s="578">
        <v>75369</v>
      </c>
      <c r="L181" s="578">
        <v>1</v>
      </c>
      <c r="M181" s="578">
        <v>291</v>
      </c>
      <c r="N181" s="578">
        <v>254</v>
      </c>
      <c r="O181" s="578">
        <v>74422</v>
      </c>
      <c r="P181" s="563">
        <v>0.98743515238360602</v>
      </c>
      <c r="Q181" s="579">
        <v>293</v>
      </c>
    </row>
    <row r="182" spans="1:17" ht="14.45" customHeight="1" x14ac:dyDescent="0.2">
      <c r="A182" s="557" t="s">
        <v>1316</v>
      </c>
      <c r="B182" s="558" t="s">
        <v>1136</v>
      </c>
      <c r="C182" s="558" t="s">
        <v>1137</v>
      </c>
      <c r="D182" s="558" t="s">
        <v>1241</v>
      </c>
      <c r="E182" s="558" t="s">
        <v>1242</v>
      </c>
      <c r="F182" s="578">
        <v>2</v>
      </c>
      <c r="G182" s="578">
        <v>2204</v>
      </c>
      <c r="H182" s="578"/>
      <c r="I182" s="578">
        <v>1102</v>
      </c>
      <c r="J182" s="578"/>
      <c r="K182" s="578"/>
      <c r="L182" s="578"/>
      <c r="M182" s="578"/>
      <c r="N182" s="578"/>
      <c r="O182" s="578"/>
      <c r="P182" s="563"/>
      <c r="Q182" s="579"/>
    </row>
    <row r="183" spans="1:17" ht="14.45" customHeight="1" x14ac:dyDescent="0.2">
      <c r="A183" s="557" t="s">
        <v>1316</v>
      </c>
      <c r="B183" s="558" t="s">
        <v>1136</v>
      </c>
      <c r="C183" s="558" t="s">
        <v>1137</v>
      </c>
      <c r="D183" s="558" t="s">
        <v>1249</v>
      </c>
      <c r="E183" s="558" t="s">
        <v>1250</v>
      </c>
      <c r="F183" s="578">
        <v>160</v>
      </c>
      <c r="G183" s="578">
        <v>0</v>
      </c>
      <c r="H183" s="578"/>
      <c r="I183" s="578">
        <v>0</v>
      </c>
      <c r="J183" s="578">
        <v>401</v>
      </c>
      <c r="K183" s="578">
        <v>0</v>
      </c>
      <c r="L183" s="578"/>
      <c r="M183" s="578">
        <v>0</v>
      </c>
      <c r="N183" s="578">
        <v>176</v>
      </c>
      <c r="O183" s="578">
        <v>0</v>
      </c>
      <c r="P183" s="563"/>
      <c r="Q183" s="579">
        <v>0</v>
      </c>
    </row>
    <row r="184" spans="1:17" ht="14.45" customHeight="1" x14ac:dyDescent="0.2">
      <c r="A184" s="557" t="s">
        <v>1316</v>
      </c>
      <c r="B184" s="558" t="s">
        <v>1136</v>
      </c>
      <c r="C184" s="558" t="s">
        <v>1137</v>
      </c>
      <c r="D184" s="558" t="s">
        <v>1251</v>
      </c>
      <c r="E184" s="558" t="s">
        <v>1252</v>
      </c>
      <c r="F184" s="578">
        <v>39</v>
      </c>
      <c r="G184" s="578">
        <v>0</v>
      </c>
      <c r="H184" s="578"/>
      <c r="I184" s="578">
        <v>0</v>
      </c>
      <c r="J184" s="578">
        <v>33</v>
      </c>
      <c r="K184" s="578">
        <v>0</v>
      </c>
      <c r="L184" s="578"/>
      <c r="M184" s="578">
        <v>0</v>
      </c>
      <c r="N184" s="578">
        <v>32</v>
      </c>
      <c r="O184" s="578">
        <v>0</v>
      </c>
      <c r="P184" s="563"/>
      <c r="Q184" s="579">
        <v>0</v>
      </c>
    </row>
    <row r="185" spans="1:17" ht="14.45" customHeight="1" x14ac:dyDescent="0.2">
      <c r="A185" s="557" t="s">
        <v>1316</v>
      </c>
      <c r="B185" s="558" t="s">
        <v>1136</v>
      </c>
      <c r="C185" s="558" t="s">
        <v>1137</v>
      </c>
      <c r="D185" s="558" t="s">
        <v>1253</v>
      </c>
      <c r="E185" s="558" t="s">
        <v>1254</v>
      </c>
      <c r="F185" s="578">
        <v>45</v>
      </c>
      <c r="G185" s="578">
        <v>215055</v>
      </c>
      <c r="H185" s="578">
        <v>0.81409346431207763</v>
      </c>
      <c r="I185" s="578">
        <v>4779</v>
      </c>
      <c r="J185" s="578">
        <v>55</v>
      </c>
      <c r="K185" s="578">
        <v>264165</v>
      </c>
      <c r="L185" s="578">
        <v>1</v>
      </c>
      <c r="M185" s="578">
        <v>4803</v>
      </c>
      <c r="N185" s="578">
        <v>79</v>
      </c>
      <c r="O185" s="578">
        <v>381096</v>
      </c>
      <c r="P185" s="563">
        <v>1.4426438021690988</v>
      </c>
      <c r="Q185" s="579">
        <v>4824</v>
      </c>
    </row>
    <row r="186" spans="1:17" ht="14.45" customHeight="1" x14ac:dyDescent="0.2">
      <c r="A186" s="557" t="s">
        <v>1316</v>
      </c>
      <c r="B186" s="558" t="s">
        <v>1136</v>
      </c>
      <c r="C186" s="558" t="s">
        <v>1137</v>
      </c>
      <c r="D186" s="558" t="s">
        <v>1255</v>
      </c>
      <c r="E186" s="558" t="s">
        <v>1256</v>
      </c>
      <c r="F186" s="578">
        <v>15</v>
      </c>
      <c r="G186" s="578">
        <v>9135</v>
      </c>
      <c r="H186" s="578">
        <v>0.57409502262443435</v>
      </c>
      <c r="I186" s="578">
        <v>609</v>
      </c>
      <c r="J186" s="578">
        <v>26</v>
      </c>
      <c r="K186" s="578">
        <v>15912</v>
      </c>
      <c r="L186" s="578">
        <v>1</v>
      </c>
      <c r="M186" s="578">
        <v>612</v>
      </c>
      <c r="N186" s="578">
        <v>107</v>
      </c>
      <c r="O186" s="578">
        <v>65805</v>
      </c>
      <c r="P186" s="563">
        <v>4.1355580693815988</v>
      </c>
      <c r="Q186" s="579">
        <v>615</v>
      </c>
    </row>
    <row r="187" spans="1:17" ht="14.45" customHeight="1" x14ac:dyDescent="0.2">
      <c r="A187" s="557" t="s">
        <v>1316</v>
      </c>
      <c r="B187" s="558" t="s">
        <v>1136</v>
      </c>
      <c r="C187" s="558" t="s">
        <v>1137</v>
      </c>
      <c r="D187" s="558" t="s">
        <v>1257</v>
      </c>
      <c r="E187" s="558" t="s">
        <v>1258</v>
      </c>
      <c r="F187" s="578">
        <v>128</v>
      </c>
      <c r="G187" s="578">
        <v>363520</v>
      </c>
      <c r="H187" s="578">
        <v>0.8461923439518616</v>
      </c>
      <c r="I187" s="578">
        <v>2840</v>
      </c>
      <c r="J187" s="578">
        <v>151</v>
      </c>
      <c r="K187" s="578">
        <v>429595</v>
      </c>
      <c r="L187" s="578">
        <v>1</v>
      </c>
      <c r="M187" s="578">
        <v>2845</v>
      </c>
      <c r="N187" s="578">
        <v>143</v>
      </c>
      <c r="O187" s="578">
        <v>407407</v>
      </c>
      <c r="P187" s="563">
        <v>0.94835135418242766</v>
      </c>
      <c r="Q187" s="579">
        <v>2849</v>
      </c>
    </row>
    <row r="188" spans="1:17" ht="14.45" customHeight="1" x14ac:dyDescent="0.2">
      <c r="A188" s="557" t="s">
        <v>1316</v>
      </c>
      <c r="B188" s="558" t="s">
        <v>1136</v>
      </c>
      <c r="C188" s="558" t="s">
        <v>1137</v>
      </c>
      <c r="D188" s="558" t="s">
        <v>1259</v>
      </c>
      <c r="E188" s="558" t="s">
        <v>1260</v>
      </c>
      <c r="F188" s="578">
        <v>4</v>
      </c>
      <c r="G188" s="578">
        <v>30300</v>
      </c>
      <c r="H188" s="578">
        <v>0.49927498022673344</v>
      </c>
      <c r="I188" s="578">
        <v>7575</v>
      </c>
      <c r="J188" s="578">
        <v>8</v>
      </c>
      <c r="K188" s="578">
        <v>60688</v>
      </c>
      <c r="L188" s="578">
        <v>1</v>
      </c>
      <c r="M188" s="578">
        <v>7586</v>
      </c>
      <c r="N188" s="578">
        <v>4</v>
      </c>
      <c r="O188" s="578">
        <v>30388</v>
      </c>
      <c r="P188" s="563">
        <v>0.50072501977326656</v>
      </c>
      <c r="Q188" s="579">
        <v>7597</v>
      </c>
    </row>
    <row r="189" spans="1:17" ht="14.45" customHeight="1" x14ac:dyDescent="0.2">
      <c r="A189" s="557" t="s">
        <v>1316</v>
      </c>
      <c r="B189" s="558" t="s">
        <v>1136</v>
      </c>
      <c r="C189" s="558" t="s">
        <v>1137</v>
      </c>
      <c r="D189" s="558" t="s">
        <v>1261</v>
      </c>
      <c r="E189" s="558" t="s">
        <v>1262</v>
      </c>
      <c r="F189" s="578">
        <v>10</v>
      </c>
      <c r="G189" s="578">
        <v>160070</v>
      </c>
      <c r="H189" s="578">
        <v>0.5880516083525591</v>
      </c>
      <c r="I189" s="578">
        <v>16007</v>
      </c>
      <c r="J189" s="578">
        <v>17</v>
      </c>
      <c r="K189" s="578">
        <v>272204</v>
      </c>
      <c r="L189" s="578">
        <v>1</v>
      </c>
      <c r="M189" s="578">
        <v>16012</v>
      </c>
      <c r="N189" s="578">
        <v>4</v>
      </c>
      <c r="O189" s="578">
        <v>64064</v>
      </c>
      <c r="P189" s="563">
        <v>0.23535289709188698</v>
      </c>
      <c r="Q189" s="579">
        <v>16016</v>
      </c>
    </row>
    <row r="190" spans="1:17" ht="14.45" customHeight="1" x14ac:dyDescent="0.2">
      <c r="A190" s="557" t="s">
        <v>1316</v>
      </c>
      <c r="B190" s="558" t="s">
        <v>1136</v>
      </c>
      <c r="C190" s="558" t="s">
        <v>1137</v>
      </c>
      <c r="D190" s="558" t="s">
        <v>1263</v>
      </c>
      <c r="E190" s="558" t="s">
        <v>1264</v>
      </c>
      <c r="F190" s="578"/>
      <c r="G190" s="578"/>
      <c r="H190" s="578"/>
      <c r="I190" s="578"/>
      <c r="J190" s="578">
        <v>28</v>
      </c>
      <c r="K190" s="578">
        <v>107492</v>
      </c>
      <c r="L190" s="578">
        <v>1</v>
      </c>
      <c r="M190" s="578">
        <v>3839</v>
      </c>
      <c r="N190" s="578">
        <v>96</v>
      </c>
      <c r="O190" s="578">
        <v>368928</v>
      </c>
      <c r="P190" s="563">
        <v>3.4321437874446472</v>
      </c>
      <c r="Q190" s="579">
        <v>3843</v>
      </c>
    </row>
    <row r="191" spans="1:17" ht="14.45" customHeight="1" x14ac:dyDescent="0.2">
      <c r="A191" s="557" t="s">
        <v>1317</v>
      </c>
      <c r="B191" s="558" t="s">
        <v>1136</v>
      </c>
      <c r="C191" s="558" t="s">
        <v>1137</v>
      </c>
      <c r="D191" s="558" t="s">
        <v>1138</v>
      </c>
      <c r="E191" s="558" t="s">
        <v>1139</v>
      </c>
      <c r="F191" s="578">
        <v>1</v>
      </c>
      <c r="G191" s="578">
        <v>2235</v>
      </c>
      <c r="H191" s="578">
        <v>0.98937583001328022</v>
      </c>
      <c r="I191" s="578">
        <v>2235</v>
      </c>
      <c r="J191" s="578">
        <v>1</v>
      </c>
      <c r="K191" s="578">
        <v>2259</v>
      </c>
      <c r="L191" s="578">
        <v>1</v>
      </c>
      <c r="M191" s="578">
        <v>2259</v>
      </c>
      <c r="N191" s="578">
        <v>1</v>
      </c>
      <c r="O191" s="578">
        <v>2280</v>
      </c>
      <c r="P191" s="563">
        <v>1.0092961487383798</v>
      </c>
      <c r="Q191" s="579">
        <v>2280</v>
      </c>
    </row>
    <row r="192" spans="1:17" ht="14.45" customHeight="1" x14ac:dyDescent="0.2">
      <c r="A192" s="557" t="s">
        <v>1317</v>
      </c>
      <c r="B192" s="558" t="s">
        <v>1136</v>
      </c>
      <c r="C192" s="558" t="s">
        <v>1137</v>
      </c>
      <c r="D192" s="558" t="s">
        <v>1140</v>
      </c>
      <c r="E192" s="558" t="s">
        <v>1141</v>
      </c>
      <c r="F192" s="578">
        <v>98</v>
      </c>
      <c r="G192" s="578">
        <v>5684</v>
      </c>
      <c r="H192" s="578">
        <v>1.3197120965869515</v>
      </c>
      <c r="I192" s="578">
        <v>58</v>
      </c>
      <c r="J192" s="578">
        <v>73</v>
      </c>
      <c r="K192" s="578">
        <v>4307</v>
      </c>
      <c r="L192" s="578">
        <v>1</v>
      </c>
      <c r="M192" s="578">
        <v>59</v>
      </c>
      <c r="N192" s="578">
        <v>75</v>
      </c>
      <c r="O192" s="578">
        <v>4425</v>
      </c>
      <c r="P192" s="563">
        <v>1.0273972602739727</v>
      </c>
      <c r="Q192" s="579">
        <v>59</v>
      </c>
    </row>
    <row r="193" spans="1:17" ht="14.45" customHeight="1" x14ac:dyDescent="0.2">
      <c r="A193" s="557" t="s">
        <v>1317</v>
      </c>
      <c r="B193" s="558" t="s">
        <v>1136</v>
      </c>
      <c r="C193" s="558" t="s">
        <v>1137</v>
      </c>
      <c r="D193" s="558" t="s">
        <v>1142</v>
      </c>
      <c r="E193" s="558" t="s">
        <v>1143</v>
      </c>
      <c r="F193" s="578">
        <v>394</v>
      </c>
      <c r="G193" s="578">
        <v>51980</v>
      </c>
      <c r="H193" s="578">
        <v>1.0501010101010102</v>
      </c>
      <c r="I193" s="578">
        <v>131.92893401015229</v>
      </c>
      <c r="J193" s="578">
        <v>375</v>
      </c>
      <c r="K193" s="578">
        <v>49500</v>
      </c>
      <c r="L193" s="578">
        <v>1</v>
      </c>
      <c r="M193" s="578">
        <v>132</v>
      </c>
      <c r="N193" s="578">
        <v>337</v>
      </c>
      <c r="O193" s="578">
        <v>44821</v>
      </c>
      <c r="P193" s="563">
        <v>0.90547474747474743</v>
      </c>
      <c r="Q193" s="579">
        <v>133</v>
      </c>
    </row>
    <row r="194" spans="1:17" ht="14.45" customHeight="1" x14ac:dyDescent="0.2">
      <c r="A194" s="557" t="s">
        <v>1317</v>
      </c>
      <c r="B194" s="558" t="s">
        <v>1136</v>
      </c>
      <c r="C194" s="558" t="s">
        <v>1137</v>
      </c>
      <c r="D194" s="558" t="s">
        <v>1144</v>
      </c>
      <c r="E194" s="558" t="s">
        <v>1145</v>
      </c>
      <c r="F194" s="578">
        <v>9</v>
      </c>
      <c r="G194" s="578">
        <v>1709</v>
      </c>
      <c r="H194" s="578">
        <v>0.47340720221606647</v>
      </c>
      <c r="I194" s="578">
        <v>189.88888888888889</v>
      </c>
      <c r="J194" s="578">
        <v>19</v>
      </c>
      <c r="K194" s="578">
        <v>3610</v>
      </c>
      <c r="L194" s="578">
        <v>1</v>
      </c>
      <c r="M194" s="578">
        <v>190</v>
      </c>
      <c r="N194" s="578">
        <v>9</v>
      </c>
      <c r="O194" s="578">
        <v>1728</v>
      </c>
      <c r="P194" s="563">
        <v>0.47867036011080333</v>
      </c>
      <c r="Q194" s="579">
        <v>192</v>
      </c>
    </row>
    <row r="195" spans="1:17" ht="14.45" customHeight="1" x14ac:dyDescent="0.2">
      <c r="A195" s="557" t="s">
        <v>1317</v>
      </c>
      <c r="B195" s="558" t="s">
        <v>1136</v>
      </c>
      <c r="C195" s="558" t="s">
        <v>1137</v>
      </c>
      <c r="D195" s="558" t="s">
        <v>1146</v>
      </c>
      <c r="E195" s="558" t="s">
        <v>1147</v>
      </c>
      <c r="F195" s="578">
        <v>8</v>
      </c>
      <c r="G195" s="578">
        <v>3264</v>
      </c>
      <c r="H195" s="578"/>
      <c r="I195" s="578">
        <v>408</v>
      </c>
      <c r="J195" s="578"/>
      <c r="K195" s="578"/>
      <c r="L195" s="578"/>
      <c r="M195" s="578"/>
      <c r="N195" s="578">
        <v>3</v>
      </c>
      <c r="O195" s="578">
        <v>1239</v>
      </c>
      <c r="P195" s="563"/>
      <c r="Q195" s="579">
        <v>413</v>
      </c>
    </row>
    <row r="196" spans="1:17" ht="14.45" customHeight="1" x14ac:dyDescent="0.2">
      <c r="A196" s="557" t="s">
        <v>1317</v>
      </c>
      <c r="B196" s="558" t="s">
        <v>1136</v>
      </c>
      <c r="C196" s="558" t="s">
        <v>1137</v>
      </c>
      <c r="D196" s="558" t="s">
        <v>1148</v>
      </c>
      <c r="E196" s="558" t="s">
        <v>1149</v>
      </c>
      <c r="F196" s="578">
        <v>30</v>
      </c>
      <c r="G196" s="578">
        <v>5400</v>
      </c>
      <c r="H196" s="578">
        <v>0.39875941515285779</v>
      </c>
      <c r="I196" s="578">
        <v>180</v>
      </c>
      <c r="J196" s="578">
        <v>74</v>
      </c>
      <c r="K196" s="578">
        <v>13542</v>
      </c>
      <c r="L196" s="578">
        <v>1</v>
      </c>
      <c r="M196" s="578">
        <v>183</v>
      </c>
      <c r="N196" s="578">
        <v>57</v>
      </c>
      <c r="O196" s="578">
        <v>10545</v>
      </c>
      <c r="P196" s="563">
        <v>0.77868852459016391</v>
      </c>
      <c r="Q196" s="579">
        <v>185</v>
      </c>
    </row>
    <row r="197" spans="1:17" ht="14.45" customHeight="1" x14ac:dyDescent="0.2">
      <c r="A197" s="557" t="s">
        <v>1317</v>
      </c>
      <c r="B197" s="558" t="s">
        <v>1136</v>
      </c>
      <c r="C197" s="558" t="s">
        <v>1137</v>
      </c>
      <c r="D197" s="558" t="s">
        <v>1152</v>
      </c>
      <c r="E197" s="558" t="s">
        <v>1153</v>
      </c>
      <c r="F197" s="578">
        <v>38</v>
      </c>
      <c r="G197" s="578">
        <v>12806</v>
      </c>
      <c r="H197" s="578">
        <v>3.1295210166177907</v>
      </c>
      <c r="I197" s="578">
        <v>337</v>
      </c>
      <c r="J197" s="578">
        <v>12</v>
      </c>
      <c r="K197" s="578">
        <v>4092</v>
      </c>
      <c r="L197" s="578">
        <v>1</v>
      </c>
      <c r="M197" s="578">
        <v>341</v>
      </c>
      <c r="N197" s="578">
        <v>18</v>
      </c>
      <c r="O197" s="578">
        <v>6192</v>
      </c>
      <c r="P197" s="563">
        <v>1.5131964809384164</v>
      </c>
      <c r="Q197" s="579">
        <v>344</v>
      </c>
    </row>
    <row r="198" spans="1:17" ht="14.45" customHeight="1" x14ac:dyDescent="0.2">
      <c r="A198" s="557" t="s">
        <v>1317</v>
      </c>
      <c r="B198" s="558" t="s">
        <v>1136</v>
      </c>
      <c r="C198" s="558" t="s">
        <v>1137</v>
      </c>
      <c r="D198" s="558" t="s">
        <v>1156</v>
      </c>
      <c r="E198" s="558" t="s">
        <v>1157</v>
      </c>
      <c r="F198" s="578">
        <v>207</v>
      </c>
      <c r="G198" s="578">
        <v>72450</v>
      </c>
      <c r="H198" s="578">
        <v>0.94683603857915788</v>
      </c>
      <c r="I198" s="578">
        <v>350</v>
      </c>
      <c r="J198" s="578">
        <v>218</v>
      </c>
      <c r="K198" s="578">
        <v>76518</v>
      </c>
      <c r="L198" s="578">
        <v>1</v>
      </c>
      <c r="M198" s="578">
        <v>351</v>
      </c>
      <c r="N198" s="578">
        <v>145</v>
      </c>
      <c r="O198" s="578">
        <v>51185</v>
      </c>
      <c r="P198" s="563">
        <v>0.6689275725972974</v>
      </c>
      <c r="Q198" s="579">
        <v>353</v>
      </c>
    </row>
    <row r="199" spans="1:17" ht="14.45" customHeight="1" x14ac:dyDescent="0.2">
      <c r="A199" s="557" t="s">
        <v>1317</v>
      </c>
      <c r="B199" s="558" t="s">
        <v>1136</v>
      </c>
      <c r="C199" s="558" t="s">
        <v>1137</v>
      </c>
      <c r="D199" s="558" t="s">
        <v>1162</v>
      </c>
      <c r="E199" s="558" t="s">
        <v>1163</v>
      </c>
      <c r="F199" s="578">
        <v>4</v>
      </c>
      <c r="G199" s="578">
        <v>468</v>
      </c>
      <c r="H199" s="578"/>
      <c r="I199" s="578">
        <v>117</v>
      </c>
      <c r="J199" s="578"/>
      <c r="K199" s="578"/>
      <c r="L199" s="578"/>
      <c r="M199" s="578"/>
      <c r="N199" s="578">
        <v>3</v>
      </c>
      <c r="O199" s="578">
        <v>357</v>
      </c>
      <c r="P199" s="563"/>
      <c r="Q199" s="579">
        <v>119</v>
      </c>
    </row>
    <row r="200" spans="1:17" ht="14.45" customHeight="1" x14ac:dyDescent="0.2">
      <c r="A200" s="557" t="s">
        <v>1317</v>
      </c>
      <c r="B200" s="558" t="s">
        <v>1136</v>
      </c>
      <c r="C200" s="558" t="s">
        <v>1137</v>
      </c>
      <c r="D200" s="558" t="s">
        <v>1172</v>
      </c>
      <c r="E200" s="558" t="s">
        <v>1173</v>
      </c>
      <c r="F200" s="578">
        <v>3</v>
      </c>
      <c r="G200" s="578">
        <v>114</v>
      </c>
      <c r="H200" s="578"/>
      <c r="I200" s="578">
        <v>38</v>
      </c>
      <c r="J200" s="578"/>
      <c r="K200" s="578"/>
      <c r="L200" s="578"/>
      <c r="M200" s="578"/>
      <c r="N200" s="578">
        <v>1</v>
      </c>
      <c r="O200" s="578">
        <v>39</v>
      </c>
      <c r="P200" s="563"/>
      <c r="Q200" s="579">
        <v>39</v>
      </c>
    </row>
    <row r="201" spans="1:17" ht="14.45" customHeight="1" x14ac:dyDescent="0.2">
      <c r="A201" s="557" t="s">
        <v>1317</v>
      </c>
      <c r="B201" s="558" t="s">
        <v>1136</v>
      </c>
      <c r="C201" s="558" t="s">
        <v>1137</v>
      </c>
      <c r="D201" s="558" t="s">
        <v>1180</v>
      </c>
      <c r="E201" s="558" t="s">
        <v>1181</v>
      </c>
      <c r="F201" s="578">
        <v>319</v>
      </c>
      <c r="G201" s="578">
        <v>97295</v>
      </c>
      <c r="H201" s="578">
        <v>1.1445393374741202</v>
      </c>
      <c r="I201" s="578">
        <v>305</v>
      </c>
      <c r="J201" s="578">
        <v>276</v>
      </c>
      <c r="K201" s="578">
        <v>85008</v>
      </c>
      <c r="L201" s="578">
        <v>1</v>
      </c>
      <c r="M201" s="578">
        <v>308</v>
      </c>
      <c r="N201" s="578">
        <v>273</v>
      </c>
      <c r="O201" s="578">
        <v>84630</v>
      </c>
      <c r="P201" s="563">
        <v>0.99555335968379444</v>
      </c>
      <c r="Q201" s="579">
        <v>310</v>
      </c>
    </row>
    <row r="202" spans="1:17" ht="14.45" customHeight="1" x14ac:dyDescent="0.2">
      <c r="A202" s="557" t="s">
        <v>1317</v>
      </c>
      <c r="B202" s="558" t="s">
        <v>1136</v>
      </c>
      <c r="C202" s="558" t="s">
        <v>1137</v>
      </c>
      <c r="D202" s="558" t="s">
        <v>1182</v>
      </c>
      <c r="E202" s="558" t="s">
        <v>1183</v>
      </c>
      <c r="F202" s="578">
        <v>2</v>
      </c>
      <c r="G202" s="578">
        <v>7444</v>
      </c>
      <c r="H202" s="578">
        <v>1.9782088758968908</v>
      </c>
      <c r="I202" s="578">
        <v>3722</v>
      </c>
      <c r="J202" s="578">
        <v>1</v>
      </c>
      <c r="K202" s="578">
        <v>3763</v>
      </c>
      <c r="L202" s="578">
        <v>1</v>
      </c>
      <c r="M202" s="578">
        <v>3763</v>
      </c>
      <c r="N202" s="578">
        <v>1</v>
      </c>
      <c r="O202" s="578">
        <v>3799</v>
      </c>
      <c r="P202" s="563">
        <v>1.0095668349720968</v>
      </c>
      <c r="Q202" s="579">
        <v>3799</v>
      </c>
    </row>
    <row r="203" spans="1:17" ht="14.45" customHeight="1" x14ac:dyDescent="0.2">
      <c r="A203" s="557" t="s">
        <v>1317</v>
      </c>
      <c r="B203" s="558" t="s">
        <v>1136</v>
      </c>
      <c r="C203" s="558" t="s">
        <v>1137</v>
      </c>
      <c r="D203" s="558" t="s">
        <v>1184</v>
      </c>
      <c r="E203" s="558" t="s">
        <v>1185</v>
      </c>
      <c r="F203" s="578">
        <v>74</v>
      </c>
      <c r="G203" s="578">
        <v>36630</v>
      </c>
      <c r="H203" s="578">
        <v>0.86360957208534717</v>
      </c>
      <c r="I203" s="578">
        <v>495</v>
      </c>
      <c r="J203" s="578">
        <v>85</v>
      </c>
      <c r="K203" s="578">
        <v>42415</v>
      </c>
      <c r="L203" s="578">
        <v>1</v>
      </c>
      <c r="M203" s="578">
        <v>499</v>
      </c>
      <c r="N203" s="578">
        <v>76</v>
      </c>
      <c r="O203" s="578">
        <v>38228</v>
      </c>
      <c r="P203" s="563">
        <v>0.90128492278674999</v>
      </c>
      <c r="Q203" s="579">
        <v>503</v>
      </c>
    </row>
    <row r="204" spans="1:17" ht="14.45" customHeight="1" x14ac:dyDescent="0.2">
      <c r="A204" s="557" t="s">
        <v>1317</v>
      </c>
      <c r="B204" s="558" t="s">
        <v>1136</v>
      </c>
      <c r="C204" s="558" t="s">
        <v>1137</v>
      </c>
      <c r="D204" s="558" t="s">
        <v>1186</v>
      </c>
      <c r="E204" s="558" t="s">
        <v>1187</v>
      </c>
      <c r="F204" s="578">
        <v>1</v>
      </c>
      <c r="G204" s="578">
        <v>6598</v>
      </c>
      <c r="H204" s="578">
        <v>0.98935372619583151</v>
      </c>
      <c r="I204" s="578">
        <v>6598</v>
      </c>
      <c r="J204" s="578">
        <v>1</v>
      </c>
      <c r="K204" s="578">
        <v>6669</v>
      </c>
      <c r="L204" s="578">
        <v>1</v>
      </c>
      <c r="M204" s="578">
        <v>6669</v>
      </c>
      <c r="N204" s="578"/>
      <c r="O204" s="578"/>
      <c r="P204" s="563"/>
      <c r="Q204" s="579"/>
    </row>
    <row r="205" spans="1:17" ht="14.45" customHeight="1" x14ac:dyDescent="0.2">
      <c r="A205" s="557" t="s">
        <v>1317</v>
      </c>
      <c r="B205" s="558" t="s">
        <v>1136</v>
      </c>
      <c r="C205" s="558" t="s">
        <v>1137</v>
      </c>
      <c r="D205" s="558" t="s">
        <v>1188</v>
      </c>
      <c r="E205" s="558" t="s">
        <v>1189</v>
      </c>
      <c r="F205" s="578">
        <v>318</v>
      </c>
      <c r="G205" s="578">
        <v>117978</v>
      </c>
      <c r="H205" s="578">
        <v>1.1493453355155483</v>
      </c>
      <c r="I205" s="578">
        <v>371</v>
      </c>
      <c r="J205" s="578">
        <v>273</v>
      </c>
      <c r="K205" s="578">
        <v>102648</v>
      </c>
      <c r="L205" s="578">
        <v>1</v>
      </c>
      <c r="M205" s="578">
        <v>376</v>
      </c>
      <c r="N205" s="578">
        <v>270</v>
      </c>
      <c r="O205" s="578">
        <v>102600</v>
      </c>
      <c r="P205" s="563">
        <v>0.99953238251110588</v>
      </c>
      <c r="Q205" s="579">
        <v>380</v>
      </c>
    </row>
    <row r="206" spans="1:17" ht="14.45" customHeight="1" x14ac:dyDescent="0.2">
      <c r="A206" s="557" t="s">
        <v>1317</v>
      </c>
      <c r="B206" s="558" t="s">
        <v>1136</v>
      </c>
      <c r="C206" s="558" t="s">
        <v>1137</v>
      </c>
      <c r="D206" s="558" t="s">
        <v>1192</v>
      </c>
      <c r="E206" s="558" t="s">
        <v>1193</v>
      </c>
      <c r="F206" s="578">
        <v>1</v>
      </c>
      <c r="G206" s="578">
        <v>12</v>
      </c>
      <c r="H206" s="578">
        <v>0.5</v>
      </c>
      <c r="I206" s="578">
        <v>12</v>
      </c>
      <c r="J206" s="578">
        <v>2</v>
      </c>
      <c r="K206" s="578">
        <v>24</v>
      </c>
      <c r="L206" s="578">
        <v>1</v>
      </c>
      <c r="M206" s="578">
        <v>12</v>
      </c>
      <c r="N206" s="578"/>
      <c r="O206" s="578"/>
      <c r="P206" s="563"/>
      <c r="Q206" s="579"/>
    </row>
    <row r="207" spans="1:17" ht="14.45" customHeight="1" x14ac:dyDescent="0.2">
      <c r="A207" s="557" t="s">
        <v>1317</v>
      </c>
      <c r="B207" s="558" t="s">
        <v>1136</v>
      </c>
      <c r="C207" s="558" t="s">
        <v>1137</v>
      </c>
      <c r="D207" s="558" t="s">
        <v>1196</v>
      </c>
      <c r="E207" s="558" t="s">
        <v>1197</v>
      </c>
      <c r="F207" s="578">
        <v>10</v>
      </c>
      <c r="G207" s="578">
        <v>1120</v>
      </c>
      <c r="H207" s="578"/>
      <c r="I207" s="578">
        <v>112</v>
      </c>
      <c r="J207" s="578"/>
      <c r="K207" s="578"/>
      <c r="L207" s="578"/>
      <c r="M207" s="578"/>
      <c r="N207" s="578"/>
      <c r="O207" s="578"/>
      <c r="P207" s="563"/>
      <c r="Q207" s="579"/>
    </row>
    <row r="208" spans="1:17" ht="14.45" customHeight="1" x14ac:dyDescent="0.2">
      <c r="A208" s="557" t="s">
        <v>1317</v>
      </c>
      <c r="B208" s="558" t="s">
        <v>1136</v>
      </c>
      <c r="C208" s="558" t="s">
        <v>1137</v>
      </c>
      <c r="D208" s="558" t="s">
        <v>1198</v>
      </c>
      <c r="E208" s="558" t="s">
        <v>1199</v>
      </c>
      <c r="F208" s="578">
        <v>2</v>
      </c>
      <c r="G208" s="578">
        <v>251</v>
      </c>
      <c r="H208" s="578">
        <v>0.66402116402116407</v>
      </c>
      <c r="I208" s="578">
        <v>125.5</v>
      </c>
      <c r="J208" s="578">
        <v>3</v>
      </c>
      <c r="K208" s="578">
        <v>378</v>
      </c>
      <c r="L208" s="578">
        <v>1</v>
      </c>
      <c r="M208" s="578">
        <v>126</v>
      </c>
      <c r="N208" s="578">
        <v>2</v>
      </c>
      <c r="O208" s="578">
        <v>252</v>
      </c>
      <c r="P208" s="563">
        <v>0.66666666666666663</v>
      </c>
      <c r="Q208" s="579">
        <v>126</v>
      </c>
    </row>
    <row r="209" spans="1:17" ht="14.45" customHeight="1" x14ac:dyDescent="0.2">
      <c r="A209" s="557" t="s">
        <v>1317</v>
      </c>
      <c r="B209" s="558" t="s">
        <v>1136</v>
      </c>
      <c r="C209" s="558" t="s">
        <v>1137</v>
      </c>
      <c r="D209" s="558" t="s">
        <v>1200</v>
      </c>
      <c r="E209" s="558" t="s">
        <v>1201</v>
      </c>
      <c r="F209" s="578">
        <v>1</v>
      </c>
      <c r="G209" s="578">
        <v>496</v>
      </c>
      <c r="H209" s="578"/>
      <c r="I209" s="578">
        <v>496</v>
      </c>
      <c r="J209" s="578"/>
      <c r="K209" s="578"/>
      <c r="L209" s="578"/>
      <c r="M209" s="578"/>
      <c r="N209" s="578">
        <v>3</v>
      </c>
      <c r="O209" s="578">
        <v>1512</v>
      </c>
      <c r="P209" s="563"/>
      <c r="Q209" s="579">
        <v>504</v>
      </c>
    </row>
    <row r="210" spans="1:17" ht="14.45" customHeight="1" x14ac:dyDescent="0.2">
      <c r="A210" s="557" t="s">
        <v>1317</v>
      </c>
      <c r="B210" s="558" t="s">
        <v>1136</v>
      </c>
      <c r="C210" s="558" t="s">
        <v>1137</v>
      </c>
      <c r="D210" s="558" t="s">
        <v>1202</v>
      </c>
      <c r="E210" s="558" t="s">
        <v>1203</v>
      </c>
      <c r="F210" s="578">
        <v>15</v>
      </c>
      <c r="G210" s="578">
        <v>6870</v>
      </c>
      <c r="H210" s="578">
        <v>2.1197161369947546</v>
      </c>
      <c r="I210" s="578">
        <v>458</v>
      </c>
      <c r="J210" s="578">
        <v>7</v>
      </c>
      <c r="K210" s="578">
        <v>3241</v>
      </c>
      <c r="L210" s="578">
        <v>1</v>
      </c>
      <c r="M210" s="578">
        <v>463</v>
      </c>
      <c r="N210" s="578">
        <v>15</v>
      </c>
      <c r="O210" s="578">
        <v>7005</v>
      </c>
      <c r="P210" s="563">
        <v>2.1613699475470534</v>
      </c>
      <c r="Q210" s="579">
        <v>467</v>
      </c>
    </row>
    <row r="211" spans="1:17" ht="14.45" customHeight="1" x14ac:dyDescent="0.2">
      <c r="A211" s="557" t="s">
        <v>1317</v>
      </c>
      <c r="B211" s="558" t="s">
        <v>1136</v>
      </c>
      <c r="C211" s="558" t="s">
        <v>1137</v>
      </c>
      <c r="D211" s="558" t="s">
        <v>1204</v>
      </c>
      <c r="E211" s="558" t="s">
        <v>1205</v>
      </c>
      <c r="F211" s="578">
        <v>19</v>
      </c>
      <c r="G211" s="578">
        <v>1102</v>
      </c>
      <c r="H211" s="578">
        <v>1.8677966101694916</v>
      </c>
      <c r="I211" s="578">
        <v>58</v>
      </c>
      <c r="J211" s="578">
        <v>10</v>
      </c>
      <c r="K211" s="578">
        <v>590</v>
      </c>
      <c r="L211" s="578">
        <v>1</v>
      </c>
      <c r="M211" s="578">
        <v>59</v>
      </c>
      <c r="N211" s="578">
        <v>2</v>
      </c>
      <c r="O211" s="578">
        <v>118</v>
      </c>
      <c r="P211" s="563">
        <v>0.2</v>
      </c>
      <c r="Q211" s="579">
        <v>59</v>
      </c>
    </row>
    <row r="212" spans="1:17" ht="14.45" customHeight="1" x14ac:dyDescent="0.2">
      <c r="A212" s="557" t="s">
        <v>1317</v>
      </c>
      <c r="B212" s="558" t="s">
        <v>1136</v>
      </c>
      <c r="C212" s="558" t="s">
        <v>1137</v>
      </c>
      <c r="D212" s="558" t="s">
        <v>1212</v>
      </c>
      <c r="E212" s="558" t="s">
        <v>1213</v>
      </c>
      <c r="F212" s="578">
        <v>1800</v>
      </c>
      <c r="G212" s="578">
        <v>316800</v>
      </c>
      <c r="H212" s="578">
        <v>1.0447652905753464</v>
      </c>
      <c r="I212" s="578">
        <v>176</v>
      </c>
      <c r="J212" s="578">
        <v>1694</v>
      </c>
      <c r="K212" s="578">
        <v>303226</v>
      </c>
      <c r="L212" s="578">
        <v>1</v>
      </c>
      <c r="M212" s="578">
        <v>179</v>
      </c>
      <c r="N212" s="578">
        <v>1694</v>
      </c>
      <c r="O212" s="578">
        <v>306614</v>
      </c>
      <c r="P212" s="563">
        <v>1.011173184357542</v>
      </c>
      <c r="Q212" s="579">
        <v>181</v>
      </c>
    </row>
    <row r="213" spans="1:17" ht="14.45" customHeight="1" x14ac:dyDescent="0.2">
      <c r="A213" s="557" t="s">
        <v>1317</v>
      </c>
      <c r="B213" s="558" t="s">
        <v>1136</v>
      </c>
      <c r="C213" s="558" t="s">
        <v>1137</v>
      </c>
      <c r="D213" s="558" t="s">
        <v>1218</v>
      </c>
      <c r="E213" s="558" t="s">
        <v>1219</v>
      </c>
      <c r="F213" s="578">
        <v>17</v>
      </c>
      <c r="G213" s="578">
        <v>2890</v>
      </c>
      <c r="H213" s="578">
        <v>1.2924865831842576</v>
      </c>
      <c r="I213" s="578">
        <v>170</v>
      </c>
      <c r="J213" s="578">
        <v>13</v>
      </c>
      <c r="K213" s="578">
        <v>2236</v>
      </c>
      <c r="L213" s="578">
        <v>1</v>
      </c>
      <c r="M213" s="578">
        <v>172</v>
      </c>
      <c r="N213" s="578">
        <v>10</v>
      </c>
      <c r="O213" s="578">
        <v>1740</v>
      </c>
      <c r="P213" s="563">
        <v>0.77817531305903398</v>
      </c>
      <c r="Q213" s="579">
        <v>174</v>
      </c>
    </row>
    <row r="214" spans="1:17" ht="14.45" customHeight="1" x14ac:dyDescent="0.2">
      <c r="A214" s="557" t="s">
        <v>1317</v>
      </c>
      <c r="B214" s="558" t="s">
        <v>1136</v>
      </c>
      <c r="C214" s="558" t="s">
        <v>1137</v>
      </c>
      <c r="D214" s="558" t="s">
        <v>1226</v>
      </c>
      <c r="E214" s="558" t="s">
        <v>1227</v>
      </c>
      <c r="F214" s="578">
        <v>1</v>
      </c>
      <c r="G214" s="578">
        <v>264</v>
      </c>
      <c r="H214" s="578"/>
      <c r="I214" s="578">
        <v>264</v>
      </c>
      <c r="J214" s="578"/>
      <c r="K214" s="578"/>
      <c r="L214" s="578"/>
      <c r="M214" s="578"/>
      <c r="N214" s="578"/>
      <c r="O214" s="578"/>
      <c r="P214" s="563"/>
      <c r="Q214" s="579"/>
    </row>
    <row r="215" spans="1:17" ht="14.45" customHeight="1" x14ac:dyDescent="0.2">
      <c r="A215" s="557" t="s">
        <v>1317</v>
      </c>
      <c r="B215" s="558" t="s">
        <v>1136</v>
      </c>
      <c r="C215" s="558" t="s">
        <v>1137</v>
      </c>
      <c r="D215" s="558" t="s">
        <v>1230</v>
      </c>
      <c r="E215" s="558" t="s">
        <v>1231</v>
      </c>
      <c r="F215" s="578">
        <v>4</v>
      </c>
      <c r="G215" s="578">
        <v>972</v>
      </c>
      <c r="H215" s="578"/>
      <c r="I215" s="578">
        <v>243</v>
      </c>
      <c r="J215" s="578"/>
      <c r="K215" s="578"/>
      <c r="L215" s="578"/>
      <c r="M215" s="578"/>
      <c r="N215" s="578">
        <v>3</v>
      </c>
      <c r="O215" s="578">
        <v>738</v>
      </c>
      <c r="P215" s="563"/>
      <c r="Q215" s="579">
        <v>246</v>
      </c>
    </row>
    <row r="216" spans="1:17" ht="14.45" customHeight="1" x14ac:dyDescent="0.2">
      <c r="A216" s="557" t="s">
        <v>1317</v>
      </c>
      <c r="B216" s="558" t="s">
        <v>1136</v>
      </c>
      <c r="C216" s="558" t="s">
        <v>1137</v>
      </c>
      <c r="D216" s="558" t="s">
        <v>1232</v>
      </c>
      <c r="E216" s="558" t="s">
        <v>1233</v>
      </c>
      <c r="F216" s="578">
        <v>3</v>
      </c>
      <c r="G216" s="578">
        <v>1278</v>
      </c>
      <c r="H216" s="578">
        <v>0.97931034482758617</v>
      </c>
      <c r="I216" s="578">
        <v>426</v>
      </c>
      <c r="J216" s="578">
        <v>3</v>
      </c>
      <c r="K216" s="578">
        <v>1305</v>
      </c>
      <c r="L216" s="578">
        <v>1</v>
      </c>
      <c r="M216" s="578">
        <v>435</v>
      </c>
      <c r="N216" s="578">
        <v>1</v>
      </c>
      <c r="O216" s="578">
        <v>442</v>
      </c>
      <c r="P216" s="563">
        <v>0.33869731800766284</v>
      </c>
      <c r="Q216" s="579">
        <v>442</v>
      </c>
    </row>
    <row r="217" spans="1:17" ht="14.45" customHeight="1" x14ac:dyDescent="0.2">
      <c r="A217" s="557" t="s">
        <v>1317</v>
      </c>
      <c r="B217" s="558" t="s">
        <v>1136</v>
      </c>
      <c r="C217" s="558" t="s">
        <v>1137</v>
      </c>
      <c r="D217" s="558" t="s">
        <v>1234</v>
      </c>
      <c r="E217" s="558" t="s">
        <v>1235</v>
      </c>
      <c r="F217" s="578"/>
      <c r="G217" s="578"/>
      <c r="H217" s="578"/>
      <c r="I217" s="578"/>
      <c r="J217" s="578">
        <v>1</v>
      </c>
      <c r="K217" s="578">
        <v>865</v>
      </c>
      <c r="L217" s="578">
        <v>1</v>
      </c>
      <c r="M217" s="578">
        <v>865</v>
      </c>
      <c r="N217" s="578"/>
      <c r="O217" s="578"/>
      <c r="P217" s="563"/>
      <c r="Q217" s="579"/>
    </row>
    <row r="218" spans="1:17" ht="14.45" customHeight="1" x14ac:dyDescent="0.2">
      <c r="A218" s="557" t="s">
        <v>1317</v>
      </c>
      <c r="B218" s="558" t="s">
        <v>1136</v>
      </c>
      <c r="C218" s="558" t="s">
        <v>1137</v>
      </c>
      <c r="D218" s="558" t="s">
        <v>1313</v>
      </c>
      <c r="E218" s="558" t="s">
        <v>1314</v>
      </c>
      <c r="F218" s="578">
        <v>2</v>
      </c>
      <c r="G218" s="578">
        <v>2120</v>
      </c>
      <c r="H218" s="578"/>
      <c r="I218" s="578">
        <v>1060</v>
      </c>
      <c r="J218" s="578"/>
      <c r="K218" s="578"/>
      <c r="L218" s="578"/>
      <c r="M218" s="578"/>
      <c r="N218" s="578"/>
      <c r="O218" s="578"/>
      <c r="P218" s="563"/>
      <c r="Q218" s="579"/>
    </row>
    <row r="219" spans="1:17" ht="14.45" customHeight="1" x14ac:dyDescent="0.2">
      <c r="A219" s="557" t="s">
        <v>1317</v>
      </c>
      <c r="B219" s="558" t="s">
        <v>1136</v>
      </c>
      <c r="C219" s="558" t="s">
        <v>1137</v>
      </c>
      <c r="D219" s="558" t="s">
        <v>1239</v>
      </c>
      <c r="E219" s="558" t="s">
        <v>1240</v>
      </c>
      <c r="F219" s="578">
        <v>1</v>
      </c>
      <c r="G219" s="578">
        <v>289</v>
      </c>
      <c r="H219" s="578"/>
      <c r="I219" s="578">
        <v>289</v>
      </c>
      <c r="J219" s="578"/>
      <c r="K219" s="578"/>
      <c r="L219" s="578"/>
      <c r="M219" s="578"/>
      <c r="N219" s="578"/>
      <c r="O219" s="578"/>
      <c r="P219" s="563"/>
      <c r="Q219" s="579"/>
    </row>
    <row r="220" spans="1:17" ht="14.45" customHeight="1" x14ac:dyDescent="0.2">
      <c r="A220" s="557" t="s">
        <v>1317</v>
      </c>
      <c r="B220" s="558" t="s">
        <v>1136</v>
      </c>
      <c r="C220" s="558" t="s">
        <v>1137</v>
      </c>
      <c r="D220" s="558" t="s">
        <v>1241</v>
      </c>
      <c r="E220" s="558" t="s">
        <v>1242</v>
      </c>
      <c r="F220" s="578">
        <v>2</v>
      </c>
      <c r="G220" s="578">
        <v>2204</v>
      </c>
      <c r="H220" s="578">
        <v>0.9856887298747764</v>
      </c>
      <c r="I220" s="578">
        <v>1102</v>
      </c>
      <c r="J220" s="578">
        <v>2</v>
      </c>
      <c r="K220" s="578">
        <v>2236</v>
      </c>
      <c r="L220" s="578">
        <v>1</v>
      </c>
      <c r="M220" s="578">
        <v>1118</v>
      </c>
      <c r="N220" s="578"/>
      <c r="O220" s="578"/>
      <c r="P220" s="563"/>
      <c r="Q220" s="579"/>
    </row>
    <row r="221" spans="1:17" ht="14.45" customHeight="1" x14ac:dyDescent="0.2">
      <c r="A221" s="557" t="s">
        <v>1317</v>
      </c>
      <c r="B221" s="558" t="s">
        <v>1136</v>
      </c>
      <c r="C221" s="558" t="s">
        <v>1137</v>
      </c>
      <c r="D221" s="558" t="s">
        <v>1253</v>
      </c>
      <c r="E221" s="558" t="s">
        <v>1254</v>
      </c>
      <c r="F221" s="578">
        <v>7</v>
      </c>
      <c r="G221" s="578">
        <v>33453</v>
      </c>
      <c r="H221" s="578">
        <v>0.63318380557606047</v>
      </c>
      <c r="I221" s="578">
        <v>4779</v>
      </c>
      <c r="J221" s="578">
        <v>11</v>
      </c>
      <c r="K221" s="578">
        <v>52833</v>
      </c>
      <c r="L221" s="578">
        <v>1</v>
      </c>
      <c r="M221" s="578">
        <v>4803</v>
      </c>
      <c r="N221" s="578"/>
      <c r="O221" s="578"/>
      <c r="P221" s="563"/>
      <c r="Q221" s="579"/>
    </row>
    <row r="222" spans="1:17" ht="14.45" customHeight="1" x14ac:dyDescent="0.2">
      <c r="A222" s="557" t="s">
        <v>1317</v>
      </c>
      <c r="B222" s="558" t="s">
        <v>1136</v>
      </c>
      <c r="C222" s="558" t="s">
        <v>1137</v>
      </c>
      <c r="D222" s="558" t="s">
        <v>1255</v>
      </c>
      <c r="E222" s="558" t="s">
        <v>1256</v>
      </c>
      <c r="F222" s="578">
        <v>2</v>
      </c>
      <c r="G222" s="578">
        <v>1218</v>
      </c>
      <c r="H222" s="578">
        <v>0.66339869281045749</v>
      </c>
      <c r="I222" s="578">
        <v>609</v>
      </c>
      <c r="J222" s="578">
        <v>3</v>
      </c>
      <c r="K222" s="578">
        <v>1836</v>
      </c>
      <c r="L222" s="578">
        <v>1</v>
      </c>
      <c r="M222" s="578">
        <v>612</v>
      </c>
      <c r="N222" s="578"/>
      <c r="O222" s="578"/>
      <c r="P222" s="563"/>
      <c r="Q222" s="579"/>
    </row>
    <row r="223" spans="1:17" ht="14.45" customHeight="1" x14ac:dyDescent="0.2">
      <c r="A223" s="557" t="s">
        <v>1318</v>
      </c>
      <c r="B223" s="558" t="s">
        <v>1136</v>
      </c>
      <c r="C223" s="558" t="s">
        <v>1137</v>
      </c>
      <c r="D223" s="558" t="s">
        <v>1140</v>
      </c>
      <c r="E223" s="558" t="s">
        <v>1141</v>
      </c>
      <c r="F223" s="578">
        <v>83</v>
      </c>
      <c r="G223" s="578">
        <v>4814</v>
      </c>
      <c r="H223" s="578">
        <v>0.84116721998951594</v>
      </c>
      <c r="I223" s="578">
        <v>58</v>
      </c>
      <c r="J223" s="578">
        <v>97</v>
      </c>
      <c r="K223" s="578">
        <v>5723</v>
      </c>
      <c r="L223" s="578">
        <v>1</v>
      </c>
      <c r="M223" s="578">
        <v>59</v>
      </c>
      <c r="N223" s="578">
        <v>57</v>
      </c>
      <c r="O223" s="578">
        <v>3363</v>
      </c>
      <c r="P223" s="563">
        <v>0.58762886597938147</v>
      </c>
      <c r="Q223" s="579">
        <v>59</v>
      </c>
    </row>
    <row r="224" spans="1:17" ht="14.45" customHeight="1" x14ac:dyDescent="0.2">
      <c r="A224" s="557" t="s">
        <v>1318</v>
      </c>
      <c r="B224" s="558" t="s">
        <v>1136</v>
      </c>
      <c r="C224" s="558" t="s">
        <v>1137</v>
      </c>
      <c r="D224" s="558" t="s">
        <v>1142</v>
      </c>
      <c r="E224" s="558" t="s">
        <v>1143</v>
      </c>
      <c r="F224" s="578">
        <v>15</v>
      </c>
      <c r="G224" s="578">
        <v>1976</v>
      </c>
      <c r="H224" s="578">
        <v>0.68044077134986225</v>
      </c>
      <c r="I224" s="578">
        <v>131.73333333333332</v>
      </c>
      <c r="J224" s="578">
        <v>22</v>
      </c>
      <c r="K224" s="578">
        <v>2904</v>
      </c>
      <c r="L224" s="578">
        <v>1</v>
      </c>
      <c r="M224" s="578">
        <v>132</v>
      </c>
      <c r="N224" s="578">
        <v>14</v>
      </c>
      <c r="O224" s="578">
        <v>1862</v>
      </c>
      <c r="P224" s="563">
        <v>0.64118457300275478</v>
      </c>
      <c r="Q224" s="579">
        <v>133</v>
      </c>
    </row>
    <row r="225" spans="1:17" ht="14.45" customHeight="1" x14ac:dyDescent="0.2">
      <c r="A225" s="557" t="s">
        <v>1318</v>
      </c>
      <c r="B225" s="558" t="s">
        <v>1136</v>
      </c>
      <c r="C225" s="558" t="s">
        <v>1137</v>
      </c>
      <c r="D225" s="558" t="s">
        <v>1148</v>
      </c>
      <c r="E225" s="558" t="s">
        <v>1149</v>
      </c>
      <c r="F225" s="578">
        <v>16</v>
      </c>
      <c r="G225" s="578">
        <v>2880</v>
      </c>
      <c r="H225" s="578">
        <v>0.46287367405978785</v>
      </c>
      <c r="I225" s="578">
        <v>180</v>
      </c>
      <c r="J225" s="578">
        <v>34</v>
      </c>
      <c r="K225" s="578">
        <v>6222</v>
      </c>
      <c r="L225" s="578">
        <v>1</v>
      </c>
      <c r="M225" s="578">
        <v>183</v>
      </c>
      <c r="N225" s="578">
        <v>33</v>
      </c>
      <c r="O225" s="578">
        <v>6105</v>
      </c>
      <c r="P225" s="563">
        <v>0.98119575699132111</v>
      </c>
      <c r="Q225" s="579">
        <v>185</v>
      </c>
    </row>
    <row r="226" spans="1:17" ht="14.45" customHeight="1" x14ac:dyDescent="0.2">
      <c r="A226" s="557" t="s">
        <v>1318</v>
      </c>
      <c r="B226" s="558" t="s">
        <v>1136</v>
      </c>
      <c r="C226" s="558" t="s">
        <v>1137</v>
      </c>
      <c r="D226" s="558" t="s">
        <v>1152</v>
      </c>
      <c r="E226" s="558" t="s">
        <v>1153</v>
      </c>
      <c r="F226" s="578">
        <v>33</v>
      </c>
      <c r="G226" s="578">
        <v>11121</v>
      </c>
      <c r="H226" s="578">
        <v>0.72473118279569892</v>
      </c>
      <c r="I226" s="578">
        <v>337</v>
      </c>
      <c r="J226" s="578">
        <v>45</v>
      </c>
      <c r="K226" s="578">
        <v>15345</v>
      </c>
      <c r="L226" s="578">
        <v>1</v>
      </c>
      <c r="M226" s="578">
        <v>341</v>
      </c>
      <c r="N226" s="578">
        <v>47</v>
      </c>
      <c r="O226" s="578">
        <v>16168</v>
      </c>
      <c r="P226" s="563">
        <v>1.0536331052460084</v>
      </c>
      <c r="Q226" s="579">
        <v>344</v>
      </c>
    </row>
    <row r="227" spans="1:17" ht="14.45" customHeight="1" x14ac:dyDescent="0.2">
      <c r="A227" s="557" t="s">
        <v>1318</v>
      </c>
      <c r="B227" s="558" t="s">
        <v>1136</v>
      </c>
      <c r="C227" s="558" t="s">
        <v>1137</v>
      </c>
      <c r="D227" s="558" t="s">
        <v>1156</v>
      </c>
      <c r="E227" s="558" t="s">
        <v>1157</v>
      </c>
      <c r="F227" s="578">
        <v>971</v>
      </c>
      <c r="G227" s="578">
        <v>339850</v>
      </c>
      <c r="H227" s="578">
        <v>0.81501146315961126</v>
      </c>
      <c r="I227" s="578">
        <v>350</v>
      </c>
      <c r="J227" s="578">
        <v>1188</v>
      </c>
      <c r="K227" s="578">
        <v>416988</v>
      </c>
      <c r="L227" s="578">
        <v>1</v>
      </c>
      <c r="M227" s="578">
        <v>351</v>
      </c>
      <c r="N227" s="578">
        <v>1052</v>
      </c>
      <c r="O227" s="578">
        <v>371356</v>
      </c>
      <c r="P227" s="563">
        <v>0.89056759427129795</v>
      </c>
      <c r="Q227" s="579">
        <v>353</v>
      </c>
    </row>
    <row r="228" spans="1:17" ht="14.45" customHeight="1" x14ac:dyDescent="0.2">
      <c r="A228" s="557" t="s">
        <v>1318</v>
      </c>
      <c r="B228" s="558" t="s">
        <v>1136</v>
      </c>
      <c r="C228" s="558" t="s">
        <v>1137</v>
      </c>
      <c r="D228" s="558" t="s">
        <v>1162</v>
      </c>
      <c r="E228" s="558" t="s">
        <v>1163</v>
      </c>
      <c r="F228" s="578">
        <v>1</v>
      </c>
      <c r="G228" s="578">
        <v>117</v>
      </c>
      <c r="H228" s="578"/>
      <c r="I228" s="578">
        <v>117</v>
      </c>
      <c r="J228" s="578"/>
      <c r="K228" s="578"/>
      <c r="L228" s="578"/>
      <c r="M228" s="578"/>
      <c r="N228" s="578">
        <v>1</v>
      </c>
      <c r="O228" s="578">
        <v>119</v>
      </c>
      <c r="P228" s="563"/>
      <c r="Q228" s="579">
        <v>119</v>
      </c>
    </row>
    <row r="229" spans="1:17" ht="14.45" customHeight="1" x14ac:dyDescent="0.2">
      <c r="A229" s="557" t="s">
        <v>1318</v>
      </c>
      <c r="B229" s="558" t="s">
        <v>1136</v>
      </c>
      <c r="C229" s="558" t="s">
        <v>1137</v>
      </c>
      <c r="D229" s="558" t="s">
        <v>1170</v>
      </c>
      <c r="E229" s="558" t="s">
        <v>1171</v>
      </c>
      <c r="F229" s="578">
        <v>1</v>
      </c>
      <c r="G229" s="578">
        <v>392</v>
      </c>
      <c r="H229" s="578">
        <v>0.98245614035087714</v>
      </c>
      <c r="I229" s="578">
        <v>392</v>
      </c>
      <c r="J229" s="578">
        <v>1</v>
      </c>
      <c r="K229" s="578">
        <v>399</v>
      </c>
      <c r="L229" s="578">
        <v>1</v>
      </c>
      <c r="M229" s="578">
        <v>399</v>
      </c>
      <c r="N229" s="578">
        <v>1</v>
      </c>
      <c r="O229" s="578">
        <v>405</v>
      </c>
      <c r="P229" s="563">
        <v>1.0150375939849625</v>
      </c>
      <c r="Q229" s="579">
        <v>405</v>
      </c>
    </row>
    <row r="230" spans="1:17" ht="14.45" customHeight="1" x14ac:dyDescent="0.2">
      <c r="A230" s="557" t="s">
        <v>1318</v>
      </c>
      <c r="B230" s="558" t="s">
        <v>1136</v>
      </c>
      <c r="C230" s="558" t="s">
        <v>1137</v>
      </c>
      <c r="D230" s="558" t="s">
        <v>1172</v>
      </c>
      <c r="E230" s="558" t="s">
        <v>1173</v>
      </c>
      <c r="F230" s="578">
        <v>1</v>
      </c>
      <c r="G230" s="578">
        <v>38</v>
      </c>
      <c r="H230" s="578"/>
      <c r="I230" s="578">
        <v>38</v>
      </c>
      <c r="J230" s="578"/>
      <c r="K230" s="578"/>
      <c r="L230" s="578"/>
      <c r="M230" s="578"/>
      <c r="N230" s="578">
        <v>1</v>
      </c>
      <c r="O230" s="578">
        <v>39</v>
      </c>
      <c r="P230" s="563"/>
      <c r="Q230" s="579">
        <v>39</v>
      </c>
    </row>
    <row r="231" spans="1:17" ht="14.45" customHeight="1" x14ac:dyDescent="0.2">
      <c r="A231" s="557" t="s">
        <v>1318</v>
      </c>
      <c r="B231" s="558" t="s">
        <v>1136</v>
      </c>
      <c r="C231" s="558" t="s">
        <v>1137</v>
      </c>
      <c r="D231" s="558" t="s">
        <v>1176</v>
      </c>
      <c r="E231" s="558" t="s">
        <v>1177</v>
      </c>
      <c r="F231" s="578">
        <v>1</v>
      </c>
      <c r="G231" s="578">
        <v>707</v>
      </c>
      <c r="H231" s="578">
        <v>0.99158485273492281</v>
      </c>
      <c r="I231" s="578">
        <v>707</v>
      </c>
      <c r="J231" s="578">
        <v>1</v>
      </c>
      <c r="K231" s="578">
        <v>713</v>
      </c>
      <c r="L231" s="578">
        <v>1</v>
      </c>
      <c r="M231" s="578">
        <v>713</v>
      </c>
      <c r="N231" s="578">
        <v>1</v>
      </c>
      <c r="O231" s="578">
        <v>719</v>
      </c>
      <c r="P231" s="563">
        <v>1.0084151472650771</v>
      </c>
      <c r="Q231" s="579">
        <v>719</v>
      </c>
    </row>
    <row r="232" spans="1:17" ht="14.45" customHeight="1" x14ac:dyDescent="0.2">
      <c r="A232" s="557" t="s">
        <v>1318</v>
      </c>
      <c r="B232" s="558" t="s">
        <v>1136</v>
      </c>
      <c r="C232" s="558" t="s">
        <v>1137</v>
      </c>
      <c r="D232" s="558" t="s">
        <v>1178</v>
      </c>
      <c r="E232" s="558" t="s">
        <v>1179</v>
      </c>
      <c r="F232" s="578">
        <v>1</v>
      </c>
      <c r="G232" s="578">
        <v>148</v>
      </c>
      <c r="H232" s="578"/>
      <c r="I232" s="578">
        <v>148</v>
      </c>
      <c r="J232" s="578"/>
      <c r="K232" s="578"/>
      <c r="L232" s="578"/>
      <c r="M232" s="578"/>
      <c r="N232" s="578"/>
      <c r="O232" s="578"/>
      <c r="P232" s="563"/>
      <c r="Q232" s="579"/>
    </row>
    <row r="233" spans="1:17" ht="14.45" customHeight="1" x14ac:dyDescent="0.2">
      <c r="A233" s="557" t="s">
        <v>1318</v>
      </c>
      <c r="B233" s="558" t="s">
        <v>1136</v>
      </c>
      <c r="C233" s="558" t="s">
        <v>1137</v>
      </c>
      <c r="D233" s="558" t="s">
        <v>1180</v>
      </c>
      <c r="E233" s="558" t="s">
        <v>1181</v>
      </c>
      <c r="F233" s="578">
        <v>38</v>
      </c>
      <c r="G233" s="578">
        <v>11590</v>
      </c>
      <c r="H233" s="578">
        <v>0.8006355346780879</v>
      </c>
      <c r="I233" s="578">
        <v>305</v>
      </c>
      <c r="J233" s="578">
        <v>47</v>
      </c>
      <c r="K233" s="578">
        <v>14476</v>
      </c>
      <c r="L233" s="578">
        <v>1</v>
      </c>
      <c r="M233" s="578">
        <v>308</v>
      </c>
      <c r="N233" s="578">
        <v>34</v>
      </c>
      <c r="O233" s="578">
        <v>10540</v>
      </c>
      <c r="P233" s="563">
        <v>0.72810168554849408</v>
      </c>
      <c r="Q233" s="579">
        <v>310</v>
      </c>
    </row>
    <row r="234" spans="1:17" ht="14.45" customHeight="1" x14ac:dyDescent="0.2">
      <c r="A234" s="557" t="s">
        <v>1318</v>
      </c>
      <c r="B234" s="558" t="s">
        <v>1136</v>
      </c>
      <c r="C234" s="558" t="s">
        <v>1137</v>
      </c>
      <c r="D234" s="558" t="s">
        <v>1182</v>
      </c>
      <c r="E234" s="558" t="s">
        <v>1183</v>
      </c>
      <c r="F234" s="578">
        <v>1</v>
      </c>
      <c r="G234" s="578">
        <v>3722</v>
      </c>
      <c r="H234" s="578"/>
      <c r="I234" s="578">
        <v>3722</v>
      </c>
      <c r="J234" s="578"/>
      <c r="K234" s="578"/>
      <c r="L234" s="578"/>
      <c r="M234" s="578"/>
      <c r="N234" s="578"/>
      <c r="O234" s="578"/>
      <c r="P234" s="563"/>
      <c r="Q234" s="579"/>
    </row>
    <row r="235" spans="1:17" ht="14.45" customHeight="1" x14ac:dyDescent="0.2">
      <c r="A235" s="557" t="s">
        <v>1318</v>
      </c>
      <c r="B235" s="558" t="s">
        <v>1136</v>
      </c>
      <c r="C235" s="558" t="s">
        <v>1137</v>
      </c>
      <c r="D235" s="558" t="s">
        <v>1184</v>
      </c>
      <c r="E235" s="558" t="s">
        <v>1185</v>
      </c>
      <c r="F235" s="578">
        <v>160</v>
      </c>
      <c r="G235" s="578">
        <v>79200</v>
      </c>
      <c r="H235" s="578">
        <v>0.87207381796560157</v>
      </c>
      <c r="I235" s="578">
        <v>495</v>
      </c>
      <c r="J235" s="578">
        <v>182</v>
      </c>
      <c r="K235" s="578">
        <v>90818</v>
      </c>
      <c r="L235" s="578">
        <v>1</v>
      </c>
      <c r="M235" s="578">
        <v>499</v>
      </c>
      <c r="N235" s="578">
        <v>167</v>
      </c>
      <c r="O235" s="578">
        <v>84001</v>
      </c>
      <c r="P235" s="563">
        <v>0.92493778766323853</v>
      </c>
      <c r="Q235" s="579">
        <v>503</v>
      </c>
    </row>
    <row r="236" spans="1:17" ht="14.45" customHeight="1" x14ac:dyDescent="0.2">
      <c r="A236" s="557" t="s">
        <v>1318</v>
      </c>
      <c r="B236" s="558" t="s">
        <v>1136</v>
      </c>
      <c r="C236" s="558" t="s">
        <v>1137</v>
      </c>
      <c r="D236" s="558" t="s">
        <v>1188</v>
      </c>
      <c r="E236" s="558" t="s">
        <v>1189</v>
      </c>
      <c r="F236" s="578">
        <v>183</v>
      </c>
      <c r="G236" s="578">
        <v>67893</v>
      </c>
      <c r="H236" s="578">
        <v>0.87653635612476766</v>
      </c>
      <c r="I236" s="578">
        <v>371</v>
      </c>
      <c r="J236" s="578">
        <v>206</v>
      </c>
      <c r="K236" s="578">
        <v>77456</v>
      </c>
      <c r="L236" s="578">
        <v>1</v>
      </c>
      <c r="M236" s="578">
        <v>376</v>
      </c>
      <c r="N236" s="578">
        <v>185</v>
      </c>
      <c r="O236" s="578">
        <v>70300</v>
      </c>
      <c r="P236" s="563">
        <v>0.90761206362321833</v>
      </c>
      <c r="Q236" s="579">
        <v>380</v>
      </c>
    </row>
    <row r="237" spans="1:17" ht="14.45" customHeight="1" x14ac:dyDescent="0.2">
      <c r="A237" s="557" t="s">
        <v>1318</v>
      </c>
      <c r="B237" s="558" t="s">
        <v>1136</v>
      </c>
      <c r="C237" s="558" t="s">
        <v>1137</v>
      </c>
      <c r="D237" s="558" t="s">
        <v>1192</v>
      </c>
      <c r="E237" s="558" t="s">
        <v>1193</v>
      </c>
      <c r="F237" s="578">
        <v>1</v>
      </c>
      <c r="G237" s="578">
        <v>12</v>
      </c>
      <c r="H237" s="578">
        <v>0.33333333333333331</v>
      </c>
      <c r="I237" s="578">
        <v>12</v>
      </c>
      <c r="J237" s="578">
        <v>3</v>
      </c>
      <c r="K237" s="578">
        <v>36</v>
      </c>
      <c r="L237" s="578">
        <v>1</v>
      </c>
      <c r="M237" s="578">
        <v>12</v>
      </c>
      <c r="N237" s="578">
        <v>2</v>
      </c>
      <c r="O237" s="578">
        <v>24</v>
      </c>
      <c r="P237" s="563">
        <v>0.66666666666666663</v>
      </c>
      <c r="Q237" s="579">
        <v>12</v>
      </c>
    </row>
    <row r="238" spans="1:17" ht="14.45" customHeight="1" x14ac:dyDescent="0.2">
      <c r="A238" s="557" t="s">
        <v>1318</v>
      </c>
      <c r="B238" s="558" t="s">
        <v>1136</v>
      </c>
      <c r="C238" s="558" t="s">
        <v>1137</v>
      </c>
      <c r="D238" s="558" t="s">
        <v>1196</v>
      </c>
      <c r="E238" s="558" t="s">
        <v>1197</v>
      </c>
      <c r="F238" s="578">
        <v>2</v>
      </c>
      <c r="G238" s="578">
        <v>224</v>
      </c>
      <c r="H238" s="578">
        <v>0.49557522123893805</v>
      </c>
      <c r="I238" s="578">
        <v>112</v>
      </c>
      <c r="J238" s="578">
        <v>4</v>
      </c>
      <c r="K238" s="578">
        <v>452</v>
      </c>
      <c r="L238" s="578">
        <v>1</v>
      </c>
      <c r="M238" s="578">
        <v>113</v>
      </c>
      <c r="N238" s="578">
        <v>9</v>
      </c>
      <c r="O238" s="578">
        <v>1026</v>
      </c>
      <c r="P238" s="563">
        <v>2.2699115044247788</v>
      </c>
      <c r="Q238" s="579">
        <v>114</v>
      </c>
    </row>
    <row r="239" spans="1:17" ht="14.45" customHeight="1" x14ac:dyDescent="0.2">
      <c r="A239" s="557" t="s">
        <v>1318</v>
      </c>
      <c r="B239" s="558" t="s">
        <v>1136</v>
      </c>
      <c r="C239" s="558" t="s">
        <v>1137</v>
      </c>
      <c r="D239" s="558" t="s">
        <v>1198</v>
      </c>
      <c r="E239" s="558" t="s">
        <v>1199</v>
      </c>
      <c r="F239" s="578">
        <v>2</v>
      </c>
      <c r="G239" s="578">
        <v>252</v>
      </c>
      <c r="H239" s="578"/>
      <c r="I239" s="578">
        <v>126</v>
      </c>
      <c r="J239" s="578"/>
      <c r="K239" s="578"/>
      <c r="L239" s="578"/>
      <c r="M239" s="578"/>
      <c r="N239" s="578">
        <v>1</v>
      </c>
      <c r="O239" s="578">
        <v>126</v>
      </c>
      <c r="P239" s="563"/>
      <c r="Q239" s="579">
        <v>126</v>
      </c>
    </row>
    <row r="240" spans="1:17" ht="14.45" customHeight="1" x14ac:dyDescent="0.2">
      <c r="A240" s="557" t="s">
        <v>1318</v>
      </c>
      <c r="B240" s="558" t="s">
        <v>1136</v>
      </c>
      <c r="C240" s="558" t="s">
        <v>1137</v>
      </c>
      <c r="D240" s="558" t="s">
        <v>1200</v>
      </c>
      <c r="E240" s="558" t="s">
        <v>1201</v>
      </c>
      <c r="F240" s="578">
        <v>1</v>
      </c>
      <c r="G240" s="578">
        <v>496</v>
      </c>
      <c r="H240" s="578">
        <v>0.99199999999999999</v>
      </c>
      <c r="I240" s="578">
        <v>496</v>
      </c>
      <c r="J240" s="578">
        <v>1</v>
      </c>
      <c r="K240" s="578">
        <v>500</v>
      </c>
      <c r="L240" s="578">
        <v>1</v>
      </c>
      <c r="M240" s="578">
        <v>500</v>
      </c>
      <c r="N240" s="578">
        <v>1</v>
      </c>
      <c r="O240" s="578">
        <v>504</v>
      </c>
      <c r="P240" s="563">
        <v>1.008</v>
      </c>
      <c r="Q240" s="579">
        <v>504</v>
      </c>
    </row>
    <row r="241" spans="1:17" ht="14.45" customHeight="1" x14ac:dyDescent="0.2">
      <c r="A241" s="557" t="s">
        <v>1318</v>
      </c>
      <c r="B241" s="558" t="s">
        <v>1136</v>
      </c>
      <c r="C241" s="558" t="s">
        <v>1137</v>
      </c>
      <c r="D241" s="558" t="s">
        <v>1202</v>
      </c>
      <c r="E241" s="558" t="s">
        <v>1203</v>
      </c>
      <c r="F241" s="578">
        <v>15</v>
      </c>
      <c r="G241" s="578">
        <v>6870</v>
      </c>
      <c r="H241" s="578">
        <v>0.47864557932139623</v>
      </c>
      <c r="I241" s="578">
        <v>458</v>
      </c>
      <c r="J241" s="578">
        <v>31</v>
      </c>
      <c r="K241" s="578">
        <v>14353</v>
      </c>
      <c r="L241" s="578">
        <v>1</v>
      </c>
      <c r="M241" s="578">
        <v>463</v>
      </c>
      <c r="N241" s="578">
        <v>34</v>
      </c>
      <c r="O241" s="578">
        <v>15878</v>
      </c>
      <c r="P241" s="563">
        <v>1.1062495645509649</v>
      </c>
      <c r="Q241" s="579">
        <v>467</v>
      </c>
    </row>
    <row r="242" spans="1:17" ht="14.45" customHeight="1" x14ac:dyDescent="0.2">
      <c r="A242" s="557" t="s">
        <v>1318</v>
      </c>
      <c r="B242" s="558" t="s">
        <v>1136</v>
      </c>
      <c r="C242" s="558" t="s">
        <v>1137</v>
      </c>
      <c r="D242" s="558" t="s">
        <v>1204</v>
      </c>
      <c r="E242" s="558" t="s">
        <v>1205</v>
      </c>
      <c r="F242" s="578">
        <v>272</v>
      </c>
      <c r="G242" s="578">
        <v>15776</v>
      </c>
      <c r="H242" s="578">
        <v>0.93167188330478945</v>
      </c>
      <c r="I242" s="578">
        <v>58</v>
      </c>
      <c r="J242" s="578">
        <v>287</v>
      </c>
      <c r="K242" s="578">
        <v>16933</v>
      </c>
      <c r="L242" s="578">
        <v>1</v>
      </c>
      <c r="M242" s="578">
        <v>59</v>
      </c>
      <c r="N242" s="578">
        <v>256</v>
      </c>
      <c r="O242" s="578">
        <v>15104</v>
      </c>
      <c r="P242" s="563">
        <v>0.89198606271777003</v>
      </c>
      <c r="Q242" s="579">
        <v>59</v>
      </c>
    </row>
    <row r="243" spans="1:17" ht="14.45" customHeight="1" x14ac:dyDescent="0.2">
      <c r="A243" s="557" t="s">
        <v>1318</v>
      </c>
      <c r="B243" s="558" t="s">
        <v>1136</v>
      </c>
      <c r="C243" s="558" t="s">
        <v>1137</v>
      </c>
      <c r="D243" s="558" t="s">
        <v>1206</v>
      </c>
      <c r="E243" s="558" t="s">
        <v>1207</v>
      </c>
      <c r="F243" s="578"/>
      <c r="G243" s="578"/>
      <c r="H243" s="578"/>
      <c r="I243" s="578"/>
      <c r="J243" s="578">
        <v>1</v>
      </c>
      <c r="K243" s="578">
        <v>2179</v>
      </c>
      <c r="L243" s="578">
        <v>1</v>
      </c>
      <c r="M243" s="578">
        <v>2179</v>
      </c>
      <c r="N243" s="578">
        <v>2</v>
      </c>
      <c r="O243" s="578">
        <v>4366</v>
      </c>
      <c r="P243" s="563">
        <v>2.0036714089031666</v>
      </c>
      <c r="Q243" s="579">
        <v>2183</v>
      </c>
    </row>
    <row r="244" spans="1:17" ht="14.45" customHeight="1" x14ac:dyDescent="0.2">
      <c r="A244" s="557" t="s">
        <v>1318</v>
      </c>
      <c r="B244" s="558" t="s">
        <v>1136</v>
      </c>
      <c r="C244" s="558" t="s">
        <v>1137</v>
      </c>
      <c r="D244" s="558" t="s">
        <v>1208</v>
      </c>
      <c r="E244" s="558" t="s">
        <v>1209</v>
      </c>
      <c r="F244" s="578"/>
      <c r="G244" s="578"/>
      <c r="H244" s="578"/>
      <c r="I244" s="578"/>
      <c r="J244" s="578">
        <v>4</v>
      </c>
      <c r="K244" s="578">
        <v>42000</v>
      </c>
      <c r="L244" s="578">
        <v>1</v>
      </c>
      <c r="M244" s="578">
        <v>10500</v>
      </c>
      <c r="N244" s="578"/>
      <c r="O244" s="578"/>
      <c r="P244" s="563"/>
      <c r="Q244" s="579"/>
    </row>
    <row r="245" spans="1:17" ht="14.45" customHeight="1" x14ac:dyDescent="0.2">
      <c r="A245" s="557" t="s">
        <v>1318</v>
      </c>
      <c r="B245" s="558" t="s">
        <v>1136</v>
      </c>
      <c r="C245" s="558" t="s">
        <v>1137</v>
      </c>
      <c r="D245" s="558" t="s">
        <v>1212</v>
      </c>
      <c r="E245" s="558" t="s">
        <v>1213</v>
      </c>
      <c r="F245" s="578">
        <v>467</v>
      </c>
      <c r="G245" s="578">
        <v>82192</v>
      </c>
      <c r="H245" s="578">
        <v>1.0629008897165322</v>
      </c>
      <c r="I245" s="578">
        <v>176</v>
      </c>
      <c r="J245" s="578">
        <v>432</v>
      </c>
      <c r="K245" s="578">
        <v>77328</v>
      </c>
      <c r="L245" s="578">
        <v>1</v>
      </c>
      <c r="M245" s="578">
        <v>179</v>
      </c>
      <c r="N245" s="578">
        <v>220</v>
      </c>
      <c r="O245" s="578">
        <v>39820</v>
      </c>
      <c r="P245" s="563">
        <v>0.51494930684874818</v>
      </c>
      <c r="Q245" s="579">
        <v>181</v>
      </c>
    </row>
    <row r="246" spans="1:17" ht="14.45" customHeight="1" x14ac:dyDescent="0.2">
      <c r="A246" s="557" t="s">
        <v>1318</v>
      </c>
      <c r="B246" s="558" t="s">
        <v>1136</v>
      </c>
      <c r="C246" s="558" t="s">
        <v>1137</v>
      </c>
      <c r="D246" s="558" t="s">
        <v>1214</v>
      </c>
      <c r="E246" s="558" t="s">
        <v>1215</v>
      </c>
      <c r="F246" s="578">
        <v>2</v>
      </c>
      <c r="G246" s="578">
        <v>172</v>
      </c>
      <c r="H246" s="578">
        <v>0.9885057471264368</v>
      </c>
      <c r="I246" s="578">
        <v>86</v>
      </c>
      <c r="J246" s="578">
        <v>2</v>
      </c>
      <c r="K246" s="578">
        <v>174</v>
      </c>
      <c r="L246" s="578">
        <v>1</v>
      </c>
      <c r="M246" s="578">
        <v>87</v>
      </c>
      <c r="N246" s="578">
        <v>2</v>
      </c>
      <c r="O246" s="578">
        <v>176</v>
      </c>
      <c r="P246" s="563">
        <v>1.0114942528735633</v>
      </c>
      <c r="Q246" s="579">
        <v>88</v>
      </c>
    </row>
    <row r="247" spans="1:17" ht="14.45" customHeight="1" x14ac:dyDescent="0.2">
      <c r="A247" s="557" t="s">
        <v>1318</v>
      </c>
      <c r="B247" s="558" t="s">
        <v>1136</v>
      </c>
      <c r="C247" s="558" t="s">
        <v>1137</v>
      </c>
      <c r="D247" s="558" t="s">
        <v>1218</v>
      </c>
      <c r="E247" s="558" t="s">
        <v>1219</v>
      </c>
      <c r="F247" s="578">
        <v>21</v>
      </c>
      <c r="G247" s="578">
        <v>3570</v>
      </c>
      <c r="H247" s="578">
        <v>0.79830053667262968</v>
      </c>
      <c r="I247" s="578">
        <v>170</v>
      </c>
      <c r="J247" s="578">
        <v>26</v>
      </c>
      <c r="K247" s="578">
        <v>4472</v>
      </c>
      <c r="L247" s="578">
        <v>1</v>
      </c>
      <c r="M247" s="578">
        <v>172</v>
      </c>
      <c r="N247" s="578">
        <v>15</v>
      </c>
      <c r="O247" s="578">
        <v>2610</v>
      </c>
      <c r="P247" s="563">
        <v>0.58363148479427551</v>
      </c>
      <c r="Q247" s="579">
        <v>174</v>
      </c>
    </row>
    <row r="248" spans="1:17" ht="14.45" customHeight="1" x14ac:dyDescent="0.2">
      <c r="A248" s="557" t="s">
        <v>1318</v>
      </c>
      <c r="B248" s="558" t="s">
        <v>1136</v>
      </c>
      <c r="C248" s="558" t="s">
        <v>1137</v>
      </c>
      <c r="D248" s="558" t="s">
        <v>1226</v>
      </c>
      <c r="E248" s="558" t="s">
        <v>1227</v>
      </c>
      <c r="F248" s="578"/>
      <c r="G248" s="578"/>
      <c r="H248" s="578"/>
      <c r="I248" s="578"/>
      <c r="J248" s="578"/>
      <c r="K248" s="578"/>
      <c r="L248" s="578"/>
      <c r="M248" s="578"/>
      <c r="N248" s="578">
        <v>1</v>
      </c>
      <c r="O248" s="578">
        <v>269</v>
      </c>
      <c r="P248" s="563"/>
      <c r="Q248" s="579">
        <v>269</v>
      </c>
    </row>
    <row r="249" spans="1:17" ht="14.45" customHeight="1" x14ac:dyDescent="0.2">
      <c r="A249" s="557" t="s">
        <v>1318</v>
      </c>
      <c r="B249" s="558" t="s">
        <v>1136</v>
      </c>
      <c r="C249" s="558" t="s">
        <v>1137</v>
      </c>
      <c r="D249" s="558" t="s">
        <v>1228</v>
      </c>
      <c r="E249" s="558" t="s">
        <v>1229</v>
      </c>
      <c r="F249" s="578">
        <v>1</v>
      </c>
      <c r="G249" s="578">
        <v>2134</v>
      </c>
      <c r="H249" s="578">
        <v>0.19888164026095059</v>
      </c>
      <c r="I249" s="578">
        <v>2134</v>
      </c>
      <c r="J249" s="578">
        <v>5</v>
      </c>
      <c r="K249" s="578">
        <v>10730</v>
      </c>
      <c r="L249" s="578">
        <v>1</v>
      </c>
      <c r="M249" s="578">
        <v>2146</v>
      </c>
      <c r="N249" s="578">
        <v>7</v>
      </c>
      <c r="O249" s="578">
        <v>15099</v>
      </c>
      <c r="P249" s="563">
        <v>1.4071761416589004</v>
      </c>
      <c r="Q249" s="579">
        <v>2157</v>
      </c>
    </row>
    <row r="250" spans="1:17" ht="14.45" customHeight="1" x14ac:dyDescent="0.2">
      <c r="A250" s="557" t="s">
        <v>1318</v>
      </c>
      <c r="B250" s="558" t="s">
        <v>1136</v>
      </c>
      <c r="C250" s="558" t="s">
        <v>1137</v>
      </c>
      <c r="D250" s="558" t="s">
        <v>1230</v>
      </c>
      <c r="E250" s="558" t="s">
        <v>1231</v>
      </c>
      <c r="F250" s="578">
        <v>1</v>
      </c>
      <c r="G250" s="578">
        <v>243</v>
      </c>
      <c r="H250" s="578"/>
      <c r="I250" s="578">
        <v>243</v>
      </c>
      <c r="J250" s="578"/>
      <c r="K250" s="578"/>
      <c r="L250" s="578"/>
      <c r="M250" s="578"/>
      <c r="N250" s="578">
        <v>1</v>
      </c>
      <c r="O250" s="578">
        <v>246</v>
      </c>
      <c r="P250" s="563"/>
      <c r="Q250" s="579">
        <v>246</v>
      </c>
    </row>
    <row r="251" spans="1:17" ht="14.45" customHeight="1" x14ac:dyDescent="0.2">
      <c r="A251" s="557" t="s">
        <v>1318</v>
      </c>
      <c r="B251" s="558" t="s">
        <v>1136</v>
      </c>
      <c r="C251" s="558" t="s">
        <v>1137</v>
      </c>
      <c r="D251" s="558" t="s">
        <v>1232</v>
      </c>
      <c r="E251" s="558" t="s">
        <v>1233</v>
      </c>
      <c r="F251" s="578">
        <v>1</v>
      </c>
      <c r="G251" s="578">
        <v>426</v>
      </c>
      <c r="H251" s="578"/>
      <c r="I251" s="578">
        <v>426</v>
      </c>
      <c r="J251" s="578"/>
      <c r="K251" s="578"/>
      <c r="L251" s="578"/>
      <c r="M251" s="578"/>
      <c r="N251" s="578"/>
      <c r="O251" s="578"/>
      <c r="P251" s="563"/>
      <c r="Q251" s="579"/>
    </row>
    <row r="252" spans="1:17" ht="14.45" customHeight="1" x14ac:dyDescent="0.2">
      <c r="A252" s="557" t="s">
        <v>1318</v>
      </c>
      <c r="B252" s="558" t="s">
        <v>1136</v>
      </c>
      <c r="C252" s="558" t="s">
        <v>1137</v>
      </c>
      <c r="D252" s="558" t="s">
        <v>1313</v>
      </c>
      <c r="E252" s="558" t="s">
        <v>1314</v>
      </c>
      <c r="F252" s="578"/>
      <c r="G252" s="578"/>
      <c r="H252" s="578"/>
      <c r="I252" s="578"/>
      <c r="J252" s="578">
        <v>4</v>
      </c>
      <c r="K252" s="578">
        <v>4300</v>
      </c>
      <c r="L252" s="578">
        <v>1</v>
      </c>
      <c r="M252" s="578">
        <v>1075</v>
      </c>
      <c r="N252" s="578"/>
      <c r="O252" s="578"/>
      <c r="P252" s="563"/>
      <c r="Q252" s="579"/>
    </row>
    <row r="253" spans="1:17" ht="14.45" customHeight="1" x14ac:dyDescent="0.2">
      <c r="A253" s="557" t="s">
        <v>1318</v>
      </c>
      <c r="B253" s="558" t="s">
        <v>1136</v>
      </c>
      <c r="C253" s="558" t="s">
        <v>1137</v>
      </c>
      <c r="D253" s="558" t="s">
        <v>1239</v>
      </c>
      <c r="E253" s="558" t="s">
        <v>1240</v>
      </c>
      <c r="F253" s="578">
        <v>1</v>
      </c>
      <c r="G253" s="578">
        <v>289</v>
      </c>
      <c r="H253" s="578">
        <v>0.24828178694158076</v>
      </c>
      <c r="I253" s="578">
        <v>289</v>
      </c>
      <c r="J253" s="578">
        <v>4</v>
      </c>
      <c r="K253" s="578">
        <v>1164</v>
      </c>
      <c r="L253" s="578">
        <v>1</v>
      </c>
      <c r="M253" s="578">
        <v>291</v>
      </c>
      <c r="N253" s="578">
        <v>6</v>
      </c>
      <c r="O253" s="578">
        <v>1758</v>
      </c>
      <c r="P253" s="563">
        <v>1.5103092783505154</v>
      </c>
      <c r="Q253" s="579">
        <v>293</v>
      </c>
    </row>
    <row r="254" spans="1:17" ht="14.45" customHeight="1" x14ac:dyDescent="0.2">
      <c r="A254" s="557" t="s">
        <v>1318</v>
      </c>
      <c r="B254" s="558" t="s">
        <v>1136</v>
      </c>
      <c r="C254" s="558" t="s">
        <v>1137</v>
      </c>
      <c r="D254" s="558" t="s">
        <v>1241</v>
      </c>
      <c r="E254" s="558" t="s">
        <v>1242</v>
      </c>
      <c r="F254" s="578">
        <v>1</v>
      </c>
      <c r="G254" s="578">
        <v>1102</v>
      </c>
      <c r="H254" s="578"/>
      <c r="I254" s="578">
        <v>1102</v>
      </c>
      <c r="J254" s="578"/>
      <c r="K254" s="578"/>
      <c r="L254" s="578"/>
      <c r="M254" s="578"/>
      <c r="N254" s="578"/>
      <c r="O254" s="578"/>
      <c r="P254" s="563"/>
      <c r="Q254" s="579"/>
    </row>
    <row r="255" spans="1:17" ht="14.45" customHeight="1" x14ac:dyDescent="0.2">
      <c r="A255" s="557" t="s">
        <v>1318</v>
      </c>
      <c r="B255" s="558" t="s">
        <v>1136</v>
      </c>
      <c r="C255" s="558" t="s">
        <v>1137</v>
      </c>
      <c r="D255" s="558" t="s">
        <v>1249</v>
      </c>
      <c r="E255" s="558" t="s">
        <v>1250</v>
      </c>
      <c r="F255" s="578"/>
      <c r="G255" s="578"/>
      <c r="H255" s="578"/>
      <c r="I255" s="578"/>
      <c r="J255" s="578">
        <v>1</v>
      </c>
      <c r="K255" s="578">
        <v>0</v>
      </c>
      <c r="L255" s="578"/>
      <c r="M255" s="578">
        <v>0</v>
      </c>
      <c r="N255" s="578"/>
      <c r="O255" s="578"/>
      <c r="P255" s="563"/>
      <c r="Q255" s="579"/>
    </row>
    <row r="256" spans="1:17" ht="14.45" customHeight="1" x14ac:dyDescent="0.2">
      <c r="A256" s="557" t="s">
        <v>1318</v>
      </c>
      <c r="B256" s="558" t="s">
        <v>1136</v>
      </c>
      <c r="C256" s="558" t="s">
        <v>1137</v>
      </c>
      <c r="D256" s="558" t="s">
        <v>1251</v>
      </c>
      <c r="E256" s="558" t="s">
        <v>1252</v>
      </c>
      <c r="F256" s="578"/>
      <c r="G256" s="578"/>
      <c r="H256" s="578"/>
      <c r="I256" s="578"/>
      <c r="J256" s="578">
        <v>2</v>
      </c>
      <c r="K256" s="578">
        <v>0</v>
      </c>
      <c r="L256" s="578"/>
      <c r="M256" s="578">
        <v>0</v>
      </c>
      <c r="N256" s="578">
        <v>4</v>
      </c>
      <c r="O256" s="578">
        <v>0</v>
      </c>
      <c r="P256" s="563"/>
      <c r="Q256" s="579">
        <v>0</v>
      </c>
    </row>
    <row r="257" spans="1:17" ht="14.45" customHeight="1" x14ac:dyDescent="0.2">
      <c r="A257" s="557" t="s">
        <v>1318</v>
      </c>
      <c r="B257" s="558" t="s">
        <v>1136</v>
      </c>
      <c r="C257" s="558" t="s">
        <v>1137</v>
      </c>
      <c r="D257" s="558" t="s">
        <v>1253</v>
      </c>
      <c r="E257" s="558" t="s">
        <v>1254</v>
      </c>
      <c r="F257" s="578">
        <v>4</v>
      </c>
      <c r="G257" s="578">
        <v>19116</v>
      </c>
      <c r="H257" s="578">
        <v>0.22111180512179887</v>
      </c>
      <c r="I257" s="578">
        <v>4779</v>
      </c>
      <c r="J257" s="578">
        <v>18</v>
      </c>
      <c r="K257" s="578">
        <v>86454</v>
      </c>
      <c r="L257" s="578">
        <v>1</v>
      </c>
      <c r="M257" s="578">
        <v>4803</v>
      </c>
      <c r="N257" s="578">
        <v>8</v>
      </c>
      <c r="O257" s="578">
        <v>38592</v>
      </c>
      <c r="P257" s="563">
        <v>0.44638767437018528</v>
      </c>
      <c r="Q257" s="579">
        <v>4824</v>
      </c>
    </row>
    <row r="258" spans="1:17" ht="14.45" customHeight="1" x14ac:dyDescent="0.2">
      <c r="A258" s="557" t="s">
        <v>1318</v>
      </c>
      <c r="B258" s="558" t="s">
        <v>1136</v>
      </c>
      <c r="C258" s="558" t="s">
        <v>1137</v>
      </c>
      <c r="D258" s="558" t="s">
        <v>1255</v>
      </c>
      <c r="E258" s="558" t="s">
        <v>1256</v>
      </c>
      <c r="F258" s="578">
        <v>1</v>
      </c>
      <c r="G258" s="578">
        <v>609</v>
      </c>
      <c r="H258" s="578">
        <v>0.24877450980392157</v>
      </c>
      <c r="I258" s="578">
        <v>609</v>
      </c>
      <c r="J258" s="578">
        <v>4</v>
      </c>
      <c r="K258" s="578">
        <v>2448</v>
      </c>
      <c r="L258" s="578">
        <v>1</v>
      </c>
      <c r="M258" s="578">
        <v>612</v>
      </c>
      <c r="N258" s="578">
        <v>2</v>
      </c>
      <c r="O258" s="578">
        <v>1230</v>
      </c>
      <c r="P258" s="563">
        <v>0.50245098039215685</v>
      </c>
      <c r="Q258" s="579">
        <v>615</v>
      </c>
    </row>
    <row r="259" spans="1:17" ht="14.45" customHeight="1" x14ac:dyDescent="0.2">
      <c r="A259" s="557" t="s">
        <v>1318</v>
      </c>
      <c r="B259" s="558" t="s">
        <v>1136</v>
      </c>
      <c r="C259" s="558" t="s">
        <v>1137</v>
      </c>
      <c r="D259" s="558" t="s">
        <v>1257</v>
      </c>
      <c r="E259" s="558" t="s">
        <v>1258</v>
      </c>
      <c r="F259" s="578"/>
      <c r="G259" s="578"/>
      <c r="H259" s="578"/>
      <c r="I259" s="578"/>
      <c r="J259" s="578">
        <v>2</v>
      </c>
      <c r="K259" s="578">
        <v>5690</v>
      </c>
      <c r="L259" s="578">
        <v>1</v>
      </c>
      <c r="M259" s="578">
        <v>2845</v>
      </c>
      <c r="N259" s="578">
        <v>2</v>
      </c>
      <c r="O259" s="578">
        <v>5698</v>
      </c>
      <c r="P259" s="563">
        <v>1.0014059753954305</v>
      </c>
      <c r="Q259" s="579">
        <v>2849</v>
      </c>
    </row>
    <row r="260" spans="1:17" ht="14.45" customHeight="1" x14ac:dyDescent="0.2">
      <c r="A260" s="557" t="s">
        <v>1318</v>
      </c>
      <c r="B260" s="558" t="s">
        <v>1136</v>
      </c>
      <c r="C260" s="558" t="s">
        <v>1137</v>
      </c>
      <c r="D260" s="558" t="s">
        <v>1259</v>
      </c>
      <c r="E260" s="558" t="s">
        <v>1260</v>
      </c>
      <c r="F260" s="578"/>
      <c r="G260" s="578"/>
      <c r="H260" s="578"/>
      <c r="I260" s="578"/>
      <c r="J260" s="578">
        <v>2</v>
      </c>
      <c r="K260" s="578">
        <v>15172</v>
      </c>
      <c r="L260" s="578">
        <v>1</v>
      </c>
      <c r="M260" s="578">
        <v>7586</v>
      </c>
      <c r="N260" s="578">
        <v>8</v>
      </c>
      <c r="O260" s="578">
        <v>60776</v>
      </c>
      <c r="P260" s="563">
        <v>4.0058001581861324</v>
      </c>
      <c r="Q260" s="579">
        <v>7597</v>
      </c>
    </row>
    <row r="261" spans="1:17" ht="14.45" customHeight="1" x14ac:dyDescent="0.2">
      <c r="A261" s="557" t="s">
        <v>1318</v>
      </c>
      <c r="B261" s="558" t="s">
        <v>1136</v>
      </c>
      <c r="C261" s="558" t="s">
        <v>1137</v>
      </c>
      <c r="D261" s="558" t="s">
        <v>1267</v>
      </c>
      <c r="E261" s="558" t="s">
        <v>1268</v>
      </c>
      <c r="F261" s="578"/>
      <c r="G261" s="578"/>
      <c r="H261" s="578"/>
      <c r="I261" s="578"/>
      <c r="J261" s="578">
        <v>1</v>
      </c>
      <c r="K261" s="578">
        <v>1142</v>
      </c>
      <c r="L261" s="578">
        <v>1</v>
      </c>
      <c r="M261" s="578">
        <v>1142</v>
      </c>
      <c r="N261" s="578"/>
      <c r="O261" s="578"/>
      <c r="P261" s="563"/>
      <c r="Q261" s="579"/>
    </row>
    <row r="262" spans="1:17" ht="14.45" customHeight="1" x14ac:dyDescent="0.2">
      <c r="A262" s="557" t="s">
        <v>1319</v>
      </c>
      <c r="B262" s="558" t="s">
        <v>1136</v>
      </c>
      <c r="C262" s="558" t="s">
        <v>1137</v>
      </c>
      <c r="D262" s="558" t="s">
        <v>1138</v>
      </c>
      <c r="E262" s="558" t="s">
        <v>1139</v>
      </c>
      <c r="F262" s="578">
        <v>2</v>
      </c>
      <c r="G262" s="578">
        <v>4470</v>
      </c>
      <c r="H262" s="578">
        <v>0.13191677733510404</v>
      </c>
      <c r="I262" s="578">
        <v>2235</v>
      </c>
      <c r="J262" s="578">
        <v>15</v>
      </c>
      <c r="K262" s="578">
        <v>33885</v>
      </c>
      <c r="L262" s="578">
        <v>1</v>
      </c>
      <c r="M262" s="578">
        <v>2259</v>
      </c>
      <c r="N262" s="578">
        <v>8</v>
      </c>
      <c r="O262" s="578">
        <v>18240</v>
      </c>
      <c r="P262" s="563">
        <v>0.53829127932713594</v>
      </c>
      <c r="Q262" s="579">
        <v>2280</v>
      </c>
    </row>
    <row r="263" spans="1:17" ht="14.45" customHeight="1" x14ac:dyDescent="0.2">
      <c r="A263" s="557" t="s">
        <v>1319</v>
      </c>
      <c r="B263" s="558" t="s">
        <v>1136</v>
      </c>
      <c r="C263" s="558" t="s">
        <v>1137</v>
      </c>
      <c r="D263" s="558" t="s">
        <v>1140</v>
      </c>
      <c r="E263" s="558" t="s">
        <v>1141</v>
      </c>
      <c r="F263" s="578">
        <v>32</v>
      </c>
      <c r="G263" s="578">
        <v>1856</v>
      </c>
      <c r="H263" s="578">
        <v>1.3677229182019159</v>
      </c>
      <c r="I263" s="578">
        <v>58</v>
      </c>
      <c r="J263" s="578">
        <v>23</v>
      </c>
      <c r="K263" s="578">
        <v>1357</v>
      </c>
      <c r="L263" s="578">
        <v>1</v>
      </c>
      <c r="M263" s="578">
        <v>59</v>
      </c>
      <c r="N263" s="578">
        <v>13</v>
      </c>
      <c r="O263" s="578">
        <v>767</v>
      </c>
      <c r="P263" s="563">
        <v>0.56521739130434778</v>
      </c>
      <c r="Q263" s="579">
        <v>59</v>
      </c>
    </row>
    <row r="264" spans="1:17" ht="14.45" customHeight="1" x14ac:dyDescent="0.2">
      <c r="A264" s="557" t="s">
        <v>1319</v>
      </c>
      <c r="B264" s="558" t="s">
        <v>1136</v>
      </c>
      <c r="C264" s="558" t="s">
        <v>1137</v>
      </c>
      <c r="D264" s="558" t="s">
        <v>1142</v>
      </c>
      <c r="E264" s="558" t="s">
        <v>1143</v>
      </c>
      <c r="F264" s="578">
        <v>22</v>
      </c>
      <c r="G264" s="578">
        <v>2900</v>
      </c>
      <c r="H264" s="578">
        <v>0.87878787878787878</v>
      </c>
      <c r="I264" s="578">
        <v>131.81818181818181</v>
      </c>
      <c r="J264" s="578">
        <v>25</v>
      </c>
      <c r="K264" s="578">
        <v>3300</v>
      </c>
      <c r="L264" s="578">
        <v>1</v>
      </c>
      <c r="M264" s="578">
        <v>132</v>
      </c>
      <c r="N264" s="578">
        <v>18</v>
      </c>
      <c r="O264" s="578">
        <v>2394</v>
      </c>
      <c r="P264" s="563">
        <v>0.72545454545454546</v>
      </c>
      <c r="Q264" s="579">
        <v>133</v>
      </c>
    </row>
    <row r="265" spans="1:17" ht="14.45" customHeight="1" x14ac:dyDescent="0.2">
      <c r="A265" s="557" t="s">
        <v>1319</v>
      </c>
      <c r="B265" s="558" t="s">
        <v>1136</v>
      </c>
      <c r="C265" s="558" t="s">
        <v>1137</v>
      </c>
      <c r="D265" s="558" t="s">
        <v>1144</v>
      </c>
      <c r="E265" s="558" t="s">
        <v>1145</v>
      </c>
      <c r="F265" s="578"/>
      <c r="G265" s="578"/>
      <c r="H265" s="578"/>
      <c r="I265" s="578"/>
      <c r="J265" s="578">
        <v>3</v>
      </c>
      <c r="K265" s="578">
        <v>570</v>
      </c>
      <c r="L265" s="578">
        <v>1</v>
      </c>
      <c r="M265" s="578">
        <v>190</v>
      </c>
      <c r="N265" s="578">
        <v>2</v>
      </c>
      <c r="O265" s="578">
        <v>384</v>
      </c>
      <c r="P265" s="563">
        <v>0.67368421052631577</v>
      </c>
      <c r="Q265" s="579">
        <v>192</v>
      </c>
    </row>
    <row r="266" spans="1:17" ht="14.45" customHeight="1" x14ac:dyDescent="0.2">
      <c r="A266" s="557" t="s">
        <v>1319</v>
      </c>
      <c r="B266" s="558" t="s">
        <v>1136</v>
      </c>
      <c r="C266" s="558" t="s">
        <v>1137</v>
      </c>
      <c r="D266" s="558" t="s">
        <v>1146</v>
      </c>
      <c r="E266" s="558" t="s">
        <v>1147</v>
      </c>
      <c r="F266" s="578">
        <v>4</v>
      </c>
      <c r="G266" s="578">
        <v>1632</v>
      </c>
      <c r="H266" s="578"/>
      <c r="I266" s="578">
        <v>408</v>
      </c>
      <c r="J266" s="578"/>
      <c r="K266" s="578"/>
      <c r="L266" s="578"/>
      <c r="M266" s="578"/>
      <c r="N266" s="578">
        <v>1</v>
      </c>
      <c r="O266" s="578">
        <v>413</v>
      </c>
      <c r="P266" s="563"/>
      <c r="Q266" s="579">
        <v>413</v>
      </c>
    </row>
    <row r="267" spans="1:17" ht="14.45" customHeight="1" x14ac:dyDescent="0.2">
      <c r="A267" s="557" t="s">
        <v>1319</v>
      </c>
      <c r="B267" s="558" t="s">
        <v>1136</v>
      </c>
      <c r="C267" s="558" t="s">
        <v>1137</v>
      </c>
      <c r="D267" s="558" t="s">
        <v>1148</v>
      </c>
      <c r="E267" s="558" t="s">
        <v>1149</v>
      </c>
      <c r="F267" s="578">
        <v>7</v>
      </c>
      <c r="G267" s="578">
        <v>1260</v>
      </c>
      <c r="H267" s="578">
        <v>0.68852459016393441</v>
      </c>
      <c r="I267" s="578">
        <v>180</v>
      </c>
      <c r="J267" s="578">
        <v>10</v>
      </c>
      <c r="K267" s="578">
        <v>1830</v>
      </c>
      <c r="L267" s="578">
        <v>1</v>
      </c>
      <c r="M267" s="578">
        <v>183</v>
      </c>
      <c r="N267" s="578">
        <v>11</v>
      </c>
      <c r="O267" s="578">
        <v>2035</v>
      </c>
      <c r="P267" s="563">
        <v>1.1120218579234973</v>
      </c>
      <c r="Q267" s="579">
        <v>185</v>
      </c>
    </row>
    <row r="268" spans="1:17" ht="14.45" customHeight="1" x14ac:dyDescent="0.2">
      <c r="A268" s="557" t="s">
        <v>1319</v>
      </c>
      <c r="B268" s="558" t="s">
        <v>1136</v>
      </c>
      <c r="C268" s="558" t="s">
        <v>1137</v>
      </c>
      <c r="D268" s="558" t="s">
        <v>1150</v>
      </c>
      <c r="E268" s="558" t="s">
        <v>1151</v>
      </c>
      <c r="F268" s="578">
        <v>7</v>
      </c>
      <c r="G268" s="578">
        <v>3990</v>
      </c>
      <c r="H268" s="578">
        <v>2.3130434782608695</v>
      </c>
      <c r="I268" s="578">
        <v>570</v>
      </c>
      <c r="J268" s="578">
        <v>3</v>
      </c>
      <c r="K268" s="578">
        <v>1725</v>
      </c>
      <c r="L268" s="578">
        <v>1</v>
      </c>
      <c r="M268" s="578">
        <v>575</v>
      </c>
      <c r="N268" s="578">
        <v>3</v>
      </c>
      <c r="O268" s="578">
        <v>1737</v>
      </c>
      <c r="P268" s="563">
        <v>1.0069565217391305</v>
      </c>
      <c r="Q268" s="579">
        <v>579</v>
      </c>
    </row>
    <row r="269" spans="1:17" ht="14.45" customHeight="1" x14ac:dyDescent="0.2">
      <c r="A269" s="557" t="s">
        <v>1319</v>
      </c>
      <c r="B269" s="558" t="s">
        <v>1136</v>
      </c>
      <c r="C269" s="558" t="s">
        <v>1137</v>
      </c>
      <c r="D269" s="558" t="s">
        <v>1152</v>
      </c>
      <c r="E269" s="558" t="s">
        <v>1153</v>
      </c>
      <c r="F269" s="578">
        <v>35</v>
      </c>
      <c r="G269" s="578">
        <v>11795</v>
      </c>
      <c r="H269" s="578">
        <v>0.54046004398826974</v>
      </c>
      <c r="I269" s="578">
        <v>337</v>
      </c>
      <c r="J269" s="578">
        <v>64</v>
      </c>
      <c r="K269" s="578">
        <v>21824</v>
      </c>
      <c r="L269" s="578">
        <v>1</v>
      </c>
      <c r="M269" s="578">
        <v>341</v>
      </c>
      <c r="N269" s="578">
        <v>91</v>
      </c>
      <c r="O269" s="578">
        <v>31304</v>
      </c>
      <c r="P269" s="563">
        <v>1.4343841642228738</v>
      </c>
      <c r="Q269" s="579">
        <v>344</v>
      </c>
    </row>
    <row r="270" spans="1:17" ht="14.45" customHeight="1" x14ac:dyDescent="0.2">
      <c r="A270" s="557" t="s">
        <v>1319</v>
      </c>
      <c r="B270" s="558" t="s">
        <v>1136</v>
      </c>
      <c r="C270" s="558" t="s">
        <v>1137</v>
      </c>
      <c r="D270" s="558" t="s">
        <v>1154</v>
      </c>
      <c r="E270" s="558" t="s">
        <v>1155</v>
      </c>
      <c r="F270" s="578">
        <v>2</v>
      </c>
      <c r="G270" s="578">
        <v>918</v>
      </c>
      <c r="H270" s="578">
        <v>0.39740259740259742</v>
      </c>
      <c r="I270" s="578">
        <v>459</v>
      </c>
      <c r="J270" s="578">
        <v>5</v>
      </c>
      <c r="K270" s="578">
        <v>2310</v>
      </c>
      <c r="L270" s="578">
        <v>1</v>
      </c>
      <c r="M270" s="578">
        <v>462</v>
      </c>
      <c r="N270" s="578">
        <v>3</v>
      </c>
      <c r="O270" s="578">
        <v>1392</v>
      </c>
      <c r="P270" s="563">
        <v>0.60259740259740258</v>
      </c>
      <c r="Q270" s="579">
        <v>464</v>
      </c>
    </row>
    <row r="271" spans="1:17" ht="14.45" customHeight="1" x14ac:dyDescent="0.2">
      <c r="A271" s="557" t="s">
        <v>1319</v>
      </c>
      <c r="B271" s="558" t="s">
        <v>1136</v>
      </c>
      <c r="C271" s="558" t="s">
        <v>1137</v>
      </c>
      <c r="D271" s="558" t="s">
        <v>1156</v>
      </c>
      <c r="E271" s="558" t="s">
        <v>1157</v>
      </c>
      <c r="F271" s="578">
        <v>15</v>
      </c>
      <c r="G271" s="578">
        <v>5250</v>
      </c>
      <c r="H271" s="578">
        <v>0.27195027195027194</v>
      </c>
      <c r="I271" s="578">
        <v>350</v>
      </c>
      <c r="J271" s="578">
        <v>55</v>
      </c>
      <c r="K271" s="578">
        <v>19305</v>
      </c>
      <c r="L271" s="578">
        <v>1</v>
      </c>
      <c r="M271" s="578">
        <v>351</v>
      </c>
      <c r="N271" s="578">
        <v>48</v>
      </c>
      <c r="O271" s="578">
        <v>16944</v>
      </c>
      <c r="P271" s="563">
        <v>0.87770007770007774</v>
      </c>
      <c r="Q271" s="579">
        <v>353</v>
      </c>
    </row>
    <row r="272" spans="1:17" ht="14.45" customHeight="1" x14ac:dyDescent="0.2">
      <c r="A272" s="557" t="s">
        <v>1319</v>
      </c>
      <c r="B272" s="558" t="s">
        <v>1136</v>
      </c>
      <c r="C272" s="558" t="s">
        <v>1137</v>
      </c>
      <c r="D272" s="558" t="s">
        <v>1162</v>
      </c>
      <c r="E272" s="558" t="s">
        <v>1163</v>
      </c>
      <c r="F272" s="578">
        <v>1</v>
      </c>
      <c r="G272" s="578">
        <v>117</v>
      </c>
      <c r="H272" s="578">
        <v>0.99152542372881358</v>
      </c>
      <c r="I272" s="578">
        <v>117</v>
      </c>
      <c r="J272" s="578">
        <v>1</v>
      </c>
      <c r="K272" s="578">
        <v>118</v>
      </c>
      <c r="L272" s="578">
        <v>1</v>
      </c>
      <c r="M272" s="578">
        <v>118</v>
      </c>
      <c r="N272" s="578">
        <v>3</v>
      </c>
      <c r="O272" s="578">
        <v>357</v>
      </c>
      <c r="P272" s="563">
        <v>3.0254237288135593</v>
      </c>
      <c r="Q272" s="579">
        <v>119</v>
      </c>
    </row>
    <row r="273" spans="1:17" ht="14.45" customHeight="1" x14ac:dyDescent="0.2">
      <c r="A273" s="557" t="s">
        <v>1319</v>
      </c>
      <c r="B273" s="558" t="s">
        <v>1136</v>
      </c>
      <c r="C273" s="558" t="s">
        <v>1137</v>
      </c>
      <c r="D273" s="558" t="s">
        <v>1170</v>
      </c>
      <c r="E273" s="558" t="s">
        <v>1171</v>
      </c>
      <c r="F273" s="578"/>
      <c r="G273" s="578"/>
      <c r="H273" s="578"/>
      <c r="I273" s="578"/>
      <c r="J273" s="578">
        <v>2</v>
      </c>
      <c r="K273" s="578">
        <v>798</v>
      </c>
      <c r="L273" s="578">
        <v>1</v>
      </c>
      <c r="M273" s="578">
        <v>399</v>
      </c>
      <c r="N273" s="578">
        <v>1</v>
      </c>
      <c r="O273" s="578">
        <v>405</v>
      </c>
      <c r="P273" s="563">
        <v>0.50751879699248126</v>
      </c>
      <c r="Q273" s="579">
        <v>405</v>
      </c>
    </row>
    <row r="274" spans="1:17" ht="14.45" customHeight="1" x14ac:dyDescent="0.2">
      <c r="A274" s="557" t="s">
        <v>1319</v>
      </c>
      <c r="B274" s="558" t="s">
        <v>1136</v>
      </c>
      <c r="C274" s="558" t="s">
        <v>1137</v>
      </c>
      <c r="D274" s="558" t="s">
        <v>1172</v>
      </c>
      <c r="E274" s="558" t="s">
        <v>1173</v>
      </c>
      <c r="F274" s="578">
        <v>1</v>
      </c>
      <c r="G274" s="578">
        <v>38</v>
      </c>
      <c r="H274" s="578">
        <v>0.5</v>
      </c>
      <c r="I274" s="578">
        <v>38</v>
      </c>
      <c r="J274" s="578">
        <v>2</v>
      </c>
      <c r="K274" s="578">
        <v>76</v>
      </c>
      <c r="L274" s="578">
        <v>1</v>
      </c>
      <c r="M274" s="578">
        <v>38</v>
      </c>
      <c r="N274" s="578">
        <v>3</v>
      </c>
      <c r="O274" s="578">
        <v>117</v>
      </c>
      <c r="P274" s="563">
        <v>1.5394736842105263</v>
      </c>
      <c r="Q274" s="579">
        <v>39</v>
      </c>
    </row>
    <row r="275" spans="1:17" ht="14.45" customHeight="1" x14ac:dyDescent="0.2">
      <c r="A275" s="557" t="s">
        <v>1319</v>
      </c>
      <c r="B275" s="558" t="s">
        <v>1136</v>
      </c>
      <c r="C275" s="558" t="s">
        <v>1137</v>
      </c>
      <c r="D275" s="558" t="s">
        <v>1176</v>
      </c>
      <c r="E275" s="558" t="s">
        <v>1177</v>
      </c>
      <c r="F275" s="578"/>
      <c r="G275" s="578"/>
      <c r="H275" s="578"/>
      <c r="I275" s="578"/>
      <c r="J275" s="578">
        <v>2</v>
      </c>
      <c r="K275" s="578">
        <v>1426</v>
      </c>
      <c r="L275" s="578">
        <v>1</v>
      </c>
      <c r="M275" s="578">
        <v>713</v>
      </c>
      <c r="N275" s="578">
        <v>1</v>
      </c>
      <c r="O275" s="578">
        <v>719</v>
      </c>
      <c r="P275" s="563">
        <v>0.50420757363253854</v>
      </c>
      <c r="Q275" s="579">
        <v>719</v>
      </c>
    </row>
    <row r="276" spans="1:17" ht="14.45" customHeight="1" x14ac:dyDescent="0.2">
      <c r="A276" s="557" t="s">
        <v>1319</v>
      </c>
      <c r="B276" s="558" t="s">
        <v>1136</v>
      </c>
      <c r="C276" s="558" t="s">
        <v>1137</v>
      </c>
      <c r="D276" s="558" t="s">
        <v>1180</v>
      </c>
      <c r="E276" s="558" t="s">
        <v>1181</v>
      </c>
      <c r="F276" s="578">
        <v>35</v>
      </c>
      <c r="G276" s="578">
        <v>10675</v>
      </c>
      <c r="H276" s="578">
        <v>1.0830965909090908</v>
      </c>
      <c r="I276" s="578">
        <v>305</v>
      </c>
      <c r="J276" s="578">
        <v>32</v>
      </c>
      <c r="K276" s="578">
        <v>9856</v>
      </c>
      <c r="L276" s="578">
        <v>1</v>
      </c>
      <c r="M276" s="578">
        <v>308</v>
      </c>
      <c r="N276" s="578">
        <v>15</v>
      </c>
      <c r="O276" s="578">
        <v>4650</v>
      </c>
      <c r="P276" s="563">
        <v>0.47179383116883117</v>
      </c>
      <c r="Q276" s="579">
        <v>310</v>
      </c>
    </row>
    <row r="277" spans="1:17" ht="14.45" customHeight="1" x14ac:dyDescent="0.2">
      <c r="A277" s="557" t="s">
        <v>1319</v>
      </c>
      <c r="B277" s="558" t="s">
        <v>1136</v>
      </c>
      <c r="C277" s="558" t="s">
        <v>1137</v>
      </c>
      <c r="D277" s="558" t="s">
        <v>1182</v>
      </c>
      <c r="E277" s="558" t="s">
        <v>1183</v>
      </c>
      <c r="F277" s="578">
        <v>16</v>
      </c>
      <c r="G277" s="578">
        <v>59552</v>
      </c>
      <c r="H277" s="578">
        <v>0.98910443794844538</v>
      </c>
      <c r="I277" s="578">
        <v>3722</v>
      </c>
      <c r="J277" s="578">
        <v>16</v>
      </c>
      <c r="K277" s="578">
        <v>60208</v>
      </c>
      <c r="L277" s="578">
        <v>1</v>
      </c>
      <c r="M277" s="578">
        <v>3763</v>
      </c>
      <c r="N277" s="578">
        <v>15</v>
      </c>
      <c r="O277" s="578">
        <v>56985</v>
      </c>
      <c r="P277" s="563">
        <v>0.94646890778634074</v>
      </c>
      <c r="Q277" s="579">
        <v>3799</v>
      </c>
    </row>
    <row r="278" spans="1:17" ht="14.45" customHeight="1" x14ac:dyDescent="0.2">
      <c r="A278" s="557" t="s">
        <v>1319</v>
      </c>
      <c r="B278" s="558" t="s">
        <v>1136</v>
      </c>
      <c r="C278" s="558" t="s">
        <v>1137</v>
      </c>
      <c r="D278" s="558" t="s">
        <v>1184</v>
      </c>
      <c r="E278" s="558" t="s">
        <v>1185</v>
      </c>
      <c r="F278" s="578">
        <v>26</v>
      </c>
      <c r="G278" s="578">
        <v>12870</v>
      </c>
      <c r="H278" s="578">
        <v>0.78156312625250501</v>
      </c>
      <c r="I278" s="578">
        <v>495</v>
      </c>
      <c r="J278" s="578">
        <v>33</v>
      </c>
      <c r="K278" s="578">
        <v>16467</v>
      </c>
      <c r="L278" s="578">
        <v>1</v>
      </c>
      <c r="M278" s="578">
        <v>499</v>
      </c>
      <c r="N278" s="578">
        <v>21</v>
      </c>
      <c r="O278" s="578">
        <v>10563</v>
      </c>
      <c r="P278" s="563">
        <v>0.64146474767717254</v>
      </c>
      <c r="Q278" s="579">
        <v>503</v>
      </c>
    </row>
    <row r="279" spans="1:17" ht="14.45" customHeight="1" x14ac:dyDescent="0.2">
      <c r="A279" s="557" t="s">
        <v>1319</v>
      </c>
      <c r="B279" s="558" t="s">
        <v>1136</v>
      </c>
      <c r="C279" s="558" t="s">
        <v>1137</v>
      </c>
      <c r="D279" s="558" t="s">
        <v>1186</v>
      </c>
      <c r="E279" s="558" t="s">
        <v>1187</v>
      </c>
      <c r="F279" s="578"/>
      <c r="G279" s="578"/>
      <c r="H279" s="578"/>
      <c r="I279" s="578"/>
      <c r="J279" s="578">
        <v>10</v>
      </c>
      <c r="K279" s="578">
        <v>66690</v>
      </c>
      <c r="L279" s="578">
        <v>1</v>
      </c>
      <c r="M279" s="578">
        <v>6669</v>
      </c>
      <c r="N279" s="578">
        <v>7</v>
      </c>
      <c r="O279" s="578">
        <v>47124</v>
      </c>
      <c r="P279" s="563">
        <v>0.70661268556005397</v>
      </c>
      <c r="Q279" s="579">
        <v>6732</v>
      </c>
    </row>
    <row r="280" spans="1:17" ht="14.45" customHeight="1" x14ac:dyDescent="0.2">
      <c r="A280" s="557" t="s">
        <v>1319</v>
      </c>
      <c r="B280" s="558" t="s">
        <v>1136</v>
      </c>
      <c r="C280" s="558" t="s">
        <v>1137</v>
      </c>
      <c r="D280" s="558" t="s">
        <v>1188</v>
      </c>
      <c r="E280" s="558" t="s">
        <v>1189</v>
      </c>
      <c r="F280" s="578">
        <v>47</v>
      </c>
      <c r="G280" s="578">
        <v>17437</v>
      </c>
      <c r="H280" s="578">
        <v>0.92749999999999999</v>
      </c>
      <c r="I280" s="578">
        <v>371</v>
      </c>
      <c r="J280" s="578">
        <v>50</v>
      </c>
      <c r="K280" s="578">
        <v>18800</v>
      </c>
      <c r="L280" s="578">
        <v>1</v>
      </c>
      <c r="M280" s="578">
        <v>376</v>
      </c>
      <c r="N280" s="578">
        <v>35</v>
      </c>
      <c r="O280" s="578">
        <v>13300</v>
      </c>
      <c r="P280" s="563">
        <v>0.70744680851063835</v>
      </c>
      <c r="Q280" s="579">
        <v>380</v>
      </c>
    </row>
    <row r="281" spans="1:17" ht="14.45" customHeight="1" x14ac:dyDescent="0.2">
      <c r="A281" s="557" t="s">
        <v>1319</v>
      </c>
      <c r="B281" s="558" t="s">
        <v>1136</v>
      </c>
      <c r="C281" s="558" t="s">
        <v>1137</v>
      </c>
      <c r="D281" s="558" t="s">
        <v>1196</v>
      </c>
      <c r="E281" s="558" t="s">
        <v>1197</v>
      </c>
      <c r="F281" s="578">
        <v>8</v>
      </c>
      <c r="G281" s="578">
        <v>896</v>
      </c>
      <c r="H281" s="578">
        <v>0.8810226155358899</v>
      </c>
      <c r="I281" s="578">
        <v>112</v>
      </c>
      <c r="J281" s="578">
        <v>9</v>
      </c>
      <c r="K281" s="578">
        <v>1017</v>
      </c>
      <c r="L281" s="578">
        <v>1</v>
      </c>
      <c r="M281" s="578">
        <v>113</v>
      </c>
      <c r="N281" s="578">
        <v>37</v>
      </c>
      <c r="O281" s="578">
        <v>4218</v>
      </c>
      <c r="P281" s="563">
        <v>4.1474926253687316</v>
      </c>
      <c r="Q281" s="579">
        <v>114</v>
      </c>
    </row>
    <row r="282" spans="1:17" ht="14.45" customHeight="1" x14ac:dyDescent="0.2">
      <c r="A282" s="557" t="s">
        <v>1319</v>
      </c>
      <c r="B282" s="558" t="s">
        <v>1136</v>
      </c>
      <c r="C282" s="558" t="s">
        <v>1137</v>
      </c>
      <c r="D282" s="558" t="s">
        <v>1198</v>
      </c>
      <c r="E282" s="558" t="s">
        <v>1199</v>
      </c>
      <c r="F282" s="578">
        <v>4</v>
      </c>
      <c r="G282" s="578">
        <v>504</v>
      </c>
      <c r="H282" s="578"/>
      <c r="I282" s="578">
        <v>126</v>
      </c>
      <c r="J282" s="578"/>
      <c r="K282" s="578"/>
      <c r="L282" s="578"/>
      <c r="M282" s="578"/>
      <c r="N282" s="578">
        <v>3</v>
      </c>
      <c r="O282" s="578">
        <v>378</v>
      </c>
      <c r="P282" s="563"/>
      <c r="Q282" s="579">
        <v>126</v>
      </c>
    </row>
    <row r="283" spans="1:17" ht="14.45" customHeight="1" x14ac:dyDescent="0.2">
      <c r="A283" s="557" t="s">
        <v>1319</v>
      </c>
      <c r="B283" s="558" t="s">
        <v>1136</v>
      </c>
      <c r="C283" s="558" t="s">
        <v>1137</v>
      </c>
      <c r="D283" s="558" t="s">
        <v>1200</v>
      </c>
      <c r="E283" s="558" t="s">
        <v>1201</v>
      </c>
      <c r="F283" s="578">
        <v>1</v>
      </c>
      <c r="G283" s="578">
        <v>496</v>
      </c>
      <c r="H283" s="578">
        <v>0.33066666666666666</v>
      </c>
      <c r="I283" s="578">
        <v>496</v>
      </c>
      <c r="J283" s="578">
        <v>3</v>
      </c>
      <c r="K283" s="578">
        <v>1500</v>
      </c>
      <c r="L283" s="578">
        <v>1</v>
      </c>
      <c r="M283" s="578">
        <v>500</v>
      </c>
      <c r="N283" s="578">
        <v>8</v>
      </c>
      <c r="O283" s="578">
        <v>4032</v>
      </c>
      <c r="P283" s="563">
        <v>2.6880000000000002</v>
      </c>
      <c r="Q283" s="579">
        <v>504</v>
      </c>
    </row>
    <row r="284" spans="1:17" ht="14.45" customHeight="1" x14ac:dyDescent="0.2">
      <c r="A284" s="557" t="s">
        <v>1319</v>
      </c>
      <c r="B284" s="558" t="s">
        <v>1136</v>
      </c>
      <c r="C284" s="558" t="s">
        <v>1137</v>
      </c>
      <c r="D284" s="558" t="s">
        <v>1202</v>
      </c>
      <c r="E284" s="558" t="s">
        <v>1203</v>
      </c>
      <c r="F284" s="578">
        <v>23</v>
      </c>
      <c r="G284" s="578">
        <v>10534</v>
      </c>
      <c r="H284" s="578">
        <v>0.71098812095032393</v>
      </c>
      <c r="I284" s="578">
        <v>458</v>
      </c>
      <c r="J284" s="578">
        <v>32</v>
      </c>
      <c r="K284" s="578">
        <v>14816</v>
      </c>
      <c r="L284" s="578">
        <v>1</v>
      </c>
      <c r="M284" s="578">
        <v>463</v>
      </c>
      <c r="N284" s="578">
        <v>57</v>
      </c>
      <c r="O284" s="578">
        <v>26619</v>
      </c>
      <c r="P284" s="563">
        <v>1.7966387688984882</v>
      </c>
      <c r="Q284" s="579">
        <v>467</v>
      </c>
    </row>
    <row r="285" spans="1:17" ht="14.45" customHeight="1" x14ac:dyDescent="0.2">
      <c r="A285" s="557" t="s">
        <v>1319</v>
      </c>
      <c r="B285" s="558" t="s">
        <v>1136</v>
      </c>
      <c r="C285" s="558" t="s">
        <v>1137</v>
      </c>
      <c r="D285" s="558" t="s">
        <v>1204</v>
      </c>
      <c r="E285" s="558" t="s">
        <v>1205</v>
      </c>
      <c r="F285" s="578">
        <v>4</v>
      </c>
      <c r="G285" s="578">
        <v>232</v>
      </c>
      <c r="H285" s="578">
        <v>0.56174334140435833</v>
      </c>
      <c r="I285" s="578">
        <v>58</v>
      </c>
      <c r="J285" s="578">
        <v>7</v>
      </c>
      <c r="K285" s="578">
        <v>413</v>
      </c>
      <c r="L285" s="578">
        <v>1</v>
      </c>
      <c r="M285" s="578">
        <v>59</v>
      </c>
      <c r="N285" s="578">
        <v>5</v>
      </c>
      <c r="O285" s="578">
        <v>295</v>
      </c>
      <c r="P285" s="563">
        <v>0.7142857142857143</v>
      </c>
      <c r="Q285" s="579">
        <v>59</v>
      </c>
    </row>
    <row r="286" spans="1:17" ht="14.45" customHeight="1" x14ac:dyDescent="0.2">
      <c r="A286" s="557" t="s">
        <v>1319</v>
      </c>
      <c r="B286" s="558" t="s">
        <v>1136</v>
      </c>
      <c r="C286" s="558" t="s">
        <v>1137</v>
      </c>
      <c r="D286" s="558" t="s">
        <v>1212</v>
      </c>
      <c r="E286" s="558" t="s">
        <v>1213</v>
      </c>
      <c r="F286" s="578">
        <v>377</v>
      </c>
      <c r="G286" s="578">
        <v>66352</v>
      </c>
      <c r="H286" s="578">
        <v>0.64354438237119804</v>
      </c>
      <c r="I286" s="578">
        <v>176</v>
      </c>
      <c r="J286" s="578">
        <v>576</v>
      </c>
      <c r="K286" s="578">
        <v>103104</v>
      </c>
      <c r="L286" s="578">
        <v>1</v>
      </c>
      <c r="M286" s="578">
        <v>179</v>
      </c>
      <c r="N286" s="578">
        <v>465</v>
      </c>
      <c r="O286" s="578">
        <v>84165</v>
      </c>
      <c r="P286" s="563">
        <v>0.81631168528864062</v>
      </c>
      <c r="Q286" s="579">
        <v>181</v>
      </c>
    </row>
    <row r="287" spans="1:17" ht="14.45" customHeight="1" x14ac:dyDescent="0.2">
      <c r="A287" s="557" t="s">
        <v>1319</v>
      </c>
      <c r="B287" s="558" t="s">
        <v>1136</v>
      </c>
      <c r="C287" s="558" t="s">
        <v>1137</v>
      </c>
      <c r="D287" s="558" t="s">
        <v>1214</v>
      </c>
      <c r="E287" s="558" t="s">
        <v>1215</v>
      </c>
      <c r="F287" s="578"/>
      <c r="G287" s="578"/>
      <c r="H287" s="578"/>
      <c r="I287" s="578"/>
      <c r="J287" s="578">
        <v>4</v>
      </c>
      <c r="K287" s="578">
        <v>348</v>
      </c>
      <c r="L287" s="578">
        <v>1</v>
      </c>
      <c r="M287" s="578">
        <v>87</v>
      </c>
      <c r="N287" s="578">
        <v>2</v>
      </c>
      <c r="O287" s="578">
        <v>176</v>
      </c>
      <c r="P287" s="563">
        <v>0.50574712643678166</v>
      </c>
      <c r="Q287" s="579">
        <v>88</v>
      </c>
    </row>
    <row r="288" spans="1:17" ht="14.45" customHeight="1" x14ac:dyDescent="0.2">
      <c r="A288" s="557" t="s">
        <v>1319</v>
      </c>
      <c r="B288" s="558" t="s">
        <v>1136</v>
      </c>
      <c r="C288" s="558" t="s">
        <v>1137</v>
      </c>
      <c r="D288" s="558" t="s">
        <v>1218</v>
      </c>
      <c r="E288" s="558" t="s">
        <v>1219</v>
      </c>
      <c r="F288" s="578">
        <v>11</v>
      </c>
      <c r="G288" s="578">
        <v>1870</v>
      </c>
      <c r="H288" s="578">
        <v>0.77657807308970095</v>
      </c>
      <c r="I288" s="578">
        <v>170</v>
      </c>
      <c r="J288" s="578">
        <v>14</v>
      </c>
      <c r="K288" s="578">
        <v>2408</v>
      </c>
      <c r="L288" s="578">
        <v>1</v>
      </c>
      <c r="M288" s="578">
        <v>172</v>
      </c>
      <c r="N288" s="578">
        <v>19</v>
      </c>
      <c r="O288" s="578">
        <v>3306</v>
      </c>
      <c r="P288" s="563">
        <v>1.3729235880398671</v>
      </c>
      <c r="Q288" s="579">
        <v>174</v>
      </c>
    </row>
    <row r="289" spans="1:17" ht="14.45" customHeight="1" x14ac:dyDescent="0.2">
      <c r="A289" s="557" t="s">
        <v>1319</v>
      </c>
      <c r="B289" s="558" t="s">
        <v>1136</v>
      </c>
      <c r="C289" s="558" t="s">
        <v>1137</v>
      </c>
      <c r="D289" s="558" t="s">
        <v>1220</v>
      </c>
      <c r="E289" s="558" t="s">
        <v>1221</v>
      </c>
      <c r="F289" s="578"/>
      <c r="G289" s="578"/>
      <c r="H289" s="578"/>
      <c r="I289" s="578"/>
      <c r="J289" s="578">
        <v>1</v>
      </c>
      <c r="K289" s="578">
        <v>31</v>
      </c>
      <c r="L289" s="578">
        <v>1</v>
      </c>
      <c r="M289" s="578">
        <v>31</v>
      </c>
      <c r="N289" s="578"/>
      <c r="O289" s="578"/>
      <c r="P289" s="563"/>
      <c r="Q289" s="579"/>
    </row>
    <row r="290" spans="1:17" ht="14.45" customHeight="1" x14ac:dyDescent="0.2">
      <c r="A290" s="557" t="s">
        <v>1319</v>
      </c>
      <c r="B290" s="558" t="s">
        <v>1136</v>
      </c>
      <c r="C290" s="558" t="s">
        <v>1137</v>
      </c>
      <c r="D290" s="558" t="s">
        <v>1226</v>
      </c>
      <c r="E290" s="558" t="s">
        <v>1227</v>
      </c>
      <c r="F290" s="578"/>
      <c r="G290" s="578"/>
      <c r="H290" s="578"/>
      <c r="I290" s="578"/>
      <c r="J290" s="578">
        <v>2</v>
      </c>
      <c r="K290" s="578">
        <v>534</v>
      </c>
      <c r="L290" s="578">
        <v>1</v>
      </c>
      <c r="M290" s="578">
        <v>267</v>
      </c>
      <c r="N290" s="578">
        <v>2</v>
      </c>
      <c r="O290" s="578">
        <v>538</v>
      </c>
      <c r="P290" s="563">
        <v>1.0074906367041199</v>
      </c>
      <c r="Q290" s="579">
        <v>269</v>
      </c>
    </row>
    <row r="291" spans="1:17" ht="14.45" customHeight="1" x14ac:dyDescent="0.2">
      <c r="A291" s="557" t="s">
        <v>1319</v>
      </c>
      <c r="B291" s="558" t="s">
        <v>1136</v>
      </c>
      <c r="C291" s="558" t="s">
        <v>1137</v>
      </c>
      <c r="D291" s="558" t="s">
        <v>1228</v>
      </c>
      <c r="E291" s="558" t="s">
        <v>1229</v>
      </c>
      <c r="F291" s="578"/>
      <c r="G291" s="578"/>
      <c r="H291" s="578"/>
      <c r="I291" s="578"/>
      <c r="J291" s="578">
        <v>10</v>
      </c>
      <c r="K291" s="578">
        <v>21460</v>
      </c>
      <c r="L291" s="578">
        <v>1</v>
      </c>
      <c r="M291" s="578">
        <v>2146</v>
      </c>
      <c r="N291" s="578"/>
      <c r="O291" s="578"/>
      <c r="P291" s="563"/>
      <c r="Q291" s="579"/>
    </row>
    <row r="292" spans="1:17" ht="14.45" customHeight="1" x14ac:dyDescent="0.2">
      <c r="A292" s="557" t="s">
        <v>1319</v>
      </c>
      <c r="B292" s="558" t="s">
        <v>1136</v>
      </c>
      <c r="C292" s="558" t="s">
        <v>1137</v>
      </c>
      <c r="D292" s="558" t="s">
        <v>1230</v>
      </c>
      <c r="E292" s="558" t="s">
        <v>1231</v>
      </c>
      <c r="F292" s="578">
        <v>1</v>
      </c>
      <c r="G292" s="578">
        <v>243</v>
      </c>
      <c r="H292" s="578">
        <v>0.49795081967213117</v>
      </c>
      <c r="I292" s="578">
        <v>243</v>
      </c>
      <c r="J292" s="578">
        <v>2</v>
      </c>
      <c r="K292" s="578">
        <v>488</v>
      </c>
      <c r="L292" s="578">
        <v>1</v>
      </c>
      <c r="M292" s="578">
        <v>244</v>
      </c>
      <c r="N292" s="578">
        <v>9</v>
      </c>
      <c r="O292" s="578">
        <v>2214</v>
      </c>
      <c r="P292" s="563">
        <v>4.5368852459016393</v>
      </c>
      <c r="Q292" s="579">
        <v>246</v>
      </c>
    </row>
    <row r="293" spans="1:17" ht="14.45" customHeight="1" x14ac:dyDescent="0.2">
      <c r="A293" s="557" t="s">
        <v>1319</v>
      </c>
      <c r="B293" s="558" t="s">
        <v>1136</v>
      </c>
      <c r="C293" s="558" t="s">
        <v>1137</v>
      </c>
      <c r="D293" s="558" t="s">
        <v>1232</v>
      </c>
      <c r="E293" s="558" t="s">
        <v>1233</v>
      </c>
      <c r="F293" s="578">
        <v>19</v>
      </c>
      <c r="G293" s="578">
        <v>8094</v>
      </c>
      <c r="H293" s="578">
        <v>0.66453201970443354</v>
      </c>
      <c r="I293" s="578">
        <v>426</v>
      </c>
      <c r="J293" s="578">
        <v>28</v>
      </c>
      <c r="K293" s="578">
        <v>12180</v>
      </c>
      <c r="L293" s="578">
        <v>1</v>
      </c>
      <c r="M293" s="578">
        <v>435</v>
      </c>
      <c r="N293" s="578">
        <v>25</v>
      </c>
      <c r="O293" s="578">
        <v>11050</v>
      </c>
      <c r="P293" s="563">
        <v>0.90722495894909683</v>
      </c>
      <c r="Q293" s="579">
        <v>442</v>
      </c>
    </row>
    <row r="294" spans="1:17" ht="14.45" customHeight="1" x14ac:dyDescent="0.2">
      <c r="A294" s="557" t="s">
        <v>1319</v>
      </c>
      <c r="B294" s="558" t="s">
        <v>1136</v>
      </c>
      <c r="C294" s="558" t="s">
        <v>1137</v>
      </c>
      <c r="D294" s="558" t="s">
        <v>1234</v>
      </c>
      <c r="E294" s="558" t="s">
        <v>1235</v>
      </c>
      <c r="F294" s="578">
        <v>3</v>
      </c>
      <c r="G294" s="578">
        <v>2553</v>
      </c>
      <c r="H294" s="578">
        <v>1.4757225433526011</v>
      </c>
      <c r="I294" s="578">
        <v>851</v>
      </c>
      <c r="J294" s="578">
        <v>2</v>
      </c>
      <c r="K294" s="578">
        <v>1730</v>
      </c>
      <c r="L294" s="578">
        <v>1</v>
      </c>
      <c r="M294" s="578">
        <v>865</v>
      </c>
      <c r="N294" s="578">
        <v>1</v>
      </c>
      <c r="O294" s="578">
        <v>876</v>
      </c>
      <c r="P294" s="563">
        <v>0.50635838150289014</v>
      </c>
      <c r="Q294" s="579">
        <v>876</v>
      </c>
    </row>
    <row r="295" spans="1:17" ht="14.45" customHeight="1" x14ac:dyDescent="0.2">
      <c r="A295" s="557" t="s">
        <v>1319</v>
      </c>
      <c r="B295" s="558" t="s">
        <v>1136</v>
      </c>
      <c r="C295" s="558" t="s">
        <v>1137</v>
      </c>
      <c r="D295" s="558" t="s">
        <v>1241</v>
      </c>
      <c r="E295" s="558" t="s">
        <v>1242</v>
      </c>
      <c r="F295" s="578">
        <v>16</v>
      </c>
      <c r="G295" s="578">
        <v>17632</v>
      </c>
      <c r="H295" s="578">
        <v>1.2131553598458786</v>
      </c>
      <c r="I295" s="578">
        <v>1102</v>
      </c>
      <c r="J295" s="578">
        <v>13</v>
      </c>
      <c r="K295" s="578">
        <v>14534</v>
      </c>
      <c r="L295" s="578">
        <v>1</v>
      </c>
      <c r="M295" s="578">
        <v>1118</v>
      </c>
      <c r="N295" s="578">
        <v>13</v>
      </c>
      <c r="O295" s="578">
        <v>14716</v>
      </c>
      <c r="P295" s="563">
        <v>1.0125223613595706</v>
      </c>
      <c r="Q295" s="579">
        <v>1132</v>
      </c>
    </row>
    <row r="296" spans="1:17" ht="14.45" customHeight="1" x14ac:dyDescent="0.2">
      <c r="A296" s="557" t="s">
        <v>1319</v>
      </c>
      <c r="B296" s="558" t="s">
        <v>1136</v>
      </c>
      <c r="C296" s="558" t="s">
        <v>1137</v>
      </c>
      <c r="D296" s="558" t="s">
        <v>1247</v>
      </c>
      <c r="E296" s="558" t="s">
        <v>1248</v>
      </c>
      <c r="F296" s="578"/>
      <c r="G296" s="578"/>
      <c r="H296" s="578"/>
      <c r="I296" s="578"/>
      <c r="J296" s="578"/>
      <c r="K296" s="578"/>
      <c r="L296" s="578"/>
      <c r="M296" s="578"/>
      <c r="N296" s="578">
        <v>2</v>
      </c>
      <c r="O296" s="578">
        <v>4864</v>
      </c>
      <c r="P296" s="563"/>
      <c r="Q296" s="579">
        <v>2432</v>
      </c>
    </row>
    <row r="297" spans="1:17" ht="14.45" customHeight="1" x14ac:dyDescent="0.2">
      <c r="A297" s="557" t="s">
        <v>1319</v>
      </c>
      <c r="B297" s="558" t="s">
        <v>1136</v>
      </c>
      <c r="C297" s="558" t="s">
        <v>1137</v>
      </c>
      <c r="D297" s="558" t="s">
        <v>1259</v>
      </c>
      <c r="E297" s="558" t="s">
        <v>1260</v>
      </c>
      <c r="F297" s="578">
        <v>4</v>
      </c>
      <c r="G297" s="578">
        <v>30300</v>
      </c>
      <c r="H297" s="578"/>
      <c r="I297" s="578">
        <v>7575</v>
      </c>
      <c r="J297" s="578"/>
      <c r="K297" s="578"/>
      <c r="L297" s="578"/>
      <c r="M297" s="578"/>
      <c r="N297" s="578"/>
      <c r="O297" s="578"/>
      <c r="P297" s="563"/>
      <c r="Q297" s="579"/>
    </row>
    <row r="298" spans="1:17" ht="14.45" customHeight="1" x14ac:dyDescent="0.2">
      <c r="A298" s="557" t="s">
        <v>1320</v>
      </c>
      <c r="B298" s="558" t="s">
        <v>1136</v>
      </c>
      <c r="C298" s="558" t="s">
        <v>1137</v>
      </c>
      <c r="D298" s="558" t="s">
        <v>1140</v>
      </c>
      <c r="E298" s="558" t="s">
        <v>1141</v>
      </c>
      <c r="F298" s="578">
        <v>512</v>
      </c>
      <c r="G298" s="578">
        <v>29696</v>
      </c>
      <c r="H298" s="578">
        <v>0.95145942135785455</v>
      </c>
      <c r="I298" s="578">
        <v>58</v>
      </c>
      <c r="J298" s="578">
        <v>529</v>
      </c>
      <c r="K298" s="578">
        <v>31211</v>
      </c>
      <c r="L298" s="578">
        <v>1</v>
      </c>
      <c r="M298" s="578">
        <v>59</v>
      </c>
      <c r="N298" s="578">
        <v>666</v>
      </c>
      <c r="O298" s="578">
        <v>39294</v>
      </c>
      <c r="P298" s="563">
        <v>1.2589792060491494</v>
      </c>
      <c r="Q298" s="579">
        <v>59</v>
      </c>
    </row>
    <row r="299" spans="1:17" ht="14.45" customHeight="1" x14ac:dyDescent="0.2">
      <c r="A299" s="557" t="s">
        <v>1320</v>
      </c>
      <c r="B299" s="558" t="s">
        <v>1136</v>
      </c>
      <c r="C299" s="558" t="s">
        <v>1137</v>
      </c>
      <c r="D299" s="558" t="s">
        <v>1142</v>
      </c>
      <c r="E299" s="558" t="s">
        <v>1143</v>
      </c>
      <c r="F299" s="578">
        <v>1209</v>
      </c>
      <c r="G299" s="578">
        <v>159446</v>
      </c>
      <c r="H299" s="578">
        <v>0.9511214507277499</v>
      </c>
      <c r="I299" s="578">
        <v>131.88254755996692</v>
      </c>
      <c r="J299" s="578">
        <v>1270</v>
      </c>
      <c r="K299" s="578">
        <v>167640</v>
      </c>
      <c r="L299" s="578">
        <v>1</v>
      </c>
      <c r="M299" s="578">
        <v>132</v>
      </c>
      <c r="N299" s="578">
        <v>1132</v>
      </c>
      <c r="O299" s="578">
        <v>150556</v>
      </c>
      <c r="P299" s="563">
        <v>0.89809114769744691</v>
      </c>
      <c r="Q299" s="579">
        <v>133</v>
      </c>
    </row>
    <row r="300" spans="1:17" ht="14.45" customHeight="1" x14ac:dyDescent="0.2">
      <c r="A300" s="557" t="s">
        <v>1320</v>
      </c>
      <c r="B300" s="558" t="s">
        <v>1136</v>
      </c>
      <c r="C300" s="558" t="s">
        <v>1137</v>
      </c>
      <c r="D300" s="558" t="s">
        <v>1144</v>
      </c>
      <c r="E300" s="558" t="s">
        <v>1145</v>
      </c>
      <c r="F300" s="578">
        <v>164</v>
      </c>
      <c r="G300" s="578">
        <v>31140</v>
      </c>
      <c r="H300" s="578">
        <v>0.97556390977443608</v>
      </c>
      <c r="I300" s="578">
        <v>189.8780487804878</v>
      </c>
      <c r="J300" s="578">
        <v>168</v>
      </c>
      <c r="K300" s="578">
        <v>31920</v>
      </c>
      <c r="L300" s="578">
        <v>1</v>
      </c>
      <c r="M300" s="578">
        <v>190</v>
      </c>
      <c r="N300" s="578">
        <v>171</v>
      </c>
      <c r="O300" s="578">
        <v>32832</v>
      </c>
      <c r="P300" s="563">
        <v>1.0285714285714285</v>
      </c>
      <c r="Q300" s="579">
        <v>192</v>
      </c>
    </row>
    <row r="301" spans="1:17" ht="14.45" customHeight="1" x14ac:dyDescent="0.2">
      <c r="A301" s="557" t="s">
        <v>1320</v>
      </c>
      <c r="B301" s="558" t="s">
        <v>1136</v>
      </c>
      <c r="C301" s="558" t="s">
        <v>1137</v>
      </c>
      <c r="D301" s="558" t="s">
        <v>1146</v>
      </c>
      <c r="E301" s="558" t="s">
        <v>1147</v>
      </c>
      <c r="F301" s="578">
        <v>65</v>
      </c>
      <c r="G301" s="578">
        <v>26520</v>
      </c>
      <c r="H301" s="578">
        <v>0.60873157967222147</v>
      </c>
      <c r="I301" s="578">
        <v>408</v>
      </c>
      <c r="J301" s="578">
        <v>106</v>
      </c>
      <c r="K301" s="578">
        <v>43566</v>
      </c>
      <c r="L301" s="578">
        <v>1</v>
      </c>
      <c r="M301" s="578">
        <v>411</v>
      </c>
      <c r="N301" s="578">
        <v>58</v>
      </c>
      <c r="O301" s="578">
        <v>23954</v>
      </c>
      <c r="P301" s="563">
        <v>0.54983243813983385</v>
      </c>
      <c r="Q301" s="579">
        <v>413</v>
      </c>
    </row>
    <row r="302" spans="1:17" ht="14.45" customHeight="1" x14ac:dyDescent="0.2">
      <c r="A302" s="557" t="s">
        <v>1320</v>
      </c>
      <c r="B302" s="558" t="s">
        <v>1136</v>
      </c>
      <c r="C302" s="558" t="s">
        <v>1137</v>
      </c>
      <c r="D302" s="558" t="s">
        <v>1148</v>
      </c>
      <c r="E302" s="558" t="s">
        <v>1149</v>
      </c>
      <c r="F302" s="578">
        <v>96</v>
      </c>
      <c r="G302" s="578">
        <v>17280</v>
      </c>
      <c r="H302" s="578">
        <v>0.66968957098011861</v>
      </c>
      <c r="I302" s="578">
        <v>180</v>
      </c>
      <c r="J302" s="578">
        <v>141</v>
      </c>
      <c r="K302" s="578">
        <v>25803</v>
      </c>
      <c r="L302" s="578">
        <v>1</v>
      </c>
      <c r="M302" s="578">
        <v>183</v>
      </c>
      <c r="N302" s="578">
        <v>179</v>
      </c>
      <c r="O302" s="578">
        <v>33115</v>
      </c>
      <c r="P302" s="563">
        <v>1.283377901794365</v>
      </c>
      <c r="Q302" s="579">
        <v>185</v>
      </c>
    </row>
    <row r="303" spans="1:17" ht="14.45" customHeight="1" x14ac:dyDescent="0.2">
      <c r="A303" s="557" t="s">
        <v>1320</v>
      </c>
      <c r="B303" s="558" t="s">
        <v>1136</v>
      </c>
      <c r="C303" s="558" t="s">
        <v>1137</v>
      </c>
      <c r="D303" s="558" t="s">
        <v>1152</v>
      </c>
      <c r="E303" s="558" t="s">
        <v>1153</v>
      </c>
      <c r="F303" s="578">
        <v>58</v>
      </c>
      <c r="G303" s="578">
        <v>19546</v>
      </c>
      <c r="H303" s="578">
        <v>1.6858720027600482</v>
      </c>
      <c r="I303" s="578">
        <v>337</v>
      </c>
      <c r="J303" s="578">
        <v>34</v>
      </c>
      <c r="K303" s="578">
        <v>11594</v>
      </c>
      <c r="L303" s="578">
        <v>1</v>
      </c>
      <c r="M303" s="578">
        <v>341</v>
      </c>
      <c r="N303" s="578">
        <v>59</v>
      </c>
      <c r="O303" s="578">
        <v>20296</v>
      </c>
      <c r="P303" s="563">
        <v>1.7505606348111091</v>
      </c>
      <c r="Q303" s="579">
        <v>344</v>
      </c>
    </row>
    <row r="304" spans="1:17" ht="14.45" customHeight="1" x14ac:dyDescent="0.2">
      <c r="A304" s="557" t="s">
        <v>1320</v>
      </c>
      <c r="B304" s="558" t="s">
        <v>1136</v>
      </c>
      <c r="C304" s="558" t="s">
        <v>1137</v>
      </c>
      <c r="D304" s="558" t="s">
        <v>1156</v>
      </c>
      <c r="E304" s="558" t="s">
        <v>1157</v>
      </c>
      <c r="F304" s="578">
        <v>509</v>
      </c>
      <c r="G304" s="578">
        <v>178150</v>
      </c>
      <c r="H304" s="578">
        <v>0.84874558118705279</v>
      </c>
      <c r="I304" s="578">
        <v>350</v>
      </c>
      <c r="J304" s="578">
        <v>598</v>
      </c>
      <c r="K304" s="578">
        <v>209898</v>
      </c>
      <c r="L304" s="578">
        <v>1</v>
      </c>
      <c r="M304" s="578">
        <v>351</v>
      </c>
      <c r="N304" s="578">
        <v>768</v>
      </c>
      <c r="O304" s="578">
        <v>271104</v>
      </c>
      <c r="P304" s="563">
        <v>1.2915987765486092</v>
      </c>
      <c r="Q304" s="579">
        <v>353</v>
      </c>
    </row>
    <row r="305" spans="1:17" ht="14.45" customHeight="1" x14ac:dyDescent="0.2">
      <c r="A305" s="557" t="s">
        <v>1320</v>
      </c>
      <c r="B305" s="558" t="s">
        <v>1136</v>
      </c>
      <c r="C305" s="558" t="s">
        <v>1137</v>
      </c>
      <c r="D305" s="558" t="s">
        <v>1162</v>
      </c>
      <c r="E305" s="558" t="s">
        <v>1163</v>
      </c>
      <c r="F305" s="578">
        <v>27</v>
      </c>
      <c r="G305" s="578">
        <v>3159</v>
      </c>
      <c r="H305" s="578">
        <v>0.74364406779661019</v>
      </c>
      <c r="I305" s="578">
        <v>117</v>
      </c>
      <c r="J305" s="578">
        <v>36</v>
      </c>
      <c r="K305" s="578">
        <v>4248</v>
      </c>
      <c r="L305" s="578">
        <v>1</v>
      </c>
      <c r="M305" s="578">
        <v>118</v>
      </c>
      <c r="N305" s="578">
        <v>12</v>
      </c>
      <c r="O305" s="578">
        <v>1428</v>
      </c>
      <c r="P305" s="563">
        <v>0.33615819209039549</v>
      </c>
      <c r="Q305" s="579">
        <v>119</v>
      </c>
    </row>
    <row r="306" spans="1:17" ht="14.45" customHeight="1" x14ac:dyDescent="0.2">
      <c r="A306" s="557" t="s">
        <v>1320</v>
      </c>
      <c r="B306" s="558" t="s">
        <v>1136</v>
      </c>
      <c r="C306" s="558" t="s">
        <v>1137</v>
      </c>
      <c r="D306" s="558" t="s">
        <v>1168</v>
      </c>
      <c r="E306" s="558" t="s">
        <v>1169</v>
      </c>
      <c r="F306" s="578"/>
      <c r="G306" s="578"/>
      <c r="H306" s="578"/>
      <c r="I306" s="578"/>
      <c r="J306" s="578">
        <v>2</v>
      </c>
      <c r="K306" s="578">
        <v>100</v>
      </c>
      <c r="L306" s="578">
        <v>1</v>
      </c>
      <c r="M306" s="578">
        <v>50</v>
      </c>
      <c r="N306" s="578"/>
      <c r="O306" s="578"/>
      <c r="P306" s="563"/>
      <c r="Q306" s="579"/>
    </row>
    <row r="307" spans="1:17" ht="14.45" customHeight="1" x14ac:dyDescent="0.2">
      <c r="A307" s="557" t="s">
        <v>1320</v>
      </c>
      <c r="B307" s="558" t="s">
        <v>1136</v>
      </c>
      <c r="C307" s="558" t="s">
        <v>1137</v>
      </c>
      <c r="D307" s="558" t="s">
        <v>1170</v>
      </c>
      <c r="E307" s="558" t="s">
        <v>1171</v>
      </c>
      <c r="F307" s="578">
        <v>56</v>
      </c>
      <c r="G307" s="578">
        <v>21952</v>
      </c>
      <c r="H307" s="578">
        <v>1.3099415204678362</v>
      </c>
      <c r="I307" s="578">
        <v>392</v>
      </c>
      <c r="J307" s="578">
        <v>42</v>
      </c>
      <c r="K307" s="578">
        <v>16758</v>
      </c>
      <c r="L307" s="578">
        <v>1</v>
      </c>
      <c r="M307" s="578">
        <v>399</v>
      </c>
      <c r="N307" s="578">
        <v>30</v>
      </c>
      <c r="O307" s="578">
        <v>12150</v>
      </c>
      <c r="P307" s="563">
        <v>0.72502685284640167</v>
      </c>
      <c r="Q307" s="579">
        <v>405</v>
      </c>
    </row>
    <row r="308" spans="1:17" ht="14.45" customHeight="1" x14ac:dyDescent="0.2">
      <c r="A308" s="557" t="s">
        <v>1320</v>
      </c>
      <c r="B308" s="558" t="s">
        <v>1136</v>
      </c>
      <c r="C308" s="558" t="s">
        <v>1137</v>
      </c>
      <c r="D308" s="558" t="s">
        <v>1172</v>
      </c>
      <c r="E308" s="558" t="s">
        <v>1173</v>
      </c>
      <c r="F308" s="578">
        <v>31</v>
      </c>
      <c r="G308" s="578">
        <v>1178</v>
      </c>
      <c r="H308" s="578">
        <v>1.4761904761904763</v>
      </c>
      <c r="I308" s="578">
        <v>38</v>
      </c>
      <c r="J308" s="578">
        <v>21</v>
      </c>
      <c r="K308" s="578">
        <v>798</v>
      </c>
      <c r="L308" s="578">
        <v>1</v>
      </c>
      <c r="M308" s="578">
        <v>38</v>
      </c>
      <c r="N308" s="578">
        <v>14</v>
      </c>
      <c r="O308" s="578">
        <v>546</v>
      </c>
      <c r="P308" s="563">
        <v>0.68421052631578949</v>
      </c>
      <c r="Q308" s="579">
        <v>39</v>
      </c>
    </row>
    <row r="309" spans="1:17" ht="14.45" customHeight="1" x14ac:dyDescent="0.2">
      <c r="A309" s="557" t="s">
        <v>1320</v>
      </c>
      <c r="B309" s="558" t="s">
        <v>1136</v>
      </c>
      <c r="C309" s="558" t="s">
        <v>1137</v>
      </c>
      <c r="D309" s="558" t="s">
        <v>1176</v>
      </c>
      <c r="E309" s="558" t="s">
        <v>1177</v>
      </c>
      <c r="F309" s="578">
        <v>46</v>
      </c>
      <c r="G309" s="578">
        <v>32515</v>
      </c>
      <c r="H309" s="578">
        <v>1.2325158257837079</v>
      </c>
      <c r="I309" s="578">
        <v>706.8478260869565</v>
      </c>
      <c r="J309" s="578">
        <v>37</v>
      </c>
      <c r="K309" s="578">
        <v>26381</v>
      </c>
      <c r="L309" s="578">
        <v>1</v>
      </c>
      <c r="M309" s="578">
        <v>713</v>
      </c>
      <c r="N309" s="578">
        <v>30</v>
      </c>
      <c r="O309" s="578">
        <v>21570</v>
      </c>
      <c r="P309" s="563">
        <v>0.81763390318790041</v>
      </c>
      <c r="Q309" s="579">
        <v>719</v>
      </c>
    </row>
    <row r="310" spans="1:17" ht="14.45" customHeight="1" x14ac:dyDescent="0.2">
      <c r="A310" s="557" t="s">
        <v>1320</v>
      </c>
      <c r="B310" s="558" t="s">
        <v>1136</v>
      </c>
      <c r="C310" s="558" t="s">
        <v>1137</v>
      </c>
      <c r="D310" s="558" t="s">
        <v>1178</v>
      </c>
      <c r="E310" s="558" t="s">
        <v>1179</v>
      </c>
      <c r="F310" s="578"/>
      <c r="G310" s="578"/>
      <c r="H310" s="578"/>
      <c r="I310" s="578"/>
      <c r="J310" s="578">
        <v>1</v>
      </c>
      <c r="K310" s="578">
        <v>150</v>
      </c>
      <c r="L310" s="578">
        <v>1</v>
      </c>
      <c r="M310" s="578">
        <v>150</v>
      </c>
      <c r="N310" s="578"/>
      <c r="O310" s="578"/>
      <c r="P310" s="563"/>
      <c r="Q310" s="579"/>
    </row>
    <row r="311" spans="1:17" ht="14.45" customHeight="1" x14ac:dyDescent="0.2">
      <c r="A311" s="557" t="s">
        <v>1320</v>
      </c>
      <c r="B311" s="558" t="s">
        <v>1136</v>
      </c>
      <c r="C311" s="558" t="s">
        <v>1137</v>
      </c>
      <c r="D311" s="558" t="s">
        <v>1180</v>
      </c>
      <c r="E311" s="558" t="s">
        <v>1181</v>
      </c>
      <c r="F311" s="578">
        <v>1698</v>
      </c>
      <c r="G311" s="578">
        <v>517890</v>
      </c>
      <c r="H311" s="578">
        <v>0.90693691421846767</v>
      </c>
      <c r="I311" s="578">
        <v>305</v>
      </c>
      <c r="J311" s="578">
        <v>1854</v>
      </c>
      <c r="K311" s="578">
        <v>571032</v>
      </c>
      <c r="L311" s="578">
        <v>1</v>
      </c>
      <c r="M311" s="578">
        <v>308</v>
      </c>
      <c r="N311" s="578">
        <v>1665</v>
      </c>
      <c r="O311" s="578">
        <v>516150</v>
      </c>
      <c r="P311" s="563">
        <v>0.90388979952086745</v>
      </c>
      <c r="Q311" s="579">
        <v>310</v>
      </c>
    </row>
    <row r="312" spans="1:17" ht="14.45" customHeight="1" x14ac:dyDescent="0.2">
      <c r="A312" s="557" t="s">
        <v>1320</v>
      </c>
      <c r="B312" s="558" t="s">
        <v>1136</v>
      </c>
      <c r="C312" s="558" t="s">
        <v>1137</v>
      </c>
      <c r="D312" s="558" t="s">
        <v>1182</v>
      </c>
      <c r="E312" s="558" t="s">
        <v>1183</v>
      </c>
      <c r="F312" s="578">
        <v>9</v>
      </c>
      <c r="G312" s="578">
        <v>33498</v>
      </c>
      <c r="H312" s="578"/>
      <c r="I312" s="578">
        <v>3722</v>
      </c>
      <c r="J312" s="578"/>
      <c r="K312" s="578"/>
      <c r="L312" s="578"/>
      <c r="M312" s="578"/>
      <c r="N312" s="578">
        <v>2</v>
      </c>
      <c r="O312" s="578">
        <v>7598</v>
      </c>
      <c r="P312" s="563"/>
      <c r="Q312" s="579">
        <v>3799</v>
      </c>
    </row>
    <row r="313" spans="1:17" ht="14.45" customHeight="1" x14ac:dyDescent="0.2">
      <c r="A313" s="557" t="s">
        <v>1320</v>
      </c>
      <c r="B313" s="558" t="s">
        <v>1136</v>
      </c>
      <c r="C313" s="558" t="s">
        <v>1137</v>
      </c>
      <c r="D313" s="558" t="s">
        <v>1184</v>
      </c>
      <c r="E313" s="558" t="s">
        <v>1185</v>
      </c>
      <c r="F313" s="578">
        <v>643</v>
      </c>
      <c r="G313" s="578">
        <v>318285</v>
      </c>
      <c r="H313" s="578">
        <v>1.0013276159855031</v>
      </c>
      <c r="I313" s="578">
        <v>495</v>
      </c>
      <c r="J313" s="578">
        <v>637</v>
      </c>
      <c r="K313" s="578">
        <v>317863</v>
      </c>
      <c r="L313" s="578">
        <v>1</v>
      </c>
      <c r="M313" s="578">
        <v>499</v>
      </c>
      <c r="N313" s="578">
        <v>674</v>
      </c>
      <c r="O313" s="578">
        <v>339022</v>
      </c>
      <c r="P313" s="563">
        <v>1.0665664138323743</v>
      </c>
      <c r="Q313" s="579">
        <v>503</v>
      </c>
    </row>
    <row r="314" spans="1:17" ht="14.45" customHeight="1" x14ac:dyDescent="0.2">
      <c r="A314" s="557" t="s">
        <v>1320</v>
      </c>
      <c r="B314" s="558" t="s">
        <v>1136</v>
      </c>
      <c r="C314" s="558" t="s">
        <v>1137</v>
      </c>
      <c r="D314" s="558" t="s">
        <v>1188</v>
      </c>
      <c r="E314" s="558" t="s">
        <v>1189</v>
      </c>
      <c r="F314" s="578">
        <v>2113</v>
      </c>
      <c r="G314" s="578">
        <v>783923</v>
      </c>
      <c r="H314" s="578">
        <v>0.95593837494024803</v>
      </c>
      <c r="I314" s="578">
        <v>371</v>
      </c>
      <c r="J314" s="578">
        <v>2181</v>
      </c>
      <c r="K314" s="578">
        <v>820056</v>
      </c>
      <c r="L314" s="578">
        <v>1</v>
      </c>
      <c r="M314" s="578">
        <v>376</v>
      </c>
      <c r="N314" s="578">
        <v>1999</v>
      </c>
      <c r="O314" s="578">
        <v>759620</v>
      </c>
      <c r="P314" s="563">
        <v>0.92630259396919234</v>
      </c>
      <c r="Q314" s="579">
        <v>380</v>
      </c>
    </row>
    <row r="315" spans="1:17" ht="14.45" customHeight="1" x14ac:dyDescent="0.2">
      <c r="A315" s="557" t="s">
        <v>1320</v>
      </c>
      <c r="B315" s="558" t="s">
        <v>1136</v>
      </c>
      <c r="C315" s="558" t="s">
        <v>1137</v>
      </c>
      <c r="D315" s="558" t="s">
        <v>1190</v>
      </c>
      <c r="E315" s="558" t="s">
        <v>1191</v>
      </c>
      <c r="F315" s="578"/>
      <c r="G315" s="578"/>
      <c r="H315" s="578"/>
      <c r="I315" s="578"/>
      <c r="J315" s="578">
        <v>1</v>
      </c>
      <c r="K315" s="578">
        <v>3132</v>
      </c>
      <c r="L315" s="578">
        <v>1</v>
      </c>
      <c r="M315" s="578">
        <v>3132</v>
      </c>
      <c r="N315" s="578"/>
      <c r="O315" s="578"/>
      <c r="P315" s="563"/>
      <c r="Q315" s="579"/>
    </row>
    <row r="316" spans="1:17" ht="14.45" customHeight="1" x14ac:dyDescent="0.2">
      <c r="A316" s="557" t="s">
        <v>1320</v>
      </c>
      <c r="B316" s="558" t="s">
        <v>1136</v>
      </c>
      <c r="C316" s="558" t="s">
        <v>1137</v>
      </c>
      <c r="D316" s="558" t="s">
        <v>1192</v>
      </c>
      <c r="E316" s="558" t="s">
        <v>1193</v>
      </c>
      <c r="F316" s="578">
        <v>1</v>
      </c>
      <c r="G316" s="578">
        <v>12</v>
      </c>
      <c r="H316" s="578"/>
      <c r="I316" s="578">
        <v>12</v>
      </c>
      <c r="J316" s="578"/>
      <c r="K316" s="578"/>
      <c r="L316" s="578"/>
      <c r="M316" s="578"/>
      <c r="N316" s="578"/>
      <c r="O316" s="578"/>
      <c r="P316" s="563"/>
      <c r="Q316" s="579"/>
    </row>
    <row r="317" spans="1:17" ht="14.45" customHeight="1" x14ac:dyDescent="0.2">
      <c r="A317" s="557" t="s">
        <v>1320</v>
      </c>
      <c r="B317" s="558" t="s">
        <v>1136</v>
      </c>
      <c r="C317" s="558" t="s">
        <v>1137</v>
      </c>
      <c r="D317" s="558" t="s">
        <v>1196</v>
      </c>
      <c r="E317" s="558" t="s">
        <v>1197</v>
      </c>
      <c r="F317" s="578">
        <v>3</v>
      </c>
      <c r="G317" s="578">
        <v>336</v>
      </c>
      <c r="H317" s="578">
        <v>0.99115044247787609</v>
      </c>
      <c r="I317" s="578">
        <v>112</v>
      </c>
      <c r="J317" s="578">
        <v>3</v>
      </c>
      <c r="K317" s="578">
        <v>339</v>
      </c>
      <c r="L317" s="578">
        <v>1</v>
      </c>
      <c r="M317" s="578">
        <v>113</v>
      </c>
      <c r="N317" s="578"/>
      <c r="O317" s="578"/>
      <c r="P317" s="563"/>
      <c r="Q317" s="579"/>
    </row>
    <row r="318" spans="1:17" ht="14.45" customHeight="1" x14ac:dyDescent="0.2">
      <c r="A318" s="557" t="s">
        <v>1320</v>
      </c>
      <c r="B318" s="558" t="s">
        <v>1136</v>
      </c>
      <c r="C318" s="558" t="s">
        <v>1137</v>
      </c>
      <c r="D318" s="558" t="s">
        <v>1198</v>
      </c>
      <c r="E318" s="558" t="s">
        <v>1199</v>
      </c>
      <c r="F318" s="578">
        <v>108</v>
      </c>
      <c r="G318" s="578">
        <v>13602</v>
      </c>
      <c r="H318" s="578">
        <v>1.349404761904762</v>
      </c>
      <c r="I318" s="578">
        <v>125.94444444444444</v>
      </c>
      <c r="J318" s="578">
        <v>80</v>
      </c>
      <c r="K318" s="578">
        <v>10080</v>
      </c>
      <c r="L318" s="578">
        <v>1</v>
      </c>
      <c r="M318" s="578">
        <v>126</v>
      </c>
      <c r="N318" s="578">
        <v>122</v>
      </c>
      <c r="O318" s="578">
        <v>15372</v>
      </c>
      <c r="P318" s="563">
        <v>1.5249999999999999</v>
      </c>
      <c r="Q318" s="579">
        <v>126</v>
      </c>
    </row>
    <row r="319" spans="1:17" ht="14.45" customHeight="1" x14ac:dyDescent="0.2">
      <c r="A319" s="557" t="s">
        <v>1320</v>
      </c>
      <c r="B319" s="558" t="s">
        <v>1136</v>
      </c>
      <c r="C319" s="558" t="s">
        <v>1137</v>
      </c>
      <c r="D319" s="558" t="s">
        <v>1200</v>
      </c>
      <c r="E319" s="558" t="s">
        <v>1201</v>
      </c>
      <c r="F319" s="578">
        <v>53</v>
      </c>
      <c r="G319" s="578">
        <v>26288</v>
      </c>
      <c r="H319" s="578">
        <v>0.95592727272727274</v>
      </c>
      <c r="I319" s="578">
        <v>496</v>
      </c>
      <c r="J319" s="578">
        <v>55</v>
      </c>
      <c r="K319" s="578">
        <v>27500</v>
      </c>
      <c r="L319" s="578">
        <v>1</v>
      </c>
      <c r="M319" s="578">
        <v>500</v>
      </c>
      <c r="N319" s="578">
        <v>27</v>
      </c>
      <c r="O319" s="578">
        <v>13608</v>
      </c>
      <c r="P319" s="563">
        <v>0.49483636363636363</v>
      </c>
      <c r="Q319" s="579">
        <v>504</v>
      </c>
    </row>
    <row r="320" spans="1:17" ht="14.45" customHeight="1" x14ac:dyDescent="0.2">
      <c r="A320" s="557" t="s">
        <v>1320</v>
      </c>
      <c r="B320" s="558" t="s">
        <v>1136</v>
      </c>
      <c r="C320" s="558" t="s">
        <v>1137</v>
      </c>
      <c r="D320" s="558" t="s">
        <v>1202</v>
      </c>
      <c r="E320" s="558" t="s">
        <v>1203</v>
      </c>
      <c r="F320" s="578">
        <v>6</v>
      </c>
      <c r="G320" s="578">
        <v>2748</v>
      </c>
      <c r="H320" s="578">
        <v>1.4838012958963283</v>
      </c>
      <c r="I320" s="578">
        <v>458</v>
      </c>
      <c r="J320" s="578">
        <v>4</v>
      </c>
      <c r="K320" s="578">
        <v>1852</v>
      </c>
      <c r="L320" s="578">
        <v>1</v>
      </c>
      <c r="M320" s="578">
        <v>463</v>
      </c>
      <c r="N320" s="578">
        <v>4</v>
      </c>
      <c r="O320" s="578">
        <v>1868</v>
      </c>
      <c r="P320" s="563">
        <v>1.0086393088552916</v>
      </c>
      <c r="Q320" s="579">
        <v>467</v>
      </c>
    </row>
    <row r="321" spans="1:17" ht="14.45" customHeight="1" x14ac:dyDescent="0.2">
      <c r="A321" s="557" t="s">
        <v>1320</v>
      </c>
      <c r="B321" s="558" t="s">
        <v>1136</v>
      </c>
      <c r="C321" s="558" t="s">
        <v>1137</v>
      </c>
      <c r="D321" s="558" t="s">
        <v>1204</v>
      </c>
      <c r="E321" s="558" t="s">
        <v>1205</v>
      </c>
      <c r="F321" s="578">
        <v>834</v>
      </c>
      <c r="G321" s="578">
        <v>48372</v>
      </c>
      <c r="H321" s="578">
        <v>0.97371069688795842</v>
      </c>
      <c r="I321" s="578">
        <v>58</v>
      </c>
      <c r="J321" s="578">
        <v>842</v>
      </c>
      <c r="K321" s="578">
        <v>49678</v>
      </c>
      <c r="L321" s="578">
        <v>1</v>
      </c>
      <c r="M321" s="578">
        <v>59</v>
      </c>
      <c r="N321" s="578">
        <v>700</v>
      </c>
      <c r="O321" s="578">
        <v>41300</v>
      </c>
      <c r="P321" s="563">
        <v>0.83135391923990498</v>
      </c>
      <c r="Q321" s="579">
        <v>59</v>
      </c>
    </row>
    <row r="322" spans="1:17" ht="14.45" customHeight="1" x14ac:dyDescent="0.2">
      <c r="A322" s="557" t="s">
        <v>1320</v>
      </c>
      <c r="B322" s="558" t="s">
        <v>1136</v>
      </c>
      <c r="C322" s="558" t="s">
        <v>1137</v>
      </c>
      <c r="D322" s="558" t="s">
        <v>1206</v>
      </c>
      <c r="E322" s="558" t="s">
        <v>1207</v>
      </c>
      <c r="F322" s="578"/>
      <c r="G322" s="578"/>
      <c r="H322" s="578"/>
      <c r="I322" s="578"/>
      <c r="J322" s="578"/>
      <c r="K322" s="578"/>
      <c r="L322" s="578"/>
      <c r="M322" s="578"/>
      <c r="N322" s="578">
        <v>1</v>
      </c>
      <c r="O322" s="578">
        <v>2183</v>
      </c>
      <c r="P322" s="563"/>
      <c r="Q322" s="579">
        <v>2183</v>
      </c>
    </row>
    <row r="323" spans="1:17" ht="14.45" customHeight="1" x14ac:dyDescent="0.2">
      <c r="A323" s="557" t="s">
        <v>1320</v>
      </c>
      <c r="B323" s="558" t="s">
        <v>1136</v>
      </c>
      <c r="C323" s="558" t="s">
        <v>1137</v>
      </c>
      <c r="D323" s="558" t="s">
        <v>1212</v>
      </c>
      <c r="E323" s="558" t="s">
        <v>1213</v>
      </c>
      <c r="F323" s="578">
        <v>7061</v>
      </c>
      <c r="G323" s="578">
        <v>1242736</v>
      </c>
      <c r="H323" s="578">
        <v>1.084790502793296</v>
      </c>
      <c r="I323" s="578">
        <v>176</v>
      </c>
      <c r="J323" s="578">
        <v>6400</v>
      </c>
      <c r="K323" s="578">
        <v>1145600</v>
      </c>
      <c r="L323" s="578">
        <v>1</v>
      </c>
      <c r="M323" s="578">
        <v>179</v>
      </c>
      <c r="N323" s="578">
        <v>7572</v>
      </c>
      <c r="O323" s="578">
        <v>1370532</v>
      </c>
      <c r="P323" s="563">
        <v>1.1963442737430168</v>
      </c>
      <c r="Q323" s="579">
        <v>181</v>
      </c>
    </row>
    <row r="324" spans="1:17" ht="14.45" customHeight="1" x14ac:dyDescent="0.2">
      <c r="A324" s="557" t="s">
        <v>1320</v>
      </c>
      <c r="B324" s="558" t="s">
        <v>1136</v>
      </c>
      <c r="C324" s="558" t="s">
        <v>1137</v>
      </c>
      <c r="D324" s="558" t="s">
        <v>1214</v>
      </c>
      <c r="E324" s="558" t="s">
        <v>1215</v>
      </c>
      <c r="F324" s="578">
        <v>97</v>
      </c>
      <c r="G324" s="578">
        <v>8342</v>
      </c>
      <c r="H324" s="578">
        <v>1.2292956086059534</v>
      </c>
      <c r="I324" s="578">
        <v>86</v>
      </c>
      <c r="J324" s="578">
        <v>78</v>
      </c>
      <c r="K324" s="578">
        <v>6786</v>
      </c>
      <c r="L324" s="578">
        <v>1</v>
      </c>
      <c r="M324" s="578">
        <v>87</v>
      </c>
      <c r="N324" s="578">
        <v>64</v>
      </c>
      <c r="O324" s="578">
        <v>5632</v>
      </c>
      <c r="P324" s="563">
        <v>0.82994400235779542</v>
      </c>
      <c r="Q324" s="579">
        <v>88</v>
      </c>
    </row>
    <row r="325" spans="1:17" ht="14.45" customHeight="1" x14ac:dyDescent="0.2">
      <c r="A325" s="557" t="s">
        <v>1320</v>
      </c>
      <c r="B325" s="558" t="s">
        <v>1136</v>
      </c>
      <c r="C325" s="558" t="s">
        <v>1137</v>
      </c>
      <c r="D325" s="558" t="s">
        <v>1216</v>
      </c>
      <c r="E325" s="558" t="s">
        <v>1217</v>
      </c>
      <c r="F325" s="578">
        <v>1</v>
      </c>
      <c r="G325" s="578">
        <v>179</v>
      </c>
      <c r="H325" s="578"/>
      <c r="I325" s="578">
        <v>179</v>
      </c>
      <c r="J325" s="578"/>
      <c r="K325" s="578"/>
      <c r="L325" s="578"/>
      <c r="M325" s="578"/>
      <c r="N325" s="578"/>
      <c r="O325" s="578"/>
      <c r="P325" s="563"/>
      <c r="Q325" s="579"/>
    </row>
    <row r="326" spans="1:17" ht="14.45" customHeight="1" x14ac:dyDescent="0.2">
      <c r="A326" s="557" t="s">
        <v>1320</v>
      </c>
      <c r="B326" s="558" t="s">
        <v>1136</v>
      </c>
      <c r="C326" s="558" t="s">
        <v>1137</v>
      </c>
      <c r="D326" s="558" t="s">
        <v>1218</v>
      </c>
      <c r="E326" s="558" t="s">
        <v>1219</v>
      </c>
      <c r="F326" s="578">
        <v>9</v>
      </c>
      <c r="G326" s="578">
        <v>1530</v>
      </c>
      <c r="H326" s="578">
        <v>1.2707641196013288</v>
      </c>
      <c r="I326" s="578">
        <v>170</v>
      </c>
      <c r="J326" s="578">
        <v>7</v>
      </c>
      <c r="K326" s="578">
        <v>1204</v>
      </c>
      <c r="L326" s="578">
        <v>1</v>
      </c>
      <c r="M326" s="578">
        <v>172</v>
      </c>
      <c r="N326" s="578">
        <v>9</v>
      </c>
      <c r="O326" s="578">
        <v>1566</v>
      </c>
      <c r="P326" s="563">
        <v>1.3006644518272426</v>
      </c>
      <c r="Q326" s="579">
        <v>174</v>
      </c>
    </row>
    <row r="327" spans="1:17" ht="14.45" customHeight="1" x14ac:dyDescent="0.2">
      <c r="A327" s="557" t="s">
        <v>1320</v>
      </c>
      <c r="B327" s="558" t="s">
        <v>1136</v>
      </c>
      <c r="C327" s="558" t="s">
        <v>1137</v>
      </c>
      <c r="D327" s="558" t="s">
        <v>1220</v>
      </c>
      <c r="E327" s="558" t="s">
        <v>1221</v>
      </c>
      <c r="F327" s="578"/>
      <c r="G327" s="578"/>
      <c r="H327" s="578"/>
      <c r="I327" s="578"/>
      <c r="J327" s="578">
        <v>1</v>
      </c>
      <c r="K327" s="578">
        <v>31</v>
      </c>
      <c r="L327" s="578">
        <v>1</v>
      </c>
      <c r="M327" s="578">
        <v>31</v>
      </c>
      <c r="N327" s="578"/>
      <c r="O327" s="578"/>
      <c r="P327" s="563"/>
      <c r="Q327" s="579"/>
    </row>
    <row r="328" spans="1:17" ht="14.45" customHeight="1" x14ac:dyDescent="0.2">
      <c r="A328" s="557" t="s">
        <v>1320</v>
      </c>
      <c r="B328" s="558" t="s">
        <v>1136</v>
      </c>
      <c r="C328" s="558" t="s">
        <v>1137</v>
      </c>
      <c r="D328" s="558" t="s">
        <v>1222</v>
      </c>
      <c r="E328" s="558" t="s">
        <v>1223</v>
      </c>
      <c r="F328" s="578">
        <v>1</v>
      </c>
      <c r="G328" s="578">
        <v>177</v>
      </c>
      <c r="H328" s="578">
        <v>0.49719101123595505</v>
      </c>
      <c r="I328" s="578">
        <v>177</v>
      </c>
      <c r="J328" s="578">
        <v>2</v>
      </c>
      <c r="K328" s="578">
        <v>356</v>
      </c>
      <c r="L328" s="578">
        <v>1</v>
      </c>
      <c r="M328" s="578">
        <v>178</v>
      </c>
      <c r="N328" s="578">
        <v>1</v>
      </c>
      <c r="O328" s="578">
        <v>180</v>
      </c>
      <c r="P328" s="563">
        <v>0.5056179775280899</v>
      </c>
      <c r="Q328" s="579">
        <v>180</v>
      </c>
    </row>
    <row r="329" spans="1:17" ht="14.45" customHeight="1" x14ac:dyDescent="0.2">
      <c r="A329" s="557" t="s">
        <v>1320</v>
      </c>
      <c r="B329" s="558" t="s">
        <v>1136</v>
      </c>
      <c r="C329" s="558" t="s">
        <v>1137</v>
      </c>
      <c r="D329" s="558" t="s">
        <v>1226</v>
      </c>
      <c r="E329" s="558" t="s">
        <v>1227</v>
      </c>
      <c r="F329" s="578">
        <v>41</v>
      </c>
      <c r="G329" s="578">
        <v>10824</v>
      </c>
      <c r="H329" s="578">
        <v>1.0134831460674156</v>
      </c>
      <c r="I329" s="578">
        <v>264</v>
      </c>
      <c r="J329" s="578">
        <v>40</v>
      </c>
      <c r="K329" s="578">
        <v>10680</v>
      </c>
      <c r="L329" s="578">
        <v>1</v>
      </c>
      <c r="M329" s="578">
        <v>267</v>
      </c>
      <c r="N329" s="578">
        <v>24</v>
      </c>
      <c r="O329" s="578">
        <v>6456</v>
      </c>
      <c r="P329" s="563">
        <v>0.60449438202247197</v>
      </c>
      <c r="Q329" s="579">
        <v>269</v>
      </c>
    </row>
    <row r="330" spans="1:17" ht="14.45" customHeight="1" x14ac:dyDescent="0.2">
      <c r="A330" s="557" t="s">
        <v>1320</v>
      </c>
      <c r="B330" s="558" t="s">
        <v>1136</v>
      </c>
      <c r="C330" s="558" t="s">
        <v>1137</v>
      </c>
      <c r="D330" s="558" t="s">
        <v>1228</v>
      </c>
      <c r="E330" s="558" t="s">
        <v>1229</v>
      </c>
      <c r="F330" s="578">
        <v>2</v>
      </c>
      <c r="G330" s="578">
        <v>4268</v>
      </c>
      <c r="H330" s="578">
        <v>0.66293880086983537</v>
      </c>
      <c r="I330" s="578">
        <v>2134</v>
      </c>
      <c r="J330" s="578">
        <v>3</v>
      </c>
      <c r="K330" s="578">
        <v>6438</v>
      </c>
      <c r="L330" s="578">
        <v>1</v>
      </c>
      <c r="M330" s="578">
        <v>2146</v>
      </c>
      <c r="N330" s="578">
        <v>12</v>
      </c>
      <c r="O330" s="578">
        <v>25884</v>
      </c>
      <c r="P330" s="563">
        <v>4.0205032618825722</v>
      </c>
      <c r="Q330" s="579">
        <v>2157</v>
      </c>
    </row>
    <row r="331" spans="1:17" ht="14.45" customHeight="1" x14ac:dyDescent="0.2">
      <c r="A331" s="557" t="s">
        <v>1320</v>
      </c>
      <c r="B331" s="558" t="s">
        <v>1136</v>
      </c>
      <c r="C331" s="558" t="s">
        <v>1137</v>
      </c>
      <c r="D331" s="558" t="s">
        <v>1230</v>
      </c>
      <c r="E331" s="558" t="s">
        <v>1231</v>
      </c>
      <c r="F331" s="578">
        <v>57</v>
      </c>
      <c r="G331" s="578">
        <v>13851</v>
      </c>
      <c r="H331" s="578">
        <v>0.87332912988650691</v>
      </c>
      <c r="I331" s="578">
        <v>243</v>
      </c>
      <c r="J331" s="578">
        <v>65</v>
      </c>
      <c r="K331" s="578">
        <v>15860</v>
      </c>
      <c r="L331" s="578">
        <v>1</v>
      </c>
      <c r="M331" s="578">
        <v>244</v>
      </c>
      <c r="N331" s="578">
        <v>36</v>
      </c>
      <c r="O331" s="578">
        <v>8856</v>
      </c>
      <c r="P331" s="563">
        <v>0.55838587641866333</v>
      </c>
      <c r="Q331" s="579">
        <v>246</v>
      </c>
    </row>
    <row r="332" spans="1:17" ht="14.45" customHeight="1" x14ac:dyDescent="0.2">
      <c r="A332" s="557" t="s">
        <v>1320</v>
      </c>
      <c r="B332" s="558" t="s">
        <v>1136</v>
      </c>
      <c r="C332" s="558" t="s">
        <v>1137</v>
      </c>
      <c r="D332" s="558" t="s">
        <v>1232</v>
      </c>
      <c r="E332" s="558" t="s">
        <v>1233</v>
      </c>
      <c r="F332" s="578">
        <v>9</v>
      </c>
      <c r="G332" s="578">
        <v>3834</v>
      </c>
      <c r="H332" s="578">
        <v>4.4068965517241381</v>
      </c>
      <c r="I332" s="578">
        <v>426</v>
      </c>
      <c r="J332" s="578">
        <v>2</v>
      </c>
      <c r="K332" s="578">
        <v>870</v>
      </c>
      <c r="L332" s="578">
        <v>1</v>
      </c>
      <c r="M332" s="578">
        <v>435</v>
      </c>
      <c r="N332" s="578">
        <v>5</v>
      </c>
      <c r="O332" s="578">
        <v>2210</v>
      </c>
      <c r="P332" s="563">
        <v>2.5402298850574714</v>
      </c>
      <c r="Q332" s="579">
        <v>442</v>
      </c>
    </row>
    <row r="333" spans="1:17" ht="14.45" customHeight="1" x14ac:dyDescent="0.2">
      <c r="A333" s="557" t="s">
        <v>1320</v>
      </c>
      <c r="B333" s="558" t="s">
        <v>1136</v>
      </c>
      <c r="C333" s="558" t="s">
        <v>1137</v>
      </c>
      <c r="D333" s="558" t="s">
        <v>1234</v>
      </c>
      <c r="E333" s="558" t="s">
        <v>1235</v>
      </c>
      <c r="F333" s="578"/>
      <c r="G333" s="578"/>
      <c r="H333" s="578"/>
      <c r="I333" s="578"/>
      <c r="J333" s="578">
        <v>2</v>
      </c>
      <c r="K333" s="578">
        <v>1730</v>
      </c>
      <c r="L333" s="578">
        <v>1</v>
      </c>
      <c r="M333" s="578">
        <v>865</v>
      </c>
      <c r="N333" s="578">
        <v>3</v>
      </c>
      <c r="O333" s="578">
        <v>2628</v>
      </c>
      <c r="P333" s="563">
        <v>1.5190751445086705</v>
      </c>
      <c r="Q333" s="579">
        <v>876</v>
      </c>
    </row>
    <row r="334" spans="1:17" ht="14.45" customHeight="1" x14ac:dyDescent="0.2">
      <c r="A334" s="557" t="s">
        <v>1320</v>
      </c>
      <c r="B334" s="558" t="s">
        <v>1136</v>
      </c>
      <c r="C334" s="558" t="s">
        <v>1137</v>
      </c>
      <c r="D334" s="558" t="s">
        <v>1236</v>
      </c>
      <c r="E334" s="558" t="s">
        <v>1141</v>
      </c>
      <c r="F334" s="578"/>
      <c r="G334" s="578"/>
      <c r="H334" s="578"/>
      <c r="I334" s="578"/>
      <c r="J334" s="578"/>
      <c r="K334" s="578"/>
      <c r="L334" s="578"/>
      <c r="M334" s="578"/>
      <c r="N334" s="578">
        <v>1</v>
      </c>
      <c r="O334" s="578">
        <v>39</v>
      </c>
      <c r="P334" s="563"/>
      <c r="Q334" s="579">
        <v>39</v>
      </c>
    </row>
    <row r="335" spans="1:17" ht="14.45" customHeight="1" x14ac:dyDescent="0.2">
      <c r="A335" s="557" t="s">
        <v>1320</v>
      </c>
      <c r="B335" s="558" t="s">
        <v>1136</v>
      </c>
      <c r="C335" s="558" t="s">
        <v>1137</v>
      </c>
      <c r="D335" s="558" t="s">
        <v>1313</v>
      </c>
      <c r="E335" s="558" t="s">
        <v>1314</v>
      </c>
      <c r="F335" s="578">
        <v>14</v>
      </c>
      <c r="G335" s="578">
        <v>14840</v>
      </c>
      <c r="H335" s="578">
        <v>0.62748414376321349</v>
      </c>
      <c r="I335" s="578">
        <v>1060</v>
      </c>
      <c r="J335" s="578">
        <v>22</v>
      </c>
      <c r="K335" s="578">
        <v>23650</v>
      </c>
      <c r="L335" s="578">
        <v>1</v>
      </c>
      <c r="M335" s="578">
        <v>1075</v>
      </c>
      <c r="N335" s="578">
        <v>36</v>
      </c>
      <c r="O335" s="578">
        <v>39132</v>
      </c>
      <c r="P335" s="563">
        <v>1.6546300211416491</v>
      </c>
      <c r="Q335" s="579">
        <v>1087</v>
      </c>
    </row>
    <row r="336" spans="1:17" ht="14.45" customHeight="1" x14ac:dyDescent="0.2">
      <c r="A336" s="557" t="s">
        <v>1320</v>
      </c>
      <c r="B336" s="558" t="s">
        <v>1136</v>
      </c>
      <c r="C336" s="558" t="s">
        <v>1137</v>
      </c>
      <c r="D336" s="558" t="s">
        <v>1239</v>
      </c>
      <c r="E336" s="558" t="s">
        <v>1240</v>
      </c>
      <c r="F336" s="578">
        <v>1</v>
      </c>
      <c r="G336" s="578">
        <v>289</v>
      </c>
      <c r="H336" s="578"/>
      <c r="I336" s="578">
        <v>289</v>
      </c>
      <c r="J336" s="578"/>
      <c r="K336" s="578"/>
      <c r="L336" s="578"/>
      <c r="M336" s="578"/>
      <c r="N336" s="578">
        <v>2</v>
      </c>
      <c r="O336" s="578">
        <v>586</v>
      </c>
      <c r="P336" s="563"/>
      <c r="Q336" s="579">
        <v>293</v>
      </c>
    </row>
    <row r="337" spans="1:17" ht="14.45" customHeight="1" x14ac:dyDescent="0.2">
      <c r="A337" s="557" t="s">
        <v>1320</v>
      </c>
      <c r="B337" s="558" t="s">
        <v>1136</v>
      </c>
      <c r="C337" s="558" t="s">
        <v>1137</v>
      </c>
      <c r="D337" s="558" t="s">
        <v>1241</v>
      </c>
      <c r="E337" s="558" t="s">
        <v>1242</v>
      </c>
      <c r="F337" s="578">
        <v>9</v>
      </c>
      <c r="G337" s="578">
        <v>9918</v>
      </c>
      <c r="H337" s="578">
        <v>4.4355992844364938</v>
      </c>
      <c r="I337" s="578">
        <v>1102</v>
      </c>
      <c r="J337" s="578">
        <v>2</v>
      </c>
      <c r="K337" s="578">
        <v>2236</v>
      </c>
      <c r="L337" s="578">
        <v>1</v>
      </c>
      <c r="M337" s="578">
        <v>1118</v>
      </c>
      <c r="N337" s="578">
        <v>5</v>
      </c>
      <c r="O337" s="578">
        <v>5660</v>
      </c>
      <c r="P337" s="563">
        <v>2.5313059033989265</v>
      </c>
      <c r="Q337" s="579">
        <v>1132</v>
      </c>
    </row>
    <row r="338" spans="1:17" ht="14.45" customHeight="1" x14ac:dyDescent="0.2">
      <c r="A338" s="557" t="s">
        <v>1320</v>
      </c>
      <c r="B338" s="558" t="s">
        <v>1136</v>
      </c>
      <c r="C338" s="558" t="s">
        <v>1137</v>
      </c>
      <c r="D338" s="558" t="s">
        <v>1243</v>
      </c>
      <c r="E338" s="558" t="s">
        <v>1244</v>
      </c>
      <c r="F338" s="578"/>
      <c r="G338" s="578"/>
      <c r="H338" s="578"/>
      <c r="I338" s="578"/>
      <c r="J338" s="578"/>
      <c r="K338" s="578"/>
      <c r="L338" s="578"/>
      <c r="M338" s="578"/>
      <c r="N338" s="578">
        <v>1</v>
      </c>
      <c r="O338" s="578">
        <v>110</v>
      </c>
      <c r="P338" s="563"/>
      <c r="Q338" s="579">
        <v>110</v>
      </c>
    </row>
    <row r="339" spans="1:17" ht="14.45" customHeight="1" x14ac:dyDescent="0.2">
      <c r="A339" s="557" t="s">
        <v>1320</v>
      </c>
      <c r="B339" s="558" t="s">
        <v>1136</v>
      </c>
      <c r="C339" s="558" t="s">
        <v>1137</v>
      </c>
      <c r="D339" s="558" t="s">
        <v>1249</v>
      </c>
      <c r="E339" s="558" t="s">
        <v>1250</v>
      </c>
      <c r="F339" s="578"/>
      <c r="G339" s="578"/>
      <c r="H339" s="578"/>
      <c r="I339" s="578"/>
      <c r="J339" s="578"/>
      <c r="K339" s="578"/>
      <c r="L339" s="578"/>
      <c r="M339" s="578"/>
      <c r="N339" s="578">
        <v>1</v>
      </c>
      <c r="O339" s="578">
        <v>0</v>
      </c>
      <c r="P339" s="563"/>
      <c r="Q339" s="579">
        <v>0</v>
      </c>
    </row>
    <row r="340" spans="1:17" ht="14.45" customHeight="1" x14ac:dyDescent="0.2">
      <c r="A340" s="557" t="s">
        <v>1320</v>
      </c>
      <c r="B340" s="558" t="s">
        <v>1136</v>
      </c>
      <c r="C340" s="558" t="s">
        <v>1137</v>
      </c>
      <c r="D340" s="558" t="s">
        <v>1253</v>
      </c>
      <c r="E340" s="558" t="s">
        <v>1254</v>
      </c>
      <c r="F340" s="578">
        <v>4</v>
      </c>
      <c r="G340" s="578">
        <v>19116</v>
      </c>
      <c r="H340" s="578"/>
      <c r="I340" s="578">
        <v>4779</v>
      </c>
      <c r="J340" s="578"/>
      <c r="K340" s="578"/>
      <c r="L340" s="578"/>
      <c r="M340" s="578"/>
      <c r="N340" s="578"/>
      <c r="O340" s="578"/>
      <c r="P340" s="563"/>
      <c r="Q340" s="579"/>
    </row>
    <row r="341" spans="1:17" ht="14.45" customHeight="1" x14ac:dyDescent="0.2">
      <c r="A341" s="557" t="s">
        <v>1320</v>
      </c>
      <c r="B341" s="558" t="s">
        <v>1136</v>
      </c>
      <c r="C341" s="558" t="s">
        <v>1137</v>
      </c>
      <c r="D341" s="558" t="s">
        <v>1255</v>
      </c>
      <c r="E341" s="558" t="s">
        <v>1256</v>
      </c>
      <c r="F341" s="578">
        <v>1</v>
      </c>
      <c r="G341" s="578">
        <v>609</v>
      </c>
      <c r="H341" s="578"/>
      <c r="I341" s="578">
        <v>609</v>
      </c>
      <c r="J341" s="578"/>
      <c r="K341" s="578"/>
      <c r="L341" s="578"/>
      <c r="M341" s="578"/>
      <c r="N341" s="578">
        <v>2</v>
      </c>
      <c r="O341" s="578">
        <v>1230</v>
      </c>
      <c r="P341" s="563"/>
      <c r="Q341" s="579">
        <v>615</v>
      </c>
    </row>
    <row r="342" spans="1:17" ht="14.45" customHeight="1" x14ac:dyDescent="0.2">
      <c r="A342" s="557" t="s">
        <v>1320</v>
      </c>
      <c r="B342" s="558" t="s">
        <v>1136</v>
      </c>
      <c r="C342" s="558" t="s">
        <v>1137</v>
      </c>
      <c r="D342" s="558" t="s">
        <v>1263</v>
      </c>
      <c r="E342" s="558" t="s">
        <v>1264</v>
      </c>
      <c r="F342" s="578"/>
      <c r="G342" s="578"/>
      <c r="H342" s="578"/>
      <c r="I342" s="578"/>
      <c r="J342" s="578"/>
      <c r="K342" s="578"/>
      <c r="L342" s="578"/>
      <c r="M342" s="578"/>
      <c r="N342" s="578">
        <v>2</v>
      </c>
      <c r="O342" s="578">
        <v>7686</v>
      </c>
      <c r="P342" s="563"/>
      <c r="Q342" s="579">
        <v>3843</v>
      </c>
    </row>
    <row r="343" spans="1:17" ht="14.45" customHeight="1" x14ac:dyDescent="0.2">
      <c r="A343" s="557" t="s">
        <v>1135</v>
      </c>
      <c r="B343" s="558" t="s">
        <v>1136</v>
      </c>
      <c r="C343" s="558" t="s">
        <v>1137</v>
      </c>
      <c r="D343" s="558" t="s">
        <v>1140</v>
      </c>
      <c r="E343" s="558" t="s">
        <v>1141</v>
      </c>
      <c r="F343" s="578">
        <v>6</v>
      </c>
      <c r="G343" s="578">
        <v>348</v>
      </c>
      <c r="H343" s="578"/>
      <c r="I343" s="578">
        <v>58</v>
      </c>
      <c r="J343" s="578"/>
      <c r="K343" s="578"/>
      <c r="L343" s="578"/>
      <c r="M343" s="578"/>
      <c r="N343" s="578">
        <v>9</v>
      </c>
      <c r="O343" s="578">
        <v>531</v>
      </c>
      <c r="P343" s="563"/>
      <c r="Q343" s="579">
        <v>59</v>
      </c>
    </row>
    <row r="344" spans="1:17" ht="14.45" customHeight="1" x14ac:dyDescent="0.2">
      <c r="A344" s="557" t="s">
        <v>1135</v>
      </c>
      <c r="B344" s="558" t="s">
        <v>1136</v>
      </c>
      <c r="C344" s="558" t="s">
        <v>1137</v>
      </c>
      <c r="D344" s="558" t="s">
        <v>1142</v>
      </c>
      <c r="E344" s="558" t="s">
        <v>1143</v>
      </c>
      <c r="F344" s="578">
        <v>11</v>
      </c>
      <c r="G344" s="578">
        <v>1447</v>
      </c>
      <c r="H344" s="578">
        <v>10.962121212121213</v>
      </c>
      <c r="I344" s="578">
        <v>131.54545454545453</v>
      </c>
      <c r="J344" s="578">
        <v>1</v>
      </c>
      <c r="K344" s="578">
        <v>132</v>
      </c>
      <c r="L344" s="578">
        <v>1</v>
      </c>
      <c r="M344" s="578">
        <v>132</v>
      </c>
      <c r="N344" s="578">
        <v>3</v>
      </c>
      <c r="O344" s="578">
        <v>399</v>
      </c>
      <c r="P344" s="563">
        <v>3.0227272727272729</v>
      </c>
      <c r="Q344" s="579">
        <v>133</v>
      </c>
    </row>
    <row r="345" spans="1:17" ht="14.45" customHeight="1" x14ac:dyDescent="0.2">
      <c r="A345" s="557" t="s">
        <v>1135</v>
      </c>
      <c r="B345" s="558" t="s">
        <v>1136</v>
      </c>
      <c r="C345" s="558" t="s">
        <v>1137</v>
      </c>
      <c r="D345" s="558" t="s">
        <v>1146</v>
      </c>
      <c r="E345" s="558" t="s">
        <v>1147</v>
      </c>
      <c r="F345" s="578">
        <v>2</v>
      </c>
      <c r="G345" s="578">
        <v>816</v>
      </c>
      <c r="H345" s="578"/>
      <c r="I345" s="578">
        <v>408</v>
      </c>
      <c r="J345" s="578"/>
      <c r="K345" s="578"/>
      <c r="L345" s="578"/>
      <c r="M345" s="578"/>
      <c r="N345" s="578">
        <v>1</v>
      </c>
      <c r="O345" s="578">
        <v>413</v>
      </c>
      <c r="P345" s="563"/>
      <c r="Q345" s="579">
        <v>413</v>
      </c>
    </row>
    <row r="346" spans="1:17" ht="14.45" customHeight="1" x14ac:dyDescent="0.2">
      <c r="A346" s="557" t="s">
        <v>1135</v>
      </c>
      <c r="B346" s="558" t="s">
        <v>1136</v>
      </c>
      <c r="C346" s="558" t="s">
        <v>1137</v>
      </c>
      <c r="D346" s="558" t="s">
        <v>1148</v>
      </c>
      <c r="E346" s="558" t="s">
        <v>1149</v>
      </c>
      <c r="F346" s="578">
        <v>1</v>
      </c>
      <c r="G346" s="578">
        <v>180</v>
      </c>
      <c r="H346" s="578"/>
      <c r="I346" s="578">
        <v>180</v>
      </c>
      <c r="J346" s="578"/>
      <c r="K346" s="578"/>
      <c r="L346" s="578"/>
      <c r="M346" s="578"/>
      <c r="N346" s="578"/>
      <c r="O346" s="578"/>
      <c r="P346" s="563"/>
      <c r="Q346" s="579"/>
    </row>
    <row r="347" spans="1:17" ht="14.45" customHeight="1" x14ac:dyDescent="0.2">
      <c r="A347" s="557" t="s">
        <v>1135</v>
      </c>
      <c r="B347" s="558" t="s">
        <v>1136</v>
      </c>
      <c r="C347" s="558" t="s">
        <v>1137</v>
      </c>
      <c r="D347" s="558" t="s">
        <v>1152</v>
      </c>
      <c r="E347" s="558" t="s">
        <v>1153</v>
      </c>
      <c r="F347" s="578"/>
      <c r="G347" s="578"/>
      <c r="H347" s="578"/>
      <c r="I347" s="578"/>
      <c r="J347" s="578">
        <v>2</v>
      </c>
      <c r="K347" s="578">
        <v>682</v>
      </c>
      <c r="L347" s="578">
        <v>1</v>
      </c>
      <c r="M347" s="578">
        <v>341</v>
      </c>
      <c r="N347" s="578"/>
      <c r="O347" s="578"/>
      <c r="P347" s="563"/>
      <c r="Q347" s="579"/>
    </row>
    <row r="348" spans="1:17" ht="14.45" customHeight="1" x14ac:dyDescent="0.2">
      <c r="A348" s="557" t="s">
        <v>1135</v>
      </c>
      <c r="B348" s="558" t="s">
        <v>1136</v>
      </c>
      <c r="C348" s="558" t="s">
        <v>1137</v>
      </c>
      <c r="D348" s="558" t="s">
        <v>1156</v>
      </c>
      <c r="E348" s="558" t="s">
        <v>1157</v>
      </c>
      <c r="F348" s="578">
        <v>18</v>
      </c>
      <c r="G348" s="578">
        <v>6300</v>
      </c>
      <c r="H348" s="578">
        <v>5.982905982905983</v>
      </c>
      <c r="I348" s="578">
        <v>350</v>
      </c>
      <c r="J348" s="578">
        <v>3</v>
      </c>
      <c r="K348" s="578">
        <v>1053</v>
      </c>
      <c r="L348" s="578">
        <v>1</v>
      </c>
      <c r="M348" s="578">
        <v>351</v>
      </c>
      <c r="N348" s="578">
        <v>10</v>
      </c>
      <c r="O348" s="578">
        <v>3530</v>
      </c>
      <c r="P348" s="563">
        <v>3.3523266856600191</v>
      </c>
      <c r="Q348" s="579">
        <v>353</v>
      </c>
    </row>
    <row r="349" spans="1:17" ht="14.45" customHeight="1" x14ac:dyDescent="0.2">
      <c r="A349" s="557" t="s">
        <v>1135</v>
      </c>
      <c r="B349" s="558" t="s">
        <v>1136</v>
      </c>
      <c r="C349" s="558" t="s">
        <v>1137</v>
      </c>
      <c r="D349" s="558" t="s">
        <v>1162</v>
      </c>
      <c r="E349" s="558" t="s">
        <v>1163</v>
      </c>
      <c r="F349" s="578"/>
      <c r="G349" s="578"/>
      <c r="H349" s="578"/>
      <c r="I349" s="578"/>
      <c r="J349" s="578"/>
      <c r="K349" s="578"/>
      <c r="L349" s="578"/>
      <c r="M349" s="578"/>
      <c r="N349" s="578">
        <v>2</v>
      </c>
      <c r="O349" s="578">
        <v>238</v>
      </c>
      <c r="P349" s="563"/>
      <c r="Q349" s="579">
        <v>119</v>
      </c>
    </row>
    <row r="350" spans="1:17" ht="14.45" customHeight="1" x14ac:dyDescent="0.2">
      <c r="A350" s="557" t="s">
        <v>1135</v>
      </c>
      <c r="B350" s="558" t="s">
        <v>1136</v>
      </c>
      <c r="C350" s="558" t="s">
        <v>1137</v>
      </c>
      <c r="D350" s="558" t="s">
        <v>1172</v>
      </c>
      <c r="E350" s="558" t="s">
        <v>1173</v>
      </c>
      <c r="F350" s="578">
        <v>1</v>
      </c>
      <c r="G350" s="578">
        <v>38</v>
      </c>
      <c r="H350" s="578"/>
      <c r="I350" s="578">
        <v>38</v>
      </c>
      <c r="J350" s="578"/>
      <c r="K350" s="578"/>
      <c r="L350" s="578"/>
      <c r="M350" s="578"/>
      <c r="N350" s="578">
        <v>2</v>
      </c>
      <c r="O350" s="578">
        <v>78</v>
      </c>
      <c r="P350" s="563"/>
      <c r="Q350" s="579">
        <v>39</v>
      </c>
    </row>
    <row r="351" spans="1:17" ht="14.45" customHeight="1" x14ac:dyDescent="0.2">
      <c r="A351" s="557" t="s">
        <v>1135</v>
      </c>
      <c r="B351" s="558" t="s">
        <v>1136</v>
      </c>
      <c r="C351" s="558" t="s">
        <v>1137</v>
      </c>
      <c r="D351" s="558" t="s">
        <v>1180</v>
      </c>
      <c r="E351" s="558" t="s">
        <v>1181</v>
      </c>
      <c r="F351" s="578">
        <v>15</v>
      </c>
      <c r="G351" s="578">
        <v>4575</v>
      </c>
      <c r="H351" s="578">
        <v>14.853896103896103</v>
      </c>
      <c r="I351" s="578">
        <v>305</v>
      </c>
      <c r="J351" s="578">
        <v>1</v>
      </c>
      <c r="K351" s="578">
        <v>308</v>
      </c>
      <c r="L351" s="578">
        <v>1</v>
      </c>
      <c r="M351" s="578">
        <v>308</v>
      </c>
      <c r="N351" s="578">
        <v>10</v>
      </c>
      <c r="O351" s="578">
        <v>3100</v>
      </c>
      <c r="P351" s="563">
        <v>10.064935064935066</v>
      </c>
      <c r="Q351" s="579">
        <v>310</v>
      </c>
    </row>
    <row r="352" spans="1:17" ht="14.45" customHeight="1" x14ac:dyDescent="0.2">
      <c r="A352" s="557" t="s">
        <v>1135</v>
      </c>
      <c r="B352" s="558" t="s">
        <v>1136</v>
      </c>
      <c r="C352" s="558" t="s">
        <v>1137</v>
      </c>
      <c r="D352" s="558" t="s">
        <v>1182</v>
      </c>
      <c r="E352" s="558" t="s">
        <v>1183</v>
      </c>
      <c r="F352" s="578">
        <v>2</v>
      </c>
      <c r="G352" s="578">
        <v>7444</v>
      </c>
      <c r="H352" s="578">
        <v>0.98910443794844538</v>
      </c>
      <c r="I352" s="578">
        <v>3722</v>
      </c>
      <c r="J352" s="578">
        <v>2</v>
      </c>
      <c r="K352" s="578">
        <v>7526</v>
      </c>
      <c r="L352" s="578">
        <v>1</v>
      </c>
      <c r="M352" s="578">
        <v>3763</v>
      </c>
      <c r="N352" s="578"/>
      <c r="O352" s="578"/>
      <c r="P352" s="563"/>
      <c r="Q352" s="579"/>
    </row>
    <row r="353" spans="1:17" ht="14.45" customHeight="1" x14ac:dyDescent="0.2">
      <c r="A353" s="557" t="s">
        <v>1135</v>
      </c>
      <c r="B353" s="558" t="s">
        <v>1136</v>
      </c>
      <c r="C353" s="558" t="s">
        <v>1137</v>
      </c>
      <c r="D353" s="558" t="s">
        <v>1184</v>
      </c>
      <c r="E353" s="558" t="s">
        <v>1185</v>
      </c>
      <c r="F353" s="578">
        <v>3</v>
      </c>
      <c r="G353" s="578">
        <v>1485</v>
      </c>
      <c r="H353" s="578"/>
      <c r="I353" s="578">
        <v>495</v>
      </c>
      <c r="J353" s="578"/>
      <c r="K353" s="578"/>
      <c r="L353" s="578"/>
      <c r="M353" s="578"/>
      <c r="N353" s="578">
        <v>2</v>
      </c>
      <c r="O353" s="578">
        <v>1006</v>
      </c>
      <c r="P353" s="563"/>
      <c r="Q353" s="579">
        <v>503</v>
      </c>
    </row>
    <row r="354" spans="1:17" ht="14.45" customHeight="1" x14ac:dyDescent="0.2">
      <c r="A354" s="557" t="s">
        <v>1135</v>
      </c>
      <c r="B354" s="558" t="s">
        <v>1136</v>
      </c>
      <c r="C354" s="558" t="s">
        <v>1137</v>
      </c>
      <c r="D354" s="558" t="s">
        <v>1188</v>
      </c>
      <c r="E354" s="558" t="s">
        <v>1189</v>
      </c>
      <c r="F354" s="578">
        <v>14</v>
      </c>
      <c r="G354" s="578">
        <v>5194</v>
      </c>
      <c r="H354" s="578">
        <v>13.813829787234043</v>
      </c>
      <c r="I354" s="578">
        <v>371</v>
      </c>
      <c r="J354" s="578">
        <v>1</v>
      </c>
      <c r="K354" s="578">
        <v>376</v>
      </c>
      <c r="L354" s="578">
        <v>1</v>
      </c>
      <c r="M354" s="578">
        <v>376</v>
      </c>
      <c r="N354" s="578">
        <v>12</v>
      </c>
      <c r="O354" s="578">
        <v>4560</v>
      </c>
      <c r="P354" s="563">
        <v>12.127659574468085</v>
      </c>
      <c r="Q354" s="579">
        <v>380</v>
      </c>
    </row>
    <row r="355" spans="1:17" ht="14.45" customHeight="1" x14ac:dyDescent="0.2">
      <c r="A355" s="557" t="s">
        <v>1135</v>
      </c>
      <c r="B355" s="558" t="s">
        <v>1136</v>
      </c>
      <c r="C355" s="558" t="s">
        <v>1137</v>
      </c>
      <c r="D355" s="558" t="s">
        <v>1198</v>
      </c>
      <c r="E355" s="558" t="s">
        <v>1199</v>
      </c>
      <c r="F355" s="578"/>
      <c r="G355" s="578"/>
      <c r="H355" s="578"/>
      <c r="I355" s="578"/>
      <c r="J355" s="578"/>
      <c r="K355" s="578"/>
      <c r="L355" s="578"/>
      <c r="M355" s="578"/>
      <c r="N355" s="578">
        <v>1</v>
      </c>
      <c r="O355" s="578">
        <v>126</v>
      </c>
      <c r="P355" s="563"/>
      <c r="Q355" s="579">
        <v>126</v>
      </c>
    </row>
    <row r="356" spans="1:17" ht="14.45" customHeight="1" x14ac:dyDescent="0.2">
      <c r="A356" s="557" t="s">
        <v>1135</v>
      </c>
      <c r="B356" s="558" t="s">
        <v>1136</v>
      </c>
      <c r="C356" s="558" t="s">
        <v>1137</v>
      </c>
      <c r="D356" s="558" t="s">
        <v>1200</v>
      </c>
      <c r="E356" s="558" t="s">
        <v>1201</v>
      </c>
      <c r="F356" s="578"/>
      <c r="G356" s="578"/>
      <c r="H356" s="578"/>
      <c r="I356" s="578"/>
      <c r="J356" s="578"/>
      <c r="K356" s="578"/>
      <c r="L356" s="578"/>
      <c r="M356" s="578"/>
      <c r="N356" s="578">
        <v>1</v>
      </c>
      <c r="O356" s="578">
        <v>504</v>
      </c>
      <c r="P356" s="563"/>
      <c r="Q356" s="579">
        <v>504</v>
      </c>
    </row>
    <row r="357" spans="1:17" ht="14.45" customHeight="1" x14ac:dyDescent="0.2">
      <c r="A357" s="557" t="s">
        <v>1135</v>
      </c>
      <c r="B357" s="558" t="s">
        <v>1136</v>
      </c>
      <c r="C357" s="558" t="s">
        <v>1137</v>
      </c>
      <c r="D357" s="558" t="s">
        <v>1202</v>
      </c>
      <c r="E357" s="558" t="s">
        <v>1203</v>
      </c>
      <c r="F357" s="578">
        <v>1</v>
      </c>
      <c r="G357" s="578">
        <v>458</v>
      </c>
      <c r="H357" s="578"/>
      <c r="I357" s="578">
        <v>458</v>
      </c>
      <c r="J357" s="578"/>
      <c r="K357" s="578"/>
      <c r="L357" s="578"/>
      <c r="M357" s="578"/>
      <c r="N357" s="578"/>
      <c r="O357" s="578"/>
      <c r="P357" s="563"/>
      <c r="Q357" s="579"/>
    </row>
    <row r="358" spans="1:17" ht="14.45" customHeight="1" x14ac:dyDescent="0.2">
      <c r="A358" s="557" t="s">
        <v>1135</v>
      </c>
      <c r="B358" s="558" t="s">
        <v>1136</v>
      </c>
      <c r="C358" s="558" t="s">
        <v>1137</v>
      </c>
      <c r="D358" s="558" t="s">
        <v>1204</v>
      </c>
      <c r="E358" s="558" t="s">
        <v>1205</v>
      </c>
      <c r="F358" s="578">
        <v>1</v>
      </c>
      <c r="G358" s="578">
        <v>58</v>
      </c>
      <c r="H358" s="578"/>
      <c r="I358" s="578">
        <v>58</v>
      </c>
      <c r="J358" s="578"/>
      <c r="K358" s="578"/>
      <c r="L358" s="578"/>
      <c r="M358" s="578"/>
      <c r="N358" s="578">
        <v>1</v>
      </c>
      <c r="O358" s="578">
        <v>59</v>
      </c>
      <c r="P358" s="563"/>
      <c r="Q358" s="579">
        <v>59</v>
      </c>
    </row>
    <row r="359" spans="1:17" ht="14.45" customHeight="1" x14ac:dyDescent="0.2">
      <c r="A359" s="557" t="s">
        <v>1135</v>
      </c>
      <c r="B359" s="558" t="s">
        <v>1136</v>
      </c>
      <c r="C359" s="558" t="s">
        <v>1137</v>
      </c>
      <c r="D359" s="558" t="s">
        <v>1212</v>
      </c>
      <c r="E359" s="558" t="s">
        <v>1213</v>
      </c>
      <c r="F359" s="578">
        <v>89</v>
      </c>
      <c r="G359" s="578">
        <v>15664</v>
      </c>
      <c r="H359" s="578">
        <v>1.8618804231546415</v>
      </c>
      <c r="I359" s="578">
        <v>176</v>
      </c>
      <c r="J359" s="578">
        <v>47</v>
      </c>
      <c r="K359" s="578">
        <v>8413</v>
      </c>
      <c r="L359" s="578">
        <v>1</v>
      </c>
      <c r="M359" s="578">
        <v>179</v>
      </c>
      <c r="N359" s="578">
        <v>37</v>
      </c>
      <c r="O359" s="578">
        <v>6697</v>
      </c>
      <c r="P359" s="563">
        <v>0.79602995364317131</v>
      </c>
      <c r="Q359" s="579">
        <v>181</v>
      </c>
    </row>
    <row r="360" spans="1:17" ht="14.45" customHeight="1" x14ac:dyDescent="0.2">
      <c r="A360" s="557" t="s">
        <v>1135</v>
      </c>
      <c r="B360" s="558" t="s">
        <v>1136</v>
      </c>
      <c r="C360" s="558" t="s">
        <v>1137</v>
      </c>
      <c r="D360" s="558" t="s">
        <v>1226</v>
      </c>
      <c r="E360" s="558" t="s">
        <v>1227</v>
      </c>
      <c r="F360" s="578">
        <v>2</v>
      </c>
      <c r="G360" s="578">
        <v>528</v>
      </c>
      <c r="H360" s="578"/>
      <c r="I360" s="578">
        <v>264</v>
      </c>
      <c r="J360" s="578"/>
      <c r="K360" s="578"/>
      <c r="L360" s="578"/>
      <c r="M360" s="578"/>
      <c r="N360" s="578">
        <v>1</v>
      </c>
      <c r="O360" s="578">
        <v>269</v>
      </c>
      <c r="P360" s="563"/>
      <c r="Q360" s="579">
        <v>269</v>
      </c>
    </row>
    <row r="361" spans="1:17" ht="14.45" customHeight="1" x14ac:dyDescent="0.2">
      <c r="A361" s="557" t="s">
        <v>1135</v>
      </c>
      <c r="B361" s="558" t="s">
        <v>1136</v>
      </c>
      <c r="C361" s="558" t="s">
        <v>1137</v>
      </c>
      <c r="D361" s="558" t="s">
        <v>1230</v>
      </c>
      <c r="E361" s="558" t="s">
        <v>1231</v>
      </c>
      <c r="F361" s="578">
        <v>2</v>
      </c>
      <c r="G361" s="578">
        <v>486</v>
      </c>
      <c r="H361" s="578"/>
      <c r="I361" s="578">
        <v>243</v>
      </c>
      <c r="J361" s="578"/>
      <c r="K361" s="578"/>
      <c r="L361" s="578"/>
      <c r="M361" s="578"/>
      <c r="N361" s="578">
        <v>2</v>
      </c>
      <c r="O361" s="578">
        <v>492</v>
      </c>
      <c r="P361" s="563"/>
      <c r="Q361" s="579">
        <v>246</v>
      </c>
    </row>
    <row r="362" spans="1:17" ht="14.45" customHeight="1" x14ac:dyDescent="0.2">
      <c r="A362" s="557" t="s">
        <v>1135</v>
      </c>
      <c r="B362" s="558" t="s">
        <v>1136</v>
      </c>
      <c r="C362" s="558" t="s">
        <v>1137</v>
      </c>
      <c r="D362" s="558" t="s">
        <v>1232</v>
      </c>
      <c r="E362" s="558" t="s">
        <v>1233</v>
      </c>
      <c r="F362" s="578">
        <v>2</v>
      </c>
      <c r="G362" s="578">
        <v>852</v>
      </c>
      <c r="H362" s="578">
        <v>0.97931034482758617</v>
      </c>
      <c r="I362" s="578">
        <v>426</v>
      </c>
      <c r="J362" s="578">
        <v>2</v>
      </c>
      <c r="K362" s="578">
        <v>870</v>
      </c>
      <c r="L362" s="578">
        <v>1</v>
      </c>
      <c r="M362" s="578">
        <v>435</v>
      </c>
      <c r="N362" s="578"/>
      <c r="O362" s="578"/>
      <c r="P362" s="563"/>
      <c r="Q362" s="579"/>
    </row>
    <row r="363" spans="1:17" ht="14.45" customHeight="1" x14ac:dyDescent="0.2">
      <c r="A363" s="557" t="s">
        <v>1135</v>
      </c>
      <c r="B363" s="558" t="s">
        <v>1136</v>
      </c>
      <c r="C363" s="558" t="s">
        <v>1137</v>
      </c>
      <c r="D363" s="558" t="s">
        <v>1239</v>
      </c>
      <c r="E363" s="558" t="s">
        <v>1240</v>
      </c>
      <c r="F363" s="578">
        <v>1</v>
      </c>
      <c r="G363" s="578">
        <v>289</v>
      </c>
      <c r="H363" s="578"/>
      <c r="I363" s="578">
        <v>289</v>
      </c>
      <c r="J363" s="578"/>
      <c r="K363" s="578"/>
      <c r="L363" s="578"/>
      <c r="M363" s="578"/>
      <c r="N363" s="578"/>
      <c r="O363" s="578"/>
      <c r="P363" s="563"/>
      <c r="Q363" s="579"/>
    </row>
    <row r="364" spans="1:17" ht="14.45" customHeight="1" x14ac:dyDescent="0.2">
      <c r="A364" s="557" t="s">
        <v>1135</v>
      </c>
      <c r="B364" s="558" t="s">
        <v>1136</v>
      </c>
      <c r="C364" s="558" t="s">
        <v>1137</v>
      </c>
      <c r="D364" s="558" t="s">
        <v>1241</v>
      </c>
      <c r="E364" s="558" t="s">
        <v>1242</v>
      </c>
      <c r="F364" s="578">
        <v>2</v>
      </c>
      <c r="G364" s="578">
        <v>2204</v>
      </c>
      <c r="H364" s="578">
        <v>0.9856887298747764</v>
      </c>
      <c r="I364" s="578">
        <v>1102</v>
      </c>
      <c r="J364" s="578">
        <v>2</v>
      </c>
      <c r="K364" s="578">
        <v>2236</v>
      </c>
      <c r="L364" s="578">
        <v>1</v>
      </c>
      <c r="M364" s="578">
        <v>1118</v>
      </c>
      <c r="N364" s="578"/>
      <c r="O364" s="578"/>
      <c r="P364" s="563"/>
      <c r="Q364" s="579"/>
    </row>
    <row r="365" spans="1:17" ht="14.45" customHeight="1" x14ac:dyDescent="0.2">
      <c r="A365" s="557" t="s">
        <v>1321</v>
      </c>
      <c r="B365" s="558" t="s">
        <v>1136</v>
      </c>
      <c r="C365" s="558" t="s">
        <v>1137</v>
      </c>
      <c r="D365" s="558" t="s">
        <v>1140</v>
      </c>
      <c r="E365" s="558" t="s">
        <v>1141</v>
      </c>
      <c r="F365" s="578">
        <v>180</v>
      </c>
      <c r="G365" s="578">
        <v>10440</v>
      </c>
      <c r="H365" s="578">
        <v>0.97761962730592755</v>
      </c>
      <c r="I365" s="578">
        <v>58</v>
      </c>
      <c r="J365" s="578">
        <v>181</v>
      </c>
      <c r="K365" s="578">
        <v>10679</v>
      </c>
      <c r="L365" s="578">
        <v>1</v>
      </c>
      <c r="M365" s="578">
        <v>59</v>
      </c>
      <c r="N365" s="578">
        <v>121</v>
      </c>
      <c r="O365" s="578">
        <v>7139</v>
      </c>
      <c r="P365" s="563">
        <v>0.66850828729281764</v>
      </c>
      <c r="Q365" s="579">
        <v>59</v>
      </c>
    </row>
    <row r="366" spans="1:17" ht="14.45" customHeight="1" x14ac:dyDescent="0.2">
      <c r="A366" s="557" t="s">
        <v>1321</v>
      </c>
      <c r="B366" s="558" t="s">
        <v>1136</v>
      </c>
      <c r="C366" s="558" t="s">
        <v>1137</v>
      </c>
      <c r="D366" s="558" t="s">
        <v>1142</v>
      </c>
      <c r="E366" s="558" t="s">
        <v>1143</v>
      </c>
      <c r="F366" s="578">
        <v>144</v>
      </c>
      <c r="G366" s="578">
        <v>18990</v>
      </c>
      <c r="H366" s="578">
        <v>1.013124199743918</v>
      </c>
      <c r="I366" s="578">
        <v>131.875</v>
      </c>
      <c r="J366" s="578">
        <v>142</v>
      </c>
      <c r="K366" s="578">
        <v>18744</v>
      </c>
      <c r="L366" s="578">
        <v>1</v>
      </c>
      <c r="M366" s="578">
        <v>132</v>
      </c>
      <c r="N366" s="578">
        <v>124</v>
      </c>
      <c r="O366" s="578">
        <v>16492</v>
      </c>
      <c r="P366" s="563">
        <v>0.87985488689714042</v>
      </c>
      <c r="Q366" s="579">
        <v>133</v>
      </c>
    </row>
    <row r="367" spans="1:17" ht="14.45" customHeight="1" x14ac:dyDescent="0.2">
      <c r="A367" s="557" t="s">
        <v>1321</v>
      </c>
      <c r="B367" s="558" t="s">
        <v>1136</v>
      </c>
      <c r="C367" s="558" t="s">
        <v>1137</v>
      </c>
      <c r="D367" s="558" t="s">
        <v>1144</v>
      </c>
      <c r="E367" s="558" t="s">
        <v>1145</v>
      </c>
      <c r="F367" s="578">
        <v>1</v>
      </c>
      <c r="G367" s="578">
        <v>190</v>
      </c>
      <c r="H367" s="578">
        <v>1</v>
      </c>
      <c r="I367" s="578">
        <v>190</v>
      </c>
      <c r="J367" s="578">
        <v>1</v>
      </c>
      <c r="K367" s="578">
        <v>190</v>
      </c>
      <c r="L367" s="578">
        <v>1</v>
      </c>
      <c r="M367" s="578">
        <v>190</v>
      </c>
      <c r="N367" s="578">
        <v>4</v>
      </c>
      <c r="O367" s="578">
        <v>768</v>
      </c>
      <c r="P367" s="563">
        <v>4.0421052631578949</v>
      </c>
      <c r="Q367" s="579">
        <v>192</v>
      </c>
    </row>
    <row r="368" spans="1:17" ht="14.45" customHeight="1" x14ac:dyDescent="0.2">
      <c r="A368" s="557" t="s">
        <v>1321</v>
      </c>
      <c r="B368" s="558" t="s">
        <v>1136</v>
      </c>
      <c r="C368" s="558" t="s">
        <v>1137</v>
      </c>
      <c r="D368" s="558" t="s">
        <v>1146</v>
      </c>
      <c r="E368" s="558" t="s">
        <v>1147</v>
      </c>
      <c r="F368" s="578">
        <v>3</v>
      </c>
      <c r="G368" s="578">
        <v>1224</v>
      </c>
      <c r="H368" s="578">
        <v>0.42544316996871739</v>
      </c>
      <c r="I368" s="578">
        <v>408</v>
      </c>
      <c r="J368" s="578">
        <v>7</v>
      </c>
      <c r="K368" s="578">
        <v>2877</v>
      </c>
      <c r="L368" s="578">
        <v>1</v>
      </c>
      <c r="M368" s="578">
        <v>411</v>
      </c>
      <c r="N368" s="578">
        <v>1</v>
      </c>
      <c r="O368" s="578">
        <v>413</v>
      </c>
      <c r="P368" s="563">
        <v>0.14355231143552311</v>
      </c>
      <c r="Q368" s="579">
        <v>413</v>
      </c>
    </row>
    <row r="369" spans="1:17" ht="14.45" customHeight="1" x14ac:dyDescent="0.2">
      <c r="A369" s="557" t="s">
        <v>1321</v>
      </c>
      <c r="B369" s="558" t="s">
        <v>1136</v>
      </c>
      <c r="C369" s="558" t="s">
        <v>1137</v>
      </c>
      <c r="D369" s="558" t="s">
        <v>1148</v>
      </c>
      <c r="E369" s="558" t="s">
        <v>1149</v>
      </c>
      <c r="F369" s="578">
        <v>111</v>
      </c>
      <c r="G369" s="578">
        <v>19980</v>
      </c>
      <c r="H369" s="578">
        <v>0.8949207202364956</v>
      </c>
      <c r="I369" s="578">
        <v>180</v>
      </c>
      <c r="J369" s="578">
        <v>122</v>
      </c>
      <c r="K369" s="578">
        <v>22326</v>
      </c>
      <c r="L369" s="578">
        <v>1</v>
      </c>
      <c r="M369" s="578">
        <v>183</v>
      </c>
      <c r="N369" s="578">
        <v>78</v>
      </c>
      <c r="O369" s="578">
        <v>14430</v>
      </c>
      <c r="P369" s="563">
        <v>0.64633163128191351</v>
      </c>
      <c r="Q369" s="579">
        <v>185</v>
      </c>
    </row>
    <row r="370" spans="1:17" ht="14.45" customHeight="1" x14ac:dyDescent="0.2">
      <c r="A370" s="557" t="s">
        <v>1321</v>
      </c>
      <c r="B370" s="558" t="s">
        <v>1136</v>
      </c>
      <c r="C370" s="558" t="s">
        <v>1137</v>
      </c>
      <c r="D370" s="558" t="s">
        <v>1150</v>
      </c>
      <c r="E370" s="558" t="s">
        <v>1151</v>
      </c>
      <c r="F370" s="578">
        <v>5</v>
      </c>
      <c r="G370" s="578">
        <v>2850</v>
      </c>
      <c r="H370" s="578">
        <v>0.61956521739130432</v>
      </c>
      <c r="I370" s="578">
        <v>570</v>
      </c>
      <c r="J370" s="578">
        <v>8</v>
      </c>
      <c r="K370" s="578">
        <v>4600</v>
      </c>
      <c r="L370" s="578">
        <v>1</v>
      </c>
      <c r="M370" s="578">
        <v>575</v>
      </c>
      <c r="N370" s="578">
        <v>4</v>
      </c>
      <c r="O370" s="578">
        <v>2316</v>
      </c>
      <c r="P370" s="563">
        <v>0.50347826086956526</v>
      </c>
      <c r="Q370" s="579">
        <v>579</v>
      </c>
    </row>
    <row r="371" spans="1:17" ht="14.45" customHeight="1" x14ac:dyDescent="0.2">
      <c r="A371" s="557" t="s">
        <v>1321</v>
      </c>
      <c r="B371" s="558" t="s">
        <v>1136</v>
      </c>
      <c r="C371" s="558" t="s">
        <v>1137</v>
      </c>
      <c r="D371" s="558" t="s">
        <v>1152</v>
      </c>
      <c r="E371" s="558" t="s">
        <v>1153</v>
      </c>
      <c r="F371" s="578">
        <v>72</v>
      </c>
      <c r="G371" s="578">
        <v>24264</v>
      </c>
      <c r="H371" s="578">
        <v>0.81787845080392352</v>
      </c>
      <c r="I371" s="578">
        <v>337</v>
      </c>
      <c r="J371" s="578">
        <v>87</v>
      </c>
      <c r="K371" s="578">
        <v>29667</v>
      </c>
      <c r="L371" s="578">
        <v>1</v>
      </c>
      <c r="M371" s="578">
        <v>341</v>
      </c>
      <c r="N371" s="578">
        <v>54</v>
      </c>
      <c r="O371" s="578">
        <v>18576</v>
      </c>
      <c r="P371" s="563">
        <v>0.62615026797451712</v>
      </c>
      <c r="Q371" s="579">
        <v>344</v>
      </c>
    </row>
    <row r="372" spans="1:17" ht="14.45" customHeight="1" x14ac:dyDescent="0.2">
      <c r="A372" s="557" t="s">
        <v>1321</v>
      </c>
      <c r="B372" s="558" t="s">
        <v>1136</v>
      </c>
      <c r="C372" s="558" t="s">
        <v>1137</v>
      </c>
      <c r="D372" s="558" t="s">
        <v>1154</v>
      </c>
      <c r="E372" s="558" t="s">
        <v>1155</v>
      </c>
      <c r="F372" s="578">
        <v>12</v>
      </c>
      <c r="G372" s="578">
        <v>5508</v>
      </c>
      <c r="H372" s="578"/>
      <c r="I372" s="578">
        <v>459</v>
      </c>
      <c r="J372" s="578"/>
      <c r="K372" s="578"/>
      <c r="L372" s="578"/>
      <c r="M372" s="578"/>
      <c r="N372" s="578">
        <v>2</v>
      </c>
      <c r="O372" s="578">
        <v>928</v>
      </c>
      <c r="P372" s="563"/>
      <c r="Q372" s="579">
        <v>464</v>
      </c>
    </row>
    <row r="373" spans="1:17" ht="14.45" customHeight="1" x14ac:dyDescent="0.2">
      <c r="A373" s="557" t="s">
        <v>1321</v>
      </c>
      <c r="B373" s="558" t="s">
        <v>1136</v>
      </c>
      <c r="C373" s="558" t="s">
        <v>1137</v>
      </c>
      <c r="D373" s="558" t="s">
        <v>1156</v>
      </c>
      <c r="E373" s="558" t="s">
        <v>1157</v>
      </c>
      <c r="F373" s="578">
        <v>393</v>
      </c>
      <c r="G373" s="578">
        <v>137550</v>
      </c>
      <c r="H373" s="578">
        <v>1.1196581196581197</v>
      </c>
      <c r="I373" s="578">
        <v>350</v>
      </c>
      <c r="J373" s="578">
        <v>350</v>
      </c>
      <c r="K373" s="578">
        <v>122850</v>
      </c>
      <c r="L373" s="578">
        <v>1</v>
      </c>
      <c r="M373" s="578">
        <v>351</v>
      </c>
      <c r="N373" s="578">
        <v>254</v>
      </c>
      <c r="O373" s="578">
        <v>89662</v>
      </c>
      <c r="P373" s="563">
        <v>0.72984940984940982</v>
      </c>
      <c r="Q373" s="579">
        <v>353</v>
      </c>
    </row>
    <row r="374" spans="1:17" ht="14.45" customHeight="1" x14ac:dyDescent="0.2">
      <c r="A374" s="557" t="s">
        <v>1321</v>
      </c>
      <c r="B374" s="558" t="s">
        <v>1136</v>
      </c>
      <c r="C374" s="558" t="s">
        <v>1137</v>
      </c>
      <c r="D374" s="558" t="s">
        <v>1158</v>
      </c>
      <c r="E374" s="558" t="s">
        <v>1159</v>
      </c>
      <c r="F374" s="578">
        <v>4</v>
      </c>
      <c r="G374" s="578">
        <v>6620</v>
      </c>
      <c r="H374" s="578">
        <v>0.66465863453815266</v>
      </c>
      <c r="I374" s="578">
        <v>1655</v>
      </c>
      <c r="J374" s="578">
        <v>6</v>
      </c>
      <c r="K374" s="578">
        <v>9960</v>
      </c>
      <c r="L374" s="578">
        <v>1</v>
      </c>
      <c r="M374" s="578">
        <v>1660</v>
      </c>
      <c r="N374" s="578">
        <v>3</v>
      </c>
      <c r="O374" s="578">
        <v>4995</v>
      </c>
      <c r="P374" s="563">
        <v>0.50150602409638556</v>
      </c>
      <c r="Q374" s="579">
        <v>1665</v>
      </c>
    </row>
    <row r="375" spans="1:17" ht="14.45" customHeight="1" x14ac:dyDescent="0.2">
      <c r="A375" s="557" t="s">
        <v>1321</v>
      </c>
      <c r="B375" s="558" t="s">
        <v>1136</v>
      </c>
      <c r="C375" s="558" t="s">
        <v>1137</v>
      </c>
      <c r="D375" s="558" t="s">
        <v>1160</v>
      </c>
      <c r="E375" s="558" t="s">
        <v>1161</v>
      </c>
      <c r="F375" s="578">
        <v>4</v>
      </c>
      <c r="G375" s="578">
        <v>24968</v>
      </c>
      <c r="H375" s="578">
        <v>0.66189491543396428</v>
      </c>
      <c r="I375" s="578">
        <v>6242</v>
      </c>
      <c r="J375" s="578">
        <v>6</v>
      </c>
      <c r="K375" s="578">
        <v>37722</v>
      </c>
      <c r="L375" s="578">
        <v>1</v>
      </c>
      <c r="M375" s="578">
        <v>6287</v>
      </c>
      <c r="N375" s="578">
        <v>3</v>
      </c>
      <c r="O375" s="578">
        <v>18978</v>
      </c>
      <c r="P375" s="563">
        <v>0.50310163830125654</v>
      </c>
      <c r="Q375" s="579">
        <v>6326</v>
      </c>
    </row>
    <row r="376" spans="1:17" ht="14.45" customHeight="1" x14ac:dyDescent="0.2">
      <c r="A376" s="557" t="s">
        <v>1321</v>
      </c>
      <c r="B376" s="558" t="s">
        <v>1136</v>
      </c>
      <c r="C376" s="558" t="s">
        <v>1137</v>
      </c>
      <c r="D376" s="558" t="s">
        <v>1162</v>
      </c>
      <c r="E376" s="558" t="s">
        <v>1163</v>
      </c>
      <c r="F376" s="578">
        <v>4</v>
      </c>
      <c r="G376" s="578">
        <v>468</v>
      </c>
      <c r="H376" s="578">
        <v>0.79322033898305089</v>
      </c>
      <c r="I376" s="578">
        <v>117</v>
      </c>
      <c r="J376" s="578">
        <v>5</v>
      </c>
      <c r="K376" s="578">
        <v>590</v>
      </c>
      <c r="L376" s="578">
        <v>1</v>
      </c>
      <c r="M376" s="578">
        <v>118</v>
      </c>
      <c r="N376" s="578">
        <v>1</v>
      </c>
      <c r="O376" s="578">
        <v>119</v>
      </c>
      <c r="P376" s="563">
        <v>0.2016949152542373</v>
      </c>
      <c r="Q376" s="579">
        <v>119</v>
      </c>
    </row>
    <row r="377" spans="1:17" ht="14.45" customHeight="1" x14ac:dyDescent="0.2">
      <c r="A377" s="557" t="s">
        <v>1321</v>
      </c>
      <c r="B377" s="558" t="s">
        <v>1136</v>
      </c>
      <c r="C377" s="558" t="s">
        <v>1137</v>
      </c>
      <c r="D377" s="558" t="s">
        <v>1168</v>
      </c>
      <c r="E377" s="558" t="s">
        <v>1169</v>
      </c>
      <c r="F377" s="578">
        <v>2</v>
      </c>
      <c r="G377" s="578">
        <v>98</v>
      </c>
      <c r="H377" s="578"/>
      <c r="I377" s="578">
        <v>49</v>
      </c>
      <c r="J377" s="578"/>
      <c r="K377" s="578"/>
      <c r="L377" s="578"/>
      <c r="M377" s="578"/>
      <c r="N377" s="578">
        <v>1</v>
      </c>
      <c r="O377" s="578">
        <v>51</v>
      </c>
      <c r="P377" s="563"/>
      <c r="Q377" s="579">
        <v>51</v>
      </c>
    </row>
    <row r="378" spans="1:17" ht="14.45" customHeight="1" x14ac:dyDescent="0.2">
      <c r="A378" s="557" t="s">
        <v>1321</v>
      </c>
      <c r="B378" s="558" t="s">
        <v>1136</v>
      </c>
      <c r="C378" s="558" t="s">
        <v>1137</v>
      </c>
      <c r="D378" s="558" t="s">
        <v>1170</v>
      </c>
      <c r="E378" s="558" t="s">
        <v>1171</v>
      </c>
      <c r="F378" s="578">
        <v>7</v>
      </c>
      <c r="G378" s="578">
        <v>2744</v>
      </c>
      <c r="H378" s="578">
        <v>2.2923976608187133</v>
      </c>
      <c r="I378" s="578">
        <v>392</v>
      </c>
      <c r="J378" s="578">
        <v>3</v>
      </c>
      <c r="K378" s="578">
        <v>1197</v>
      </c>
      <c r="L378" s="578">
        <v>1</v>
      </c>
      <c r="M378" s="578">
        <v>399</v>
      </c>
      <c r="N378" s="578">
        <v>5</v>
      </c>
      <c r="O378" s="578">
        <v>2025</v>
      </c>
      <c r="P378" s="563">
        <v>1.6917293233082706</v>
      </c>
      <c r="Q378" s="579">
        <v>405</v>
      </c>
    </row>
    <row r="379" spans="1:17" ht="14.45" customHeight="1" x14ac:dyDescent="0.2">
      <c r="A379" s="557" t="s">
        <v>1321</v>
      </c>
      <c r="B379" s="558" t="s">
        <v>1136</v>
      </c>
      <c r="C379" s="558" t="s">
        <v>1137</v>
      </c>
      <c r="D379" s="558" t="s">
        <v>1172</v>
      </c>
      <c r="E379" s="558" t="s">
        <v>1173</v>
      </c>
      <c r="F379" s="578">
        <v>5</v>
      </c>
      <c r="G379" s="578">
        <v>190</v>
      </c>
      <c r="H379" s="578">
        <v>1.25</v>
      </c>
      <c r="I379" s="578">
        <v>38</v>
      </c>
      <c r="J379" s="578">
        <v>4</v>
      </c>
      <c r="K379" s="578">
        <v>152</v>
      </c>
      <c r="L379" s="578">
        <v>1</v>
      </c>
      <c r="M379" s="578">
        <v>38</v>
      </c>
      <c r="N379" s="578">
        <v>2</v>
      </c>
      <c r="O379" s="578">
        <v>78</v>
      </c>
      <c r="P379" s="563">
        <v>0.51315789473684215</v>
      </c>
      <c r="Q379" s="579">
        <v>39</v>
      </c>
    </row>
    <row r="380" spans="1:17" ht="14.45" customHeight="1" x14ac:dyDescent="0.2">
      <c r="A380" s="557" t="s">
        <v>1321</v>
      </c>
      <c r="B380" s="558" t="s">
        <v>1136</v>
      </c>
      <c r="C380" s="558" t="s">
        <v>1137</v>
      </c>
      <c r="D380" s="558" t="s">
        <v>1176</v>
      </c>
      <c r="E380" s="558" t="s">
        <v>1177</v>
      </c>
      <c r="F380" s="578">
        <v>8</v>
      </c>
      <c r="G380" s="578">
        <v>5654</v>
      </c>
      <c r="H380" s="578">
        <v>3.9649368863955119</v>
      </c>
      <c r="I380" s="578">
        <v>706.75</v>
      </c>
      <c r="J380" s="578">
        <v>2</v>
      </c>
      <c r="K380" s="578">
        <v>1426</v>
      </c>
      <c r="L380" s="578">
        <v>1</v>
      </c>
      <c r="M380" s="578">
        <v>713</v>
      </c>
      <c r="N380" s="578">
        <v>5</v>
      </c>
      <c r="O380" s="578">
        <v>3595</v>
      </c>
      <c r="P380" s="563">
        <v>2.521037868162693</v>
      </c>
      <c r="Q380" s="579">
        <v>719</v>
      </c>
    </row>
    <row r="381" spans="1:17" ht="14.45" customHeight="1" x14ac:dyDescent="0.2">
      <c r="A381" s="557" t="s">
        <v>1321</v>
      </c>
      <c r="B381" s="558" t="s">
        <v>1136</v>
      </c>
      <c r="C381" s="558" t="s">
        <v>1137</v>
      </c>
      <c r="D381" s="558" t="s">
        <v>1180</v>
      </c>
      <c r="E381" s="558" t="s">
        <v>1181</v>
      </c>
      <c r="F381" s="578">
        <v>264</v>
      </c>
      <c r="G381" s="578">
        <v>80520</v>
      </c>
      <c r="H381" s="578">
        <v>0.84060633899862192</v>
      </c>
      <c r="I381" s="578">
        <v>305</v>
      </c>
      <c r="J381" s="578">
        <v>311</v>
      </c>
      <c r="K381" s="578">
        <v>95788</v>
      </c>
      <c r="L381" s="578">
        <v>1</v>
      </c>
      <c r="M381" s="578">
        <v>308</v>
      </c>
      <c r="N381" s="578">
        <v>225</v>
      </c>
      <c r="O381" s="578">
        <v>69750</v>
      </c>
      <c r="P381" s="563">
        <v>0.7281705432830835</v>
      </c>
      <c r="Q381" s="579">
        <v>310</v>
      </c>
    </row>
    <row r="382" spans="1:17" ht="14.45" customHeight="1" x14ac:dyDescent="0.2">
      <c r="A382" s="557" t="s">
        <v>1321</v>
      </c>
      <c r="B382" s="558" t="s">
        <v>1136</v>
      </c>
      <c r="C382" s="558" t="s">
        <v>1137</v>
      </c>
      <c r="D382" s="558" t="s">
        <v>1182</v>
      </c>
      <c r="E382" s="558" t="s">
        <v>1183</v>
      </c>
      <c r="F382" s="578">
        <v>1</v>
      </c>
      <c r="G382" s="578">
        <v>3722</v>
      </c>
      <c r="H382" s="578">
        <v>0.98910443794844538</v>
      </c>
      <c r="I382" s="578">
        <v>3722</v>
      </c>
      <c r="J382" s="578">
        <v>1</v>
      </c>
      <c r="K382" s="578">
        <v>3763</v>
      </c>
      <c r="L382" s="578">
        <v>1</v>
      </c>
      <c r="M382" s="578">
        <v>3763</v>
      </c>
      <c r="N382" s="578">
        <v>1</v>
      </c>
      <c r="O382" s="578">
        <v>3799</v>
      </c>
      <c r="P382" s="563">
        <v>1.0095668349720968</v>
      </c>
      <c r="Q382" s="579">
        <v>3799</v>
      </c>
    </row>
    <row r="383" spans="1:17" ht="14.45" customHeight="1" x14ac:dyDescent="0.2">
      <c r="A383" s="557" t="s">
        <v>1321</v>
      </c>
      <c r="B383" s="558" t="s">
        <v>1136</v>
      </c>
      <c r="C383" s="558" t="s">
        <v>1137</v>
      </c>
      <c r="D383" s="558" t="s">
        <v>1184</v>
      </c>
      <c r="E383" s="558" t="s">
        <v>1185</v>
      </c>
      <c r="F383" s="578">
        <v>349</v>
      </c>
      <c r="G383" s="578">
        <v>172755</v>
      </c>
      <c r="H383" s="578">
        <v>1.042778327739817</v>
      </c>
      <c r="I383" s="578">
        <v>495</v>
      </c>
      <c r="J383" s="578">
        <v>332</v>
      </c>
      <c r="K383" s="578">
        <v>165668</v>
      </c>
      <c r="L383" s="578">
        <v>1</v>
      </c>
      <c r="M383" s="578">
        <v>499</v>
      </c>
      <c r="N383" s="578">
        <v>223</v>
      </c>
      <c r="O383" s="578">
        <v>112169</v>
      </c>
      <c r="P383" s="563">
        <v>0.67707100948885723</v>
      </c>
      <c r="Q383" s="579">
        <v>503</v>
      </c>
    </row>
    <row r="384" spans="1:17" ht="14.45" customHeight="1" x14ac:dyDescent="0.2">
      <c r="A384" s="557" t="s">
        <v>1321</v>
      </c>
      <c r="B384" s="558" t="s">
        <v>1136</v>
      </c>
      <c r="C384" s="558" t="s">
        <v>1137</v>
      </c>
      <c r="D384" s="558" t="s">
        <v>1188</v>
      </c>
      <c r="E384" s="558" t="s">
        <v>1189</v>
      </c>
      <c r="F384" s="578">
        <v>490</v>
      </c>
      <c r="G384" s="578">
        <v>181790</v>
      </c>
      <c r="H384" s="578">
        <v>0.99482313282549684</v>
      </c>
      <c r="I384" s="578">
        <v>371</v>
      </c>
      <c r="J384" s="578">
        <v>486</v>
      </c>
      <c r="K384" s="578">
        <v>182736</v>
      </c>
      <c r="L384" s="578">
        <v>1</v>
      </c>
      <c r="M384" s="578">
        <v>376</v>
      </c>
      <c r="N384" s="578">
        <v>361</v>
      </c>
      <c r="O384" s="578">
        <v>137180</v>
      </c>
      <c r="P384" s="563">
        <v>0.75070046405743807</v>
      </c>
      <c r="Q384" s="579">
        <v>380</v>
      </c>
    </row>
    <row r="385" spans="1:17" ht="14.45" customHeight="1" x14ac:dyDescent="0.2">
      <c r="A385" s="557" t="s">
        <v>1321</v>
      </c>
      <c r="B385" s="558" t="s">
        <v>1136</v>
      </c>
      <c r="C385" s="558" t="s">
        <v>1137</v>
      </c>
      <c r="D385" s="558" t="s">
        <v>1190</v>
      </c>
      <c r="E385" s="558" t="s">
        <v>1191</v>
      </c>
      <c r="F385" s="578"/>
      <c r="G385" s="578"/>
      <c r="H385" s="578"/>
      <c r="I385" s="578"/>
      <c r="J385" s="578">
        <v>1</v>
      </c>
      <c r="K385" s="578">
        <v>3132</v>
      </c>
      <c r="L385" s="578">
        <v>1</v>
      </c>
      <c r="M385" s="578">
        <v>3132</v>
      </c>
      <c r="N385" s="578"/>
      <c r="O385" s="578"/>
      <c r="P385" s="563"/>
      <c r="Q385" s="579"/>
    </row>
    <row r="386" spans="1:17" ht="14.45" customHeight="1" x14ac:dyDescent="0.2">
      <c r="A386" s="557" t="s">
        <v>1321</v>
      </c>
      <c r="B386" s="558" t="s">
        <v>1136</v>
      </c>
      <c r="C386" s="558" t="s">
        <v>1137</v>
      </c>
      <c r="D386" s="558" t="s">
        <v>1192</v>
      </c>
      <c r="E386" s="558" t="s">
        <v>1193</v>
      </c>
      <c r="F386" s="578">
        <v>1</v>
      </c>
      <c r="G386" s="578">
        <v>12</v>
      </c>
      <c r="H386" s="578">
        <v>1</v>
      </c>
      <c r="I386" s="578">
        <v>12</v>
      </c>
      <c r="J386" s="578">
        <v>1</v>
      </c>
      <c r="K386" s="578">
        <v>12</v>
      </c>
      <c r="L386" s="578">
        <v>1</v>
      </c>
      <c r="M386" s="578">
        <v>12</v>
      </c>
      <c r="N386" s="578"/>
      <c r="O386" s="578"/>
      <c r="P386" s="563"/>
      <c r="Q386" s="579"/>
    </row>
    <row r="387" spans="1:17" ht="14.45" customHeight="1" x14ac:dyDescent="0.2">
      <c r="A387" s="557" t="s">
        <v>1321</v>
      </c>
      <c r="B387" s="558" t="s">
        <v>1136</v>
      </c>
      <c r="C387" s="558" t="s">
        <v>1137</v>
      </c>
      <c r="D387" s="558" t="s">
        <v>1196</v>
      </c>
      <c r="E387" s="558" t="s">
        <v>1197</v>
      </c>
      <c r="F387" s="578">
        <v>75</v>
      </c>
      <c r="G387" s="578">
        <v>8400</v>
      </c>
      <c r="H387" s="578">
        <v>0.91773189118321863</v>
      </c>
      <c r="I387" s="578">
        <v>112</v>
      </c>
      <c r="J387" s="578">
        <v>81</v>
      </c>
      <c r="K387" s="578">
        <v>9153</v>
      </c>
      <c r="L387" s="578">
        <v>1</v>
      </c>
      <c r="M387" s="578">
        <v>113</v>
      </c>
      <c r="N387" s="578">
        <v>67</v>
      </c>
      <c r="O387" s="578">
        <v>7638</v>
      </c>
      <c r="P387" s="563">
        <v>0.8344804981973124</v>
      </c>
      <c r="Q387" s="579">
        <v>114</v>
      </c>
    </row>
    <row r="388" spans="1:17" ht="14.45" customHeight="1" x14ac:dyDescent="0.2">
      <c r="A388" s="557" t="s">
        <v>1321</v>
      </c>
      <c r="B388" s="558" t="s">
        <v>1136</v>
      </c>
      <c r="C388" s="558" t="s">
        <v>1137</v>
      </c>
      <c r="D388" s="558" t="s">
        <v>1198</v>
      </c>
      <c r="E388" s="558" t="s">
        <v>1199</v>
      </c>
      <c r="F388" s="578">
        <v>17</v>
      </c>
      <c r="G388" s="578">
        <v>2142</v>
      </c>
      <c r="H388" s="578">
        <v>4.25</v>
      </c>
      <c r="I388" s="578">
        <v>126</v>
      </c>
      <c r="J388" s="578">
        <v>4</v>
      </c>
      <c r="K388" s="578">
        <v>504</v>
      </c>
      <c r="L388" s="578">
        <v>1</v>
      </c>
      <c r="M388" s="578">
        <v>126</v>
      </c>
      <c r="N388" s="578">
        <v>13</v>
      </c>
      <c r="O388" s="578">
        <v>1638</v>
      </c>
      <c r="P388" s="563">
        <v>3.25</v>
      </c>
      <c r="Q388" s="579">
        <v>126</v>
      </c>
    </row>
    <row r="389" spans="1:17" ht="14.45" customHeight="1" x14ac:dyDescent="0.2">
      <c r="A389" s="557" t="s">
        <v>1321</v>
      </c>
      <c r="B389" s="558" t="s">
        <v>1136</v>
      </c>
      <c r="C389" s="558" t="s">
        <v>1137</v>
      </c>
      <c r="D389" s="558" t="s">
        <v>1200</v>
      </c>
      <c r="E389" s="558" t="s">
        <v>1201</v>
      </c>
      <c r="F389" s="578">
        <v>5</v>
      </c>
      <c r="G389" s="578">
        <v>2480</v>
      </c>
      <c r="H389" s="578">
        <v>4.96</v>
      </c>
      <c r="I389" s="578">
        <v>496</v>
      </c>
      <c r="J389" s="578">
        <v>1</v>
      </c>
      <c r="K389" s="578">
        <v>500</v>
      </c>
      <c r="L389" s="578">
        <v>1</v>
      </c>
      <c r="M389" s="578">
        <v>500</v>
      </c>
      <c r="N389" s="578">
        <v>2</v>
      </c>
      <c r="O389" s="578">
        <v>1008</v>
      </c>
      <c r="P389" s="563">
        <v>2.016</v>
      </c>
      <c r="Q389" s="579">
        <v>504</v>
      </c>
    </row>
    <row r="390" spans="1:17" ht="14.45" customHeight="1" x14ac:dyDescent="0.2">
      <c r="A390" s="557" t="s">
        <v>1321</v>
      </c>
      <c r="B390" s="558" t="s">
        <v>1136</v>
      </c>
      <c r="C390" s="558" t="s">
        <v>1137</v>
      </c>
      <c r="D390" s="558" t="s">
        <v>1202</v>
      </c>
      <c r="E390" s="558" t="s">
        <v>1203</v>
      </c>
      <c r="F390" s="578">
        <v>121</v>
      </c>
      <c r="G390" s="578">
        <v>55418</v>
      </c>
      <c r="H390" s="578">
        <v>1.0499412678564661</v>
      </c>
      <c r="I390" s="578">
        <v>458</v>
      </c>
      <c r="J390" s="578">
        <v>114</v>
      </c>
      <c r="K390" s="578">
        <v>52782</v>
      </c>
      <c r="L390" s="578">
        <v>1</v>
      </c>
      <c r="M390" s="578">
        <v>463</v>
      </c>
      <c r="N390" s="578">
        <v>85</v>
      </c>
      <c r="O390" s="578">
        <v>39695</v>
      </c>
      <c r="P390" s="563">
        <v>0.75205562502368228</v>
      </c>
      <c r="Q390" s="579">
        <v>467</v>
      </c>
    </row>
    <row r="391" spans="1:17" ht="14.45" customHeight="1" x14ac:dyDescent="0.2">
      <c r="A391" s="557" t="s">
        <v>1321</v>
      </c>
      <c r="B391" s="558" t="s">
        <v>1136</v>
      </c>
      <c r="C391" s="558" t="s">
        <v>1137</v>
      </c>
      <c r="D391" s="558" t="s">
        <v>1204</v>
      </c>
      <c r="E391" s="558" t="s">
        <v>1205</v>
      </c>
      <c r="F391" s="578">
        <v>400</v>
      </c>
      <c r="G391" s="578">
        <v>23200</v>
      </c>
      <c r="H391" s="578">
        <v>1.0266849581802895</v>
      </c>
      <c r="I391" s="578">
        <v>58</v>
      </c>
      <c r="J391" s="578">
        <v>383</v>
      </c>
      <c r="K391" s="578">
        <v>22597</v>
      </c>
      <c r="L391" s="578">
        <v>1</v>
      </c>
      <c r="M391" s="578">
        <v>59</v>
      </c>
      <c r="N391" s="578">
        <v>259</v>
      </c>
      <c r="O391" s="578">
        <v>15281</v>
      </c>
      <c r="P391" s="563">
        <v>0.67624020887728464</v>
      </c>
      <c r="Q391" s="579">
        <v>59</v>
      </c>
    </row>
    <row r="392" spans="1:17" ht="14.45" customHeight="1" x14ac:dyDescent="0.2">
      <c r="A392" s="557" t="s">
        <v>1321</v>
      </c>
      <c r="B392" s="558" t="s">
        <v>1136</v>
      </c>
      <c r="C392" s="558" t="s">
        <v>1137</v>
      </c>
      <c r="D392" s="558" t="s">
        <v>1212</v>
      </c>
      <c r="E392" s="558" t="s">
        <v>1213</v>
      </c>
      <c r="F392" s="578">
        <v>708</v>
      </c>
      <c r="G392" s="578">
        <v>124608</v>
      </c>
      <c r="H392" s="578">
        <v>1.096274138916993</v>
      </c>
      <c r="I392" s="578">
        <v>176</v>
      </c>
      <c r="J392" s="578">
        <v>635</v>
      </c>
      <c r="K392" s="578">
        <v>113665</v>
      </c>
      <c r="L392" s="578">
        <v>1</v>
      </c>
      <c r="M392" s="578">
        <v>179</v>
      </c>
      <c r="N392" s="578">
        <v>456</v>
      </c>
      <c r="O392" s="578">
        <v>82536</v>
      </c>
      <c r="P392" s="563">
        <v>0.72613381427880175</v>
      </c>
      <c r="Q392" s="579">
        <v>181</v>
      </c>
    </row>
    <row r="393" spans="1:17" ht="14.45" customHeight="1" x14ac:dyDescent="0.2">
      <c r="A393" s="557" t="s">
        <v>1321</v>
      </c>
      <c r="B393" s="558" t="s">
        <v>1136</v>
      </c>
      <c r="C393" s="558" t="s">
        <v>1137</v>
      </c>
      <c r="D393" s="558" t="s">
        <v>1214</v>
      </c>
      <c r="E393" s="558" t="s">
        <v>1215</v>
      </c>
      <c r="F393" s="578">
        <v>22</v>
      </c>
      <c r="G393" s="578">
        <v>1892</v>
      </c>
      <c r="H393" s="578">
        <v>3.1067323481116587</v>
      </c>
      <c r="I393" s="578">
        <v>86</v>
      </c>
      <c r="J393" s="578">
        <v>7</v>
      </c>
      <c r="K393" s="578">
        <v>609</v>
      </c>
      <c r="L393" s="578">
        <v>1</v>
      </c>
      <c r="M393" s="578">
        <v>87</v>
      </c>
      <c r="N393" s="578">
        <v>14</v>
      </c>
      <c r="O393" s="578">
        <v>1232</v>
      </c>
      <c r="P393" s="563">
        <v>2.0229885057471266</v>
      </c>
      <c r="Q393" s="579">
        <v>88</v>
      </c>
    </row>
    <row r="394" spans="1:17" ht="14.45" customHeight="1" x14ac:dyDescent="0.2">
      <c r="A394" s="557" t="s">
        <v>1321</v>
      </c>
      <c r="B394" s="558" t="s">
        <v>1136</v>
      </c>
      <c r="C394" s="558" t="s">
        <v>1137</v>
      </c>
      <c r="D394" s="558" t="s">
        <v>1218</v>
      </c>
      <c r="E394" s="558" t="s">
        <v>1219</v>
      </c>
      <c r="F394" s="578">
        <v>31</v>
      </c>
      <c r="G394" s="578">
        <v>5270</v>
      </c>
      <c r="H394" s="578">
        <v>1.5319767441860466</v>
      </c>
      <c r="I394" s="578">
        <v>170</v>
      </c>
      <c r="J394" s="578">
        <v>20</v>
      </c>
      <c r="K394" s="578">
        <v>3440</v>
      </c>
      <c r="L394" s="578">
        <v>1</v>
      </c>
      <c r="M394" s="578">
        <v>172</v>
      </c>
      <c r="N394" s="578">
        <v>17</v>
      </c>
      <c r="O394" s="578">
        <v>2958</v>
      </c>
      <c r="P394" s="563">
        <v>0.85988372093023258</v>
      </c>
      <c r="Q394" s="579">
        <v>174</v>
      </c>
    </row>
    <row r="395" spans="1:17" ht="14.45" customHeight="1" x14ac:dyDescent="0.2">
      <c r="A395" s="557" t="s">
        <v>1321</v>
      </c>
      <c r="B395" s="558" t="s">
        <v>1136</v>
      </c>
      <c r="C395" s="558" t="s">
        <v>1137</v>
      </c>
      <c r="D395" s="558" t="s">
        <v>1220</v>
      </c>
      <c r="E395" s="558" t="s">
        <v>1221</v>
      </c>
      <c r="F395" s="578"/>
      <c r="G395" s="578"/>
      <c r="H395" s="578"/>
      <c r="I395" s="578"/>
      <c r="J395" s="578">
        <v>1</v>
      </c>
      <c r="K395" s="578">
        <v>31</v>
      </c>
      <c r="L395" s="578">
        <v>1</v>
      </c>
      <c r="M395" s="578">
        <v>31</v>
      </c>
      <c r="N395" s="578"/>
      <c r="O395" s="578"/>
      <c r="P395" s="563"/>
      <c r="Q395" s="579"/>
    </row>
    <row r="396" spans="1:17" ht="14.45" customHeight="1" x14ac:dyDescent="0.2">
      <c r="A396" s="557" t="s">
        <v>1321</v>
      </c>
      <c r="B396" s="558" t="s">
        <v>1136</v>
      </c>
      <c r="C396" s="558" t="s">
        <v>1137</v>
      </c>
      <c r="D396" s="558" t="s">
        <v>1226</v>
      </c>
      <c r="E396" s="558" t="s">
        <v>1227</v>
      </c>
      <c r="F396" s="578">
        <v>11</v>
      </c>
      <c r="G396" s="578">
        <v>2904</v>
      </c>
      <c r="H396" s="578">
        <v>1.2084893882646692</v>
      </c>
      <c r="I396" s="578">
        <v>264</v>
      </c>
      <c r="J396" s="578">
        <v>9</v>
      </c>
      <c r="K396" s="578">
        <v>2403</v>
      </c>
      <c r="L396" s="578">
        <v>1</v>
      </c>
      <c r="M396" s="578">
        <v>267</v>
      </c>
      <c r="N396" s="578">
        <v>5</v>
      </c>
      <c r="O396" s="578">
        <v>1345</v>
      </c>
      <c r="P396" s="563">
        <v>0.55971702039117766</v>
      </c>
      <c r="Q396" s="579">
        <v>269</v>
      </c>
    </row>
    <row r="397" spans="1:17" ht="14.45" customHeight="1" x14ac:dyDescent="0.2">
      <c r="A397" s="557" t="s">
        <v>1321</v>
      </c>
      <c r="B397" s="558" t="s">
        <v>1136</v>
      </c>
      <c r="C397" s="558" t="s">
        <v>1137</v>
      </c>
      <c r="D397" s="558" t="s">
        <v>1228</v>
      </c>
      <c r="E397" s="558" t="s">
        <v>1229</v>
      </c>
      <c r="F397" s="578">
        <v>23</v>
      </c>
      <c r="G397" s="578">
        <v>49082</v>
      </c>
      <c r="H397" s="578">
        <v>11.43569431500466</v>
      </c>
      <c r="I397" s="578">
        <v>2134</v>
      </c>
      <c r="J397" s="578">
        <v>2</v>
      </c>
      <c r="K397" s="578">
        <v>4292</v>
      </c>
      <c r="L397" s="578">
        <v>1</v>
      </c>
      <c r="M397" s="578">
        <v>2146</v>
      </c>
      <c r="N397" s="578">
        <v>4</v>
      </c>
      <c r="O397" s="578">
        <v>8628</v>
      </c>
      <c r="P397" s="563">
        <v>2.0102516309412861</v>
      </c>
      <c r="Q397" s="579">
        <v>2157</v>
      </c>
    </row>
    <row r="398" spans="1:17" ht="14.45" customHeight="1" x14ac:dyDescent="0.2">
      <c r="A398" s="557" t="s">
        <v>1321</v>
      </c>
      <c r="B398" s="558" t="s">
        <v>1136</v>
      </c>
      <c r="C398" s="558" t="s">
        <v>1137</v>
      </c>
      <c r="D398" s="558" t="s">
        <v>1230</v>
      </c>
      <c r="E398" s="558" t="s">
        <v>1231</v>
      </c>
      <c r="F398" s="578">
        <v>8</v>
      </c>
      <c r="G398" s="578">
        <v>1944</v>
      </c>
      <c r="H398" s="578">
        <v>1.1381733021077283</v>
      </c>
      <c r="I398" s="578">
        <v>243</v>
      </c>
      <c r="J398" s="578">
        <v>7</v>
      </c>
      <c r="K398" s="578">
        <v>1708</v>
      </c>
      <c r="L398" s="578">
        <v>1</v>
      </c>
      <c r="M398" s="578">
        <v>244</v>
      </c>
      <c r="N398" s="578">
        <v>1</v>
      </c>
      <c r="O398" s="578">
        <v>246</v>
      </c>
      <c r="P398" s="563">
        <v>0.14402810304449648</v>
      </c>
      <c r="Q398" s="579">
        <v>246</v>
      </c>
    </row>
    <row r="399" spans="1:17" ht="14.45" customHeight="1" x14ac:dyDescent="0.2">
      <c r="A399" s="557" t="s">
        <v>1321</v>
      </c>
      <c r="B399" s="558" t="s">
        <v>1136</v>
      </c>
      <c r="C399" s="558" t="s">
        <v>1137</v>
      </c>
      <c r="D399" s="558" t="s">
        <v>1232</v>
      </c>
      <c r="E399" s="558" t="s">
        <v>1233</v>
      </c>
      <c r="F399" s="578">
        <v>1</v>
      </c>
      <c r="G399" s="578">
        <v>426</v>
      </c>
      <c r="H399" s="578">
        <v>0.97931034482758617</v>
      </c>
      <c r="I399" s="578">
        <v>426</v>
      </c>
      <c r="J399" s="578">
        <v>1</v>
      </c>
      <c r="K399" s="578">
        <v>435</v>
      </c>
      <c r="L399" s="578">
        <v>1</v>
      </c>
      <c r="M399" s="578">
        <v>435</v>
      </c>
      <c r="N399" s="578">
        <v>1</v>
      </c>
      <c r="O399" s="578">
        <v>442</v>
      </c>
      <c r="P399" s="563">
        <v>1.0160919540229885</v>
      </c>
      <c r="Q399" s="579">
        <v>442</v>
      </c>
    </row>
    <row r="400" spans="1:17" ht="14.45" customHeight="1" x14ac:dyDescent="0.2">
      <c r="A400" s="557" t="s">
        <v>1321</v>
      </c>
      <c r="B400" s="558" t="s">
        <v>1136</v>
      </c>
      <c r="C400" s="558" t="s">
        <v>1137</v>
      </c>
      <c r="D400" s="558" t="s">
        <v>1237</v>
      </c>
      <c r="E400" s="558" t="s">
        <v>1238</v>
      </c>
      <c r="F400" s="578">
        <v>4</v>
      </c>
      <c r="G400" s="578">
        <v>20916</v>
      </c>
      <c r="H400" s="578">
        <v>0.5678449258836944</v>
      </c>
      <c r="I400" s="578">
        <v>5229</v>
      </c>
      <c r="J400" s="578">
        <v>7</v>
      </c>
      <c r="K400" s="578">
        <v>36834</v>
      </c>
      <c r="L400" s="578">
        <v>1</v>
      </c>
      <c r="M400" s="578">
        <v>5262</v>
      </c>
      <c r="N400" s="578">
        <v>4</v>
      </c>
      <c r="O400" s="578">
        <v>21164</v>
      </c>
      <c r="P400" s="563">
        <v>0.57457783569528154</v>
      </c>
      <c r="Q400" s="579">
        <v>5291</v>
      </c>
    </row>
    <row r="401" spans="1:17" ht="14.45" customHeight="1" x14ac:dyDescent="0.2">
      <c r="A401" s="557" t="s">
        <v>1321</v>
      </c>
      <c r="B401" s="558" t="s">
        <v>1136</v>
      </c>
      <c r="C401" s="558" t="s">
        <v>1137</v>
      </c>
      <c r="D401" s="558" t="s">
        <v>1239</v>
      </c>
      <c r="E401" s="558" t="s">
        <v>1240</v>
      </c>
      <c r="F401" s="578">
        <v>3</v>
      </c>
      <c r="G401" s="578">
        <v>867</v>
      </c>
      <c r="H401" s="578"/>
      <c r="I401" s="578">
        <v>289</v>
      </c>
      <c r="J401" s="578"/>
      <c r="K401" s="578"/>
      <c r="L401" s="578"/>
      <c r="M401" s="578"/>
      <c r="N401" s="578"/>
      <c r="O401" s="578"/>
      <c r="P401" s="563"/>
      <c r="Q401" s="579"/>
    </row>
    <row r="402" spans="1:17" ht="14.45" customHeight="1" x14ac:dyDescent="0.2">
      <c r="A402" s="557" t="s">
        <v>1321</v>
      </c>
      <c r="B402" s="558" t="s">
        <v>1136</v>
      </c>
      <c r="C402" s="558" t="s">
        <v>1137</v>
      </c>
      <c r="D402" s="558" t="s">
        <v>1241</v>
      </c>
      <c r="E402" s="558" t="s">
        <v>1242</v>
      </c>
      <c r="F402" s="578">
        <v>1</v>
      </c>
      <c r="G402" s="578">
        <v>1102</v>
      </c>
      <c r="H402" s="578">
        <v>0.9856887298747764</v>
      </c>
      <c r="I402" s="578">
        <v>1102</v>
      </c>
      <c r="J402" s="578">
        <v>1</v>
      </c>
      <c r="K402" s="578">
        <v>1118</v>
      </c>
      <c r="L402" s="578">
        <v>1</v>
      </c>
      <c r="M402" s="578">
        <v>1118</v>
      </c>
      <c r="N402" s="578">
        <v>1</v>
      </c>
      <c r="O402" s="578">
        <v>1132</v>
      </c>
      <c r="P402" s="563">
        <v>1.0125223613595706</v>
      </c>
      <c r="Q402" s="579">
        <v>1132</v>
      </c>
    </row>
    <row r="403" spans="1:17" ht="14.45" customHeight="1" x14ac:dyDescent="0.2">
      <c r="A403" s="557" t="s">
        <v>1321</v>
      </c>
      <c r="B403" s="558" t="s">
        <v>1136</v>
      </c>
      <c r="C403" s="558" t="s">
        <v>1137</v>
      </c>
      <c r="D403" s="558" t="s">
        <v>1253</v>
      </c>
      <c r="E403" s="558" t="s">
        <v>1254</v>
      </c>
      <c r="F403" s="578">
        <v>4</v>
      </c>
      <c r="G403" s="578">
        <v>19116</v>
      </c>
      <c r="H403" s="578">
        <v>0.66333541536539664</v>
      </c>
      <c r="I403" s="578">
        <v>4779</v>
      </c>
      <c r="J403" s="578">
        <v>6</v>
      </c>
      <c r="K403" s="578">
        <v>28818</v>
      </c>
      <c r="L403" s="578">
        <v>1</v>
      </c>
      <c r="M403" s="578">
        <v>4803</v>
      </c>
      <c r="N403" s="578">
        <v>4</v>
      </c>
      <c r="O403" s="578">
        <v>19296</v>
      </c>
      <c r="P403" s="563">
        <v>0.6695815115552779</v>
      </c>
      <c r="Q403" s="579">
        <v>4824</v>
      </c>
    </row>
    <row r="404" spans="1:17" ht="14.45" customHeight="1" x14ac:dyDescent="0.2">
      <c r="A404" s="557" t="s">
        <v>1321</v>
      </c>
      <c r="B404" s="558" t="s">
        <v>1136</v>
      </c>
      <c r="C404" s="558" t="s">
        <v>1137</v>
      </c>
      <c r="D404" s="558" t="s">
        <v>1255</v>
      </c>
      <c r="E404" s="558" t="s">
        <v>1256</v>
      </c>
      <c r="F404" s="578">
        <v>1</v>
      </c>
      <c r="G404" s="578">
        <v>609</v>
      </c>
      <c r="H404" s="578">
        <v>0.99509803921568629</v>
      </c>
      <c r="I404" s="578">
        <v>609</v>
      </c>
      <c r="J404" s="578">
        <v>1</v>
      </c>
      <c r="K404" s="578">
        <v>612</v>
      </c>
      <c r="L404" s="578">
        <v>1</v>
      </c>
      <c r="M404" s="578">
        <v>612</v>
      </c>
      <c r="N404" s="578"/>
      <c r="O404" s="578"/>
      <c r="P404" s="563"/>
      <c r="Q404" s="579"/>
    </row>
    <row r="405" spans="1:17" ht="14.45" customHeight="1" x14ac:dyDescent="0.2">
      <c r="A405" s="557" t="s">
        <v>1321</v>
      </c>
      <c r="B405" s="558" t="s">
        <v>1136</v>
      </c>
      <c r="C405" s="558" t="s">
        <v>1137</v>
      </c>
      <c r="D405" s="558" t="s">
        <v>1267</v>
      </c>
      <c r="E405" s="558" t="s">
        <v>1268</v>
      </c>
      <c r="F405" s="578"/>
      <c r="G405" s="578"/>
      <c r="H405" s="578"/>
      <c r="I405" s="578"/>
      <c r="J405" s="578">
        <v>1</v>
      </c>
      <c r="K405" s="578">
        <v>1142</v>
      </c>
      <c r="L405" s="578">
        <v>1</v>
      </c>
      <c r="M405" s="578">
        <v>1142</v>
      </c>
      <c r="N405" s="578">
        <v>3</v>
      </c>
      <c r="O405" s="578">
        <v>3432</v>
      </c>
      <c r="P405" s="563">
        <v>3.0052539404553413</v>
      </c>
      <c r="Q405" s="579">
        <v>1144</v>
      </c>
    </row>
    <row r="406" spans="1:17" ht="14.45" customHeight="1" x14ac:dyDescent="0.2">
      <c r="A406" s="557" t="s">
        <v>1322</v>
      </c>
      <c r="B406" s="558" t="s">
        <v>1136</v>
      </c>
      <c r="C406" s="558" t="s">
        <v>1137</v>
      </c>
      <c r="D406" s="558" t="s">
        <v>1140</v>
      </c>
      <c r="E406" s="558" t="s">
        <v>1141</v>
      </c>
      <c r="F406" s="578">
        <v>72</v>
      </c>
      <c r="G406" s="578">
        <v>4176</v>
      </c>
      <c r="H406" s="578">
        <v>0.8230193141505715</v>
      </c>
      <c r="I406" s="578">
        <v>58</v>
      </c>
      <c r="J406" s="578">
        <v>86</v>
      </c>
      <c r="K406" s="578">
        <v>5074</v>
      </c>
      <c r="L406" s="578">
        <v>1</v>
      </c>
      <c r="M406" s="578">
        <v>59</v>
      </c>
      <c r="N406" s="578">
        <v>64</v>
      </c>
      <c r="O406" s="578">
        <v>3776</v>
      </c>
      <c r="P406" s="563">
        <v>0.7441860465116279</v>
      </c>
      <c r="Q406" s="579">
        <v>59</v>
      </c>
    </row>
    <row r="407" spans="1:17" ht="14.45" customHeight="1" x14ac:dyDescent="0.2">
      <c r="A407" s="557" t="s">
        <v>1322</v>
      </c>
      <c r="B407" s="558" t="s">
        <v>1136</v>
      </c>
      <c r="C407" s="558" t="s">
        <v>1137</v>
      </c>
      <c r="D407" s="558" t="s">
        <v>1142</v>
      </c>
      <c r="E407" s="558" t="s">
        <v>1143</v>
      </c>
      <c r="F407" s="578">
        <v>18</v>
      </c>
      <c r="G407" s="578">
        <v>2376</v>
      </c>
      <c r="H407" s="578">
        <v>0.78260869565217395</v>
      </c>
      <c r="I407" s="578">
        <v>132</v>
      </c>
      <c r="J407" s="578">
        <v>23</v>
      </c>
      <c r="K407" s="578">
        <v>3036</v>
      </c>
      <c r="L407" s="578">
        <v>1</v>
      </c>
      <c r="M407" s="578">
        <v>132</v>
      </c>
      <c r="N407" s="578">
        <v>22</v>
      </c>
      <c r="O407" s="578">
        <v>2926</v>
      </c>
      <c r="P407" s="563">
        <v>0.96376811594202894</v>
      </c>
      <c r="Q407" s="579">
        <v>133</v>
      </c>
    </row>
    <row r="408" spans="1:17" ht="14.45" customHeight="1" x14ac:dyDescent="0.2">
      <c r="A408" s="557" t="s">
        <v>1322</v>
      </c>
      <c r="B408" s="558" t="s">
        <v>1136</v>
      </c>
      <c r="C408" s="558" t="s">
        <v>1137</v>
      </c>
      <c r="D408" s="558" t="s">
        <v>1144</v>
      </c>
      <c r="E408" s="558" t="s">
        <v>1145</v>
      </c>
      <c r="F408" s="578"/>
      <c r="G408" s="578"/>
      <c r="H408" s="578"/>
      <c r="I408" s="578"/>
      <c r="J408" s="578">
        <v>2</v>
      </c>
      <c r="K408" s="578">
        <v>380</v>
      </c>
      <c r="L408" s="578">
        <v>1</v>
      </c>
      <c r="M408" s="578">
        <v>190</v>
      </c>
      <c r="N408" s="578"/>
      <c r="O408" s="578"/>
      <c r="P408" s="563"/>
      <c r="Q408" s="579"/>
    </row>
    <row r="409" spans="1:17" ht="14.45" customHeight="1" x14ac:dyDescent="0.2">
      <c r="A409" s="557" t="s">
        <v>1322</v>
      </c>
      <c r="B409" s="558" t="s">
        <v>1136</v>
      </c>
      <c r="C409" s="558" t="s">
        <v>1137</v>
      </c>
      <c r="D409" s="558" t="s">
        <v>1146</v>
      </c>
      <c r="E409" s="558" t="s">
        <v>1147</v>
      </c>
      <c r="F409" s="578">
        <v>5</v>
      </c>
      <c r="G409" s="578">
        <v>2040</v>
      </c>
      <c r="H409" s="578">
        <v>1.2408759124087592</v>
      </c>
      <c r="I409" s="578">
        <v>408</v>
      </c>
      <c r="J409" s="578">
        <v>4</v>
      </c>
      <c r="K409" s="578">
        <v>1644</v>
      </c>
      <c r="L409" s="578">
        <v>1</v>
      </c>
      <c r="M409" s="578">
        <v>411</v>
      </c>
      <c r="N409" s="578">
        <v>2</v>
      </c>
      <c r="O409" s="578">
        <v>826</v>
      </c>
      <c r="P409" s="563">
        <v>0.5024330900243309</v>
      </c>
      <c r="Q409" s="579">
        <v>413</v>
      </c>
    </row>
    <row r="410" spans="1:17" ht="14.45" customHeight="1" x14ac:dyDescent="0.2">
      <c r="A410" s="557" t="s">
        <v>1322</v>
      </c>
      <c r="B410" s="558" t="s">
        <v>1136</v>
      </c>
      <c r="C410" s="558" t="s">
        <v>1137</v>
      </c>
      <c r="D410" s="558" t="s">
        <v>1148</v>
      </c>
      <c r="E410" s="558" t="s">
        <v>1149</v>
      </c>
      <c r="F410" s="578">
        <v>14</v>
      </c>
      <c r="G410" s="578">
        <v>2520</v>
      </c>
      <c r="H410" s="578">
        <v>1.5300546448087431</v>
      </c>
      <c r="I410" s="578">
        <v>180</v>
      </c>
      <c r="J410" s="578">
        <v>9</v>
      </c>
      <c r="K410" s="578">
        <v>1647</v>
      </c>
      <c r="L410" s="578">
        <v>1</v>
      </c>
      <c r="M410" s="578">
        <v>183</v>
      </c>
      <c r="N410" s="578">
        <v>25</v>
      </c>
      <c r="O410" s="578">
        <v>4625</v>
      </c>
      <c r="P410" s="563">
        <v>2.8081360048573165</v>
      </c>
      <c r="Q410" s="579">
        <v>185</v>
      </c>
    </row>
    <row r="411" spans="1:17" ht="14.45" customHeight="1" x14ac:dyDescent="0.2">
      <c r="A411" s="557" t="s">
        <v>1322</v>
      </c>
      <c r="B411" s="558" t="s">
        <v>1136</v>
      </c>
      <c r="C411" s="558" t="s">
        <v>1137</v>
      </c>
      <c r="D411" s="558" t="s">
        <v>1152</v>
      </c>
      <c r="E411" s="558" t="s">
        <v>1153</v>
      </c>
      <c r="F411" s="578">
        <v>18</v>
      </c>
      <c r="G411" s="578">
        <v>6066</v>
      </c>
      <c r="H411" s="578">
        <v>1.1118035190615836</v>
      </c>
      <c r="I411" s="578">
        <v>337</v>
      </c>
      <c r="J411" s="578">
        <v>16</v>
      </c>
      <c r="K411" s="578">
        <v>5456</v>
      </c>
      <c r="L411" s="578">
        <v>1</v>
      </c>
      <c r="M411" s="578">
        <v>341</v>
      </c>
      <c r="N411" s="578">
        <v>25</v>
      </c>
      <c r="O411" s="578">
        <v>8600</v>
      </c>
      <c r="P411" s="563">
        <v>1.5762463343108504</v>
      </c>
      <c r="Q411" s="579">
        <v>344</v>
      </c>
    </row>
    <row r="412" spans="1:17" ht="14.45" customHeight="1" x14ac:dyDescent="0.2">
      <c r="A412" s="557" t="s">
        <v>1322</v>
      </c>
      <c r="B412" s="558" t="s">
        <v>1136</v>
      </c>
      <c r="C412" s="558" t="s">
        <v>1137</v>
      </c>
      <c r="D412" s="558" t="s">
        <v>1154</v>
      </c>
      <c r="E412" s="558" t="s">
        <v>1155</v>
      </c>
      <c r="F412" s="578">
        <v>29</v>
      </c>
      <c r="G412" s="578">
        <v>13311</v>
      </c>
      <c r="H412" s="578">
        <v>0.80032467532467533</v>
      </c>
      <c r="I412" s="578">
        <v>459</v>
      </c>
      <c r="J412" s="578">
        <v>36</v>
      </c>
      <c r="K412" s="578">
        <v>16632</v>
      </c>
      <c r="L412" s="578">
        <v>1</v>
      </c>
      <c r="M412" s="578">
        <v>462</v>
      </c>
      <c r="N412" s="578">
        <v>5</v>
      </c>
      <c r="O412" s="578">
        <v>2320</v>
      </c>
      <c r="P412" s="563">
        <v>0.1394901394901395</v>
      </c>
      <c r="Q412" s="579">
        <v>464</v>
      </c>
    </row>
    <row r="413" spans="1:17" ht="14.45" customHeight="1" x14ac:dyDescent="0.2">
      <c r="A413" s="557" t="s">
        <v>1322</v>
      </c>
      <c r="B413" s="558" t="s">
        <v>1136</v>
      </c>
      <c r="C413" s="558" t="s">
        <v>1137</v>
      </c>
      <c r="D413" s="558" t="s">
        <v>1156</v>
      </c>
      <c r="E413" s="558" t="s">
        <v>1157</v>
      </c>
      <c r="F413" s="578">
        <v>316</v>
      </c>
      <c r="G413" s="578">
        <v>110600</v>
      </c>
      <c r="H413" s="578">
        <v>0.91069281820726911</v>
      </c>
      <c r="I413" s="578">
        <v>350</v>
      </c>
      <c r="J413" s="578">
        <v>346</v>
      </c>
      <c r="K413" s="578">
        <v>121446</v>
      </c>
      <c r="L413" s="578">
        <v>1</v>
      </c>
      <c r="M413" s="578">
        <v>351</v>
      </c>
      <c r="N413" s="578">
        <v>334</v>
      </c>
      <c r="O413" s="578">
        <v>117902</v>
      </c>
      <c r="P413" s="563">
        <v>0.97081830607842168</v>
      </c>
      <c r="Q413" s="579">
        <v>353</v>
      </c>
    </row>
    <row r="414" spans="1:17" ht="14.45" customHeight="1" x14ac:dyDescent="0.2">
      <c r="A414" s="557" t="s">
        <v>1322</v>
      </c>
      <c r="B414" s="558" t="s">
        <v>1136</v>
      </c>
      <c r="C414" s="558" t="s">
        <v>1137</v>
      </c>
      <c r="D414" s="558" t="s">
        <v>1158</v>
      </c>
      <c r="E414" s="558" t="s">
        <v>1159</v>
      </c>
      <c r="F414" s="578">
        <v>4</v>
      </c>
      <c r="G414" s="578">
        <v>6620</v>
      </c>
      <c r="H414" s="578">
        <v>0.99698795180722888</v>
      </c>
      <c r="I414" s="578">
        <v>1655</v>
      </c>
      <c r="J414" s="578">
        <v>4</v>
      </c>
      <c r="K414" s="578">
        <v>6640</v>
      </c>
      <c r="L414" s="578">
        <v>1</v>
      </c>
      <c r="M414" s="578">
        <v>1660</v>
      </c>
      <c r="N414" s="578"/>
      <c r="O414" s="578"/>
      <c r="P414" s="563"/>
      <c r="Q414" s="579"/>
    </row>
    <row r="415" spans="1:17" ht="14.45" customHeight="1" x14ac:dyDescent="0.2">
      <c r="A415" s="557" t="s">
        <v>1322</v>
      </c>
      <c r="B415" s="558" t="s">
        <v>1136</v>
      </c>
      <c r="C415" s="558" t="s">
        <v>1137</v>
      </c>
      <c r="D415" s="558" t="s">
        <v>1162</v>
      </c>
      <c r="E415" s="558" t="s">
        <v>1163</v>
      </c>
      <c r="F415" s="578">
        <v>1</v>
      </c>
      <c r="G415" s="578">
        <v>117</v>
      </c>
      <c r="H415" s="578">
        <v>0.49576271186440679</v>
      </c>
      <c r="I415" s="578">
        <v>117</v>
      </c>
      <c r="J415" s="578">
        <v>2</v>
      </c>
      <c r="K415" s="578">
        <v>236</v>
      </c>
      <c r="L415" s="578">
        <v>1</v>
      </c>
      <c r="M415" s="578">
        <v>118</v>
      </c>
      <c r="N415" s="578"/>
      <c r="O415" s="578"/>
      <c r="P415" s="563"/>
      <c r="Q415" s="579"/>
    </row>
    <row r="416" spans="1:17" ht="14.45" customHeight="1" x14ac:dyDescent="0.2">
      <c r="A416" s="557" t="s">
        <v>1322</v>
      </c>
      <c r="B416" s="558" t="s">
        <v>1136</v>
      </c>
      <c r="C416" s="558" t="s">
        <v>1137</v>
      </c>
      <c r="D416" s="558" t="s">
        <v>1172</v>
      </c>
      <c r="E416" s="558" t="s">
        <v>1173</v>
      </c>
      <c r="F416" s="578">
        <v>1</v>
      </c>
      <c r="G416" s="578">
        <v>38</v>
      </c>
      <c r="H416" s="578">
        <v>0.33333333333333331</v>
      </c>
      <c r="I416" s="578">
        <v>38</v>
      </c>
      <c r="J416" s="578">
        <v>3</v>
      </c>
      <c r="K416" s="578">
        <v>114</v>
      </c>
      <c r="L416" s="578">
        <v>1</v>
      </c>
      <c r="M416" s="578">
        <v>38</v>
      </c>
      <c r="N416" s="578">
        <v>1</v>
      </c>
      <c r="O416" s="578">
        <v>39</v>
      </c>
      <c r="P416" s="563">
        <v>0.34210526315789475</v>
      </c>
      <c r="Q416" s="579">
        <v>39</v>
      </c>
    </row>
    <row r="417" spans="1:17" ht="14.45" customHeight="1" x14ac:dyDescent="0.2">
      <c r="A417" s="557" t="s">
        <v>1322</v>
      </c>
      <c r="B417" s="558" t="s">
        <v>1136</v>
      </c>
      <c r="C417" s="558" t="s">
        <v>1137</v>
      </c>
      <c r="D417" s="558" t="s">
        <v>1180</v>
      </c>
      <c r="E417" s="558" t="s">
        <v>1181</v>
      </c>
      <c r="F417" s="578">
        <v>91</v>
      </c>
      <c r="G417" s="578">
        <v>27755</v>
      </c>
      <c r="H417" s="578">
        <v>1.0601604278074865</v>
      </c>
      <c r="I417" s="578">
        <v>305</v>
      </c>
      <c r="J417" s="578">
        <v>85</v>
      </c>
      <c r="K417" s="578">
        <v>26180</v>
      </c>
      <c r="L417" s="578">
        <v>1</v>
      </c>
      <c r="M417" s="578">
        <v>308</v>
      </c>
      <c r="N417" s="578">
        <v>68</v>
      </c>
      <c r="O417" s="578">
        <v>21080</v>
      </c>
      <c r="P417" s="563">
        <v>0.80519480519480524</v>
      </c>
      <c r="Q417" s="579">
        <v>310</v>
      </c>
    </row>
    <row r="418" spans="1:17" ht="14.45" customHeight="1" x14ac:dyDescent="0.2">
      <c r="A418" s="557" t="s">
        <v>1322</v>
      </c>
      <c r="B418" s="558" t="s">
        <v>1136</v>
      </c>
      <c r="C418" s="558" t="s">
        <v>1137</v>
      </c>
      <c r="D418" s="558" t="s">
        <v>1184</v>
      </c>
      <c r="E418" s="558" t="s">
        <v>1185</v>
      </c>
      <c r="F418" s="578">
        <v>31</v>
      </c>
      <c r="G418" s="578">
        <v>15345</v>
      </c>
      <c r="H418" s="578">
        <v>0.62758169400024544</v>
      </c>
      <c r="I418" s="578">
        <v>495</v>
      </c>
      <c r="J418" s="578">
        <v>49</v>
      </c>
      <c r="K418" s="578">
        <v>24451</v>
      </c>
      <c r="L418" s="578">
        <v>1</v>
      </c>
      <c r="M418" s="578">
        <v>499</v>
      </c>
      <c r="N418" s="578">
        <v>38</v>
      </c>
      <c r="O418" s="578">
        <v>19114</v>
      </c>
      <c r="P418" s="563">
        <v>0.78172671874360966</v>
      </c>
      <c r="Q418" s="579">
        <v>503</v>
      </c>
    </row>
    <row r="419" spans="1:17" ht="14.45" customHeight="1" x14ac:dyDescent="0.2">
      <c r="A419" s="557" t="s">
        <v>1322</v>
      </c>
      <c r="B419" s="558" t="s">
        <v>1136</v>
      </c>
      <c r="C419" s="558" t="s">
        <v>1137</v>
      </c>
      <c r="D419" s="558" t="s">
        <v>1188</v>
      </c>
      <c r="E419" s="558" t="s">
        <v>1189</v>
      </c>
      <c r="F419" s="578">
        <v>107</v>
      </c>
      <c r="G419" s="578">
        <v>39697</v>
      </c>
      <c r="H419" s="578">
        <v>0.91806197964847358</v>
      </c>
      <c r="I419" s="578">
        <v>371</v>
      </c>
      <c r="J419" s="578">
        <v>115</v>
      </c>
      <c r="K419" s="578">
        <v>43240</v>
      </c>
      <c r="L419" s="578">
        <v>1</v>
      </c>
      <c r="M419" s="578">
        <v>376</v>
      </c>
      <c r="N419" s="578">
        <v>83</v>
      </c>
      <c r="O419" s="578">
        <v>31540</v>
      </c>
      <c r="P419" s="563">
        <v>0.7294172062904718</v>
      </c>
      <c r="Q419" s="579">
        <v>380</v>
      </c>
    </row>
    <row r="420" spans="1:17" ht="14.45" customHeight="1" x14ac:dyDescent="0.2">
      <c r="A420" s="557" t="s">
        <v>1322</v>
      </c>
      <c r="B420" s="558" t="s">
        <v>1136</v>
      </c>
      <c r="C420" s="558" t="s">
        <v>1137</v>
      </c>
      <c r="D420" s="558" t="s">
        <v>1196</v>
      </c>
      <c r="E420" s="558" t="s">
        <v>1197</v>
      </c>
      <c r="F420" s="578">
        <v>6</v>
      </c>
      <c r="G420" s="578">
        <v>672</v>
      </c>
      <c r="H420" s="578"/>
      <c r="I420" s="578">
        <v>112</v>
      </c>
      <c r="J420" s="578"/>
      <c r="K420" s="578"/>
      <c r="L420" s="578"/>
      <c r="M420" s="578"/>
      <c r="N420" s="578">
        <v>5</v>
      </c>
      <c r="O420" s="578">
        <v>570</v>
      </c>
      <c r="P420" s="563"/>
      <c r="Q420" s="579">
        <v>114</v>
      </c>
    </row>
    <row r="421" spans="1:17" ht="14.45" customHeight="1" x14ac:dyDescent="0.2">
      <c r="A421" s="557" t="s">
        <v>1322</v>
      </c>
      <c r="B421" s="558" t="s">
        <v>1136</v>
      </c>
      <c r="C421" s="558" t="s">
        <v>1137</v>
      </c>
      <c r="D421" s="558" t="s">
        <v>1198</v>
      </c>
      <c r="E421" s="558" t="s">
        <v>1199</v>
      </c>
      <c r="F421" s="578">
        <v>3</v>
      </c>
      <c r="G421" s="578">
        <v>378</v>
      </c>
      <c r="H421" s="578">
        <v>1</v>
      </c>
      <c r="I421" s="578">
        <v>126</v>
      </c>
      <c r="J421" s="578">
        <v>3</v>
      </c>
      <c r="K421" s="578">
        <v>378</v>
      </c>
      <c r="L421" s="578">
        <v>1</v>
      </c>
      <c r="M421" s="578">
        <v>126</v>
      </c>
      <c r="N421" s="578"/>
      <c r="O421" s="578"/>
      <c r="P421" s="563"/>
      <c r="Q421" s="579"/>
    </row>
    <row r="422" spans="1:17" ht="14.45" customHeight="1" x14ac:dyDescent="0.2">
      <c r="A422" s="557" t="s">
        <v>1322</v>
      </c>
      <c r="B422" s="558" t="s">
        <v>1136</v>
      </c>
      <c r="C422" s="558" t="s">
        <v>1137</v>
      </c>
      <c r="D422" s="558" t="s">
        <v>1200</v>
      </c>
      <c r="E422" s="558" t="s">
        <v>1201</v>
      </c>
      <c r="F422" s="578">
        <v>1</v>
      </c>
      <c r="G422" s="578">
        <v>496</v>
      </c>
      <c r="H422" s="578">
        <v>0.496</v>
      </c>
      <c r="I422" s="578">
        <v>496</v>
      </c>
      <c r="J422" s="578">
        <v>2</v>
      </c>
      <c r="K422" s="578">
        <v>1000</v>
      </c>
      <c r="L422" s="578">
        <v>1</v>
      </c>
      <c r="M422" s="578">
        <v>500</v>
      </c>
      <c r="N422" s="578">
        <v>1</v>
      </c>
      <c r="O422" s="578">
        <v>504</v>
      </c>
      <c r="P422" s="563">
        <v>0.504</v>
      </c>
      <c r="Q422" s="579">
        <v>504</v>
      </c>
    </row>
    <row r="423" spans="1:17" ht="14.45" customHeight="1" x14ac:dyDescent="0.2">
      <c r="A423" s="557" t="s">
        <v>1322</v>
      </c>
      <c r="B423" s="558" t="s">
        <v>1136</v>
      </c>
      <c r="C423" s="558" t="s">
        <v>1137</v>
      </c>
      <c r="D423" s="558" t="s">
        <v>1202</v>
      </c>
      <c r="E423" s="558" t="s">
        <v>1203</v>
      </c>
      <c r="F423" s="578">
        <v>14</v>
      </c>
      <c r="G423" s="578">
        <v>6412</v>
      </c>
      <c r="H423" s="578">
        <v>1.7311015118790496</v>
      </c>
      <c r="I423" s="578">
        <v>458</v>
      </c>
      <c r="J423" s="578">
        <v>8</v>
      </c>
      <c r="K423" s="578">
        <v>3704</v>
      </c>
      <c r="L423" s="578">
        <v>1</v>
      </c>
      <c r="M423" s="578">
        <v>463</v>
      </c>
      <c r="N423" s="578">
        <v>28</v>
      </c>
      <c r="O423" s="578">
        <v>13076</v>
      </c>
      <c r="P423" s="563">
        <v>3.5302375809935205</v>
      </c>
      <c r="Q423" s="579">
        <v>467</v>
      </c>
    </row>
    <row r="424" spans="1:17" ht="14.45" customHeight="1" x14ac:dyDescent="0.2">
      <c r="A424" s="557" t="s">
        <v>1322</v>
      </c>
      <c r="B424" s="558" t="s">
        <v>1136</v>
      </c>
      <c r="C424" s="558" t="s">
        <v>1137</v>
      </c>
      <c r="D424" s="558" t="s">
        <v>1204</v>
      </c>
      <c r="E424" s="558" t="s">
        <v>1205</v>
      </c>
      <c r="F424" s="578">
        <v>90</v>
      </c>
      <c r="G424" s="578">
        <v>5220</v>
      </c>
      <c r="H424" s="578">
        <v>2.0107858243451462</v>
      </c>
      <c r="I424" s="578">
        <v>58</v>
      </c>
      <c r="J424" s="578">
        <v>44</v>
      </c>
      <c r="K424" s="578">
        <v>2596</v>
      </c>
      <c r="L424" s="578">
        <v>1</v>
      </c>
      <c r="M424" s="578">
        <v>59</v>
      </c>
      <c r="N424" s="578">
        <v>38</v>
      </c>
      <c r="O424" s="578">
        <v>2242</v>
      </c>
      <c r="P424" s="563">
        <v>0.86363636363636365</v>
      </c>
      <c r="Q424" s="579">
        <v>59</v>
      </c>
    </row>
    <row r="425" spans="1:17" ht="14.45" customHeight="1" x14ac:dyDescent="0.2">
      <c r="A425" s="557" t="s">
        <v>1322</v>
      </c>
      <c r="B425" s="558" t="s">
        <v>1136</v>
      </c>
      <c r="C425" s="558" t="s">
        <v>1137</v>
      </c>
      <c r="D425" s="558" t="s">
        <v>1212</v>
      </c>
      <c r="E425" s="558" t="s">
        <v>1213</v>
      </c>
      <c r="F425" s="578">
        <v>243</v>
      </c>
      <c r="G425" s="578">
        <v>42768</v>
      </c>
      <c r="H425" s="578">
        <v>1.2067039106145252</v>
      </c>
      <c r="I425" s="578">
        <v>176</v>
      </c>
      <c r="J425" s="578">
        <v>198</v>
      </c>
      <c r="K425" s="578">
        <v>35442</v>
      </c>
      <c r="L425" s="578">
        <v>1</v>
      </c>
      <c r="M425" s="578">
        <v>179</v>
      </c>
      <c r="N425" s="578">
        <v>288</v>
      </c>
      <c r="O425" s="578">
        <v>52128</v>
      </c>
      <c r="P425" s="563">
        <v>1.4707973590655155</v>
      </c>
      <c r="Q425" s="579">
        <v>181</v>
      </c>
    </row>
    <row r="426" spans="1:17" ht="14.45" customHeight="1" x14ac:dyDescent="0.2">
      <c r="A426" s="557" t="s">
        <v>1322</v>
      </c>
      <c r="B426" s="558" t="s">
        <v>1136</v>
      </c>
      <c r="C426" s="558" t="s">
        <v>1137</v>
      </c>
      <c r="D426" s="558" t="s">
        <v>1214</v>
      </c>
      <c r="E426" s="558" t="s">
        <v>1215</v>
      </c>
      <c r="F426" s="578"/>
      <c r="G426" s="578"/>
      <c r="H426" s="578"/>
      <c r="I426" s="578"/>
      <c r="J426" s="578">
        <v>2</v>
      </c>
      <c r="K426" s="578">
        <v>174</v>
      </c>
      <c r="L426" s="578">
        <v>1</v>
      </c>
      <c r="M426" s="578">
        <v>87</v>
      </c>
      <c r="N426" s="578"/>
      <c r="O426" s="578"/>
      <c r="P426" s="563"/>
      <c r="Q426" s="579"/>
    </row>
    <row r="427" spans="1:17" ht="14.45" customHeight="1" x14ac:dyDescent="0.2">
      <c r="A427" s="557" t="s">
        <v>1322</v>
      </c>
      <c r="B427" s="558" t="s">
        <v>1136</v>
      </c>
      <c r="C427" s="558" t="s">
        <v>1137</v>
      </c>
      <c r="D427" s="558" t="s">
        <v>1218</v>
      </c>
      <c r="E427" s="558" t="s">
        <v>1219</v>
      </c>
      <c r="F427" s="578">
        <v>38</v>
      </c>
      <c r="G427" s="578">
        <v>6460</v>
      </c>
      <c r="H427" s="578">
        <v>0.89424141749723141</v>
      </c>
      <c r="I427" s="578">
        <v>170</v>
      </c>
      <c r="J427" s="578">
        <v>42</v>
      </c>
      <c r="K427" s="578">
        <v>7224</v>
      </c>
      <c r="L427" s="578">
        <v>1</v>
      </c>
      <c r="M427" s="578">
        <v>172</v>
      </c>
      <c r="N427" s="578">
        <v>26</v>
      </c>
      <c r="O427" s="578">
        <v>4524</v>
      </c>
      <c r="P427" s="563">
        <v>0.62624584717607978</v>
      </c>
      <c r="Q427" s="579">
        <v>174</v>
      </c>
    </row>
    <row r="428" spans="1:17" ht="14.45" customHeight="1" x14ac:dyDescent="0.2">
      <c r="A428" s="557" t="s">
        <v>1322</v>
      </c>
      <c r="B428" s="558" t="s">
        <v>1136</v>
      </c>
      <c r="C428" s="558" t="s">
        <v>1137</v>
      </c>
      <c r="D428" s="558" t="s">
        <v>1226</v>
      </c>
      <c r="E428" s="558" t="s">
        <v>1227</v>
      </c>
      <c r="F428" s="578"/>
      <c r="G428" s="578"/>
      <c r="H428" s="578"/>
      <c r="I428" s="578"/>
      <c r="J428" s="578">
        <v>1</v>
      </c>
      <c r="K428" s="578">
        <v>267</v>
      </c>
      <c r="L428" s="578">
        <v>1</v>
      </c>
      <c r="M428" s="578">
        <v>267</v>
      </c>
      <c r="N428" s="578"/>
      <c r="O428" s="578"/>
      <c r="P428" s="563"/>
      <c r="Q428" s="579"/>
    </row>
    <row r="429" spans="1:17" ht="14.45" customHeight="1" x14ac:dyDescent="0.2">
      <c r="A429" s="557" t="s">
        <v>1322</v>
      </c>
      <c r="B429" s="558" t="s">
        <v>1136</v>
      </c>
      <c r="C429" s="558" t="s">
        <v>1137</v>
      </c>
      <c r="D429" s="558" t="s">
        <v>1228</v>
      </c>
      <c r="E429" s="558" t="s">
        <v>1229</v>
      </c>
      <c r="F429" s="578">
        <v>87</v>
      </c>
      <c r="G429" s="578">
        <v>185658</v>
      </c>
      <c r="H429" s="578">
        <v>1.0814189189189189</v>
      </c>
      <c r="I429" s="578">
        <v>2134</v>
      </c>
      <c r="J429" s="578">
        <v>80</v>
      </c>
      <c r="K429" s="578">
        <v>171680</v>
      </c>
      <c r="L429" s="578">
        <v>1</v>
      </c>
      <c r="M429" s="578">
        <v>2146</v>
      </c>
      <c r="N429" s="578">
        <v>86</v>
      </c>
      <c r="O429" s="578">
        <v>185502</v>
      </c>
      <c r="P429" s="563">
        <v>1.0805102516309413</v>
      </c>
      <c r="Q429" s="579">
        <v>2157</v>
      </c>
    </row>
    <row r="430" spans="1:17" ht="14.45" customHeight="1" x14ac:dyDescent="0.2">
      <c r="A430" s="557" t="s">
        <v>1322</v>
      </c>
      <c r="B430" s="558" t="s">
        <v>1136</v>
      </c>
      <c r="C430" s="558" t="s">
        <v>1137</v>
      </c>
      <c r="D430" s="558" t="s">
        <v>1230</v>
      </c>
      <c r="E430" s="558" t="s">
        <v>1231</v>
      </c>
      <c r="F430" s="578">
        <v>1</v>
      </c>
      <c r="G430" s="578">
        <v>243</v>
      </c>
      <c r="H430" s="578">
        <v>0.33196721311475408</v>
      </c>
      <c r="I430" s="578">
        <v>243</v>
      </c>
      <c r="J430" s="578">
        <v>3</v>
      </c>
      <c r="K430" s="578">
        <v>732</v>
      </c>
      <c r="L430" s="578">
        <v>1</v>
      </c>
      <c r="M430" s="578">
        <v>244</v>
      </c>
      <c r="N430" s="578">
        <v>2</v>
      </c>
      <c r="O430" s="578">
        <v>492</v>
      </c>
      <c r="P430" s="563">
        <v>0.67213114754098358</v>
      </c>
      <c r="Q430" s="579">
        <v>246</v>
      </c>
    </row>
    <row r="431" spans="1:17" ht="14.45" customHeight="1" x14ac:dyDescent="0.2">
      <c r="A431" s="557" t="s">
        <v>1322</v>
      </c>
      <c r="B431" s="558" t="s">
        <v>1136</v>
      </c>
      <c r="C431" s="558" t="s">
        <v>1137</v>
      </c>
      <c r="D431" s="558" t="s">
        <v>1313</v>
      </c>
      <c r="E431" s="558" t="s">
        <v>1314</v>
      </c>
      <c r="F431" s="578"/>
      <c r="G431" s="578"/>
      <c r="H431" s="578"/>
      <c r="I431" s="578"/>
      <c r="J431" s="578"/>
      <c r="K431" s="578"/>
      <c r="L431" s="578"/>
      <c r="M431" s="578"/>
      <c r="N431" s="578">
        <v>7</v>
      </c>
      <c r="O431" s="578">
        <v>7609</v>
      </c>
      <c r="P431" s="563"/>
      <c r="Q431" s="579">
        <v>1087</v>
      </c>
    </row>
    <row r="432" spans="1:17" ht="14.45" customHeight="1" x14ac:dyDescent="0.2">
      <c r="A432" s="557" t="s">
        <v>1322</v>
      </c>
      <c r="B432" s="558" t="s">
        <v>1136</v>
      </c>
      <c r="C432" s="558" t="s">
        <v>1137</v>
      </c>
      <c r="D432" s="558" t="s">
        <v>1239</v>
      </c>
      <c r="E432" s="558" t="s">
        <v>1240</v>
      </c>
      <c r="F432" s="578">
        <v>1</v>
      </c>
      <c r="G432" s="578">
        <v>289</v>
      </c>
      <c r="H432" s="578"/>
      <c r="I432" s="578">
        <v>289</v>
      </c>
      <c r="J432" s="578"/>
      <c r="K432" s="578"/>
      <c r="L432" s="578"/>
      <c r="M432" s="578"/>
      <c r="N432" s="578">
        <v>4</v>
      </c>
      <c r="O432" s="578">
        <v>1172</v>
      </c>
      <c r="P432" s="563"/>
      <c r="Q432" s="579">
        <v>293</v>
      </c>
    </row>
    <row r="433" spans="1:17" ht="14.45" customHeight="1" x14ac:dyDescent="0.2">
      <c r="A433" s="557" t="s">
        <v>1322</v>
      </c>
      <c r="B433" s="558" t="s">
        <v>1136</v>
      </c>
      <c r="C433" s="558" t="s">
        <v>1137</v>
      </c>
      <c r="D433" s="558" t="s">
        <v>1249</v>
      </c>
      <c r="E433" s="558" t="s">
        <v>1250</v>
      </c>
      <c r="F433" s="578"/>
      <c r="G433" s="578"/>
      <c r="H433" s="578"/>
      <c r="I433" s="578"/>
      <c r="J433" s="578"/>
      <c r="K433" s="578"/>
      <c r="L433" s="578"/>
      <c r="M433" s="578"/>
      <c r="N433" s="578">
        <v>1</v>
      </c>
      <c r="O433" s="578">
        <v>0</v>
      </c>
      <c r="P433" s="563"/>
      <c r="Q433" s="579">
        <v>0</v>
      </c>
    </row>
    <row r="434" spans="1:17" ht="14.45" customHeight="1" x14ac:dyDescent="0.2">
      <c r="A434" s="557" t="s">
        <v>1322</v>
      </c>
      <c r="B434" s="558" t="s">
        <v>1136</v>
      </c>
      <c r="C434" s="558" t="s">
        <v>1137</v>
      </c>
      <c r="D434" s="558" t="s">
        <v>1251</v>
      </c>
      <c r="E434" s="558" t="s">
        <v>1252</v>
      </c>
      <c r="F434" s="578">
        <v>1</v>
      </c>
      <c r="G434" s="578">
        <v>0</v>
      </c>
      <c r="H434" s="578"/>
      <c r="I434" s="578">
        <v>0</v>
      </c>
      <c r="J434" s="578"/>
      <c r="K434" s="578"/>
      <c r="L434" s="578"/>
      <c r="M434" s="578"/>
      <c r="N434" s="578"/>
      <c r="O434" s="578"/>
      <c r="P434" s="563"/>
      <c r="Q434" s="579"/>
    </row>
    <row r="435" spans="1:17" ht="14.45" customHeight="1" x14ac:dyDescent="0.2">
      <c r="A435" s="557" t="s">
        <v>1322</v>
      </c>
      <c r="B435" s="558" t="s">
        <v>1136</v>
      </c>
      <c r="C435" s="558" t="s">
        <v>1137</v>
      </c>
      <c r="D435" s="558" t="s">
        <v>1253</v>
      </c>
      <c r="E435" s="558" t="s">
        <v>1254</v>
      </c>
      <c r="F435" s="578">
        <v>10</v>
      </c>
      <c r="G435" s="578">
        <v>47790</v>
      </c>
      <c r="H435" s="578"/>
      <c r="I435" s="578">
        <v>4779</v>
      </c>
      <c r="J435" s="578"/>
      <c r="K435" s="578"/>
      <c r="L435" s="578"/>
      <c r="M435" s="578"/>
      <c r="N435" s="578">
        <v>3</v>
      </c>
      <c r="O435" s="578">
        <v>14472</v>
      </c>
      <c r="P435" s="563"/>
      <c r="Q435" s="579">
        <v>4824</v>
      </c>
    </row>
    <row r="436" spans="1:17" ht="14.45" customHeight="1" x14ac:dyDescent="0.2">
      <c r="A436" s="557" t="s">
        <v>1322</v>
      </c>
      <c r="B436" s="558" t="s">
        <v>1136</v>
      </c>
      <c r="C436" s="558" t="s">
        <v>1137</v>
      </c>
      <c r="D436" s="558" t="s">
        <v>1255</v>
      </c>
      <c r="E436" s="558" t="s">
        <v>1256</v>
      </c>
      <c r="F436" s="578">
        <v>3</v>
      </c>
      <c r="G436" s="578">
        <v>1827</v>
      </c>
      <c r="H436" s="578"/>
      <c r="I436" s="578">
        <v>609</v>
      </c>
      <c r="J436" s="578"/>
      <c r="K436" s="578"/>
      <c r="L436" s="578"/>
      <c r="M436" s="578"/>
      <c r="N436" s="578">
        <v>2</v>
      </c>
      <c r="O436" s="578">
        <v>1230</v>
      </c>
      <c r="P436" s="563"/>
      <c r="Q436" s="579">
        <v>615</v>
      </c>
    </row>
    <row r="437" spans="1:17" ht="14.45" customHeight="1" x14ac:dyDescent="0.2">
      <c r="A437" s="557" t="s">
        <v>1322</v>
      </c>
      <c r="B437" s="558" t="s">
        <v>1136</v>
      </c>
      <c r="C437" s="558" t="s">
        <v>1137</v>
      </c>
      <c r="D437" s="558" t="s">
        <v>1257</v>
      </c>
      <c r="E437" s="558" t="s">
        <v>1258</v>
      </c>
      <c r="F437" s="578">
        <v>1</v>
      </c>
      <c r="G437" s="578">
        <v>2840</v>
      </c>
      <c r="H437" s="578"/>
      <c r="I437" s="578">
        <v>2840</v>
      </c>
      <c r="J437" s="578"/>
      <c r="K437" s="578"/>
      <c r="L437" s="578"/>
      <c r="M437" s="578"/>
      <c r="N437" s="578">
        <v>1</v>
      </c>
      <c r="O437" s="578">
        <v>2849</v>
      </c>
      <c r="P437" s="563"/>
      <c r="Q437" s="579">
        <v>2849</v>
      </c>
    </row>
    <row r="438" spans="1:17" ht="14.45" customHeight="1" x14ac:dyDescent="0.2">
      <c r="A438" s="557" t="s">
        <v>1322</v>
      </c>
      <c r="B438" s="558" t="s">
        <v>1136</v>
      </c>
      <c r="C438" s="558" t="s">
        <v>1137</v>
      </c>
      <c r="D438" s="558" t="s">
        <v>1263</v>
      </c>
      <c r="E438" s="558" t="s">
        <v>1264</v>
      </c>
      <c r="F438" s="578"/>
      <c r="G438" s="578"/>
      <c r="H438" s="578"/>
      <c r="I438" s="578"/>
      <c r="J438" s="578"/>
      <c r="K438" s="578"/>
      <c r="L438" s="578"/>
      <c r="M438" s="578"/>
      <c r="N438" s="578">
        <v>2</v>
      </c>
      <c r="O438" s="578">
        <v>7686</v>
      </c>
      <c r="P438" s="563"/>
      <c r="Q438" s="579">
        <v>3843</v>
      </c>
    </row>
    <row r="439" spans="1:17" ht="14.45" customHeight="1" x14ac:dyDescent="0.2">
      <c r="A439" s="557" t="s">
        <v>1323</v>
      </c>
      <c r="B439" s="558" t="s">
        <v>1136</v>
      </c>
      <c r="C439" s="558" t="s">
        <v>1137</v>
      </c>
      <c r="D439" s="558" t="s">
        <v>1138</v>
      </c>
      <c r="E439" s="558" t="s">
        <v>1139</v>
      </c>
      <c r="F439" s="578"/>
      <c r="G439" s="578"/>
      <c r="H439" s="578"/>
      <c r="I439" s="578"/>
      <c r="J439" s="578">
        <v>1</v>
      </c>
      <c r="K439" s="578">
        <v>2259</v>
      </c>
      <c r="L439" s="578">
        <v>1</v>
      </c>
      <c r="M439" s="578">
        <v>2259</v>
      </c>
      <c r="N439" s="578">
        <v>2</v>
      </c>
      <c r="O439" s="578">
        <v>4560</v>
      </c>
      <c r="P439" s="563">
        <v>2.0185922974767596</v>
      </c>
      <c r="Q439" s="579">
        <v>2280</v>
      </c>
    </row>
    <row r="440" spans="1:17" ht="14.45" customHeight="1" x14ac:dyDescent="0.2">
      <c r="A440" s="557" t="s">
        <v>1323</v>
      </c>
      <c r="B440" s="558" t="s">
        <v>1136</v>
      </c>
      <c r="C440" s="558" t="s">
        <v>1137</v>
      </c>
      <c r="D440" s="558" t="s">
        <v>1140</v>
      </c>
      <c r="E440" s="558" t="s">
        <v>1141</v>
      </c>
      <c r="F440" s="578">
        <v>342</v>
      </c>
      <c r="G440" s="578">
        <v>19836</v>
      </c>
      <c r="H440" s="578">
        <v>1.1673728813559323</v>
      </c>
      <c r="I440" s="578">
        <v>58</v>
      </c>
      <c r="J440" s="578">
        <v>288</v>
      </c>
      <c r="K440" s="578">
        <v>16992</v>
      </c>
      <c r="L440" s="578">
        <v>1</v>
      </c>
      <c r="M440" s="578">
        <v>59</v>
      </c>
      <c r="N440" s="578">
        <v>456</v>
      </c>
      <c r="O440" s="578">
        <v>26904</v>
      </c>
      <c r="P440" s="563">
        <v>1.5833333333333333</v>
      </c>
      <c r="Q440" s="579">
        <v>59</v>
      </c>
    </row>
    <row r="441" spans="1:17" ht="14.45" customHeight="1" x14ac:dyDescent="0.2">
      <c r="A441" s="557" t="s">
        <v>1323</v>
      </c>
      <c r="B441" s="558" t="s">
        <v>1136</v>
      </c>
      <c r="C441" s="558" t="s">
        <v>1137</v>
      </c>
      <c r="D441" s="558" t="s">
        <v>1142</v>
      </c>
      <c r="E441" s="558" t="s">
        <v>1143</v>
      </c>
      <c r="F441" s="578">
        <v>785</v>
      </c>
      <c r="G441" s="578">
        <v>103535</v>
      </c>
      <c r="H441" s="578">
        <v>1.0306912754350337</v>
      </c>
      <c r="I441" s="578">
        <v>131.89171974522293</v>
      </c>
      <c r="J441" s="578">
        <v>761</v>
      </c>
      <c r="K441" s="578">
        <v>100452</v>
      </c>
      <c r="L441" s="578">
        <v>1</v>
      </c>
      <c r="M441" s="578">
        <v>132</v>
      </c>
      <c r="N441" s="578">
        <v>748</v>
      </c>
      <c r="O441" s="578">
        <v>99484</v>
      </c>
      <c r="P441" s="563">
        <v>0.99036355672360932</v>
      </c>
      <c r="Q441" s="579">
        <v>133</v>
      </c>
    </row>
    <row r="442" spans="1:17" ht="14.45" customHeight="1" x14ac:dyDescent="0.2">
      <c r="A442" s="557" t="s">
        <v>1323</v>
      </c>
      <c r="B442" s="558" t="s">
        <v>1136</v>
      </c>
      <c r="C442" s="558" t="s">
        <v>1137</v>
      </c>
      <c r="D442" s="558" t="s">
        <v>1144</v>
      </c>
      <c r="E442" s="558" t="s">
        <v>1145</v>
      </c>
      <c r="F442" s="578">
        <v>272</v>
      </c>
      <c r="G442" s="578">
        <v>51649</v>
      </c>
      <c r="H442" s="578">
        <v>1.1095381310418904</v>
      </c>
      <c r="I442" s="578">
        <v>189.8860294117647</v>
      </c>
      <c r="J442" s="578">
        <v>245</v>
      </c>
      <c r="K442" s="578">
        <v>46550</v>
      </c>
      <c r="L442" s="578">
        <v>1</v>
      </c>
      <c r="M442" s="578">
        <v>190</v>
      </c>
      <c r="N442" s="578">
        <v>239</v>
      </c>
      <c r="O442" s="578">
        <v>45888</v>
      </c>
      <c r="P442" s="563">
        <v>0.98577873254564985</v>
      </c>
      <c r="Q442" s="579">
        <v>192</v>
      </c>
    </row>
    <row r="443" spans="1:17" ht="14.45" customHeight="1" x14ac:dyDescent="0.2">
      <c r="A443" s="557" t="s">
        <v>1323</v>
      </c>
      <c r="B443" s="558" t="s">
        <v>1136</v>
      </c>
      <c r="C443" s="558" t="s">
        <v>1137</v>
      </c>
      <c r="D443" s="558" t="s">
        <v>1146</v>
      </c>
      <c r="E443" s="558" t="s">
        <v>1147</v>
      </c>
      <c r="F443" s="578">
        <v>49</v>
      </c>
      <c r="G443" s="578">
        <v>19992</v>
      </c>
      <c r="H443" s="578">
        <v>2.2110152621101524</v>
      </c>
      <c r="I443" s="578">
        <v>408</v>
      </c>
      <c r="J443" s="578">
        <v>22</v>
      </c>
      <c r="K443" s="578">
        <v>9042</v>
      </c>
      <c r="L443" s="578">
        <v>1</v>
      </c>
      <c r="M443" s="578">
        <v>411</v>
      </c>
      <c r="N443" s="578">
        <v>58</v>
      </c>
      <c r="O443" s="578">
        <v>23954</v>
      </c>
      <c r="P443" s="563">
        <v>2.6491926564919264</v>
      </c>
      <c r="Q443" s="579">
        <v>413</v>
      </c>
    </row>
    <row r="444" spans="1:17" ht="14.45" customHeight="1" x14ac:dyDescent="0.2">
      <c r="A444" s="557" t="s">
        <v>1323</v>
      </c>
      <c r="B444" s="558" t="s">
        <v>1136</v>
      </c>
      <c r="C444" s="558" t="s">
        <v>1137</v>
      </c>
      <c r="D444" s="558" t="s">
        <v>1148</v>
      </c>
      <c r="E444" s="558" t="s">
        <v>1149</v>
      </c>
      <c r="F444" s="578">
        <v>85</v>
      </c>
      <c r="G444" s="578">
        <v>15300</v>
      </c>
      <c r="H444" s="578">
        <v>0.97216927182615331</v>
      </c>
      <c r="I444" s="578">
        <v>180</v>
      </c>
      <c r="J444" s="578">
        <v>86</v>
      </c>
      <c r="K444" s="578">
        <v>15738</v>
      </c>
      <c r="L444" s="578">
        <v>1</v>
      </c>
      <c r="M444" s="578">
        <v>183</v>
      </c>
      <c r="N444" s="578">
        <v>123</v>
      </c>
      <c r="O444" s="578">
        <v>22755</v>
      </c>
      <c r="P444" s="563">
        <v>1.4458635150590926</v>
      </c>
      <c r="Q444" s="579">
        <v>185</v>
      </c>
    </row>
    <row r="445" spans="1:17" ht="14.45" customHeight="1" x14ac:dyDescent="0.2">
      <c r="A445" s="557" t="s">
        <v>1323</v>
      </c>
      <c r="B445" s="558" t="s">
        <v>1136</v>
      </c>
      <c r="C445" s="558" t="s">
        <v>1137</v>
      </c>
      <c r="D445" s="558" t="s">
        <v>1152</v>
      </c>
      <c r="E445" s="558" t="s">
        <v>1153</v>
      </c>
      <c r="F445" s="578">
        <v>38</v>
      </c>
      <c r="G445" s="578">
        <v>12806</v>
      </c>
      <c r="H445" s="578">
        <v>1.341223292836196</v>
      </c>
      <c r="I445" s="578">
        <v>337</v>
      </c>
      <c r="J445" s="578">
        <v>28</v>
      </c>
      <c r="K445" s="578">
        <v>9548</v>
      </c>
      <c r="L445" s="578">
        <v>1</v>
      </c>
      <c r="M445" s="578">
        <v>341</v>
      </c>
      <c r="N445" s="578">
        <v>36</v>
      </c>
      <c r="O445" s="578">
        <v>12384</v>
      </c>
      <c r="P445" s="563">
        <v>1.2970255550900711</v>
      </c>
      <c r="Q445" s="579">
        <v>344</v>
      </c>
    </row>
    <row r="446" spans="1:17" ht="14.45" customHeight="1" x14ac:dyDescent="0.2">
      <c r="A446" s="557" t="s">
        <v>1323</v>
      </c>
      <c r="B446" s="558" t="s">
        <v>1136</v>
      </c>
      <c r="C446" s="558" t="s">
        <v>1137</v>
      </c>
      <c r="D446" s="558" t="s">
        <v>1154</v>
      </c>
      <c r="E446" s="558" t="s">
        <v>1155</v>
      </c>
      <c r="F446" s="578">
        <v>3</v>
      </c>
      <c r="G446" s="578">
        <v>1377</v>
      </c>
      <c r="H446" s="578"/>
      <c r="I446" s="578">
        <v>459</v>
      </c>
      <c r="J446" s="578"/>
      <c r="K446" s="578"/>
      <c r="L446" s="578"/>
      <c r="M446" s="578"/>
      <c r="N446" s="578">
        <v>1</v>
      </c>
      <c r="O446" s="578">
        <v>464</v>
      </c>
      <c r="P446" s="563"/>
      <c r="Q446" s="579">
        <v>464</v>
      </c>
    </row>
    <row r="447" spans="1:17" ht="14.45" customHeight="1" x14ac:dyDescent="0.2">
      <c r="A447" s="557" t="s">
        <v>1323</v>
      </c>
      <c r="B447" s="558" t="s">
        <v>1136</v>
      </c>
      <c r="C447" s="558" t="s">
        <v>1137</v>
      </c>
      <c r="D447" s="558" t="s">
        <v>1156</v>
      </c>
      <c r="E447" s="558" t="s">
        <v>1157</v>
      </c>
      <c r="F447" s="578">
        <v>813</v>
      </c>
      <c r="G447" s="578">
        <v>284550</v>
      </c>
      <c r="H447" s="578">
        <v>0.73698523698523699</v>
      </c>
      <c r="I447" s="578">
        <v>350</v>
      </c>
      <c r="J447" s="578">
        <v>1100</v>
      </c>
      <c r="K447" s="578">
        <v>386100</v>
      </c>
      <c r="L447" s="578">
        <v>1</v>
      </c>
      <c r="M447" s="578">
        <v>351</v>
      </c>
      <c r="N447" s="578">
        <v>967</v>
      </c>
      <c r="O447" s="578">
        <v>341351</v>
      </c>
      <c r="P447" s="563">
        <v>0.8840999740999741</v>
      </c>
      <c r="Q447" s="579">
        <v>353</v>
      </c>
    </row>
    <row r="448" spans="1:17" ht="14.45" customHeight="1" x14ac:dyDescent="0.2">
      <c r="A448" s="557" t="s">
        <v>1323</v>
      </c>
      <c r="B448" s="558" t="s">
        <v>1136</v>
      </c>
      <c r="C448" s="558" t="s">
        <v>1137</v>
      </c>
      <c r="D448" s="558" t="s">
        <v>1160</v>
      </c>
      <c r="E448" s="558" t="s">
        <v>1161</v>
      </c>
      <c r="F448" s="578"/>
      <c r="G448" s="578"/>
      <c r="H448" s="578"/>
      <c r="I448" s="578"/>
      <c r="J448" s="578">
        <v>1</v>
      </c>
      <c r="K448" s="578">
        <v>6287</v>
      </c>
      <c r="L448" s="578">
        <v>1</v>
      </c>
      <c r="M448" s="578">
        <v>6287</v>
      </c>
      <c r="N448" s="578">
        <v>1</v>
      </c>
      <c r="O448" s="578">
        <v>6326</v>
      </c>
      <c r="P448" s="563">
        <v>1.0062032766025131</v>
      </c>
      <c r="Q448" s="579">
        <v>6326</v>
      </c>
    </row>
    <row r="449" spans="1:17" ht="14.45" customHeight="1" x14ac:dyDescent="0.2">
      <c r="A449" s="557" t="s">
        <v>1323</v>
      </c>
      <c r="B449" s="558" t="s">
        <v>1136</v>
      </c>
      <c r="C449" s="558" t="s">
        <v>1137</v>
      </c>
      <c r="D449" s="558" t="s">
        <v>1162</v>
      </c>
      <c r="E449" s="558" t="s">
        <v>1163</v>
      </c>
      <c r="F449" s="578">
        <v>9</v>
      </c>
      <c r="G449" s="578">
        <v>1053</v>
      </c>
      <c r="H449" s="578">
        <v>1.4872881355932204</v>
      </c>
      <c r="I449" s="578">
        <v>117</v>
      </c>
      <c r="J449" s="578">
        <v>6</v>
      </c>
      <c r="K449" s="578">
        <v>708</v>
      </c>
      <c r="L449" s="578">
        <v>1</v>
      </c>
      <c r="M449" s="578">
        <v>118</v>
      </c>
      <c r="N449" s="578">
        <v>14</v>
      </c>
      <c r="O449" s="578">
        <v>1666</v>
      </c>
      <c r="P449" s="563">
        <v>2.3531073446327682</v>
      </c>
      <c r="Q449" s="579">
        <v>119</v>
      </c>
    </row>
    <row r="450" spans="1:17" ht="14.45" customHeight="1" x14ac:dyDescent="0.2">
      <c r="A450" s="557" t="s">
        <v>1323</v>
      </c>
      <c r="B450" s="558" t="s">
        <v>1136</v>
      </c>
      <c r="C450" s="558" t="s">
        <v>1137</v>
      </c>
      <c r="D450" s="558" t="s">
        <v>1168</v>
      </c>
      <c r="E450" s="558" t="s">
        <v>1169</v>
      </c>
      <c r="F450" s="578">
        <v>2</v>
      </c>
      <c r="G450" s="578">
        <v>98</v>
      </c>
      <c r="H450" s="578"/>
      <c r="I450" s="578">
        <v>49</v>
      </c>
      <c r="J450" s="578"/>
      <c r="K450" s="578"/>
      <c r="L450" s="578"/>
      <c r="M450" s="578"/>
      <c r="N450" s="578"/>
      <c r="O450" s="578"/>
      <c r="P450" s="563"/>
      <c r="Q450" s="579"/>
    </row>
    <row r="451" spans="1:17" ht="14.45" customHeight="1" x14ac:dyDescent="0.2">
      <c r="A451" s="557" t="s">
        <v>1323</v>
      </c>
      <c r="B451" s="558" t="s">
        <v>1136</v>
      </c>
      <c r="C451" s="558" t="s">
        <v>1137</v>
      </c>
      <c r="D451" s="558" t="s">
        <v>1170</v>
      </c>
      <c r="E451" s="558" t="s">
        <v>1171</v>
      </c>
      <c r="F451" s="578">
        <v>4</v>
      </c>
      <c r="G451" s="578">
        <v>1568</v>
      </c>
      <c r="H451" s="578">
        <v>1.3099415204678362</v>
      </c>
      <c r="I451" s="578">
        <v>392</v>
      </c>
      <c r="J451" s="578">
        <v>3</v>
      </c>
      <c r="K451" s="578">
        <v>1197</v>
      </c>
      <c r="L451" s="578">
        <v>1</v>
      </c>
      <c r="M451" s="578">
        <v>399</v>
      </c>
      <c r="N451" s="578">
        <v>8</v>
      </c>
      <c r="O451" s="578">
        <v>3240</v>
      </c>
      <c r="P451" s="563">
        <v>2.7067669172932329</v>
      </c>
      <c r="Q451" s="579">
        <v>405</v>
      </c>
    </row>
    <row r="452" spans="1:17" ht="14.45" customHeight="1" x14ac:dyDescent="0.2">
      <c r="A452" s="557" t="s">
        <v>1323</v>
      </c>
      <c r="B452" s="558" t="s">
        <v>1136</v>
      </c>
      <c r="C452" s="558" t="s">
        <v>1137</v>
      </c>
      <c r="D452" s="558" t="s">
        <v>1172</v>
      </c>
      <c r="E452" s="558" t="s">
        <v>1173</v>
      </c>
      <c r="F452" s="578">
        <v>9</v>
      </c>
      <c r="G452" s="578">
        <v>342</v>
      </c>
      <c r="H452" s="578">
        <v>1.8</v>
      </c>
      <c r="I452" s="578">
        <v>38</v>
      </c>
      <c r="J452" s="578">
        <v>5</v>
      </c>
      <c r="K452" s="578">
        <v>190</v>
      </c>
      <c r="L452" s="578">
        <v>1</v>
      </c>
      <c r="M452" s="578">
        <v>38</v>
      </c>
      <c r="N452" s="578">
        <v>14</v>
      </c>
      <c r="O452" s="578">
        <v>546</v>
      </c>
      <c r="P452" s="563">
        <v>2.8736842105263158</v>
      </c>
      <c r="Q452" s="579">
        <v>39</v>
      </c>
    </row>
    <row r="453" spans="1:17" ht="14.45" customHeight="1" x14ac:dyDescent="0.2">
      <c r="A453" s="557" t="s">
        <v>1323</v>
      </c>
      <c r="B453" s="558" t="s">
        <v>1136</v>
      </c>
      <c r="C453" s="558" t="s">
        <v>1137</v>
      </c>
      <c r="D453" s="558" t="s">
        <v>1176</v>
      </c>
      <c r="E453" s="558" t="s">
        <v>1177</v>
      </c>
      <c r="F453" s="578">
        <v>94</v>
      </c>
      <c r="G453" s="578">
        <v>66453</v>
      </c>
      <c r="H453" s="578">
        <v>3.2138608115297189</v>
      </c>
      <c r="I453" s="578">
        <v>706.94680851063833</v>
      </c>
      <c r="J453" s="578">
        <v>29</v>
      </c>
      <c r="K453" s="578">
        <v>20677</v>
      </c>
      <c r="L453" s="578">
        <v>1</v>
      </c>
      <c r="M453" s="578">
        <v>713</v>
      </c>
      <c r="N453" s="578">
        <v>28</v>
      </c>
      <c r="O453" s="578">
        <v>20132</v>
      </c>
      <c r="P453" s="563">
        <v>0.97364221115248828</v>
      </c>
      <c r="Q453" s="579">
        <v>719</v>
      </c>
    </row>
    <row r="454" spans="1:17" ht="14.45" customHeight="1" x14ac:dyDescent="0.2">
      <c r="A454" s="557" t="s">
        <v>1323</v>
      </c>
      <c r="B454" s="558" t="s">
        <v>1136</v>
      </c>
      <c r="C454" s="558" t="s">
        <v>1137</v>
      </c>
      <c r="D454" s="558" t="s">
        <v>1178</v>
      </c>
      <c r="E454" s="558" t="s">
        <v>1179</v>
      </c>
      <c r="F454" s="578">
        <v>1</v>
      </c>
      <c r="G454" s="578">
        <v>148</v>
      </c>
      <c r="H454" s="578"/>
      <c r="I454" s="578">
        <v>148</v>
      </c>
      <c r="J454" s="578"/>
      <c r="K454" s="578"/>
      <c r="L454" s="578"/>
      <c r="M454" s="578"/>
      <c r="N454" s="578">
        <v>1</v>
      </c>
      <c r="O454" s="578">
        <v>151</v>
      </c>
      <c r="P454" s="563"/>
      <c r="Q454" s="579">
        <v>151</v>
      </c>
    </row>
    <row r="455" spans="1:17" ht="14.45" customHeight="1" x14ac:dyDescent="0.2">
      <c r="A455" s="557" t="s">
        <v>1323</v>
      </c>
      <c r="B455" s="558" t="s">
        <v>1136</v>
      </c>
      <c r="C455" s="558" t="s">
        <v>1137</v>
      </c>
      <c r="D455" s="558" t="s">
        <v>1180</v>
      </c>
      <c r="E455" s="558" t="s">
        <v>1181</v>
      </c>
      <c r="F455" s="578">
        <v>652</v>
      </c>
      <c r="G455" s="578">
        <v>198860</v>
      </c>
      <c r="H455" s="578">
        <v>1.0851249590745389</v>
      </c>
      <c r="I455" s="578">
        <v>305</v>
      </c>
      <c r="J455" s="578">
        <v>595</v>
      </c>
      <c r="K455" s="578">
        <v>183260</v>
      </c>
      <c r="L455" s="578">
        <v>1</v>
      </c>
      <c r="M455" s="578">
        <v>308</v>
      </c>
      <c r="N455" s="578">
        <v>683</v>
      </c>
      <c r="O455" s="578">
        <v>211730</v>
      </c>
      <c r="P455" s="563">
        <v>1.1553530503110334</v>
      </c>
      <c r="Q455" s="579">
        <v>310</v>
      </c>
    </row>
    <row r="456" spans="1:17" ht="14.45" customHeight="1" x14ac:dyDescent="0.2">
      <c r="A456" s="557" t="s">
        <v>1323</v>
      </c>
      <c r="B456" s="558" t="s">
        <v>1136</v>
      </c>
      <c r="C456" s="558" t="s">
        <v>1137</v>
      </c>
      <c r="D456" s="558" t="s">
        <v>1184</v>
      </c>
      <c r="E456" s="558" t="s">
        <v>1185</v>
      </c>
      <c r="F456" s="578">
        <v>1029</v>
      </c>
      <c r="G456" s="578">
        <v>509355</v>
      </c>
      <c r="H456" s="578">
        <v>0.93732920386227003</v>
      </c>
      <c r="I456" s="578">
        <v>495</v>
      </c>
      <c r="J456" s="578">
        <v>1089</v>
      </c>
      <c r="K456" s="578">
        <v>543411</v>
      </c>
      <c r="L456" s="578">
        <v>1</v>
      </c>
      <c r="M456" s="578">
        <v>499</v>
      </c>
      <c r="N456" s="578">
        <v>909</v>
      </c>
      <c r="O456" s="578">
        <v>457227</v>
      </c>
      <c r="P456" s="563">
        <v>0.84140181188823926</v>
      </c>
      <c r="Q456" s="579">
        <v>503</v>
      </c>
    </row>
    <row r="457" spans="1:17" ht="14.45" customHeight="1" x14ac:dyDescent="0.2">
      <c r="A457" s="557" t="s">
        <v>1323</v>
      </c>
      <c r="B457" s="558" t="s">
        <v>1136</v>
      </c>
      <c r="C457" s="558" t="s">
        <v>1137</v>
      </c>
      <c r="D457" s="558" t="s">
        <v>1186</v>
      </c>
      <c r="E457" s="558" t="s">
        <v>1187</v>
      </c>
      <c r="F457" s="578"/>
      <c r="G457" s="578"/>
      <c r="H457" s="578"/>
      <c r="I457" s="578"/>
      <c r="J457" s="578">
        <v>1</v>
      </c>
      <c r="K457" s="578">
        <v>6669</v>
      </c>
      <c r="L457" s="578">
        <v>1</v>
      </c>
      <c r="M457" s="578">
        <v>6669</v>
      </c>
      <c r="N457" s="578">
        <v>2</v>
      </c>
      <c r="O457" s="578">
        <v>13464</v>
      </c>
      <c r="P457" s="563">
        <v>2.0188933873144399</v>
      </c>
      <c r="Q457" s="579">
        <v>6732</v>
      </c>
    </row>
    <row r="458" spans="1:17" ht="14.45" customHeight="1" x14ac:dyDescent="0.2">
      <c r="A458" s="557" t="s">
        <v>1323</v>
      </c>
      <c r="B458" s="558" t="s">
        <v>1136</v>
      </c>
      <c r="C458" s="558" t="s">
        <v>1137</v>
      </c>
      <c r="D458" s="558" t="s">
        <v>1188</v>
      </c>
      <c r="E458" s="558" t="s">
        <v>1189</v>
      </c>
      <c r="F458" s="578">
        <v>1368</v>
      </c>
      <c r="G458" s="578">
        <v>507528</v>
      </c>
      <c r="H458" s="578">
        <v>1.006568613451378</v>
      </c>
      <c r="I458" s="578">
        <v>371</v>
      </c>
      <c r="J458" s="578">
        <v>1341</v>
      </c>
      <c r="K458" s="578">
        <v>504216</v>
      </c>
      <c r="L458" s="578">
        <v>1</v>
      </c>
      <c r="M458" s="578">
        <v>376</v>
      </c>
      <c r="N458" s="578">
        <v>1297</v>
      </c>
      <c r="O458" s="578">
        <v>492860</v>
      </c>
      <c r="P458" s="563">
        <v>0.9774779062941279</v>
      </c>
      <c r="Q458" s="579">
        <v>380</v>
      </c>
    </row>
    <row r="459" spans="1:17" ht="14.45" customHeight="1" x14ac:dyDescent="0.2">
      <c r="A459" s="557" t="s">
        <v>1323</v>
      </c>
      <c r="B459" s="558" t="s">
        <v>1136</v>
      </c>
      <c r="C459" s="558" t="s">
        <v>1137</v>
      </c>
      <c r="D459" s="558" t="s">
        <v>1190</v>
      </c>
      <c r="E459" s="558" t="s">
        <v>1191</v>
      </c>
      <c r="F459" s="578"/>
      <c r="G459" s="578"/>
      <c r="H459" s="578"/>
      <c r="I459" s="578"/>
      <c r="J459" s="578">
        <v>3</v>
      </c>
      <c r="K459" s="578">
        <v>9396</v>
      </c>
      <c r="L459" s="578">
        <v>1</v>
      </c>
      <c r="M459" s="578">
        <v>3132</v>
      </c>
      <c r="N459" s="578"/>
      <c r="O459" s="578"/>
      <c r="P459" s="563"/>
      <c r="Q459" s="579"/>
    </row>
    <row r="460" spans="1:17" ht="14.45" customHeight="1" x14ac:dyDescent="0.2">
      <c r="A460" s="557" t="s">
        <v>1323</v>
      </c>
      <c r="B460" s="558" t="s">
        <v>1136</v>
      </c>
      <c r="C460" s="558" t="s">
        <v>1137</v>
      </c>
      <c r="D460" s="558" t="s">
        <v>1192</v>
      </c>
      <c r="E460" s="558" t="s">
        <v>1193</v>
      </c>
      <c r="F460" s="578">
        <v>1</v>
      </c>
      <c r="G460" s="578">
        <v>12</v>
      </c>
      <c r="H460" s="578">
        <v>1</v>
      </c>
      <c r="I460" s="578">
        <v>12</v>
      </c>
      <c r="J460" s="578">
        <v>1</v>
      </c>
      <c r="K460" s="578">
        <v>12</v>
      </c>
      <c r="L460" s="578">
        <v>1</v>
      </c>
      <c r="M460" s="578">
        <v>12</v>
      </c>
      <c r="N460" s="578"/>
      <c r="O460" s="578"/>
      <c r="P460" s="563"/>
      <c r="Q460" s="579"/>
    </row>
    <row r="461" spans="1:17" ht="14.45" customHeight="1" x14ac:dyDescent="0.2">
      <c r="A461" s="557" t="s">
        <v>1323</v>
      </c>
      <c r="B461" s="558" t="s">
        <v>1136</v>
      </c>
      <c r="C461" s="558" t="s">
        <v>1137</v>
      </c>
      <c r="D461" s="558" t="s">
        <v>1196</v>
      </c>
      <c r="E461" s="558" t="s">
        <v>1197</v>
      </c>
      <c r="F461" s="578">
        <v>10</v>
      </c>
      <c r="G461" s="578">
        <v>1120</v>
      </c>
      <c r="H461" s="578">
        <v>4.9557522123893802</v>
      </c>
      <c r="I461" s="578">
        <v>112</v>
      </c>
      <c r="J461" s="578">
        <v>2</v>
      </c>
      <c r="K461" s="578">
        <v>226</v>
      </c>
      <c r="L461" s="578">
        <v>1</v>
      </c>
      <c r="M461" s="578">
        <v>113</v>
      </c>
      <c r="N461" s="578">
        <v>2</v>
      </c>
      <c r="O461" s="578">
        <v>228</v>
      </c>
      <c r="P461" s="563">
        <v>1.0088495575221239</v>
      </c>
      <c r="Q461" s="579">
        <v>114</v>
      </c>
    </row>
    <row r="462" spans="1:17" ht="14.45" customHeight="1" x14ac:dyDescent="0.2">
      <c r="A462" s="557" t="s">
        <v>1323</v>
      </c>
      <c r="B462" s="558" t="s">
        <v>1136</v>
      </c>
      <c r="C462" s="558" t="s">
        <v>1137</v>
      </c>
      <c r="D462" s="558" t="s">
        <v>1198</v>
      </c>
      <c r="E462" s="558" t="s">
        <v>1199</v>
      </c>
      <c r="F462" s="578">
        <v>17</v>
      </c>
      <c r="G462" s="578">
        <v>2142</v>
      </c>
      <c r="H462" s="578">
        <v>1.1333333333333333</v>
      </c>
      <c r="I462" s="578">
        <v>126</v>
      </c>
      <c r="J462" s="578">
        <v>15</v>
      </c>
      <c r="K462" s="578">
        <v>1890</v>
      </c>
      <c r="L462" s="578">
        <v>1</v>
      </c>
      <c r="M462" s="578">
        <v>126</v>
      </c>
      <c r="N462" s="578">
        <v>27</v>
      </c>
      <c r="O462" s="578">
        <v>3402</v>
      </c>
      <c r="P462" s="563">
        <v>1.8</v>
      </c>
      <c r="Q462" s="579">
        <v>126</v>
      </c>
    </row>
    <row r="463" spans="1:17" ht="14.45" customHeight="1" x14ac:dyDescent="0.2">
      <c r="A463" s="557" t="s">
        <v>1323</v>
      </c>
      <c r="B463" s="558" t="s">
        <v>1136</v>
      </c>
      <c r="C463" s="558" t="s">
        <v>1137</v>
      </c>
      <c r="D463" s="558" t="s">
        <v>1200</v>
      </c>
      <c r="E463" s="558" t="s">
        <v>1201</v>
      </c>
      <c r="F463" s="578">
        <v>75</v>
      </c>
      <c r="G463" s="578">
        <v>37200</v>
      </c>
      <c r="H463" s="578">
        <v>9.3000000000000007</v>
      </c>
      <c r="I463" s="578">
        <v>496</v>
      </c>
      <c r="J463" s="578">
        <v>8</v>
      </c>
      <c r="K463" s="578">
        <v>4000</v>
      </c>
      <c r="L463" s="578">
        <v>1</v>
      </c>
      <c r="M463" s="578">
        <v>500</v>
      </c>
      <c r="N463" s="578">
        <v>19</v>
      </c>
      <c r="O463" s="578">
        <v>9576</v>
      </c>
      <c r="P463" s="563">
        <v>2.3940000000000001</v>
      </c>
      <c r="Q463" s="579">
        <v>504</v>
      </c>
    </row>
    <row r="464" spans="1:17" ht="14.45" customHeight="1" x14ac:dyDescent="0.2">
      <c r="A464" s="557" t="s">
        <v>1323</v>
      </c>
      <c r="B464" s="558" t="s">
        <v>1136</v>
      </c>
      <c r="C464" s="558" t="s">
        <v>1137</v>
      </c>
      <c r="D464" s="558" t="s">
        <v>1202</v>
      </c>
      <c r="E464" s="558" t="s">
        <v>1203</v>
      </c>
      <c r="F464" s="578">
        <v>21</v>
      </c>
      <c r="G464" s="578">
        <v>9618</v>
      </c>
      <c r="H464" s="578">
        <v>0.98920086393088558</v>
      </c>
      <c r="I464" s="578">
        <v>458</v>
      </c>
      <c r="J464" s="578">
        <v>21</v>
      </c>
      <c r="K464" s="578">
        <v>9723</v>
      </c>
      <c r="L464" s="578">
        <v>1</v>
      </c>
      <c r="M464" s="578">
        <v>463</v>
      </c>
      <c r="N464" s="578">
        <v>19</v>
      </c>
      <c r="O464" s="578">
        <v>8873</v>
      </c>
      <c r="P464" s="563">
        <v>0.91257842229764474</v>
      </c>
      <c r="Q464" s="579">
        <v>467</v>
      </c>
    </row>
    <row r="465" spans="1:17" ht="14.45" customHeight="1" x14ac:dyDescent="0.2">
      <c r="A465" s="557" t="s">
        <v>1323</v>
      </c>
      <c r="B465" s="558" t="s">
        <v>1136</v>
      </c>
      <c r="C465" s="558" t="s">
        <v>1137</v>
      </c>
      <c r="D465" s="558" t="s">
        <v>1204</v>
      </c>
      <c r="E465" s="558" t="s">
        <v>1205</v>
      </c>
      <c r="F465" s="578">
        <v>1399</v>
      </c>
      <c r="G465" s="578">
        <v>81142</v>
      </c>
      <c r="H465" s="578">
        <v>1.0410962419327936</v>
      </c>
      <c r="I465" s="578">
        <v>58</v>
      </c>
      <c r="J465" s="578">
        <v>1321</v>
      </c>
      <c r="K465" s="578">
        <v>77939</v>
      </c>
      <c r="L465" s="578">
        <v>1</v>
      </c>
      <c r="M465" s="578">
        <v>59</v>
      </c>
      <c r="N465" s="578">
        <v>1314</v>
      </c>
      <c r="O465" s="578">
        <v>77526</v>
      </c>
      <c r="P465" s="563">
        <v>0.99470098410295227</v>
      </c>
      <c r="Q465" s="579">
        <v>59</v>
      </c>
    </row>
    <row r="466" spans="1:17" ht="14.45" customHeight="1" x14ac:dyDescent="0.2">
      <c r="A466" s="557" t="s">
        <v>1323</v>
      </c>
      <c r="B466" s="558" t="s">
        <v>1136</v>
      </c>
      <c r="C466" s="558" t="s">
        <v>1137</v>
      </c>
      <c r="D466" s="558" t="s">
        <v>1212</v>
      </c>
      <c r="E466" s="558" t="s">
        <v>1213</v>
      </c>
      <c r="F466" s="578">
        <v>10325</v>
      </c>
      <c r="G466" s="578">
        <v>1817200</v>
      </c>
      <c r="H466" s="578">
        <v>1.1603560758101006</v>
      </c>
      <c r="I466" s="578">
        <v>176</v>
      </c>
      <c r="J466" s="578">
        <v>8749</v>
      </c>
      <c r="K466" s="578">
        <v>1566071</v>
      </c>
      <c r="L466" s="578">
        <v>1</v>
      </c>
      <c r="M466" s="578">
        <v>179</v>
      </c>
      <c r="N466" s="578">
        <v>9404</v>
      </c>
      <c r="O466" s="578">
        <v>1702124</v>
      </c>
      <c r="P466" s="563">
        <v>1.0868753715508428</v>
      </c>
      <c r="Q466" s="579">
        <v>181</v>
      </c>
    </row>
    <row r="467" spans="1:17" ht="14.45" customHeight="1" x14ac:dyDescent="0.2">
      <c r="A467" s="557" t="s">
        <v>1323</v>
      </c>
      <c r="B467" s="558" t="s">
        <v>1136</v>
      </c>
      <c r="C467" s="558" t="s">
        <v>1137</v>
      </c>
      <c r="D467" s="558" t="s">
        <v>1214</v>
      </c>
      <c r="E467" s="558" t="s">
        <v>1215</v>
      </c>
      <c r="F467" s="578">
        <v>238</v>
      </c>
      <c r="G467" s="578">
        <v>20468</v>
      </c>
      <c r="H467" s="578">
        <v>3.1792482137309723</v>
      </c>
      <c r="I467" s="578">
        <v>86</v>
      </c>
      <c r="J467" s="578">
        <v>74</v>
      </c>
      <c r="K467" s="578">
        <v>6438</v>
      </c>
      <c r="L467" s="578">
        <v>1</v>
      </c>
      <c r="M467" s="578">
        <v>87</v>
      </c>
      <c r="N467" s="578">
        <v>58</v>
      </c>
      <c r="O467" s="578">
        <v>5104</v>
      </c>
      <c r="P467" s="563">
        <v>0.7927927927927928</v>
      </c>
      <c r="Q467" s="579">
        <v>88</v>
      </c>
    </row>
    <row r="468" spans="1:17" ht="14.45" customHeight="1" x14ac:dyDescent="0.2">
      <c r="A468" s="557" t="s">
        <v>1323</v>
      </c>
      <c r="B468" s="558" t="s">
        <v>1136</v>
      </c>
      <c r="C468" s="558" t="s">
        <v>1137</v>
      </c>
      <c r="D468" s="558" t="s">
        <v>1218</v>
      </c>
      <c r="E468" s="558" t="s">
        <v>1219</v>
      </c>
      <c r="F468" s="578">
        <v>2</v>
      </c>
      <c r="G468" s="578">
        <v>340</v>
      </c>
      <c r="H468" s="578">
        <v>0.32945736434108525</v>
      </c>
      <c r="I468" s="578">
        <v>170</v>
      </c>
      <c r="J468" s="578">
        <v>6</v>
      </c>
      <c r="K468" s="578">
        <v>1032</v>
      </c>
      <c r="L468" s="578">
        <v>1</v>
      </c>
      <c r="M468" s="578">
        <v>172</v>
      </c>
      <c r="N468" s="578">
        <v>4</v>
      </c>
      <c r="O468" s="578">
        <v>696</v>
      </c>
      <c r="P468" s="563">
        <v>0.67441860465116277</v>
      </c>
      <c r="Q468" s="579">
        <v>174</v>
      </c>
    </row>
    <row r="469" spans="1:17" ht="14.45" customHeight="1" x14ac:dyDescent="0.2">
      <c r="A469" s="557" t="s">
        <v>1323</v>
      </c>
      <c r="B469" s="558" t="s">
        <v>1136</v>
      </c>
      <c r="C469" s="558" t="s">
        <v>1137</v>
      </c>
      <c r="D469" s="558" t="s">
        <v>1222</v>
      </c>
      <c r="E469" s="558" t="s">
        <v>1223</v>
      </c>
      <c r="F469" s="578">
        <v>2</v>
      </c>
      <c r="G469" s="578">
        <v>354</v>
      </c>
      <c r="H469" s="578"/>
      <c r="I469" s="578">
        <v>177</v>
      </c>
      <c r="J469" s="578"/>
      <c r="K469" s="578"/>
      <c r="L469" s="578"/>
      <c r="M469" s="578"/>
      <c r="N469" s="578"/>
      <c r="O469" s="578"/>
      <c r="P469" s="563"/>
      <c r="Q469" s="579"/>
    </row>
    <row r="470" spans="1:17" ht="14.45" customHeight="1" x14ac:dyDescent="0.2">
      <c r="A470" s="557" t="s">
        <v>1323</v>
      </c>
      <c r="B470" s="558" t="s">
        <v>1136</v>
      </c>
      <c r="C470" s="558" t="s">
        <v>1137</v>
      </c>
      <c r="D470" s="558" t="s">
        <v>1226</v>
      </c>
      <c r="E470" s="558" t="s">
        <v>1227</v>
      </c>
      <c r="F470" s="578">
        <v>49</v>
      </c>
      <c r="G470" s="578">
        <v>12936</v>
      </c>
      <c r="H470" s="578">
        <v>2.1064973131411824</v>
      </c>
      <c r="I470" s="578">
        <v>264</v>
      </c>
      <c r="J470" s="578">
        <v>23</v>
      </c>
      <c r="K470" s="578">
        <v>6141</v>
      </c>
      <c r="L470" s="578">
        <v>1</v>
      </c>
      <c r="M470" s="578">
        <v>267</v>
      </c>
      <c r="N470" s="578">
        <v>26</v>
      </c>
      <c r="O470" s="578">
        <v>6994</v>
      </c>
      <c r="P470" s="563">
        <v>1.1389024588829182</v>
      </c>
      <c r="Q470" s="579">
        <v>269</v>
      </c>
    </row>
    <row r="471" spans="1:17" ht="14.45" customHeight="1" x14ac:dyDescent="0.2">
      <c r="A471" s="557" t="s">
        <v>1323</v>
      </c>
      <c r="B471" s="558" t="s">
        <v>1136</v>
      </c>
      <c r="C471" s="558" t="s">
        <v>1137</v>
      </c>
      <c r="D471" s="558" t="s">
        <v>1228</v>
      </c>
      <c r="E471" s="558" t="s">
        <v>1229</v>
      </c>
      <c r="F471" s="578">
        <v>3</v>
      </c>
      <c r="G471" s="578">
        <v>6402</v>
      </c>
      <c r="H471" s="578">
        <v>0.42617494341632273</v>
      </c>
      <c r="I471" s="578">
        <v>2134</v>
      </c>
      <c r="J471" s="578">
        <v>7</v>
      </c>
      <c r="K471" s="578">
        <v>15022</v>
      </c>
      <c r="L471" s="578">
        <v>1</v>
      </c>
      <c r="M471" s="578">
        <v>2146</v>
      </c>
      <c r="N471" s="578">
        <v>6</v>
      </c>
      <c r="O471" s="578">
        <v>12942</v>
      </c>
      <c r="P471" s="563">
        <v>0.86153641326055119</v>
      </c>
      <c r="Q471" s="579">
        <v>2157</v>
      </c>
    </row>
    <row r="472" spans="1:17" ht="14.45" customHeight="1" x14ac:dyDescent="0.2">
      <c r="A472" s="557" t="s">
        <v>1323</v>
      </c>
      <c r="B472" s="558" t="s">
        <v>1136</v>
      </c>
      <c r="C472" s="558" t="s">
        <v>1137</v>
      </c>
      <c r="D472" s="558" t="s">
        <v>1230</v>
      </c>
      <c r="E472" s="558" t="s">
        <v>1231</v>
      </c>
      <c r="F472" s="578">
        <v>15</v>
      </c>
      <c r="G472" s="578">
        <v>3645</v>
      </c>
      <c r="H472" s="578">
        <v>1.8673155737704918</v>
      </c>
      <c r="I472" s="578">
        <v>243</v>
      </c>
      <c r="J472" s="578">
        <v>8</v>
      </c>
      <c r="K472" s="578">
        <v>1952</v>
      </c>
      <c r="L472" s="578">
        <v>1</v>
      </c>
      <c r="M472" s="578">
        <v>244</v>
      </c>
      <c r="N472" s="578">
        <v>23</v>
      </c>
      <c r="O472" s="578">
        <v>5658</v>
      </c>
      <c r="P472" s="563">
        <v>2.8985655737704916</v>
      </c>
      <c r="Q472" s="579">
        <v>246</v>
      </c>
    </row>
    <row r="473" spans="1:17" ht="14.45" customHeight="1" x14ac:dyDescent="0.2">
      <c r="A473" s="557" t="s">
        <v>1323</v>
      </c>
      <c r="B473" s="558" t="s">
        <v>1136</v>
      </c>
      <c r="C473" s="558" t="s">
        <v>1137</v>
      </c>
      <c r="D473" s="558" t="s">
        <v>1232</v>
      </c>
      <c r="E473" s="558" t="s">
        <v>1233</v>
      </c>
      <c r="F473" s="578"/>
      <c r="G473" s="578"/>
      <c r="H473" s="578"/>
      <c r="I473" s="578"/>
      <c r="J473" s="578">
        <v>1</v>
      </c>
      <c r="K473" s="578">
        <v>435</v>
      </c>
      <c r="L473" s="578">
        <v>1</v>
      </c>
      <c r="M473" s="578">
        <v>435</v>
      </c>
      <c r="N473" s="578">
        <v>2</v>
      </c>
      <c r="O473" s="578">
        <v>884</v>
      </c>
      <c r="P473" s="563">
        <v>2.0321839080459769</v>
      </c>
      <c r="Q473" s="579">
        <v>442</v>
      </c>
    </row>
    <row r="474" spans="1:17" ht="14.45" customHeight="1" x14ac:dyDescent="0.2">
      <c r="A474" s="557" t="s">
        <v>1323</v>
      </c>
      <c r="B474" s="558" t="s">
        <v>1136</v>
      </c>
      <c r="C474" s="558" t="s">
        <v>1137</v>
      </c>
      <c r="D474" s="558" t="s">
        <v>1237</v>
      </c>
      <c r="E474" s="558" t="s">
        <v>1238</v>
      </c>
      <c r="F474" s="578"/>
      <c r="G474" s="578"/>
      <c r="H474" s="578"/>
      <c r="I474" s="578"/>
      <c r="J474" s="578">
        <v>1</v>
      </c>
      <c r="K474" s="578">
        <v>5262</v>
      </c>
      <c r="L474" s="578">
        <v>1</v>
      </c>
      <c r="M474" s="578">
        <v>5262</v>
      </c>
      <c r="N474" s="578">
        <v>2</v>
      </c>
      <c r="O474" s="578">
        <v>10582</v>
      </c>
      <c r="P474" s="563">
        <v>2.0110224249334854</v>
      </c>
      <c r="Q474" s="579">
        <v>5291</v>
      </c>
    </row>
    <row r="475" spans="1:17" ht="14.45" customHeight="1" x14ac:dyDescent="0.2">
      <c r="A475" s="557" t="s">
        <v>1323</v>
      </c>
      <c r="B475" s="558" t="s">
        <v>1136</v>
      </c>
      <c r="C475" s="558" t="s">
        <v>1137</v>
      </c>
      <c r="D475" s="558" t="s">
        <v>1313</v>
      </c>
      <c r="E475" s="558" t="s">
        <v>1314</v>
      </c>
      <c r="F475" s="578">
        <v>829</v>
      </c>
      <c r="G475" s="578">
        <v>878740</v>
      </c>
      <c r="H475" s="578">
        <v>0.943917503625329</v>
      </c>
      <c r="I475" s="578">
        <v>1060</v>
      </c>
      <c r="J475" s="578">
        <v>866</v>
      </c>
      <c r="K475" s="578">
        <v>930950</v>
      </c>
      <c r="L475" s="578">
        <v>1</v>
      </c>
      <c r="M475" s="578">
        <v>1075</v>
      </c>
      <c r="N475" s="578">
        <v>791</v>
      </c>
      <c r="O475" s="578">
        <v>859817</v>
      </c>
      <c r="P475" s="563">
        <v>0.92359095547558945</v>
      </c>
      <c r="Q475" s="579">
        <v>1087</v>
      </c>
    </row>
    <row r="476" spans="1:17" ht="14.45" customHeight="1" x14ac:dyDescent="0.2">
      <c r="A476" s="557" t="s">
        <v>1323</v>
      </c>
      <c r="B476" s="558" t="s">
        <v>1136</v>
      </c>
      <c r="C476" s="558" t="s">
        <v>1137</v>
      </c>
      <c r="D476" s="558" t="s">
        <v>1239</v>
      </c>
      <c r="E476" s="558" t="s">
        <v>1240</v>
      </c>
      <c r="F476" s="578">
        <v>7</v>
      </c>
      <c r="G476" s="578">
        <v>2023</v>
      </c>
      <c r="H476" s="578">
        <v>0.77243222604047346</v>
      </c>
      <c r="I476" s="578">
        <v>289</v>
      </c>
      <c r="J476" s="578">
        <v>9</v>
      </c>
      <c r="K476" s="578">
        <v>2619</v>
      </c>
      <c r="L476" s="578">
        <v>1</v>
      </c>
      <c r="M476" s="578">
        <v>291</v>
      </c>
      <c r="N476" s="578">
        <v>7</v>
      </c>
      <c r="O476" s="578">
        <v>2051</v>
      </c>
      <c r="P476" s="563">
        <v>0.78312332951508212</v>
      </c>
      <c r="Q476" s="579">
        <v>293</v>
      </c>
    </row>
    <row r="477" spans="1:17" ht="14.45" customHeight="1" x14ac:dyDescent="0.2">
      <c r="A477" s="557" t="s">
        <v>1323</v>
      </c>
      <c r="B477" s="558" t="s">
        <v>1136</v>
      </c>
      <c r="C477" s="558" t="s">
        <v>1137</v>
      </c>
      <c r="D477" s="558" t="s">
        <v>1251</v>
      </c>
      <c r="E477" s="558" t="s">
        <v>1252</v>
      </c>
      <c r="F477" s="578"/>
      <c r="G477" s="578"/>
      <c r="H477" s="578"/>
      <c r="I477" s="578"/>
      <c r="J477" s="578">
        <v>1</v>
      </c>
      <c r="K477" s="578">
        <v>0</v>
      </c>
      <c r="L477" s="578"/>
      <c r="M477" s="578">
        <v>0</v>
      </c>
      <c r="N477" s="578"/>
      <c r="O477" s="578"/>
      <c r="P477" s="563"/>
      <c r="Q477" s="579"/>
    </row>
    <row r="478" spans="1:17" ht="14.45" customHeight="1" x14ac:dyDescent="0.2">
      <c r="A478" s="557" t="s">
        <v>1323</v>
      </c>
      <c r="B478" s="558" t="s">
        <v>1136</v>
      </c>
      <c r="C478" s="558" t="s">
        <v>1137</v>
      </c>
      <c r="D478" s="558" t="s">
        <v>1253</v>
      </c>
      <c r="E478" s="558" t="s">
        <v>1254</v>
      </c>
      <c r="F478" s="578">
        <v>5</v>
      </c>
      <c r="G478" s="578">
        <v>23895</v>
      </c>
      <c r="H478" s="578">
        <v>1.2437539038101186</v>
      </c>
      <c r="I478" s="578">
        <v>4779</v>
      </c>
      <c r="J478" s="578">
        <v>4</v>
      </c>
      <c r="K478" s="578">
        <v>19212</v>
      </c>
      <c r="L478" s="578">
        <v>1</v>
      </c>
      <c r="M478" s="578">
        <v>4803</v>
      </c>
      <c r="N478" s="578">
        <v>2</v>
      </c>
      <c r="O478" s="578">
        <v>9648</v>
      </c>
      <c r="P478" s="563">
        <v>0.50218613366645848</v>
      </c>
      <c r="Q478" s="579">
        <v>4824</v>
      </c>
    </row>
    <row r="479" spans="1:17" ht="14.45" customHeight="1" x14ac:dyDescent="0.2">
      <c r="A479" s="557" t="s">
        <v>1323</v>
      </c>
      <c r="B479" s="558" t="s">
        <v>1136</v>
      </c>
      <c r="C479" s="558" t="s">
        <v>1137</v>
      </c>
      <c r="D479" s="558" t="s">
        <v>1255</v>
      </c>
      <c r="E479" s="558" t="s">
        <v>1256</v>
      </c>
      <c r="F479" s="578">
        <v>1</v>
      </c>
      <c r="G479" s="578">
        <v>609</v>
      </c>
      <c r="H479" s="578">
        <v>0.33169934640522875</v>
      </c>
      <c r="I479" s="578">
        <v>609</v>
      </c>
      <c r="J479" s="578">
        <v>3</v>
      </c>
      <c r="K479" s="578">
        <v>1836</v>
      </c>
      <c r="L479" s="578">
        <v>1</v>
      </c>
      <c r="M479" s="578">
        <v>612</v>
      </c>
      <c r="N479" s="578">
        <v>8</v>
      </c>
      <c r="O479" s="578">
        <v>4920</v>
      </c>
      <c r="P479" s="563">
        <v>2.6797385620915031</v>
      </c>
      <c r="Q479" s="579">
        <v>615</v>
      </c>
    </row>
    <row r="480" spans="1:17" ht="14.45" customHeight="1" x14ac:dyDescent="0.2">
      <c r="A480" s="557" t="s">
        <v>1323</v>
      </c>
      <c r="B480" s="558" t="s">
        <v>1136</v>
      </c>
      <c r="C480" s="558" t="s">
        <v>1137</v>
      </c>
      <c r="D480" s="558" t="s">
        <v>1263</v>
      </c>
      <c r="E480" s="558" t="s">
        <v>1264</v>
      </c>
      <c r="F480" s="578"/>
      <c r="G480" s="578"/>
      <c r="H480" s="578"/>
      <c r="I480" s="578"/>
      <c r="J480" s="578">
        <v>4</v>
      </c>
      <c r="K480" s="578">
        <v>15356</v>
      </c>
      <c r="L480" s="578">
        <v>1</v>
      </c>
      <c r="M480" s="578">
        <v>3839</v>
      </c>
      <c r="N480" s="578">
        <v>8</v>
      </c>
      <c r="O480" s="578">
        <v>30744</v>
      </c>
      <c r="P480" s="563">
        <v>2.0020838760093773</v>
      </c>
      <c r="Q480" s="579">
        <v>3843</v>
      </c>
    </row>
    <row r="481" spans="1:17" ht="14.45" customHeight="1" x14ac:dyDescent="0.2">
      <c r="A481" s="557" t="s">
        <v>1323</v>
      </c>
      <c r="B481" s="558" t="s">
        <v>1136</v>
      </c>
      <c r="C481" s="558" t="s">
        <v>1137</v>
      </c>
      <c r="D481" s="558" t="s">
        <v>1265</v>
      </c>
      <c r="E481" s="558" t="s">
        <v>1266</v>
      </c>
      <c r="F481" s="578">
        <v>2</v>
      </c>
      <c r="G481" s="578">
        <v>19972</v>
      </c>
      <c r="H481" s="578">
        <v>1.9981990995497749</v>
      </c>
      <c r="I481" s="578">
        <v>9986</v>
      </c>
      <c r="J481" s="578">
        <v>1</v>
      </c>
      <c r="K481" s="578">
        <v>9995</v>
      </c>
      <c r="L481" s="578">
        <v>1</v>
      </c>
      <c r="M481" s="578">
        <v>9995</v>
      </c>
      <c r="N481" s="578"/>
      <c r="O481" s="578"/>
      <c r="P481" s="563"/>
      <c r="Q481" s="579"/>
    </row>
    <row r="482" spans="1:17" ht="14.45" customHeight="1" x14ac:dyDescent="0.2">
      <c r="A482" s="557" t="s">
        <v>1324</v>
      </c>
      <c r="B482" s="558" t="s">
        <v>1136</v>
      </c>
      <c r="C482" s="558" t="s">
        <v>1137</v>
      </c>
      <c r="D482" s="558" t="s">
        <v>1140</v>
      </c>
      <c r="E482" s="558" t="s">
        <v>1141</v>
      </c>
      <c r="F482" s="578">
        <v>356</v>
      </c>
      <c r="G482" s="578">
        <v>20648</v>
      </c>
      <c r="H482" s="578">
        <v>0.87931181330380714</v>
      </c>
      <c r="I482" s="578">
        <v>58</v>
      </c>
      <c r="J482" s="578">
        <v>398</v>
      </c>
      <c r="K482" s="578">
        <v>23482</v>
      </c>
      <c r="L482" s="578">
        <v>1</v>
      </c>
      <c r="M482" s="578">
        <v>59</v>
      </c>
      <c r="N482" s="578">
        <v>406</v>
      </c>
      <c r="O482" s="578">
        <v>23954</v>
      </c>
      <c r="P482" s="563">
        <v>1.0201005025125629</v>
      </c>
      <c r="Q482" s="579">
        <v>59</v>
      </c>
    </row>
    <row r="483" spans="1:17" ht="14.45" customHeight="1" x14ac:dyDescent="0.2">
      <c r="A483" s="557" t="s">
        <v>1324</v>
      </c>
      <c r="B483" s="558" t="s">
        <v>1136</v>
      </c>
      <c r="C483" s="558" t="s">
        <v>1137</v>
      </c>
      <c r="D483" s="558" t="s">
        <v>1142</v>
      </c>
      <c r="E483" s="558" t="s">
        <v>1143</v>
      </c>
      <c r="F483" s="578">
        <v>175</v>
      </c>
      <c r="G483" s="578">
        <v>23094</v>
      </c>
      <c r="H483" s="578">
        <v>0.92081339712918664</v>
      </c>
      <c r="I483" s="578">
        <v>131.96571428571428</v>
      </c>
      <c r="J483" s="578">
        <v>190</v>
      </c>
      <c r="K483" s="578">
        <v>25080</v>
      </c>
      <c r="L483" s="578">
        <v>1</v>
      </c>
      <c r="M483" s="578">
        <v>132</v>
      </c>
      <c r="N483" s="578">
        <v>184</v>
      </c>
      <c r="O483" s="578">
        <v>24472</v>
      </c>
      <c r="P483" s="563">
        <v>0.97575757575757571</v>
      </c>
      <c r="Q483" s="579">
        <v>133</v>
      </c>
    </row>
    <row r="484" spans="1:17" ht="14.45" customHeight="1" x14ac:dyDescent="0.2">
      <c r="A484" s="557" t="s">
        <v>1324</v>
      </c>
      <c r="B484" s="558" t="s">
        <v>1136</v>
      </c>
      <c r="C484" s="558" t="s">
        <v>1137</v>
      </c>
      <c r="D484" s="558" t="s">
        <v>1144</v>
      </c>
      <c r="E484" s="558" t="s">
        <v>1145</v>
      </c>
      <c r="F484" s="578">
        <v>18</v>
      </c>
      <c r="G484" s="578">
        <v>3417</v>
      </c>
      <c r="H484" s="578">
        <v>0.59947368421052627</v>
      </c>
      <c r="I484" s="578">
        <v>189.83333333333334</v>
      </c>
      <c r="J484" s="578">
        <v>30</v>
      </c>
      <c r="K484" s="578">
        <v>5700</v>
      </c>
      <c r="L484" s="578">
        <v>1</v>
      </c>
      <c r="M484" s="578">
        <v>190</v>
      </c>
      <c r="N484" s="578">
        <v>18</v>
      </c>
      <c r="O484" s="578">
        <v>3456</v>
      </c>
      <c r="P484" s="563">
        <v>0.60631578947368425</v>
      </c>
      <c r="Q484" s="579">
        <v>192</v>
      </c>
    </row>
    <row r="485" spans="1:17" ht="14.45" customHeight="1" x14ac:dyDescent="0.2">
      <c r="A485" s="557" t="s">
        <v>1324</v>
      </c>
      <c r="B485" s="558" t="s">
        <v>1136</v>
      </c>
      <c r="C485" s="558" t="s">
        <v>1137</v>
      </c>
      <c r="D485" s="558" t="s">
        <v>1146</v>
      </c>
      <c r="E485" s="558" t="s">
        <v>1147</v>
      </c>
      <c r="F485" s="578">
        <v>60</v>
      </c>
      <c r="G485" s="578">
        <v>24480</v>
      </c>
      <c r="H485" s="578">
        <v>1.2155519141963356</v>
      </c>
      <c r="I485" s="578">
        <v>408</v>
      </c>
      <c r="J485" s="578">
        <v>49</v>
      </c>
      <c r="K485" s="578">
        <v>20139</v>
      </c>
      <c r="L485" s="578">
        <v>1</v>
      </c>
      <c r="M485" s="578">
        <v>411</v>
      </c>
      <c r="N485" s="578">
        <v>33</v>
      </c>
      <c r="O485" s="578">
        <v>13629</v>
      </c>
      <c r="P485" s="563">
        <v>0.67674661105318035</v>
      </c>
      <c r="Q485" s="579">
        <v>413</v>
      </c>
    </row>
    <row r="486" spans="1:17" ht="14.45" customHeight="1" x14ac:dyDescent="0.2">
      <c r="A486" s="557" t="s">
        <v>1324</v>
      </c>
      <c r="B486" s="558" t="s">
        <v>1136</v>
      </c>
      <c r="C486" s="558" t="s">
        <v>1137</v>
      </c>
      <c r="D486" s="558" t="s">
        <v>1148</v>
      </c>
      <c r="E486" s="558" t="s">
        <v>1149</v>
      </c>
      <c r="F486" s="578">
        <v>51</v>
      </c>
      <c r="G486" s="578">
        <v>9180</v>
      </c>
      <c r="H486" s="578">
        <v>0.63498651172442411</v>
      </c>
      <c r="I486" s="578">
        <v>180</v>
      </c>
      <c r="J486" s="578">
        <v>79</v>
      </c>
      <c r="K486" s="578">
        <v>14457</v>
      </c>
      <c r="L486" s="578">
        <v>1</v>
      </c>
      <c r="M486" s="578">
        <v>183</v>
      </c>
      <c r="N486" s="578">
        <v>70</v>
      </c>
      <c r="O486" s="578">
        <v>12950</v>
      </c>
      <c r="P486" s="563">
        <v>0.89575983952410598</v>
      </c>
      <c r="Q486" s="579">
        <v>185</v>
      </c>
    </row>
    <row r="487" spans="1:17" ht="14.45" customHeight="1" x14ac:dyDescent="0.2">
      <c r="A487" s="557" t="s">
        <v>1324</v>
      </c>
      <c r="B487" s="558" t="s">
        <v>1136</v>
      </c>
      <c r="C487" s="558" t="s">
        <v>1137</v>
      </c>
      <c r="D487" s="558" t="s">
        <v>1152</v>
      </c>
      <c r="E487" s="558" t="s">
        <v>1153</v>
      </c>
      <c r="F487" s="578">
        <v>35</v>
      </c>
      <c r="G487" s="578">
        <v>11795</v>
      </c>
      <c r="H487" s="578">
        <v>0.7206133919843597</v>
      </c>
      <c r="I487" s="578">
        <v>337</v>
      </c>
      <c r="J487" s="578">
        <v>48</v>
      </c>
      <c r="K487" s="578">
        <v>16368</v>
      </c>
      <c r="L487" s="578">
        <v>1</v>
      </c>
      <c r="M487" s="578">
        <v>341</v>
      </c>
      <c r="N487" s="578">
        <v>36</v>
      </c>
      <c r="O487" s="578">
        <v>12384</v>
      </c>
      <c r="P487" s="563">
        <v>0.75659824046920821</v>
      </c>
      <c r="Q487" s="579">
        <v>344</v>
      </c>
    </row>
    <row r="488" spans="1:17" ht="14.45" customHeight="1" x14ac:dyDescent="0.2">
      <c r="A488" s="557" t="s">
        <v>1324</v>
      </c>
      <c r="B488" s="558" t="s">
        <v>1136</v>
      </c>
      <c r="C488" s="558" t="s">
        <v>1137</v>
      </c>
      <c r="D488" s="558" t="s">
        <v>1156</v>
      </c>
      <c r="E488" s="558" t="s">
        <v>1157</v>
      </c>
      <c r="F488" s="578">
        <v>758</v>
      </c>
      <c r="G488" s="578">
        <v>265300</v>
      </c>
      <c r="H488" s="578">
        <v>0.83426098878637511</v>
      </c>
      <c r="I488" s="578">
        <v>350</v>
      </c>
      <c r="J488" s="578">
        <v>906</v>
      </c>
      <c r="K488" s="578">
        <v>318006</v>
      </c>
      <c r="L488" s="578">
        <v>1</v>
      </c>
      <c r="M488" s="578">
        <v>351</v>
      </c>
      <c r="N488" s="578">
        <v>723</v>
      </c>
      <c r="O488" s="578">
        <v>255219</v>
      </c>
      <c r="P488" s="563">
        <v>0.80256032905039532</v>
      </c>
      <c r="Q488" s="579">
        <v>353</v>
      </c>
    </row>
    <row r="489" spans="1:17" ht="14.45" customHeight="1" x14ac:dyDescent="0.2">
      <c r="A489" s="557" t="s">
        <v>1324</v>
      </c>
      <c r="B489" s="558" t="s">
        <v>1136</v>
      </c>
      <c r="C489" s="558" t="s">
        <v>1137</v>
      </c>
      <c r="D489" s="558" t="s">
        <v>1162</v>
      </c>
      <c r="E489" s="558" t="s">
        <v>1163</v>
      </c>
      <c r="F489" s="578">
        <v>38</v>
      </c>
      <c r="G489" s="578">
        <v>4446</v>
      </c>
      <c r="H489" s="578">
        <v>1.2559322033898306</v>
      </c>
      <c r="I489" s="578">
        <v>117</v>
      </c>
      <c r="J489" s="578">
        <v>30</v>
      </c>
      <c r="K489" s="578">
        <v>3540</v>
      </c>
      <c r="L489" s="578">
        <v>1</v>
      </c>
      <c r="M489" s="578">
        <v>118</v>
      </c>
      <c r="N489" s="578">
        <v>19</v>
      </c>
      <c r="O489" s="578">
        <v>2261</v>
      </c>
      <c r="P489" s="563">
        <v>0.63870056497175143</v>
      </c>
      <c r="Q489" s="579">
        <v>119</v>
      </c>
    </row>
    <row r="490" spans="1:17" ht="14.45" customHeight="1" x14ac:dyDescent="0.2">
      <c r="A490" s="557" t="s">
        <v>1324</v>
      </c>
      <c r="B490" s="558" t="s">
        <v>1136</v>
      </c>
      <c r="C490" s="558" t="s">
        <v>1137</v>
      </c>
      <c r="D490" s="558" t="s">
        <v>1168</v>
      </c>
      <c r="E490" s="558" t="s">
        <v>1169</v>
      </c>
      <c r="F490" s="578"/>
      <c r="G490" s="578"/>
      <c r="H490" s="578"/>
      <c r="I490" s="578"/>
      <c r="J490" s="578">
        <v>2</v>
      </c>
      <c r="K490" s="578">
        <v>100</v>
      </c>
      <c r="L490" s="578">
        <v>1</v>
      </c>
      <c r="M490" s="578">
        <v>50</v>
      </c>
      <c r="N490" s="578"/>
      <c r="O490" s="578"/>
      <c r="P490" s="563"/>
      <c r="Q490" s="579"/>
    </row>
    <row r="491" spans="1:17" ht="14.45" customHeight="1" x14ac:dyDescent="0.2">
      <c r="A491" s="557" t="s">
        <v>1324</v>
      </c>
      <c r="B491" s="558" t="s">
        <v>1136</v>
      </c>
      <c r="C491" s="558" t="s">
        <v>1137</v>
      </c>
      <c r="D491" s="558" t="s">
        <v>1170</v>
      </c>
      <c r="E491" s="558" t="s">
        <v>1171</v>
      </c>
      <c r="F491" s="578"/>
      <c r="G491" s="578"/>
      <c r="H491" s="578"/>
      <c r="I491" s="578"/>
      <c r="J491" s="578">
        <v>1</v>
      </c>
      <c r="K491" s="578">
        <v>399</v>
      </c>
      <c r="L491" s="578">
        <v>1</v>
      </c>
      <c r="M491" s="578">
        <v>399</v>
      </c>
      <c r="N491" s="578"/>
      <c r="O491" s="578"/>
      <c r="P491" s="563"/>
      <c r="Q491" s="579"/>
    </row>
    <row r="492" spans="1:17" ht="14.45" customHeight="1" x14ac:dyDescent="0.2">
      <c r="A492" s="557" t="s">
        <v>1324</v>
      </c>
      <c r="B492" s="558" t="s">
        <v>1136</v>
      </c>
      <c r="C492" s="558" t="s">
        <v>1137</v>
      </c>
      <c r="D492" s="558" t="s">
        <v>1172</v>
      </c>
      <c r="E492" s="558" t="s">
        <v>1173</v>
      </c>
      <c r="F492" s="578">
        <v>36</v>
      </c>
      <c r="G492" s="578">
        <v>1368</v>
      </c>
      <c r="H492" s="578">
        <v>1.2857142857142858</v>
      </c>
      <c r="I492" s="578">
        <v>38</v>
      </c>
      <c r="J492" s="578">
        <v>28</v>
      </c>
      <c r="K492" s="578">
        <v>1064</v>
      </c>
      <c r="L492" s="578">
        <v>1</v>
      </c>
      <c r="M492" s="578">
        <v>38</v>
      </c>
      <c r="N492" s="578">
        <v>24</v>
      </c>
      <c r="O492" s="578">
        <v>936</v>
      </c>
      <c r="P492" s="563">
        <v>0.87969924812030076</v>
      </c>
      <c r="Q492" s="579">
        <v>39</v>
      </c>
    </row>
    <row r="493" spans="1:17" ht="14.45" customHeight="1" x14ac:dyDescent="0.2">
      <c r="A493" s="557" t="s">
        <v>1324</v>
      </c>
      <c r="B493" s="558" t="s">
        <v>1136</v>
      </c>
      <c r="C493" s="558" t="s">
        <v>1137</v>
      </c>
      <c r="D493" s="558" t="s">
        <v>1176</v>
      </c>
      <c r="E493" s="558" t="s">
        <v>1177</v>
      </c>
      <c r="F493" s="578">
        <v>2</v>
      </c>
      <c r="G493" s="578">
        <v>1414</v>
      </c>
      <c r="H493" s="578">
        <v>1.9831697054698456</v>
      </c>
      <c r="I493" s="578">
        <v>707</v>
      </c>
      <c r="J493" s="578">
        <v>1</v>
      </c>
      <c r="K493" s="578">
        <v>713</v>
      </c>
      <c r="L493" s="578">
        <v>1</v>
      </c>
      <c r="M493" s="578">
        <v>713</v>
      </c>
      <c r="N493" s="578"/>
      <c r="O493" s="578"/>
      <c r="P493" s="563"/>
      <c r="Q493" s="579"/>
    </row>
    <row r="494" spans="1:17" ht="14.45" customHeight="1" x14ac:dyDescent="0.2">
      <c r="A494" s="557" t="s">
        <v>1324</v>
      </c>
      <c r="B494" s="558" t="s">
        <v>1136</v>
      </c>
      <c r="C494" s="558" t="s">
        <v>1137</v>
      </c>
      <c r="D494" s="558" t="s">
        <v>1180</v>
      </c>
      <c r="E494" s="558" t="s">
        <v>1181</v>
      </c>
      <c r="F494" s="578">
        <v>458</v>
      </c>
      <c r="G494" s="578">
        <v>139690</v>
      </c>
      <c r="H494" s="578">
        <v>0.93320773876329433</v>
      </c>
      <c r="I494" s="578">
        <v>305</v>
      </c>
      <c r="J494" s="578">
        <v>486</v>
      </c>
      <c r="K494" s="578">
        <v>149688</v>
      </c>
      <c r="L494" s="578">
        <v>1</v>
      </c>
      <c r="M494" s="578">
        <v>308</v>
      </c>
      <c r="N494" s="578">
        <v>465</v>
      </c>
      <c r="O494" s="578">
        <v>144150</v>
      </c>
      <c r="P494" s="563">
        <v>0.96300304633637968</v>
      </c>
      <c r="Q494" s="579">
        <v>310</v>
      </c>
    </row>
    <row r="495" spans="1:17" ht="14.45" customHeight="1" x14ac:dyDescent="0.2">
      <c r="A495" s="557" t="s">
        <v>1324</v>
      </c>
      <c r="B495" s="558" t="s">
        <v>1136</v>
      </c>
      <c r="C495" s="558" t="s">
        <v>1137</v>
      </c>
      <c r="D495" s="558" t="s">
        <v>1184</v>
      </c>
      <c r="E495" s="558" t="s">
        <v>1185</v>
      </c>
      <c r="F495" s="578">
        <v>348</v>
      </c>
      <c r="G495" s="578">
        <v>172260</v>
      </c>
      <c r="H495" s="578">
        <v>0.97242372068079819</v>
      </c>
      <c r="I495" s="578">
        <v>495</v>
      </c>
      <c r="J495" s="578">
        <v>355</v>
      </c>
      <c r="K495" s="578">
        <v>177145</v>
      </c>
      <c r="L495" s="578">
        <v>1</v>
      </c>
      <c r="M495" s="578">
        <v>499</v>
      </c>
      <c r="N495" s="578">
        <v>306</v>
      </c>
      <c r="O495" s="578">
        <v>153918</v>
      </c>
      <c r="P495" s="563">
        <v>0.8688814248214739</v>
      </c>
      <c r="Q495" s="579">
        <v>503</v>
      </c>
    </row>
    <row r="496" spans="1:17" ht="14.45" customHeight="1" x14ac:dyDescent="0.2">
      <c r="A496" s="557" t="s">
        <v>1324</v>
      </c>
      <c r="B496" s="558" t="s">
        <v>1136</v>
      </c>
      <c r="C496" s="558" t="s">
        <v>1137</v>
      </c>
      <c r="D496" s="558" t="s">
        <v>1186</v>
      </c>
      <c r="E496" s="558" t="s">
        <v>1187</v>
      </c>
      <c r="F496" s="578"/>
      <c r="G496" s="578"/>
      <c r="H496" s="578"/>
      <c r="I496" s="578"/>
      <c r="J496" s="578">
        <v>1</v>
      </c>
      <c r="K496" s="578">
        <v>6669</v>
      </c>
      <c r="L496" s="578">
        <v>1</v>
      </c>
      <c r="M496" s="578">
        <v>6669</v>
      </c>
      <c r="N496" s="578"/>
      <c r="O496" s="578"/>
      <c r="P496" s="563"/>
      <c r="Q496" s="579"/>
    </row>
    <row r="497" spans="1:17" ht="14.45" customHeight="1" x14ac:dyDescent="0.2">
      <c r="A497" s="557" t="s">
        <v>1324</v>
      </c>
      <c r="B497" s="558" t="s">
        <v>1136</v>
      </c>
      <c r="C497" s="558" t="s">
        <v>1137</v>
      </c>
      <c r="D497" s="558" t="s">
        <v>1188</v>
      </c>
      <c r="E497" s="558" t="s">
        <v>1189</v>
      </c>
      <c r="F497" s="578">
        <v>674</v>
      </c>
      <c r="G497" s="578">
        <v>250054</v>
      </c>
      <c r="H497" s="578">
        <v>0.94734648724010428</v>
      </c>
      <c r="I497" s="578">
        <v>371</v>
      </c>
      <c r="J497" s="578">
        <v>702</v>
      </c>
      <c r="K497" s="578">
        <v>263952</v>
      </c>
      <c r="L497" s="578">
        <v>1</v>
      </c>
      <c r="M497" s="578">
        <v>376</v>
      </c>
      <c r="N497" s="578">
        <v>613</v>
      </c>
      <c r="O497" s="578">
        <v>232940</v>
      </c>
      <c r="P497" s="563">
        <v>0.88250894101957933</v>
      </c>
      <c r="Q497" s="579">
        <v>380</v>
      </c>
    </row>
    <row r="498" spans="1:17" ht="14.45" customHeight="1" x14ac:dyDescent="0.2">
      <c r="A498" s="557" t="s">
        <v>1324</v>
      </c>
      <c r="B498" s="558" t="s">
        <v>1136</v>
      </c>
      <c r="C498" s="558" t="s">
        <v>1137</v>
      </c>
      <c r="D498" s="558" t="s">
        <v>1190</v>
      </c>
      <c r="E498" s="558" t="s">
        <v>1191</v>
      </c>
      <c r="F498" s="578"/>
      <c r="G498" s="578"/>
      <c r="H498" s="578"/>
      <c r="I498" s="578"/>
      <c r="J498" s="578">
        <v>1</v>
      </c>
      <c r="K498" s="578">
        <v>3132</v>
      </c>
      <c r="L498" s="578">
        <v>1</v>
      </c>
      <c r="M498" s="578">
        <v>3132</v>
      </c>
      <c r="N498" s="578"/>
      <c r="O498" s="578"/>
      <c r="P498" s="563"/>
      <c r="Q498" s="579"/>
    </row>
    <row r="499" spans="1:17" ht="14.45" customHeight="1" x14ac:dyDescent="0.2">
      <c r="A499" s="557" t="s">
        <v>1324</v>
      </c>
      <c r="B499" s="558" t="s">
        <v>1136</v>
      </c>
      <c r="C499" s="558" t="s">
        <v>1137</v>
      </c>
      <c r="D499" s="558" t="s">
        <v>1192</v>
      </c>
      <c r="E499" s="558" t="s">
        <v>1193</v>
      </c>
      <c r="F499" s="578">
        <v>6</v>
      </c>
      <c r="G499" s="578">
        <v>72</v>
      </c>
      <c r="H499" s="578">
        <v>0.75</v>
      </c>
      <c r="I499" s="578">
        <v>12</v>
      </c>
      <c r="J499" s="578">
        <v>8</v>
      </c>
      <c r="K499" s="578">
        <v>96</v>
      </c>
      <c r="L499" s="578">
        <v>1</v>
      </c>
      <c r="M499" s="578">
        <v>12</v>
      </c>
      <c r="N499" s="578">
        <v>7</v>
      </c>
      <c r="O499" s="578">
        <v>84</v>
      </c>
      <c r="P499" s="563">
        <v>0.875</v>
      </c>
      <c r="Q499" s="579">
        <v>12</v>
      </c>
    </row>
    <row r="500" spans="1:17" ht="14.45" customHeight="1" x14ac:dyDescent="0.2">
      <c r="A500" s="557" t="s">
        <v>1324</v>
      </c>
      <c r="B500" s="558" t="s">
        <v>1136</v>
      </c>
      <c r="C500" s="558" t="s">
        <v>1137</v>
      </c>
      <c r="D500" s="558" t="s">
        <v>1196</v>
      </c>
      <c r="E500" s="558" t="s">
        <v>1197</v>
      </c>
      <c r="F500" s="578">
        <v>31</v>
      </c>
      <c r="G500" s="578">
        <v>3472</v>
      </c>
      <c r="H500" s="578">
        <v>0.99115044247787609</v>
      </c>
      <c r="I500" s="578">
        <v>112</v>
      </c>
      <c r="J500" s="578">
        <v>31</v>
      </c>
      <c r="K500" s="578">
        <v>3503</v>
      </c>
      <c r="L500" s="578">
        <v>1</v>
      </c>
      <c r="M500" s="578">
        <v>113</v>
      </c>
      <c r="N500" s="578">
        <v>25</v>
      </c>
      <c r="O500" s="578">
        <v>2850</v>
      </c>
      <c r="P500" s="563">
        <v>0.81358835284042252</v>
      </c>
      <c r="Q500" s="579">
        <v>114</v>
      </c>
    </row>
    <row r="501" spans="1:17" ht="14.45" customHeight="1" x14ac:dyDescent="0.2">
      <c r="A501" s="557" t="s">
        <v>1324</v>
      </c>
      <c r="B501" s="558" t="s">
        <v>1136</v>
      </c>
      <c r="C501" s="558" t="s">
        <v>1137</v>
      </c>
      <c r="D501" s="558" t="s">
        <v>1198</v>
      </c>
      <c r="E501" s="558" t="s">
        <v>1199</v>
      </c>
      <c r="F501" s="578">
        <v>10</v>
      </c>
      <c r="G501" s="578">
        <v>1260</v>
      </c>
      <c r="H501" s="578">
        <v>0.7142857142857143</v>
      </c>
      <c r="I501" s="578">
        <v>126</v>
      </c>
      <c r="J501" s="578">
        <v>14</v>
      </c>
      <c r="K501" s="578">
        <v>1764</v>
      </c>
      <c r="L501" s="578">
        <v>1</v>
      </c>
      <c r="M501" s="578">
        <v>126</v>
      </c>
      <c r="N501" s="578">
        <v>2</v>
      </c>
      <c r="O501" s="578">
        <v>252</v>
      </c>
      <c r="P501" s="563">
        <v>0.14285714285714285</v>
      </c>
      <c r="Q501" s="579">
        <v>126</v>
      </c>
    </row>
    <row r="502" spans="1:17" ht="14.45" customHeight="1" x14ac:dyDescent="0.2">
      <c r="A502" s="557" t="s">
        <v>1324</v>
      </c>
      <c r="B502" s="558" t="s">
        <v>1136</v>
      </c>
      <c r="C502" s="558" t="s">
        <v>1137</v>
      </c>
      <c r="D502" s="558" t="s">
        <v>1200</v>
      </c>
      <c r="E502" s="558" t="s">
        <v>1201</v>
      </c>
      <c r="F502" s="578">
        <v>46</v>
      </c>
      <c r="G502" s="578">
        <v>22816</v>
      </c>
      <c r="H502" s="578">
        <v>1.3421176470588236</v>
      </c>
      <c r="I502" s="578">
        <v>496</v>
      </c>
      <c r="J502" s="578">
        <v>34</v>
      </c>
      <c r="K502" s="578">
        <v>17000</v>
      </c>
      <c r="L502" s="578">
        <v>1</v>
      </c>
      <c r="M502" s="578">
        <v>500</v>
      </c>
      <c r="N502" s="578">
        <v>23</v>
      </c>
      <c r="O502" s="578">
        <v>11592</v>
      </c>
      <c r="P502" s="563">
        <v>0.68188235294117649</v>
      </c>
      <c r="Q502" s="579">
        <v>504</v>
      </c>
    </row>
    <row r="503" spans="1:17" ht="14.45" customHeight="1" x14ac:dyDescent="0.2">
      <c r="A503" s="557" t="s">
        <v>1324</v>
      </c>
      <c r="B503" s="558" t="s">
        <v>1136</v>
      </c>
      <c r="C503" s="558" t="s">
        <v>1137</v>
      </c>
      <c r="D503" s="558" t="s">
        <v>1202</v>
      </c>
      <c r="E503" s="558" t="s">
        <v>1203</v>
      </c>
      <c r="F503" s="578">
        <v>23</v>
      </c>
      <c r="G503" s="578">
        <v>10534</v>
      </c>
      <c r="H503" s="578">
        <v>0.84265258779297658</v>
      </c>
      <c r="I503" s="578">
        <v>458</v>
      </c>
      <c r="J503" s="578">
        <v>27</v>
      </c>
      <c r="K503" s="578">
        <v>12501</v>
      </c>
      <c r="L503" s="578">
        <v>1</v>
      </c>
      <c r="M503" s="578">
        <v>463</v>
      </c>
      <c r="N503" s="578">
        <v>14</v>
      </c>
      <c r="O503" s="578">
        <v>6538</v>
      </c>
      <c r="P503" s="563">
        <v>0.52299816014718825</v>
      </c>
      <c r="Q503" s="579">
        <v>467</v>
      </c>
    </row>
    <row r="504" spans="1:17" ht="14.45" customHeight="1" x14ac:dyDescent="0.2">
      <c r="A504" s="557" t="s">
        <v>1324</v>
      </c>
      <c r="B504" s="558" t="s">
        <v>1136</v>
      </c>
      <c r="C504" s="558" t="s">
        <v>1137</v>
      </c>
      <c r="D504" s="558" t="s">
        <v>1204</v>
      </c>
      <c r="E504" s="558" t="s">
        <v>1205</v>
      </c>
      <c r="F504" s="578">
        <v>313</v>
      </c>
      <c r="G504" s="578">
        <v>18154</v>
      </c>
      <c r="H504" s="578">
        <v>1.0088357877188108</v>
      </c>
      <c r="I504" s="578">
        <v>58</v>
      </c>
      <c r="J504" s="578">
        <v>305</v>
      </c>
      <c r="K504" s="578">
        <v>17995</v>
      </c>
      <c r="L504" s="578">
        <v>1</v>
      </c>
      <c r="M504" s="578">
        <v>59</v>
      </c>
      <c r="N504" s="578">
        <v>226</v>
      </c>
      <c r="O504" s="578">
        <v>13334</v>
      </c>
      <c r="P504" s="563">
        <v>0.74098360655737705</v>
      </c>
      <c r="Q504" s="579">
        <v>59</v>
      </c>
    </row>
    <row r="505" spans="1:17" ht="14.45" customHeight="1" x14ac:dyDescent="0.2">
      <c r="A505" s="557" t="s">
        <v>1324</v>
      </c>
      <c r="B505" s="558" t="s">
        <v>1136</v>
      </c>
      <c r="C505" s="558" t="s">
        <v>1137</v>
      </c>
      <c r="D505" s="558" t="s">
        <v>1208</v>
      </c>
      <c r="E505" s="558" t="s">
        <v>1209</v>
      </c>
      <c r="F505" s="578">
        <v>8</v>
      </c>
      <c r="G505" s="578">
        <v>83736</v>
      </c>
      <c r="H505" s="578">
        <v>1.9937142857142858</v>
      </c>
      <c r="I505" s="578">
        <v>10467</v>
      </c>
      <c r="J505" s="578">
        <v>4</v>
      </c>
      <c r="K505" s="578">
        <v>42000</v>
      </c>
      <c r="L505" s="578">
        <v>1</v>
      </c>
      <c r="M505" s="578">
        <v>10500</v>
      </c>
      <c r="N505" s="578"/>
      <c r="O505" s="578"/>
      <c r="P505" s="563"/>
      <c r="Q505" s="579"/>
    </row>
    <row r="506" spans="1:17" ht="14.45" customHeight="1" x14ac:dyDescent="0.2">
      <c r="A506" s="557" t="s">
        <v>1324</v>
      </c>
      <c r="B506" s="558" t="s">
        <v>1136</v>
      </c>
      <c r="C506" s="558" t="s">
        <v>1137</v>
      </c>
      <c r="D506" s="558" t="s">
        <v>1212</v>
      </c>
      <c r="E506" s="558" t="s">
        <v>1213</v>
      </c>
      <c r="F506" s="578">
        <v>1595</v>
      </c>
      <c r="G506" s="578">
        <v>280720</v>
      </c>
      <c r="H506" s="578">
        <v>0.89564143713568301</v>
      </c>
      <c r="I506" s="578">
        <v>176</v>
      </c>
      <c r="J506" s="578">
        <v>1751</v>
      </c>
      <c r="K506" s="578">
        <v>313429</v>
      </c>
      <c r="L506" s="578">
        <v>1</v>
      </c>
      <c r="M506" s="578">
        <v>179</v>
      </c>
      <c r="N506" s="578">
        <v>2089</v>
      </c>
      <c r="O506" s="578">
        <v>378109</v>
      </c>
      <c r="P506" s="563">
        <v>1.2063625254842405</v>
      </c>
      <c r="Q506" s="579">
        <v>181</v>
      </c>
    </row>
    <row r="507" spans="1:17" ht="14.45" customHeight="1" x14ac:dyDescent="0.2">
      <c r="A507" s="557" t="s">
        <v>1324</v>
      </c>
      <c r="B507" s="558" t="s">
        <v>1136</v>
      </c>
      <c r="C507" s="558" t="s">
        <v>1137</v>
      </c>
      <c r="D507" s="558" t="s">
        <v>1214</v>
      </c>
      <c r="E507" s="558" t="s">
        <v>1215</v>
      </c>
      <c r="F507" s="578">
        <v>8</v>
      </c>
      <c r="G507" s="578">
        <v>688</v>
      </c>
      <c r="H507" s="578">
        <v>0.71891327063740862</v>
      </c>
      <c r="I507" s="578">
        <v>86</v>
      </c>
      <c r="J507" s="578">
        <v>11</v>
      </c>
      <c r="K507" s="578">
        <v>957</v>
      </c>
      <c r="L507" s="578">
        <v>1</v>
      </c>
      <c r="M507" s="578">
        <v>87</v>
      </c>
      <c r="N507" s="578">
        <v>1</v>
      </c>
      <c r="O507" s="578">
        <v>88</v>
      </c>
      <c r="P507" s="563">
        <v>9.1954022988505746E-2</v>
      </c>
      <c r="Q507" s="579">
        <v>88</v>
      </c>
    </row>
    <row r="508" spans="1:17" ht="14.45" customHeight="1" x14ac:dyDescent="0.2">
      <c r="A508" s="557" t="s">
        <v>1324</v>
      </c>
      <c r="B508" s="558" t="s">
        <v>1136</v>
      </c>
      <c r="C508" s="558" t="s">
        <v>1137</v>
      </c>
      <c r="D508" s="558" t="s">
        <v>1216</v>
      </c>
      <c r="E508" s="558" t="s">
        <v>1217</v>
      </c>
      <c r="F508" s="578"/>
      <c r="G508" s="578"/>
      <c r="H508" s="578"/>
      <c r="I508" s="578"/>
      <c r="J508" s="578">
        <v>1</v>
      </c>
      <c r="K508" s="578">
        <v>180</v>
      </c>
      <c r="L508" s="578">
        <v>1</v>
      </c>
      <c r="M508" s="578">
        <v>180</v>
      </c>
      <c r="N508" s="578"/>
      <c r="O508" s="578"/>
      <c r="P508" s="563"/>
      <c r="Q508" s="579"/>
    </row>
    <row r="509" spans="1:17" ht="14.45" customHeight="1" x14ac:dyDescent="0.2">
      <c r="A509" s="557" t="s">
        <v>1324</v>
      </c>
      <c r="B509" s="558" t="s">
        <v>1136</v>
      </c>
      <c r="C509" s="558" t="s">
        <v>1137</v>
      </c>
      <c r="D509" s="558" t="s">
        <v>1218</v>
      </c>
      <c r="E509" s="558" t="s">
        <v>1219</v>
      </c>
      <c r="F509" s="578">
        <v>17</v>
      </c>
      <c r="G509" s="578">
        <v>2890</v>
      </c>
      <c r="H509" s="578">
        <v>0.73053589484327608</v>
      </c>
      <c r="I509" s="578">
        <v>170</v>
      </c>
      <c r="J509" s="578">
        <v>23</v>
      </c>
      <c r="K509" s="578">
        <v>3956</v>
      </c>
      <c r="L509" s="578">
        <v>1</v>
      </c>
      <c r="M509" s="578">
        <v>172</v>
      </c>
      <c r="N509" s="578">
        <v>17</v>
      </c>
      <c r="O509" s="578">
        <v>2958</v>
      </c>
      <c r="P509" s="563">
        <v>0.74772497472194133</v>
      </c>
      <c r="Q509" s="579">
        <v>174</v>
      </c>
    </row>
    <row r="510" spans="1:17" ht="14.45" customHeight="1" x14ac:dyDescent="0.2">
      <c r="A510" s="557" t="s">
        <v>1324</v>
      </c>
      <c r="B510" s="558" t="s">
        <v>1136</v>
      </c>
      <c r="C510" s="558" t="s">
        <v>1137</v>
      </c>
      <c r="D510" s="558" t="s">
        <v>1220</v>
      </c>
      <c r="E510" s="558" t="s">
        <v>1221</v>
      </c>
      <c r="F510" s="578">
        <v>3</v>
      </c>
      <c r="G510" s="578">
        <v>87</v>
      </c>
      <c r="H510" s="578">
        <v>1.403225806451613</v>
      </c>
      <c r="I510" s="578">
        <v>29</v>
      </c>
      <c r="J510" s="578">
        <v>2</v>
      </c>
      <c r="K510" s="578">
        <v>62</v>
      </c>
      <c r="L510" s="578">
        <v>1</v>
      </c>
      <c r="M510" s="578">
        <v>31</v>
      </c>
      <c r="N510" s="578">
        <v>1</v>
      </c>
      <c r="O510" s="578">
        <v>31</v>
      </c>
      <c r="P510" s="563">
        <v>0.5</v>
      </c>
      <c r="Q510" s="579">
        <v>31</v>
      </c>
    </row>
    <row r="511" spans="1:17" ht="14.45" customHeight="1" x14ac:dyDescent="0.2">
      <c r="A511" s="557" t="s">
        <v>1324</v>
      </c>
      <c r="B511" s="558" t="s">
        <v>1136</v>
      </c>
      <c r="C511" s="558" t="s">
        <v>1137</v>
      </c>
      <c r="D511" s="558" t="s">
        <v>1222</v>
      </c>
      <c r="E511" s="558" t="s">
        <v>1223</v>
      </c>
      <c r="F511" s="578"/>
      <c r="G511" s="578"/>
      <c r="H511" s="578"/>
      <c r="I511" s="578"/>
      <c r="J511" s="578">
        <v>2</v>
      </c>
      <c r="K511" s="578">
        <v>356</v>
      </c>
      <c r="L511" s="578">
        <v>1</v>
      </c>
      <c r="M511" s="578">
        <v>178</v>
      </c>
      <c r="N511" s="578"/>
      <c r="O511" s="578"/>
      <c r="P511" s="563"/>
      <c r="Q511" s="579"/>
    </row>
    <row r="512" spans="1:17" ht="14.45" customHeight="1" x14ac:dyDescent="0.2">
      <c r="A512" s="557" t="s">
        <v>1324</v>
      </c>
      <c r="B512" s="558" t="s">
        <v>1136</v>
      </c>
      <c r="C512" s="558" t="s">
        <v>1137</v>
      </c>
      <c r="D512" s="558" t="s">
        <v>1226</v>
      </c>
      <c r="E512" s="558" t="s">
        <v>1227</v>
      </c>
      <c r="F512" s="578">
        <v>9</v>
      </c>
      <c r="G512" s="578">
        <v>2376</v>
      </c>
      <c r="H512" s="578">
        <v>0.8089887640449438</v>
      </c>
      <c r="I512" s="578">
        <v>264</v>
      </c>
      <c r="J512" s="578">
        <v>11</v>
      </c>
      <c r="K512" s="578">
        <v>2937</v>
      </c>
      <c r="L512" s="578">
        <v>1</v>
      </c>
      <c r="M512" s="578">
        <v>267</v>
      </c>
      <c r="N512" s="578">
        <v>6</v>
      </c>
      <c r="O512" s="578">
        <v>1614</v>
      </c>
      <c r="P512" s="563">
        <v>0.54954034729315626</v>
      </c>
      <c r="Q512" s="579">
        <v>269</v>
      </c>
    </row>
    <row r="513" spans="1:17" ht="14.45" customHeight="1" x14ac:dyDescent="0.2">
      <c r="A513" s="557" t="s">
        <v>1324</v>
      </c>
      <c r="B513" s="558" t="s">
        <v>1136</v>
      </c>
      <c r="C513" s="558" t="s">
        <v>1137</v>
      </c>
      <c r="D513" s="558" t="s">
        <v>1228</v>
      </c>
      <c r="E513" s="558" t="s">
        <v>1229</v>
      </c>
      <c r="F513" s="578">
        <v>1</v>
      </c>
      <c r="G513" s="578">
        <v>2134</v>
      </c>
      <c r="H513" s="578">
        <v>0.33146940043491768</v>
      </c>
      <c r="I513" s="578">
        <v>2134</v>
      </c>
      <c r="J513" s="578">
        <v>3</v>
      </c>
      <c r="K513" s="578">
        <v>6438</v>
      </c>
      <c r="L513" s="578">
        <v>1</v>
      </c>
      <c r="M513" s="578">
        <v>2146</v>
      </c>
      <c r="N513" s="578">
        <v>10</v>
      </c>
      <c r="O513" s="578">
        <v>21570</v>
      </c>
      <c r="P513" s="563">
        <v>3.3504193849021435</v>
      </c>
      <c r="Q513" s="579">
        <v>2157</v>
      </c>
    </row>
    <row r="514" spans="1:17" ht="14.45" customHeight="1" x14ac:dyDescent="0.2">
      <c r="A514" s="557" t="s">
        <v>1324</v>
      </c>
      <c r="B514" s="558" t="s">
        <v>1136</v>
      </c>
      <c r="C514" s="558" t="s">
        <v>1137</v>
      </c>
      <c r="D514" s="558" t="s">
        <v>1230</v>
      </c>
      <c r="E514" s="558" t="s">
        <v>1231</v>
      </c>
      <c r="F514" s="578">
        <v>53</v>
      </c>
      <c r="G514" s="578">
        <v>12879</v>
      </c>
      <c r="H514" s="578">
        <v>1.2873850459816074</v>
      </c>
      <c r="I514" s="578">
        <v>243</v>
      </c>
      <c r="J514" s="578">
        <v>41</v>
      </c>
      <c r="K514" s="578">
        <v>10004</v>
      </c>
      <c r="L514" s="578">
        <v>1</v>
      </c>
      <c r="M514" s="578">
        <v>244</v>
      </c>
      <c r="N514" s="578">
        <v>33</v>
      </c>
      <c r="O514" s="578">
        <v>8118</v>
      </c>
      <c r="P514" s="563">
        <v>0.81147540983606559</v>
      </c>
      <c r="Q514" s="579">
        <v>246</v>
      </c>
    </row>
    <row r="515" spans="1:17" ht="14.45" customHeight="1" x14ac:dyDescent="0.2">
      <c r="A515" s="557" t="s">
        <v>1324</v>
      </c>
      <c r="B515" s="558" t="s">
        <v>1136</v>
      </c>
      <c r="C515" s="558" t="s">
        <v>1137</v>
      </c>
      <c r="D515" s="558" t="s">
        <v>1232</v>
      </c>
      <c r="E515" s="558" t="s">
        <v>1233</v>
      </c>
      <c r="F515" s="578"/>
      <c r="G515" s="578"/>
      <c r="H515" s="578"/>
      <c r="I515" s="578"/>
      <c r="J515" s="578">
        <v>1</v>
      </c>
      <c r="K515" s="578">
        <v>435</v>
      </c>
      <c r="L515" s="578">
        <v>1</v>
      </c>
      <c r="M515" s="578">
        <v>435</v>
      </c>
      <c r="N515" s="578"/>
      <c r="O515" s="578"/>
      <c r="P515" s="563"/>
      <c r="Q515" s="579"/>
    </row>
    <row r="516" spans="1:17" ht="14.45" customHeight="1" x14ac:dyDescent="0.2">
      <c r="A516" s="557" t="s">
        <v>1324</v>
      </c>
      <c r="B516" s="558" t="s">
        <v>1136</v>
      </c>
      <c r="C516" s="558" t="s">
        <v>1137</v>
      </c>
      <c r="D516" s="558" t="s">
        <v>1239</v>
      </c>
      <c r="E516" s="558" t="s">
        <v>1240</v>
      </c>
      <c r="F516" s="578">
        <v>2</v>
      </c>
      <c r="G516" s="578">
        <v>578</v>
      </c>
      <c r="H516" s="578">
        <v>0.99312714776632305</v>
      </c>
      <c r="I516" s="578">
        <v>289</v>
      </c>
      <c r="J516" s="578">
        <v>2</v>
      </c>
      <c r="K516" s="578">
        <v>582</v>
      </c>
      <c r="L516" s="578">
        <v>1</v>
      </c>
      <c r="M516" s="578">
        <v>291</v>
      </c>
      <c r="N516" s="578">
        <v>4</v>
      </c>
      <c r="O516" s="578">
        <v>1172</v>
      </c>
      <c r="P516" s="563">
        <v>2.0137457044673539</v>
      </c>
      <c r="Q516" s="579">
        <v>293</v>
      </c>
    </row>
    <row r="517" spans="1:17" ht="14.45" customHeight="1" x14ac:dyDescent="0.2">
      <c r="A517" s="557" t="s">
        <v>1324</v>
      </c>
      <c r="B517" s="558" t="s">
        <v>1136</v>
      </c>
      <c r="C517" s="558" t="s">
        <v>1137</v>
      </c>
      <c r="D517" s="558" t="s">
        <v>1241</v>
      </c>
      <c r="E517" s="558" t="s">
        <v>1242</v>
      </c>
      <c r="F517" s="578"/>
      <c r="G517" s="578"/>
      <c r="H517" s="578"/>
      <c r="I517" s="578"/>
      <c r="J517" s="578">
        <v>1</v>
      </c>
      <c r="K517" s="578">
        <v>1118</v>
      </c>
      <c r="L517" s="578">
        <v>1</v>
      </c>
      <c r="M517" s="578">
        <v>1118</v>
      </c>
      <c r="N517" s="578"/>
      <c r="O517" s="578"/>
      <c r="P517" s="563"/>
      <c r="Q517" s="579"/>
    </row>
    <row r="518" spans="1:17" ht="14.45" customHeight="1" x14ac:dyDescent="0.2">
      <c r="A518" s="557" t="s">
        <v>1324</v>
      </c>
      <c r="B518" s="558" t="s">
        <v>1136</v>
      </c>
      <c r="C518" s="558" t="s">
        <v>1137</v>
      </c>
      <c r="D518" s="558" t="s">
        <v>1249</v>
      </c>
      <c r="E518" s="558" t="s">
        <v>1250</v>
      </c>
      <c r="F518" s="578"/>
      <c r="G518" s="578"/>
      <c r="H518" s="578"/>
      <c r="I518" s="578"/>
      <c r="J518" s="578"/>
      <c r="K518" s="578"/>
      <c r="L518" s="578"/>
      <c r="M518" s="578"/>
      <c r="N518" s="578">
        <v>1</v>
      </c>
      <c r="O518" s="578">
        <v>0</v>
      </c>
      <c r="P518" s="563"/>
      <c r="Q518" s="579">
        <v>0</v>
      </c>
    </row>
    <row r="519" spans="1:17" ht="14.45" customHeight="1" x14ac:dyDescent="0.2">
      <c r="A519" s="557" t="s">
        <v>1324</v>
      </c>
      <c r="B519" s="558" t="s">
        <v>1136</v>
      </c>
      <c r="C519" s="558" t="s">
        <v>1137</v>
      </c>
      <c r="D519" s="558" t="s">
        <v>1251</v>
      </c>
      <c r="E519" s="558" t="s">
        <v>1252</v>
      </c>
      <c r="F519" s="578"/>
      <c r="G519" s="578"/>
      <c r="H519" s="578"/>
      <c r="I519" s="578"/>
      <c r="J519" s="578"/>
      <c r="K519" s="578"/>
      <c r="L519" s="578"/>
      <c r="M519" s="578"/>
      <c r="N519" s="578">
        <v>1</v>
      </c>
      <c r="O519" s="578">
        <v>0</v>
      </c>
      <c r="P519" s="563"/>
      <c r="Q519" s="579">
        <v>0</v>
      </c>
    </row>
    <row r="520" spans="1:17" ht="14.45" customHeight="1" x14ac:dyDescent="0.2">
      <c r="A520" s="557" t="s">
        <v>1324</v>
      </c>
      <c r="B520" s="558" t="s">
        <v>1136</v>
      </c>
      <c r="C520" s="558" t="s">
        <v>1137</v>
      </c>
      <c r="D520" s="558" t="s">
        <v>1253</v>
      </c>
      <c r="E520" s="558" t="s">
        <v>1254</v>
      </c>
      <c r="F520" s="578">
        <v>26</v>
      </c>
      <c r="G520" s="578">
        <v>124254</v>
      </c>
      <c r="H520" s="578">
        <v>0.47907557776389759</v>
      </c>
      <c r="I520" s="578">
        <v>4779</v>
      </c>
      <c r="J520" s="578">
        <v>54</v>
      </c>
      <c r="K520" s="578">
        <v>259362</v>
      </c>
      <c r="L520" s="578">
        <v>1</v>
      </c>
      <c r="M520" s="578">
        <v>4803</v>
      </c>
      <c r="N520" s="578">
        <v>37</v>
      </c>
      <c r="O520" s="578">
        <v>178488</v>
      </c>
      <c r="P520" s="563">
        <v>0.68818099798736898</v>
      </c>
      <c r="Q520" s="579">
        <v>4824</v>
      </c>
    </row>
    <row r="521" spans="1:17" ht="14.45" customHeight="1" x14ac:dyDescent="0.2">
      <c r="A521" s="557" t="s">
        <v>1324</v>
      </c>
      <c r="B521" s="558" t="s">
        <v>1136</v>
      </c>
      <c r="C521" s="558" t="s">
        <v>1137</v>
      </c>
      <c r="D521" s="558" t="s">
        <v>1255</v>
      </c>
      <c r="E521" s="558" t="s">
        <v>1256</v>
      </c>
      <c r="F521" s="578">
        <v>8</v>
      </c>
      <c r="G521" s="578">
        <v>4872</v>
      </c>
      <c r="H521" s="578">
        <v>0.53071895424836601</v>
      </c>
      <c r="I521" s="578">
        <v>609</v>
      </c>
      <c r="J521" s="578">
        <v>15</v>
      </c>
      <c r="K521" s="578">
        <v>9180</v>
      </c>
      <c r="L521" s="578">
        <v>1</v>
      </c>
      <c r="M521" s="578">
        <v>612</v>
      </c>
      <c r="N521" s="578">
        <v>10</v>
      </c>
      <c r="O521" s="578">
        <v>6150</v>
      </c>
      <c r="P521" s="563">
        <v>0.66993464052287577</v>
      </c>
      <c r="Q521" s="579">
        <v>615</v>
      </c>
    </row>
    <row r="522" spans="1:17" ht="14.45" customHeight="1" x14ac:dyDescent="0.2">
      <c r="A522" s="557" t="s">
        <v>1324</v>
      </c>
      <c r="B522" s="558" t="s">
        <v>1136</v>
      </c>
      <c r="C522" s="558" t="s">
        <v>1137</v>
      </c>
      <c r="D522" s="558" t="s">
        <v>1257</v>
      </c>
      <c r="E522" s="558" t="s">
        <v>1258</v>
      </c>
      <c r="F522" s="578"/>
      <c r="G522" s="578"/>
      <c r="H522" s="578"/>
      <c r="I522" s="578"/>
      <c r="J522" s="578"/>
      <c r="K522" s="578"/>
      <c r="L522" s="578"/>
      <c r="M522" s="578"/>
      <c r="N522" s="578">
        <v>2</v>
      </c>
      <c r="O522" s="578">
        <v>5698</v>
      </c>
      <c r="P522" s="563"/>
      <c r="Q522" s="579">
        <v>2849</v>
      </c>
    </row>
    <row r="523" spans="1:17" ht="14.45" customHeight="1" x14ac:dyDescent="0.2">
      <c r="A523" s="557" t="s">
        <v>1324</v>
      </c>
      <c r="B523" s="558" t="s">
        <v>1136</v>
      </c>
      <c r="C523" s="558" t="s">
        <v>1137</v>
      </c>
      <c r="D523" s="558" t="s">
        <v>1259</v>
      </c>
      <c r="E523" s="558" t="s">
        <v>1260</v>
      </c>
      <c r="F523" s="578">
        <v>4</v>
      </c>
      <c r="G523" s="578">
        <v>30300</v>
      </c>
      <c r="H523" s="578">
        <v>0.99854996045346689</v>
      </c>
      <c r="I523" s="578">
        <v>7575</v>
      </c>
      <c r="J523" s="578">
        <v>4</v>
      </c>
      <c r="K523" s="578">
        <v>30344</v>
      </c>
      <c r="L523" s="578">
        <v>1</v>
      </c>
      <c r="M523" s="578">
        <v>7586</v>
      </c>
      <c r="N523" s="578"/>
      <c r="O523" s="578"/>
      <c r="P523" s="563"/>
      <c r="Q523" s="579"/>
    </row>
    <row r="524" spans="1:17" ht="14.45" customHeight="1" x14ac:dyDescent="0.2">
      <c r="A524" s="557" t="s">
        <v>1324</v>
      </c>
      <c r="B524" s="558" t="s">
        <v>1136</v>
      </c>
      <c r="C524" s="558" t="s">
        <v>1137</v>
      </c>
      <c r="D524" s="558" t="s">
        <v>1263</v>
      </c>
      <c r="E524" s="558" t="s">
        <v>1264</v>
      </c>
      <c r="F524" s="578"/>
      <c r="G524" s="578"/>
      <c r="H524" s="578"/>
      <c r="I524" s="578"/>
      <c r="J524" s="578">
        <v>2</v>
      </c>
      <c r="K524" s="578">
        <v>7678</v>
      </c>
      <c r="L524" s="578">
        <v>1</v>
      </c>
      <c r="M524" s="578">
        <v>3839</v>
      </c>
      <c r="N524" s="578"/>
      <c r="O524" s="578"/>
      <c r="P524" s="563"/>
      <c r="Q524" s="579"/>
    </row>
    <row r="525" spans="1:17" ht="14.45" customHeight="1" x14ac:dyDescent="0.2">
      <c r="A525" s="557" t="s">
        <v>1325</v>
      </c>
      <c r="B525" s="558" t="s">
        <v>1136</v>
      </c>
      <c r="C525" s="558" t="s">
        <v>1137</v>
      </c>
      <c r="D525" s="558" t="s">
        <v>1140</v>
      </c>
      <c r="E525" s="558" t="s">
        <v>1141</v>
      </c>
      <c r="F525" s="578">
        <v>18</v>
      </c>
      <c r="G525" s="578">
        <v>1044</v>
      </c>
      <c r="H525" s="578">
        <v>1.040877367896311</v>
      </c>
      <c r="I525" s="578">
        <v>58</v>
      </c>
      <c r="J525" s="578">
        <v>17</v>
      </c>
      <c r="K525" s="578">
        <v>1003</v>
      </c>
      <c r="L525" s="578">
        <v>1</v>
      </c>
      <c r="M525" s="578">
        <v>59</v>
      </c>
      <c r="N525" s="578">
        <v>16</v>
      </c>
      <c r="O525" s="578">
        <v>944</v>
      </c>
      <c r="P525" s="563">
        <v>0.94117647058823528</v>
      </c>
      <c r="Q525" s="579">
        <v>59</v>
      </c>
    </row>
    <row r="526" spans="1:17" ht="14.45" customHeight="1" x14ac:dyDescent="0.2">
      <c r="A526" s="557" t="s">
        <v>1325</v>
      </c>
      <c r="B526" s="558" t="s">
        <v>1136</v>
      </c>
      <c r="C526" s="558" t="s">
        <v>1137</v>
      </c>
      <c r="D526" s="558" t="s">
        <v>1142</v>
      </c>
      <c r="E526" s="558" t="s">
        <v>1143</v>
      </c>
      <c r="F526" s="578">
        <v>6</v>
      </c>
      <c r="G526" s="578">
        <v>791</v>
      </c>
      <c r="H526" s="578">
        <v>1.4981060606060606</v>
      </c>
      <c r="I526" s="578">
        <v>131.83333333333334</v>
      </c>
      <c r="J526" s="578">
        <v>4</v>
      </c>
      <c r="K526" s="578">
        <v>528</v>
      </c>
      <c r="L526" s="578">
        <v>1</v>
      </c>
      <c r="M526" s="578">
        <v>132</v>
      </c>
      <c r="N526" s="578">
        <v>2</v>
      </c>
      <c r="O526" s="578">
        <v>266</v>
      </c>
      <c r="P526" s="563">
        <v>0.50378787878787878</v>
      </c>
      <c r="Q526" s="579">
        <v>133</v>
      </c>
    </row>
    <row r="527" spans="1:17" ht="14.45" customHeight="1" x14ac:dyDescent="0.2">
      <c r="A527" s="557" t="s">
        <v>1325</v>
      </c>
      <c r="B527" s="558" t="s">
        <v>1136</v>
      </c>
      <c r="C527" s="558" t="s">
        <v>1137</v>
      </c>
      <c r="D527" s="558" t="s">
        <v>1144</v>
      </c>
      <c r="E527" s="558" t="s">
        <v>1145</v>
      </c>
      <c r="F527" s="578">
        <v>2</v>
      </c>
      <c r="G527" s="578">
        <v>380</v>
      </c>
      <c r="H527" s="578">
        <v>0.33333333333333331</v>
      </c>
      <c r="I527" s="578">
        <v>190</v>
      </c>
      <c r="J527" s="578">
        <v>6</v>
      </c>
      <c r="K527" s="578">
        <v>1140</v>
      </c>
      <c r="L527" s="578">
        <v>1</v>
      </c>
      <c r="M527" s="578">
        <v>190</v>
      </c>
      <c r="N527" s="578">
        <v>2</v>
      </c>
      <c r="O527" s="578">
        <v>384</v>
      </c>
      <c r="P527" s="563">
        <v>0.33684210526315789</v>
      </c>
      <c r="Q527" s="579">
        <v>192</v>
      </c>
    </row>
    <row r="528" spans="1:17" ht="14.45" customHeight="1" x14ac:dyDescent="0.2">
      <c r="A528" s="557" t="s">
        <v>1325</v>
      </c>
      <c r="B528" s="558" t="s">
        <v>1136</v>
      </c>
      <c r="C528" s="558" t="s">
        <v>1137</v>
      </c>
      <c r="D528" s="558" t="s">
        <v>1148</v>
      </c>
      <c r="E528" s="558" t="s">
        <v>1149</v>
      </c>
      <c r="F528" s="578">
        <v>4</v>
      </c>
      <c r="G528" s="578">
        <v>720</v>
      </c>
      <c r="H528" s="578">
        <v>0.49180327868852458</v>
      </c>
      <c r="I528" s="578">
        <v>180</v>
      </c>
      <c r="J528" s="578">
        <v>8</v>
      </c>
      <c r="K528" s="578">
        <v>1464</v>
      </c>
      <c r="L528" s="578">
        <v>1</v>
      </c>
      <c r="M528" s="578">
        <v>183</v>
      </c>
      <c r="N528" s="578">
        <v>4</v>
      </c>
      <c r="O528" s="578">
        <v>740</v>
      </c>
      <c r="P528" s="563">
        <v>0.50546448087431695</v>
      </c>
      <c r="Q528" s="579">
        <v>185</v>
      </c>
    </row>
    <row r="529" spans="1:17" ht="14.45" customHeight="1" x14ac:dyDescent="0.2">
      <c r="A529" s="557" t="s">
        <v>1325</v>
      </c>
      <c r="B529" s="558" t="s">
        <v>1136</v>
      </c>
      <c r="C529" s="558" t="s">
        <v>1137</v>
      </c>
      <c r="D529" s="558" t="s">
        <v>1152</v>
      </c>
      <c r="E529" s="558" t="s">
        <v>1153</v>
      </c>
      <c r="F529" s="578">
        <v>1</v>
      </c>
      <c r="G529" s="578">
        <v>337</v>
      </c>
      <c r="H529" s="578">
        <v>0.98826979472140764</v>
      </c>
      <c r="I529" s="578">
        <v>337</v>
      </c>
      <c r="J529" s="578">
        <v>1</v>
      </c>
      <c r="K529" s="578">
        <v>341</v>
      </c>
      <c r="L529" s="578">
        <v>1</v>
      </c>
      <c r="M529" s="578">
        <v>341</v>
      </c>
      <c r="N529" s="578">
        <v>1</v>
      </c>
      <c r="O529" s="578">
        <v>344</v>
      </c>
      <c r="P529" s="563">
        <v>1.0087976539589443</v>
      </c>
      <c r="Q529" s="579">
        <v>344</v>
      </c>
    </row>
    <row r="530" spans="1:17" ht="14.45" customHeight="1" x14ac:dyDescent="0.2">
      <c r="A530" s="557" t="s">
        <v>1325</v>
      </c>
      <c r="B530" s="558" t="s">
        <v>1136</v>
      </c>
      <c r="C530" s="558" t="s">
        <v>1137</v>
      </c>
      <c r="D530" s="558" t="s">
        <v>1156</v>
      </c>
      <c r="E530" s="558" t="s">
        <v>1157</v>
      </c>
      <c r="F530" s="578">
        <v>5</v>
      </c>
      <c r="G530" s="578">
        <v>1750</v>
      </c>
      <c r="H530" s="578">
        <v>0.45325045325045327</v>
      </c>
      <c r="I530" s="578">
        <v>350</v>
      </c>
      <c r="J530" s="578">
        <v>11</v>
      </c>
      <c r="K530" s="578">
        <v>3861</v>
      </c>
      <c r="L530" s="578">
        <v>1</v>
      </c>
      <c r="M530" s="578">
        <v>351</v>
      </c>
      <c r="N530" s="578">
        <v>34</v>
      </c>
      <c r="O530" s="578">
        <v>12002</v>
      </c>
      <c r="P530" s="563">
        <v>3.1085211085211086</v>
      </c>
      <c r="Q530" s="579">
        <v>353</v>
      </c>
    </row>
    <row r="531" spans="1:17" ht="14.45" customHeight="1" x14ac:dyDescent="0.2">
      <c r="A531" s="557" t="s">
        <v>1325</v>
      </c>
      <c r="B531" s="558" t="s">
        <v>1136</v>
      </c>
      <c r="C531" s="558" t="s">
        <v>1137</v>
      </c>
      <c r="D531" s="558" t="s">
        <v>1170</v>
      </c>
      <c r="E531" s="558" t="s">
        <v>1171</v>
      </c>
      <c r="F531" s="578"/>
      <c r="G531" s="578"/>
      <c r="H531" s="578"/>
      <c r="I531" s="578"/>
      <c r="J531" s="578">
        <v>1</v>
      </c>
      <c r="K531" s="578">
        <v>399</v>
      </c>
      <c r="L531" s="578">
        <v>1</v>
      </c>
      <c r="M531" s="578">
        <v>399</v>
      </c>
      <c r="N531" s="578"/>
      <c r="O531" s="578"/>
      <c r="P531" s="563"/>
      <c r="Q531" s="579"/>
    </row>
    <row r="532" spans="1:17" ht="14.45" customHeight="1" x14ac:dyDescent="0.2">
      <c r="A532" s="557" t="s">
        <v>1325</v>
      </c>
      <c r="B532" s="558" t="s">
        <v>1136</v>
      </c>
      <c r="C532" s="558" t="s">
        <v>1137</v>
      </c>
      <c r="D532" s="558" t="s">
        <v>1176</v>
      </c>
      <c r="E532" s="558" t="s">
        <v>1177</v>
      </c>
      <c r="F532" s="578"/>
      <c r="G532" s="578"/>
      <c r="H532" s="578"/>
      <c r="I532" s="578"/>
      <c r="J532" s="578">
        <v>1</v>
      </c>
      <c r="K532" s="578">
        <v>713</v>
      </c>
      <c r="L532" s="578">
        <v>1</v>
      </c>
      <c r="M532" s="578">
        <v>713</v>
      </c>
      <c r="N532" s="578"/>
      <c r="O532" s="578"/>
      <c r="P532" s="563"/>
      <c r="Q532" s="579"/>
    </row>
    <row r="533" spans="1:17" ht="14.45" customHeight="1" x14ac:dyDescent="0.2">
      <c r="A533" s="557" t="s">
        <v>1325</v>
      </c>
      <c r="B533" s="558" t="s">
        <v>1136</v>
      </c>
      <c r="C533" s="558" t="s">
        <v>1137</v>
      </c>
      <c r="D533" s="558" t="s">
        <v>1180</v>
      </c>
      <c r="E533" s="558" t="s">
        <v>1181</v>
      </c>
      <c r="F533" s="578">
        <v>17</v>
      </c>
      <c r="G533" s="578">
        <v>5185</v>
      </c>
      <c r="H533" s="578">
        <v>2.104301948051948</v>
      </c>
      <c r="I533" s="578">
        <v>305</v>
      </c>
      <c r="J533" s="578">
        <v>8</v>
      </c>
      <c r="K533" s="578">
        <v>2464</v>
      </c>
      <c r="L533" s="578">
        <v>1</v>
      </c>
      <c r="M533" s="578">
        <v>308</v>
      </c>
      <c r="N533" s="578">
        <v>9</v>
      </c>
      <c r="O533" s="578">
        <v>2790</v>
      </c>
      <c r="P533" s="563">
        <v>1.1323051948051948</v>
      </c>
      <c r="Q533" s="579">
        <v>310</v>
      </c>
    </row>
    <row r="534" spans="1:17" ht="14.45" customHeight="1" x14ac:dyDescent="0.2">
      <c r="A534" s="557" t="s">
        <v>1325</v>
      </c>
      <c r="B534" s="558" t="s">
        <v>1136</v>
      </c>
      <c r="C534" s="558" t="s">
        <v>1137</v>
      </c>
      <c r="D534" s="558" t="s">
        <v>1184</v>
      </c>
      <c r="E534" s="558" t="s">
        <v>1185</v>
      </c>
      <c r="F534" s="578">
        <v>12</v>
      </c>
      <c r="G534" s="578">
        <v>5940</v>
      </c>
      <c r="H534" s="578">
        <v>0.47615230460921842</v>
      </c>
      <c r="I534" s="578">
        <v>495</v>
      </c>
      <c r="J534" s="578">
        <v>25</v>
      </c>
      <c r="K534" s="578">
        <v>12475</v>
      </c>
      <c r="L534" s="578">
        <v>1</v>
      </c>
      <c r="M534" s="578">
        <v>499</v>
      </c>
      <c r="N534" s="578">
        <v>19</v>
      </c>
      <c r="O534" s="578">
        <v>9557</v>
      </c>
      <c r="P534" s="563">
        <v>0.76609218436873749</v>
      </c>
      <c r="Q534" s="579">
        <v>503</v>
      </c>
    </row>
    <row r="535" spans="1:17" ht="14.45" customHeight="1" x14ac:dyDescent="0.2">
      <c r="A535" s="557" t="s">
        <v>1325</v>
      </c>
      <c r="B535" s="558" t="s">
        <v>1136</v>
      </c>
      <c r="C535" s="558" t="s">
        <v>1137</v>
      </c>
      <c r="D535" s="558" t="s">
        <v>1188</v>
      </c>
      <c r="E535" s="558" t="s">
        <v>1189</v>
      </c>
      <c r="F535" s="578">
        <v>30</v>
      </c>
      <c r="G535" s="578">
        <v>11130</v>
      </c>
      <c r="H535" s="578">
        <v>1.0963356973995271</v>
      </c>
      <c r="I535" s="578">
        <v>371</v>
      </c>
      <c r="J535" s="578">
        <v>27</v>
      </c>
      <c r="K535" s="578">
        <v>10152</v>
      </c>
      <c r="L535" s="578">
        <v>1</v>
      </c>
      <c r="M535" s="578">
        <v>376</v>
      </c>
      <c r="N535" s="578">
        <v>22</v>
      </c>
      <c r="O535" s="578">
        <v>8360</v>
      </c>
      <c r="P535" s="563">
        <v>0.82348305752561068</v>
      </c>
      <c r="Q535" s="579">
        <v>380</v>
      </c>
    </row>
    <row r="536" spans="1:17" ht="14.45" customHeight="1" x14ac:dyDescent="0.2">
      <c r="A536" s="557" t="s">
        <v>1325</v>
      </c>
      <c r="B536" s="558" t="s">
        <v>1136</v>
      </c>
      <c r="C536" s="558" t="s">
        <v>1137</v>
      </c>
      <c r="D536" s="558" t="s">
        <v>1196</v>
      </c>
      <c r="E536" s="558" t="s">
        <v>1197</v>
      </c>
      <c r="F536" s="578">
        <v>2</v>
      </c>
      <c r="G536" s="578">
        <v>224</v>
      </c>
      <c r="H536" s="578"/>
      <c r="I536" s="578">
        <v>112</v>
      </c>
      <c r="J536" s="578"/>
      <c r="K536" s="578"/>
      <c r="L536" s="578"/>
      <c r="M536" s="578"/>
      <c r="N536" s="578"/>
      <c r="O536" s="578"/>
      <c r="P536" s="563"/>
      <c r="Q536" s="579"/>
    </row>
    <row r="537" spans="1:17" ht="14.45" customHeight="1" x14ac:dyDescent="0.2">
      <c r="A537" s="557" t="s">
        <v>1325</v>
      </c>
      <c r="B537" s="558" t="s">
        <v>1136</v>
      </c>
      <c r="C537" s="558" t="s">
        <v>1137</v>
      </c>
      <c r="D537" s="558" t="s">
        <v>1198</v>
      </c>
      <c r="E537" s="558" t="s">
        <v>1199</v>
      </c>
      <c r="F537" s="578">
        <v>1</v>
      </c>
      <c r="G537" s="578">
        <v>126</v>
      </c>
      <c r="H537" s="578"/>
      <c r="I537" s="578">
        <v>126</v>
      </c>
      <c r="J537" s="578"/>
      <c r="K537" s="578"/>
      <c r="L537" s="578"/>
      <c r="M537" s="578"/>
      <c r="N537" s="578"/>
      <c r="O537" s="578"/>
      <c r="P537" s="563"/>
      <c r="Q537" s="579"/>
    </row>
    <row r="538" spans="1:17" ht="14.45" customHeight="1" x14ac:dyDescent="0.2">
      <c r="A538" s="557" t="s">
        <v>1325</v>
      </c>
      <c r="B538" s="558" t="s">
        <v>1136</v>
      </c>
      <c r="C538" s="558" t="s">
        <v>1137</v>
      </c>
      <c r="D538" s="558" t="s">
        <v>1202</v>
      </c>
      <c r="E538" s="558" t="s">
        <v>1203</v>
      </c>
      <c r="F538" s="578">
        <v>1</v>
      </c>
      <c r="G538" s="578">
        <v>458</v>
      </c>
      <c r="H538" s="578"/>
      <c r="I538" s="578">
        <v>458</v>
      </c>
      <c r="J538" s="578"/>
      <c r="K538" s="578"/>
      <c r="L538" s="578"/>
      <c r="M538" s="578"/>
      <c r="N538" s="578">
        <v>1</v>
      </c>
      <c r="O538" s="578">
        <v>467</v>
      </c>
      <c r="P538" s="563"/>
      <c r="Q538" s="579">
        <v>467</v>
      </c>
    </row>
    <row r="539" spans="1:17" ht="14.45" customHeight="1" x14ac:dyDescent="0.2">
      <c r="A539" s="557" t="s">
        <v>1325</v>
      </c>
      <c r="B539" s="558" t="s">
        <v>1136</v>
      </c>
      <c r="C539" s="558" t="s">
        <v>1137</v>
      </c>
      <c r="D539" s="558" t="s">
        <v>1204</v>
      </c>
      <c r="E539" s="558" t="s">
        <v>1205</v>
      </c>
      <c r="F539" s="578">
        <v>4</v>
      </c>
      <c r="G539" s="578">
        <v>232</v>
      </c>
      <c r="H539" s="578">
        <v>3.9322033898305087</v>
      </c>
      <c r="I539" s="578">
        <v>58</v>
      </c>
      <c r="J539" s="578">
        <v>1</v>
      </c>
      <c r="K539" s="578">
        <v>59</v>
      </c>
      <c r="L539" s="578">
        <v>1</v>
      </c>
      <c r="M539" s="578">
        <v>59</v>
      </c>
      <c r="N539" s="578">
        <v>4</v>
      </c>
      <c r="O539" s="578">
        <v>236</v>
      </c>
      <c r="P539" s="563">
        <v>4</v>
      </c>
      <c r="Q539" s="579">
        <v>59</v>
      </c>
    </row>
    <row r="540" spans="1:17" ht="14.45" customHeight="1" x14ac:dyDescent="0.2">
      <c r="A540" s="557" t="s">
        <v>1325</v>
      </c>
      <c r="B540" s="558" t="s">
        <v>1136</v>
      </c>
      <c r="C540" s="558" t="s">
        <v>1137</v>
      </c>
      <c r="D540" s="558" t="s">
        <v>1212</v>
      </c>
      <c r="E540" s="558" t="s">
        <v>1213</v>
      </c>
      <c r="F540" s="578">
        <v>19</v>
      </c>
      <c r="G540" s="578">
        <v>3344</v>
      </c>
      <c r="H540" s="578">
        <v>0.50490714177865015</v>
      </c>
      <c r="I540" s="578">
        <v>176</v>
      </c>
      <c r="J540" s="578">
        <v>37</v>
      </c>
      <c r="K540" s="578">
        <v>6623</v>
      </c>
      <c r="L540" s="578">
        <v>1</v>
      </c>
      <c r="M540" s="578">
        <v>179</v>
      </c>
      <c r="N540" s="578">
        <v>12</v>
      </c>
      <c r="O540" s="578">
        <v>2172</v>
      </c>
      <c r="P540" s="563">
        <v>0.32794805979163522</v>
      </c>
      <c r="Q540" s="579">
        <v>181</v>
      </c>
    </row>
    <row r="541" spans="1:17" ht="14.45" customHeight="1" x14ac:dyDescent="0.2">
      <c r="A541" s="557" t="s">
        <v>1325</v>
      </c>
      <c r="B541" s="558" t="s">
        <v>1136</v>
      </c>
      <c r="C541" s="558" t="s">
        <v>1137</v>
      </c>
      <c r="D541" s="558" t="s">
        <v>1214</v>
      </c>
      <c r="E541" s="558" t="s">
        <v>1215</v>
      </c>
      <c r="F541" s="578"/>
      <c r="G541" s="578"/>
      <c r="H541" s="578"/>
      <c r="I541" s="578"/>
      <c r="J541" s="578">
        <v>3</v>
      </c>
      <c r="K541" s="578">
        <v>261</v>
      </c>
      <c r="L541" s="578">
        <v>1</v>
      </c>
      <c r="M541" s="578">
        <v>87</v>
      </c>
      <c r="N541" s="578"/>
      <c r="O541" s="578"/>
      <c r="P541" s="563"/>
      <c r="Q541" s="579"/>
    </row>
    <row r="542" spans="1:17" ht="14.45" customHeight="1" x14ac:dyDescent="0.2">
      <c r="A542" s="557" t="s">
        <v>1325</v>
      </c>
      <c r="B542" s="558" t="s">
        <v>1136</v>
      </c>
      <c r="C542" s="558" t="s">
        <v>1137</v>
      </c>
      <c r="D542" s="558" t="s">
        <v>1218</v>
      </c>
      <c r="E542" s="558" t="s">
        <v>1219</v>
      </c>
      <c r="F542" s="578">
        <v>1</v>
      </c>
      <c r="G542" s="578">
        <v>170</v>
      </c>
      <c r="H542" s="578"/>
      <c r="I542" s="578">
        <v>170</v>
      </c>
      <c r="J542" s="578"/>
      <c r="K542" s="578"/>
      <c r="L542" s="578"/>
      <c r="M542" s="578"/>
      <c r="N542" s="578"/>
      <c r="O542" s="578"/>
      <c r="P542" s="563"/>
      <c r="Q542" s="579"/>
    </row>
    <row r="543" spans="1:17" ht="14.45" customHeight="1" x14ac:dyDescent="0.2">
      <c r="A543" s="557" t="s">
        <v>1325</v>
      </c>
      <c r="B543" s="558" t="s">
        <v>1136</v>
      </c>
      <c r="C543" s="558" t="s">
        <v>1137</v>
      </c>
      <c r="D543" s="558" t="s">
        <v>1220</v>
      </c>
      <c r="E543" s="558" t="s">
        <v>1221</v>
      </c>
      <c r="F543" s="578"/>
      <c r="G543" s="578"/>
      <c r="H543" s="578"/>
      <c r="I543" s="578"/>
      <c r="J543" s="578">
        <v>1</v>
      </c>
      <c r="K543" s="578">
        <v>31</v>
      </c>
      <c r="L543" s="578">
        <v>1</v>
      </c>
      <c r="M543" s="578">
        <v>31</v>
      </c>
      <c r="N543" s="578"/>
      <c r="O543" s="578"/>
      <c r="P543" s="563"/>
      <c r="Q543" s="579"/>
    </row>
    <row r="544" spans="1:17" ht="14.45" customHeight="1" x14ac:dyDescent="0.2">
      <c r="A544" s="557" t="s">
        <v>1325</v>
      </c>
      <c r="B544" s="558" t="s">
        <v>1136</v>
      </c>
      <c r="C544" s="558" t="s">
        <v>1137</v>
      </c>
      <c r="D544" s="558" t="s">
        <v>1226</v>
      </c>
      <c r="E544" s="558" t="s">
        <v>1227</v>
      </c>
      <c r="F544" s="578">
        <v>1</v>
      </c>
      <c r="G544" s="578">
        <v>264</v>
      </c>
      <c r="H544" s="578">
        <v>0.4943820224719101</v>
      </c>
      <c r="I544" s="578">
        <v>264</v>
      </c>
      <c r="J544" s="578">
        <v>2</v>
      </c>
      <c r="K544" s="578">
        <v>534</v>
      </c>
      <c r="L544" s="578">
        <v>1</v>
      </c>
      <c r="M544" s="578">
        <v>267</v>
      </c>
      <c r="N544" s="578"/>
      <c r="O544" s="578"/>
      <c r="P544" s="563"/>
      <c r="Q544" s="579"/>
    </row>
    <row r="545" spans="1:17" ht="14.45" customHeight="1" x14ac:dyDescent="0.2">
      <c r="A545" s="557" t="s">
        <v>1326</v>
      </c>
      <c r="B545" s="558" t="s">
        <v>1136</v>
      </c>
      <c r="C545" s="558" t="s">
        <v>1137</v>
      </c>
      <c r="D545" s="558" t="s">
        <v>1140</v>
      </c>
      <c r="E545" s="558" t="s">
        <v>1141</v>
      </c>
      <c r="F545" s="578">
        <v>38</v>
      </c>
      <c r="G545" s="578">
        <v>2204</v>
      </c>
      <c r="H545" s="578">
        <v>1.1319979455572675</v>
      </c>
      <c r="I545" s="578">
        <v>58</v>
      </c>
      <c r="J545" s="578">
        <v>33</v>
      </c>
      <c r="K545" s="578">
        <v>1947</v>
      </c>
      <c r="L545" s="578">
        <v>1</v>
      </c>
      <c r="M545" s="578">
        <v>59</v>
      </c>
      <c r="N545" s="578">
        <v>25</v>
      </c>
      <c r="O545" s="578">
        <v>1475</v>
      </c>
      <c r="P545" s="563">
        <v>0.75757575757575757</v>
      </c>
      <c r="Q545" s="579">
        <v>59</v>
      </c>
    </row>
    <row r="546" spans="1:17" ht="14.45" customHeight="1" x14ac:dyDescent="0.2">
      <c r="A546" s="557" t="s">
        <v>1326</v>
      </c>
      <c r="B546" s="558" t="s">
        <v>1136</v>
      </c>
      <c r="C546" s="558" t="s">
        <v>1137</v>
      </c>
      <c r="D546" s="558" t="s">
        <v>1142</v>
      </c>
      <c r="E546" s="558" t="s">
        <v>1143</v>
      </c>
      <c r="F546" s="578"/>
      <c r="G546" s="578"/>
      <c r="H546" s="578"/>
      <c r="I546" s="578"/>
      <c r="J546" s="578">
        <v>4</v>
      </c>
      <c r="K546" s="578">
        <v>528</v>
      </c>
      <c r="L546" s="578">
        <v>1</v>
      </c>
      <c r="M546" s="578">
        <v>132</v>
      </c>
      <c r="N546" s="578">
        <v>1</v>
      </c>
      <c r="O546" s="578">
        <v>133</v>
      </c>
      <c r="P546" s="563">
        <v>0.25189393939393939</v>
      </c>
      <c r="Q546" s="579">
        <v>133</v>
      </c>
    </row>
    <row r="547" spans="1:17" ht="14.45" customHeight="1" x14ac:dyDescent="0.2">
      <c r="A547" s="557" t="s">
        <v>1326</v>
      </c>
      <c r="B547" s="558" t="s">
        <v>1136</v>
      </c>
      <c r="C547" s="558" t="s">
        <v>1137</v>
      </c>
      <c r="D547" s="558" t="s">
        <v>1144</v>
      </c>
      <c r="E547" s="558" t="s">
        <v>1145</v>
      </c>
      <c r="F547" s="578"/>
      <c r="G547" s="578"/>
      <c r="H547" s="578"/>
      <c r="I547" s="578"/>
      <c r="J547" s="578">
        <v>1</v>
      </c>
      <c r="K547" s="578">
        <v>190</v>
      </c>
      <c r="L547" s="578">
        <v>1</v>
      </c>
      <c r="M547" s="578">
        <v>190</v>
      </c>
      <c r="N547" s="578"/>
      <c r="O547" s="578"/>
      <c r="P547" s="563"/>
      <c r="Q547" s="579"/>
    </row>
    <row r="548" spans="1:17" ht="14.45" customHeight="1" x14ac:dyDescent="0.2">
      <c r="A548" s="557" t="s">
        <v>1326</v>
      </c>
      <c r="B548" s="558" t="s">
        <v>1136</v>
      </c>
      <c r="C548" s="558" t="s">
        <v>1137</v>
      </c>
      <c r="D548" s="558" t="s">
        <v>1148</v>
      </c>
      <c r="E548" s="558" t="s">
        <v>1149</v>
      </c>
      <c r="F548" s="578">
        <v>382</v>
      </c>
      <c r="G548" s="578">
        <v>68760</v>
      </c>
      <c r="H548" s="578">
        <v>0.86376483889202937</v>
      </c>
      <c r="I548" s="578">
        <v>180</v>
      </c>
      <c r="J548" s="578">
        <v>435</v>
      </c>
      <c r="K548" s="578">
        <v>79605</v>
      </c>
      <c r="L548" s="578">
        <v>1</v>
      </c>
      <c r="M548" s="578">
        <v>183</v>
      </c>
      <c r="N548" s="578">
        <v>387</v>
      </c>
      <c r="O548" s="578">
        <v>71595</v>
      </c>
      <c r="P548" s="563">
        <v>0.89937817976257772</v>
      </c>
      <c r="Q548" s="579">
        <v>185</v>
      </c>
    </row>
    <row r="549" spans="1:17" ht="14.45" customHeight="1" x14ac:dyDescent="0.2">
      <c r="A549" s="557" t="s">
        <v>1326</v>
      </c>
      <c r="B549" s="558" t="s">
        <v>1136</v>
      </c>
      <c r="C549" s="558" t="s">
        <v>1137</v>
      </c>
      <c r="D549" s="558" t="s">
        <v>1152</v>
      </c>
      <c r="E549" s="558" t="s">
        <v>1153</v>
      </c>
      <c r="F549" s="578">
        <v>437</v>
      </c>
      <c r="G549" s="578">
        <v>147269</v>
      </c>
      <c r="H549" s="578">
        <v>0.81332184612665748</v>
      </c>
      <c r="I549" s="578">
        <v>337</v>
      </c>
      <c r="J549" s="578">
        <v>531</v>
      </c>
      <c r="K549" s="578">
        <v>181071</v>
      </c>
      <c r="L549" s="578">
        <v>1</v>
      </c>
      <c r="M549" s="578">
        <v>341</v>
      </c>
      <c r="N549" s="578">
        <v>501</v>
      </c>
      <c r="O549" s="578">
        <v>172344</v>
      </c>
      <c r="P549" s="563">
        <v>0.95180343622115082</v>
      </c>
      <c r="Q549" s="579">
        <v>344</v>
      </c>
    </row>
    <row r="550" spans="1:17" ht="14.45" customHeight="1" x14ac:dyDescent="0.2">
      <c r="A550" s="557" t="s">
        <v>1326</v>
      </c>
      <c r="B550" s="558" t="s">
        <v>1136</v>
      </c>
      <c r="C550" s="558" t="s">
        <v>1137</v>
      </c>
      <c r="D550" s="558" t="s">
        <v>1154</v>
      </c>
      <c r="E550" s="558" t="s">
        <v>1155</v>
      </c>
      <c r="F550" s="578">
        <v>1</v>
      </c>
      <c r="G550" s="578">
        <v>459</v>
      </c>
      <c r="H550" s="578">
        <v>0.99350649350649356</v>
      </c>
      <c r="I550" s="578">
        <v>459</v>
      </c>
      <c r="J550" s="578">
        <v>1</v>
      </c>
      <c r="K550" s="578">
        <v>462</v>
      </c>
      <c r="L550" s="578">
        <v>1</v>
      </c>
      <c r="M550" s="578">
        <v>462</v>
      </c>
      <c r="N550" s="578"/>
      <c r="O550" s="578"/>
      <c r="P550" s="563"/>
      <c r="Q550" s="579"/>
    </row>
    <row r="551" spans="1:17" ht="14.45" customHeight="1" x14ac:dyDescent="0.2">
      <c r="A551" s="557" t="s">
        <v>1326</v>
      </c>
      <c r="B551" s="558" t="s">
        <v>1136</v>
      </c>
      <c r="C551" s="558" t="s">
        <v>1137</v>
      </c>
      <c r="D551" s="558" t="s">
        <v>1156</v>
      </c>
      <c r="E551" s="558" t="s">
        <v>1157</v>
      </c>
      <c r="F551" s="578">
        <v>886</v>
      </c>
      <c r="G551" s="578">
        <v>310100</v>
      </c>
      <c r="H551" s="578">
        <v>0.72475453935667222</v>
      </c>
      <c r="I551" s="578">
        <v>350</v>
      </c>
      <c r="J551" s="578">
        <v>1219</v>
      </c>
      <c r="K551" s="578">
        <v>427869</v>
      </c>
      <c r="L551" s="578">
        <v>1</v>
      </c>
      <c r="M551" s="578">
        <v>351</v>
      </c>
      <c r="N551" s="578">
        <v>1172</v>
      </c>
      <c r="O551" s="578">
        <v>413716</v>
      </c>
      <c r="P551" s="563">
        <v>0.96692211868585942</v>
      </c>
      <c r="Q551" s="579">
        <v>353</v>
      </c>
    </row>
    <row r="552" spans="1:17" ht="14.45" customHeight="1" x14ac:dyDescent="0.2">
      <c r="A552" s="557" t="s">
        <v>1326</v>
      </c>
      <c r="B552" s="558" t="s">
        <v>1136</v>
      </c>
      <c r="C552" s="558" t="s">
        <v>1137</v>
      </c>
      <c r="D552" s="558" t="s">
        <v>1160</v>
      </c>
      <c r="E552" s="558" t="s">
        <v>1161</v>
      </c>
      <c r="F552" s="578"/>
      <c r="G552" s="578"/>
      <c r="H552" s="578"/>
      <c r="I552" s="578"/>
      <c r="J552" s="578">
        <v>1</v>
      </c>
      <c r="K552" s="578">
        <v>6287</v>
      </c>
      <c r="L552" s="578">
        <v>1</v>
      </c>
      <c r="M552" s="578">
        <v>6287</v>
      </c>
      <c r="N552" s="578"/>
      <c r="O552" s="578"/>
      <c r="P552" s="563"/>
      <c r="Q552" s="579"/>
    </row>
    <row r="553" spans="1:17" ht="14.45" customHeight="1" x14ac:dyDescent="0.2">
      <c r="A553" s="557" t="s">
        <v>1326</v>
      </c>
      <c r="B553" s="558" t="s">
        <v>1136</v>
      </c>
      <c r="C553" s="558" t="s">
        <v>1137</v>
      </c>
      <c r="D553" s="558" t="s">
        <v>1168</v>
      </c>
      <c r="E553" s="558" t="s">
        <v>1169</v>
      </c>
      <c r="F553" s="578">
        <v>11</v>
      </c>
      <c r="G553" s="578">
        <v>539</v>
      </c>
      <c r="H553" s="578">
        <v>3.5933333333333333</v>
      </c>
      <c r="I553" s="578">
        <v>49</v>
      </c>
      <c r="J553" s="578">
        <v>3</v>
      </c>
      <c r="K553" s="578">
        <v>150</v>
      </c>
      <c r="L553" s="578">
        <v>1</v>
      </c>
      <c r="M553" s="578">
        <v>50</v>
      </c>
      <c r="N553" s="578">
        <v>2</v>
      </c>
      <c r="O553" s="578">
        <v>102</v>
      </c>
      <c r="P553" s="563">
        <v>0.68</v>
      </c>
      <c r="Q553" s="579">
        <v>51</v>
      </c>
    </row>
    <row r="554" spans="1:17" ht="14.45" customHeight="1" x14ac:dyDescent="0.2">
      <c r="A554" s="557" t="s">
        <v>1326</v>
      </c>
      <c r="B554" s="558" t="s">
        <v>1136</v>
      </c>
      <c r="C554" s="558" t="s">
        <v>1137</v>
      </c>
      <c r="D554" s="558" t="s">
        <v>1170</v>
      </c>
      <c r="E554" s="558" t="s">
        <v>1171</v>
      </c>
      <c r="F554" s="578">
        <v>114</v>
      </c>
      <c r="G554" s="578">
        <v>44688</v>
      </c>
      <c r="H554" s="578">
        <v>0.73684210526315785</v>
      </c>
      <c r="I554" s="578">
        <v>392</v>
      </c>
      <c r="J554" s="578">
        <v>152</v>
      </c>
      <c r="K554" s="578">
        <v>60648</v>
      </c>
      <c r="L554" s="578">
        <v>1</v>
      </c>
      <c r="M554" s="578">
        <v>399</v>
      </c>
      <c r="N554" s="578">
        <v>140</v>
      </c>
      <c r="O554" s="578">
        <v>56700</v>
      </c>
      <c r="P554" s="563">
        <v>0.9349030470914127</v>
      </c>
      <c r="Q554" s="579">
        <v>405</v>
      </c>
    </row>
    <row r="555" spans="1:17" ht="14.45" customHeight="1" x14ac:dyDescent="0.2">
      <c r="A555" s="557" t="s">
        <v>1326</v>
      </c>
      <c r="B555" s="558" t="s">
        <v>1136</v>
      </c>
      <c r="C555" s="558" t="s">
        <v>1137</v>
      </c>
      <c r="D555" s="558" t="s">
        <v>1172</v>
      </c>
      <c r="E555" s="558" t="s">
        <v>1173</v>
      </c>
      <c r="F555" s="578">
        <v>9</v>
      </c>
      <c r="G555" s="578">
        <v>342</v>
      </c>
      <c r="H555" s="578">
        <v>4.5</v>
      </c>
      <c r="I555" s="578">
        <v>38</v>
      </c>
      <c r="J555" s="578">
        <v>2</v>
      </c>
      <c r="K555" s="578">
        <v>76</v>
      </c>
      <c r="L555" s="578">
        <v>1</v>
      </c>
      <c r="M555" s="578">
        <v>38</v>
      </c>
      <c r="N555" s="578">
        <v>3</v>
      </c>
      <c r="O555" s="578">
        <v>117</v>
      </c>
      <c r="P555" s="563">
        <v>1.5394736842105263</v>
      </c>
      <c r="Q555" s="579">
        <v>39</v>
      </c>
    </row>
    <row r="556" spans="1:17" ht="14.45" customHeight="1" x14ac:dyDescent="0.2">
      <c r="A556" s="557" t="s">
        <v>1326</v>
      </c>
      <c r="B556" s="558" t="s">
        <v>1136</v>
      </c>
      <c r="C556" s="558" t="s">
        <v>1137</v>
      </c>
      <c r="D556" s="558" t="s">
        <v>1174</v>
      </c>
      <c r="E556" s="558" t="s">
        <v>1175</v>
      </c>
      <c r="F556" s="578">
        <v>1</v>
      </c>
      <c r="G556" s="578">
        <v>265</v>
      </c>
      <c r="H556" s="578"/>
      <c r="I556" s="578">
        <v>265</v>
      </c>
      <c r="J556" s="578"/>
      <c r="K556" s="578"/>
      <c r="L556" s="578"/>
      <c r="M556" s="578"/>
      <c r="N556" s="578"/>
      <c r="O556" s="578"/>
      <c r="P556" s="563"/>
      <c r="Q556" s="579"/>
    </row>
    <row r="557" spans="1:17" ht="14.45" customHeight="1" x14ac:dyDescent="0.2">
      <c r="A557" s="557" t="s">
        <v>1326</v>
      </c>
      <c r="B557" s="558" t="s">
        <v>1136</v>
      </c>
      <c r="C557" s="558" t="s">
        <v>1137</v>
      </c>
      <c r="D557" s="558" t="s">
        <v>1176</v>
      </c>
      <c r="E557" s="558" t="s">
        <v>1177</v>
      </c>
      <c r="F557" s="578">
        <v>41</v>
      </c>
      <c r="G557" s="578">
        <v>28979</v>
      </c>
      <c r="H557" s="578">
        <v>0.41473223230386125</v>
      </c>
      <c r="I557" s="578">
        <v>706.80487804878044</v>
      </c>
      <c r="J557" s="578">
        <v>98</v>
      </c>
      <c r="K557" s="578">
        <v>69874</v>
      </c>
      <c r="L557" s="578">
        <v>1</v>
      </c>
      <c r="M557" s="578">
        <v>713</v>
      </c>
      <c r="N557" s="578">
        <v>85</v>
      </c>
      <c r="O557" s="578">
        <v>61115</v>
      </c>
      <c r="P557" s="563">
        <v>0.87464579099522</v>
      </c>
      <c r="Q557" s="579">
        <v>719</v>
      </c>
    </row>
    <row r="558" spans="1:17" ht="14.45" customHeight="1" x14ac:dyDescent="0.2">
      <c r="A558" s="557" t="s">
        <v>1326</v>
      </c>
      <c r="B558" s="558" t="s">
        <v>1136</v>
      </c>
      <c r="C558" s="558" t="s">
        <v>1137</v>
      </c>
      <c r="D558" s="558" t="s">
        <v>1178</v>
      </c>
      <c r="E558" s="558" t="s">
        <v>1179</v>
      </c>
      <c r="F558" s="578">
        <v>4</v>
      </c>
      <c r="G558" s="578">
        <v>592</v>
      </c>
      <c r="H558" s="578">
        <v>0.49333333333333335</v>
      </c>
      <c r="I558" s="578">
        <v>148</v>
      </c>
      <c r="J558" s="578">
        <v>8</v>
      </c>
      <c r="K558" s="578">
        <v>1200</v>
      </c>
      <c r="L558" s="578">
        <v>1</v>
      </c>
      <c r="M558" s="578">
        <v>150</v>
      </c>
      <c r="N558" s="578"/>
      <c r="O558" s="578"/>
      <c r="P558" s="563"/>
      <c r="Q558" s="579"/>
    </row>
    <row r="559" spans="1:17" ht="14.45" customHeight="1" x14ac:dyDescent="0.2">
      <c r="A559" s="557" t="s">
        <v>1326</v>
      </c>
      <c r="B559" s="558" t="s">
        <v>1136</v>
      </c>
      <c r="C559" s="558" t="s">
        <v>1137</v>
      </c>
      <c r="D559" s="558" t="s">
        <v>1180</v>
      </c>
      <c r="E559" s="558" t="s">
        <v>1181</v>
      </c>
      <c r="F559" s="578">
        <v>10</v>
      </c>
      <c r="G559" s="578">
        <v>3050</v>
      </c>
      <c r="H559" s="578">
        <v>0.61891233766233766</v>
      </c>
      <c r="I559" s="578">
        <v>305</v>
      </c>
      <c r="J559" s="578">
        <v>16</v>
      </c>
      <c r="K559" s="578">
        <v>4928</v>
      </c>
      <c r="L559" s="578">
        <v>1</v>
      </c>
      <c r="M559" s="578">
        <v>308</v>
      </c>
      <c r="N559" s="578">
        <v>12</v>
      </c>
      <c r="O559" s="578">
        <v>3720</v>
      </c>
      <c r="P559" s="563">
        <v>0.75487012987012991</v>
      </c>
      <c r="Q559" s="579">
        <v>310</v>
      </c>
    </row>
    <row r="560" spans="1:17" ht="14.45" customHeight="1" x14ac:dyDescent="0.2">
      <c r="A560" s="557" t="s">
        <v>1326</v>
      </c>
      <c r="B560" s="558" t="s">
        <v>1136</v>
      </c>
      <c r="C560" s="558" t="s">
        <v>1137</v>
      </c>
      <c r="D560" s="558" t="s">
        <v>1182</v>
      </c>
      <c r="E560" s="558" t="s">
        <v>1183</v>
      </c>
      <c r="F560" s="578">
        <v>6</v>
      </c>
      <c r="G560" s="578">
        <v>22332</v>
      </c>
      <c r="H560" s="578">
        <v>5.9346266276906725</v>
      </c>
      <c r="I560" s="578">
        <v>3722</v>
      </c>
      <c r="J560" s="578">
        <v>1</v>
      </c>
      <c r="K560" s="578">
        <v>3763</v>
      </c>
      <c r="L560" s="578">
        <v>1</v>
      </c>
      <c r="M560" s="578">
        <v>3763</v>
      </c>
      <c r="N560" s="578">
        <v>1</v>
      </c>
      <c r="O560" s="578">
        <v>3799</v>
      </c>
      <c r="P560" s="563">
        <v>1.0095668349720968</v>
      </c>
      <c r="Q560" s="579">
        <v>3799</v>
      </c>
    </row>
    <row r="561" spans="1:17" ht="14.45" customHeight="1" x14ac:dyDescent="0.2">
      <c r="A561" s="557" t="s">
        <v>1326</v>
      </c>
      <c r="B561" s="558" t="s">
        <v>1136</v>
      </c>
      <c r="C561" s="558" t="s">
        <v>1137</v>
      </c>
      <c r="D561" s="558" t="s">
        <v>1184</v>
      </c>
      <c r="E561" s="558" t="s">
        <v>1185</v>
      </c>
      <c r="F561" s="578">
        <v>313</v>
      </c>
      <c r="G561" s="578">
        <v>154935</v>
      </c>
      <c r="H561" s="578">
        <v>0.87709316938962667</v>
      </c>
      <c r="I561" s="578">
        <v>495</v>
      </c>
      <c r="J561" s="578">
        <v>354</v>
      </c>
      <c r="K561" s="578">
        <v>176646</v>
      </c>
      <c r="L561" s="578">
        <v>1</v>
      </c>
      <c r="M561" s="578">
        <v>499</v>
      </c>
      <c r="N561" s="578">
        <v>295</v>
      </c>
      <c r="O561" s="578">
        <v>148385</v>
      </c>
      <c r="P561" s="563">
        <v>0.84001336005344018</v>
      </c>
      <c r="Q561" s="579">
        <v>503</v>
      </c>
    </row>
    <row r="562" spans="1:17" ht="14.45" customHeight="1" x14ac:dyDescent="0.2">
      <c r="A562" s="557" t="s">
        <v>1326</v>
      </c>
      <c r="B562" s="558" t="s">
        <v>1136</v>
      </c>
      <c r="C562" s="558" t="s">
        <v>1137</v>
      </c>
      <c r="D562" s="558" t="s">
        <v>1186</v>
      </c>
      <c r="E562" s="558" t="s">
        <v>1187</v>
      </c>
      <c r="F562" s="578"/>
      <c r="G562" s="578"/>
      <c r="H562" s="578"/>
      <c r="I562" s="578"/>
      <c r="J562" s="578">
        <v>1</v>
      </c>
      <c r="K562" s="578">
        <v>6669</v>
      </c>
      <c r="L562" s="578">
        <v>1</v>
      </c>
      <c r="M562" s="578">
        <v>6669</v>
      </c>
      <c r="N562" s="578"/>
      <c r="O562" s="578"/>
      <c r="P562" s="563"/>
      <c r="Q562" s="579"/>
    </row>
    <row r="563" spans="1:17" ht="14.45" customHeight="1" x14ac:dyDescent="0.2">
      <c r="A563" s="557" t="s">
        <v>1326</v>
      </c>
      <c r="B563" s="558" t="s">
        <v>1136</v>
      </c>
      <c r="C563" s="558" t="s">
        <v>1137</v>
      </c>
      <c r="D563" s="558" t="s">
        <v>1188</v>
      </c>
      <c r="E563" s="558" t="s">
        <v>1189</v>
      </c>
      <c r="F563" s="578">
        <v>308</v>
      </c>
      <c r="G563" s="578">
        <v>114268</v>
      </c>
      <c r="H563" s="578">
        <v>0.85366363853693517</v>
      </c>
      <c r="I563" s="578">
        <v>371</v>
      </c>
      <c r="J563" s="578">
        <v>356</v>
      </c>
      <c r="K563" s="578">
        <v>133856</v>
      </c>
      <c r="L563" s="578">
        <v>1</v>
      </c>
      <c r="M563" s="578">
        <v>376</v>
      </c>
      <c r="N563" s="578">
        <v>278</v>
      </c>
      <c r="O563" s="578">
        <v>105640</v>
      </c>
      <c r="P563" s="563">
        <v>0.78920631125986129</v>
      </c>
      <c r="Q563" s="579">
        <v>380</v>
      </c>
    </row>
    <row r="564" spans="1:17" ht="14.45" customHeight="1" x14ac:dyDescent="0.2">
      <c r="A564" s="557" t="s">
        <v>1326</v>
      </c>
      <c r="B564" s="558" t="s">
        <v>1136</v>
      </c>
      <c r="C564" s="558" t="s">
        <v>1137</v>
      </c>
      <c r="D564" s="558" t="s">
        <v>1190</v>
      </c>
      <c r="E564" s="558" t="s">
        <v>1191</v>
      </c>
      <c r="F564" s="578"/>
      <c r="G564" s="578"/>
      <c r="H564" s="578"/>
      <c r="I564" s="578"/>
      <c r="J564" s="578"/>
      <c r="K564" s="578"/>
      <c r="L564" s="578"/>
      <c r="M564" s="578"/>
      <c r="N564" s="578">
        <v>1</v>
      </c>
      <c r="O564" s="578">
        <v>3149</v>
      </c>
      <c r="P564" s="563"/>
      <c r="Q564" s="579">
        <v>3149</v>
      </c>
    </row>
    <row r="565" spans="1:17" ht="14.45" customHeight="1" x14ac:dyDescent="0.2">
      <c r="A565" s="557" t="s">
        <v>1326</v>
      </c>
      <c r="B565" s="558" t="s">
        <v>1136</v>
      </c>
      <c r="C565" s="558" t="s">
        <v>1137</v>
      </c>
      <c r="D565" s="558" t="s">
        <v>1192</v>
      </c>
      <c r="E565" s="558" t="s">
        <v>1193</v>
      </c>
      <c r="F565" s="578">
        <v>4</v>
      </c>
      <c r="G565" s="578">
        <v>48</v>
      </c>
      <c r="H565" s="578">
        <v>1.3333333333333333</v>
      </c>
      <c r="I565" s="578">
        <v>12</v>
      </c>
      <c r="J565" s="578">
        <v>3</v>
      </c>
      <c r="K565" s="578">
        <v>36</v>
      </c>
      <c r="L565" s="578">
        <v>1</v>
      </c>
      <c r="M565" s="578">
        <v>12</v>
      </c>
      <c r="N565" s="578">
        <v>5</v>
      </c>
      <c r="O565" s="578">
        <v>60</v>
      </c>
      <c r="P565" s="563">
        <v>1.6666666666666667</v>
      </c>
      <c r="Q565" s="579">
        <v>12</v>
      </c>
    </row>
    <row r="566" spans="1:17" ht="14.45" customHeight="1" x14ac:dyDescent="0.2">
      <c r="A566" s="557" t="s">
        <v>1326</v>
      </c>
      <c r="B566" s="558" t="s">
        <v>1136</v>
      </c>
      <c r="C566" s="558" t="s">
        <v>1137</v>
      </c>
      <c r="D566" s="558" t="s">
        <v>1196</v>
      </c>
      <c r="E566" s="558" t="s">
        <v>1197</v>
      </c>
      <c r="F566" s="578">
        <v>55</v>
      </c>
      <c r="G566" s="578">
        <v>6160</v>
      </c>
      <c r="H566" s="578">
        <v>0.92395380230988455</v>
      </c>
      <c r="I566" s="578">
        <v>112</v>
      </c>
      <c r="J566" s="578">
        <v>59</v>
      </c>
      <c r="K566" s="578">
        <v>6667</v>
      </c>
      <c r="L566" s="578">
        <v>1</v>
      </c>
      <c r="M566" s="578">
        <v>113</v>
      </c>
      <c r="N566" s="578">
        <v>76</v>
      </c>
      <c r="O566" s="578">
        <v>8664</v>
      </c>
      <c r="P566" s="563">
        <v>1.2995350232488376</v>
      </c>
      <c r="Q566" s="579">
        <v>114</v>
      </c>
    </row>
    <row r="567" spans="1:17" ht="14.45" customHeight="1" x14ac:dyDescent="0.2">
      <c r="A567" s="557" t="s">
        <v>1326</v>
      </c>
      <c r="B567" s="558" t="s">
        <v>1136</v>
      </c>
      <c r="C567" s="558" t="s">
        <v>1137</v>
      </c>
      <c r="D567" s="558" t="s">
        <v>1198</v>
      </c>
      <c r="E567" s="558" t="s">
        <v>1199</v>
      </c>
      <c r="F567" s="578">
        <v>2</v>
      </c>
      <c r="G567" s="578">
        <v>252</v>
      </c>
      <c r="H567" s="578"/>
      <c r="I567" s="578">
        <v>126</v>
      </c>
      <c r="J567" s="578"/>
      <c r="K567" s="578"/>
      <c r="L567" s="578"/>
      <c r="M567" s="578"/>
      <c r="N567" s="578"/>
      <c r="O567" s="578"/>
      <c r="P567" s="563"/>
      <c r="Q567" s="579"/>
    </row>
    <row r="568" spans="1:17" ht="14.45" customHeight="1" x14ac:dyDescent="0.2">
      <c r="A568" s="557" t="s">
        <v>1326</v>
      </c>
      <c r="B568" s="558" t="s">
        <v>1136</v>
      </c>
      <c r="C568" s="558" t="s">
        <v>1137</v>
      </c>
      <c r="D568" s="558" t="s">
        <v>1200</v>
      </c>
      <c r="E568" s="558" t="s">
        <v>1201</v>
      </c>
      <c r="F568" s="578">
        <v>43</v>
      </c>
      <c r="G568" s="578">
        <v>21328</v>
      </c>
      <c r="H568" s="578">
        <v>1.2926060606060605</v>
      </c>
      <c r="I568" s="578">
        <v>496</v>
      </c>
      <c r="J568" s="578">
        <v>33</v>
      </c>
      <c r="K568" s="578">
        <v>16500</v>
      </c>
      <c r="L568" s="578">
        <v>1</v>
      </c>
      <c r="M568" s="578">
        <v>500</v>
      </c>
      <c r="N568" s="578">
        <v>32</v>
      </c>
      <c r="O568" s="578">
        <v>16128</v>
      </c>
      <c r="P568" s="563">
        <v>0.97745454545454546</v>
      </c>
      <c r="Q568" s="579">
        <v>504</v>
      </c>
    </row>
    <row r="569" spans="1:17" ht="14.45" customHeight="1" x14ac:dyDescent="0.2">
      <c r="A569" s="557" t="s">
        <v>1326</v>
      </c>
      <c r="B569" s="558" t="s">
        <v>1136</v>
      </c>
      <c r="C569" s="558" t="s">
        <v>1137</v>
      </c>
      <c r="D569" s="558" t="s">
        <v>1202</v>
      </c>
      <c r="E569" s="558" t="s">
        <v>1203</v>
      </c>
      <c r="F569" s="578">
        <v>162</v>
      </c>
      <c r="G569" s="578">
        <v>74196</v>
      </c>
      <c r="H569" s="578">
        <v>0.96536469853496054</v>
      </c>
      <c r="I569" s="578">
        <v>458</v>
      </c>
      <c r="J569" s="578">
        <v>166</v>
      </c>
      <c r="K569" s="578">
        <v>76858</v>
      </c>
      <c r="L569" s="578">
        <v>1</v>
      </c>
      <c r="M569" s="578">
        <v>463</v>
      </c>
      <c r="N569" s="578">
        <v>172</v>
      </c>
      <c r="O569" s="578">
        <v>80324</v>
      </c>
      <c r="P569" s="563">
        <v>1.0450961513440371</v>
      </c>
      <c r="Q569" s="579">
        <v>467</v>
      </c>
    </row>
    <row r="570" spans="1:17" ht="14.45" customHeight="1" x14ac:dyDescent="0.2">
      <c r="A570" s="557" t="s">
        <v>1326</v>
      </c>
      <c r="B570" s="558" t="s">
        <v>1136</v>
      </c>
      <c r="C570" s="558" t="s">
        <v>1137</v>
      </c>
      <c r="D570" s="558" t="s">
        <v>1204</v>
      </c>
      <c r="E570" s="558" t="s">
        <v>1205</v>
      </c>
      <c r="F570" s="578">
        <v>442</v>
      </c>
      <c r="G570" s="578">
        <v>25636</v>
      </c>
      <c r="H570" s="578">
        <v>0.74148203852606009</v>
      </c>
      <c r="I570" s="578">
        <v>58</v>
      </c>
      <c r="J570" s="578">
        <v>586</v>
      </c>
      <c r="K570" s="578">
        <v>34574</v>
      </c>
      <c r="L570" s="578">
        <v>1</v>
      </c>
      <c r="M570" s="578">
        <v>59</v>
      </c>
      <c r="N570" s="578">
        <v>519</v>
      </c>
      <c r="O570" s="578">
        <v>30621</v>
      </c>
      <c r="P570" s="563">
        <v>0.88566552901023887</v>
      </c>
      <c r="Q570" s="579">
        <v>59</v>
      </c>
    </row>
    <row r="571" spans="1:17" ht="14.45" customHeight="1" x14ac:dyDescent="0.2">
      <c r="A571" s="557" t="s">
        <v>1326</v>
      </c>
      <c r="B571" s="558" t="s">
        <v>1136</v>
      </c>
      <c r="C571" s="558" t="s">
        <v>1137</v>
      </c>
      <c r="D571" s="558" t="s">
        <v>1206</v>
      </c>
      <c r="E571" s="558" t="s">
        <v>1207</v>
      </c>
      <c r="F571" s="578">
        <v>22</v>
      </c>
      <c r="G571" s="578">
        <v>47828</v>
      </c>
      <c r="H571" s="578">
        <v>0.81294511583635032</v>
      </c>
      <c r="I571" s="578">
        <v>2174</v>
      </c>
      <c r="J571" s="578">
        <v>27</v>
      </c>
      <c r="K571" s="578">
        <v>58833</v>
      </c>
      <c r="L571" s="578">
        <v>1</v>
      </c>
      <c r="M571" s="578">
        <v>2179</v>
      </c>
      <c r="N571" s="578">
        <v>13</v>
      </c>
      <c r="O571" s="578">
        <v>28379</v>
      </c>
      <c r="P571" s="563">
        <v>0.48236533918039198</v>
      </c>
      <c r="Q571" s="579">
        <v>2183</v>
      </c>
    </row>
    <row r="572" spans="1:17" ht="14.45" customHeight="1" x14ac:dyDescent="0.2">
      <c r="A572" s="557" t="s">
        <v>1326</v>
      </c>
      <c r="B572" s="558" t="s">
        <v>1136</v>
      </c>
      <c r="C572" s="558" t="s">
        <v>1137</v>
      </c>
      <c r="D572" s="558" t="s">
        <v>1210</v>
      </c>
      <c r="E572" s="558" t="s">
        <v>1211</v>
      </c>
      <c r="F572" s="578"/>
      <c r="G572" s="578"/>
      <c r="H572" s="578"/>
      <c r="I572" s="578"/>
      <c r="J572" s="578"/>
      <c r="K572" s="578"/>
      <c r="L572" s="578"/>
      <c r="M572" s="578"/>
      <c r="N572" s="578">
        <v>1</v>
      </c>
      <c r="O572" s="578">
        <v>259</v>
      </c>
      <c r="P572" s="563"/>
      <c r="Q572" s="579">
        <v>259</v>
      </c>
    </row>
    <row r="573" spans="1:17" ht="14.45" customHeight="1" x14ac:dyDescent="0.2">
      <c r="A573" s="557" t="s">
        <v>1326</v>
      </c>
      <c r="B573" s="558" t="s">
        <v>1136</v>
      </c>
      <c r="C573" s="558" t="s">
        <v>1137</v>
      </c>
      <c r="D573" s="558" t="s">
        <v>1212</v>
      </c>
      <c r="E573" s="558" t="s">
        <v>1213</v>
      </c>
      <c r="F573" s="578">
        <v>205</v>
      </c>
      <c r="G573" s="578">
        <v>36080</v>
      </c>
      <c r="H573" s="578">
        <v>0.80949496309259383</v>
      </c>
      <c r="I573" s="578">
        <v>176</v>
      </c>
      <c r="J573" s="578">
        <v>249</v>
      </c>
      <c r="K573" s="578">
        <v>44571</v>
      </c>
      <c r="L573" s="578">
        <v>1</v>
      </c>
      <c r="M573" s="578">
        <v>179</v>
      </c>
      <c r="N573" s="578">
        <v>161</v>
      </c>
      <c r="O573" s="578">
        <v>29141</v>
      </c>
      <c r="P573" s="563">
        <v>0.65381077382154318</v>
      </c>
      <c r="Q573" s="579">
        <v>181</v>
      </c>
    </row>
    <row r="574" spans="1:17" ht="14.45" customHeight="1" x14ac:dyDescent="0.2">
      <c r="A574" s="557" t="s">
        <v>1326</v>
      </c>
      <c r="B574" s="558" t="s">
        <v>1136</v>
      </c>
      <c r="C574" s="558" t="s">
        <v>1137</v>
      </c>
      <c r="D574" s="558" t="s">
        <v>1214</v>
      </c>
      <c r="E574" s="558" t="s">
        <v>1215</v>
      </c>
      <c r="F574" s="578">
        <v>134</v>
      </c>
      <c r="G574" s="578">
        <v>11524</v>
      </c>
      <c r="H574" s="578">
        <v>0.66229885057471261</v>
      </c>
      <c r="I574" s="578">
        <v>86</v>
      </c>
      <c r="J574" s="578">
        <v>200</v>
      </c>
      <c r="K574" s="578">
        <v>17400</v>
      </c>
      <c r="L574" s="578">
        <v>1</v>
      </c>
      <c r="M574" s="578">
        <v>87</v>
      </c>
      <c r="N574" s="578">
        <v>196</v>
      </c>
      <c r="O574" s="578">
        <v>17248</v>
      </c>
      <c r="P574" s="563">
        <v>0.99126436781609195</v>
      </c>
      <c r="Q574" s="579">
        <v>88</v>
      </c>
    </row>
    <row r="575" spans="1:17" ht="14.45" customHeight="1" x14ac:dyDescent="0.2">
      <c r="A575" s="557" t="s">
        <v>1326</v>
      </c>
      <c r="B575" s="558" t="s">
        <v>1136</v>
      </c>
      <c r="C575" s="558" t="s">
        <v>1137</v>
      </c>
      <c r="D575" s="558" t="s">
        <v>1218</v>
      </c>
      <c r="E575" s="558" t="s">
        <v>1219</v>
      </c>
      <c r="F575" s="578">
        <v>6</v>
      </c>
      <c r="G575" s="578">
        <v>1020</v>
      </c>
      <c r="H575" s="578">
        <v>1.9767441860465116</v>
      </c>
      <c r="I575" s="578">
        <v>170</v>
      </c>
      <c r="J575" s="578">
        <v>3</v>
      </c>
      <c r="K575" s="578">
        <v>516</v>
      </c>
      <c r="L575" s="578">
        <v>1</v>
      </c>
      <c r="M575" s="578">
        <v>172</v>
      </c>
      <c r="N575" s="578">
        <v>1</v>
      </c>
      <c r="O575" s="578">
        <v>174</v>
      </c>
      <c r="P575" s="563">
        <v>0.33720930232558138</v>
      </c>
      <c r="Q575" s="579">
        <v>174</v>
      </c>
    </row>
    <row r="576" spans="1:17" ht="14.45" customHeight="1" x14ac:dyDescent="0.2">
      <c r="A576" s="557" t="s">
        <v>1326</v>
      </c>
      <c r="B576" s="558" t="s">
        <v>1136</v>
      </c>
      <c r="C576" s="558" t="s">
        <v>1137</v>
      </c>
      <c r="D576" s="558" t="s">
        <v>1220</v>
      </c>
      <c r="E576" s="558" t="s">
        <v>1221</v>
      </c>
      <c r="F576" s="578">
        <v>5</v>
      </c>
      <c r="G576" s="578">
        <v>145</v>
      </c>
      <c r="H576" s="578">
        <v>4.67741935483871</v>
      </c>
      <c r="I576" s="578">
        <v>29</v>
      </c>
      <c r="J576" s="578">
        <v>1</v>
      </c>
      <c r="K576" s="578">
        <v>31</v>
      </c>
      <c r="L576" s="578">
        <v>1</v>
      </c>
      <c r="M576" s="578">
        <v>31</v>
      </c>
      <c r="N576" s="578">
        <v>2</v>
      </c>
      <c r="O576" s="578">
        <v>62</v>
      </c>
      <c r="P576" s="563">
        <v>2</v>
      </c>
      <c r="Q576" s="579">
        <v>31</v>
      </c>
    </row>
    <row r="577" spans="1:17" ht="14.45" customHeight="1" x14ac:dyDescent="0.2">
      <c r="A577" s="557" t="s">
        <v>1326</v>
      </c>
      <c r="B577" s="558" t="s">
        <v>1136</v>
      </c>
      <c r="C577" s="558" t="s">
        <v>1137</v>
      </c>
      <c r="D577" s="558" t="s">
        <v>1222</v>
      </c>
      <c r="E577" s="558" t="s">
        <v>1223</v>
      </c>
      <c r="F577" s="578">
        <v>1</v>
      </c>
      <c r="G577" s="578">
        <v>177</v>
      </c>
      <c r="H577" s="578">
        <v>0.49719101123595505</v>
      </c>
      <c r="I577" s="578">
        <v>177</v>
      </c>
      <c r="J577" s="578">
        <v>2</v>
      </c>
      <c r="K577" s="578">
        <v>356</v>
      </c>
      <c r="L577" s="578">
        <v>1</v>
      </c>
      <c r="M577" s="578">
        <v>178</v>
      </c>
      <c r="N577" s="578">
        <v>1</v>
      </c>
      <c r="O577" s="578">
        <v>180</v>
      </c>
      <c r="P577" s="563">
        <v>0.5056179775280899</v>
      </c>
      <c r="Q577" s="579">
        <v>180</v>
      </c>
    </row>
    <row r="578" spans="1:17" ht="14.45" customHeight="1" x14ac:dyDescent="0.2">
      <c r="A578" s="557" t="s">
        <v>1326</v>
      </c>
      <c r="B578" s="558" t="s">
        <v>1136</v>
      </c>
      <c r="C578" s="558" t="s">
        <v>1137</v>
      </c>
      <c r="D578" s="558" t="s">
        <v>1226</v>
      </c>
      <c r="E578" s="558" t="s">
        <v>1227</v>
      </c>
      <c r="F578" s="578">
        <v>70</v>
      </c>
      <c r="G578" s="578">
        <v>18480</v>
      </c>
      <c r="H578" s="578">
        <v>1.2359550561797752</v>
      </c>
      <c r="I578" s="578">
        <v>264</v>
      </c>
      <c r="J578" s="578">
        <v>56</v>
      </c>
      <c r="K578" s="578">
        <v>14952</v>
      </c>
      <c r="L578" s="578">
        <v>1</v>
      </c>
      <c r="M578" s="578">
        <v>267</v>
      </c>
      <c r="N578" s="578">
        <v>61</v>
      </c>
      <c r="O578" s="578">
        <v>16409</v>
      </c>
      <c r="P578" s="563">
        <v>1.0974451578384163</v>
      </c>
      <c r="Q578" s="579">
        <v>269</v>
      </c>
    </row>
    <row r="579" spans="1:17" ht="14.45" customHeight="1" x14ac:dyDescent="0.2">
      <c r="A579" s="557" t="s">
        <v>1326</v>
      </c>
      <c r="B579" s="558" t="s">
        <v>1136</v>
      </c>
      <c r="C579" s="558" t="s">
        <v>1137</v>
      </c>
      <c r="D579" s="558" t="s">
        <v>1228</v>
      </c>
      <c r="E579" s="558" t="s">
        <v>1229</v>
      </c>
      <c r="F579" s="578">
        <v>113</v>
      </c>
      <c r="G579" s="578">
        <v>241142</v>
      </c>
      <c r="H579" s="578">
        <v>0.86437020574951606</v>
      </c>
      <c r="I579" s="578">
        <v>2134</v>
      </c>
      <c r="J579" s="578">
        <v>130</v>
      </c>
      <c r="K579" s="578">
        <v>278980</v>
      </c>
      <c r="L579" s="578">
        <v>1</v>
      </c>
      <c r="M579" s="578">
        <v>2146</v>
      </c>
      <c r="N579" s="578">
        <v>81</v>
      </c>
      <c r="O579" s="578">
        <v>174717</v>
      </c>
      <c r="P579" s="563">
        <v>0.62627070040863142</v>
      </c>
      <c r="Q579" s="579">
        <v>2157</v>
      </c>
    </row>
    <row r="580" spans="1:17" ht="14.45" customHeight="1" x14ac:dyDescent="0.2">
      <c r="A580" s="557" t="s">
        <v>1326</v>
      </c>
      <c r="B580" s="558" t="s">
        <v>1136</v>
      </c>
      <c r="C580" s="558" t="s">
        <v>1137</v>
      </c>
      <c r="D580" s="558" t="s">
        <v>1232</v>
      </c>
      <c r="E580" s="558" t="s">
        <v>1233</v>
      </c>
      <c r="F580" s="578">
        <v>6</v>
      </c>
      <c r="G580" s="578">
        <v>2556</v>
      </c>
      <c r="H580" s="578">
        <v>1.9586206896551723</v>
      </c>
      <c r="I580" s="578">
        <v>426</v>
      </c>
      <c r="J580" s="578">
        <v>3</v>
      </c>
      <c r="K580" s="578">
        <v>1305</v>
      </c>
      <c r="L580" s="578">
        <v>1</v>
      </c>
      <c r="M580" s="578">
        <v>435</v>
      </c>
      <c r="N580" s="578">
        <v>1</v>
      </c>
      <c r="O580" s="578">
        <v>442</v>
      </c>
      <c r="P580" s="563">
        <v>0.33869731800766284</v>
      </c>
      <c r="Q580" s="579">
        <v>442</v>
      </c>
    </row>
    <row r="581" spans="1:17" ht="14.45" customHeight="1" x14ac:dyDescent="0.2">
      <c r="A581" s="557" t="s">
        <v>1326</v>
      </c>
      <c r="B581" s="558" t="s">
        <v>1136</v>
      </c>
      <c r="C581" s="558" t="s">
        <v>1137</v>
      </c>
      <c r="D581" s="558" t="s">
        <v>1234</v>
      </c>
      <c r="E581" s="558" t="s">
        <v>1235</v>
      </c>
      <c r="F581" s="578"/>
      <c r="G581" s="578"/>
      <c r="H581" s="578"/>
      <c r="I581" s="578"/>
      <c r="J581" s="578">
        <v>1</v>
      </c>
      <c r="K581" s="578">
        <v>865</v>
      </c>
      <c r="L581" s="578">
        <v>1</v>
      </c>
      <c r="M581" s="578">
        <v>865</v>
      </c>
      <c r="N581" s="578"/>
      <c r="O581" s="578"/>
      <c r="P581" s="563"/>
      <c r="Q581" s="579"/>
    </row>
    <row r="582" spans="1:17" ht="14.45" customHeight="1" x14ac:dyDescent="0.2">
      <c r="A582" s="557" t="s">
        <v>1326</v>
      </c>
      <c r="B582" s="558" t="s">
        <v>1136</v>
      </c>
      <c r="C582" s="558" t="s">
        <v>1137</v>
      </c>
      <c r="D582" s="558" t="s">
        <v>1237</v>
      </c>
      <c r="E582" s="558" t="s">
        <v>1238</v>
      </c>
      <c r="F582" s="578"/>
      <c r="G582" s="578"/>
      <c r="H582" s="578"/>
      <c r="I582" s="578"/>
      <c r="J582" s="578">
        <v>3</v>
      </c>
      <c r="K582" s="578">
        <v>15786</v>
      </c>
      <c r="L582" s="578">
        <v>1</v>
      </c>
      <c r="M582" s="578">
        <v>5262</v>
      </c>
      <c r="N582" s="578"/>
      <c r="O582" s="578"/>
      <c r="P582" s="563"/>
      <c r="Q582" s="579"/>
    </row>
    <row r="583" spans="1:17" ht="14.45" customHeight="1" x14ac:dyDescent="0.2">
      <c r="A583" s="557" t="s">
        <v>1326</v>
      </c>
      <c r="B583" s="558" t="s">
        <v>1136</v>
      </c>
      <c r="C583" s="558" t="s">
        <v>1137</v>
      </c>
      <c r="D583" s="558" t="s">
        <v>1239</v>
      </c>
      <c r="E583" s="558" t="s">
        <v>1240</v>
      </c>
      <c r="F583" s="578">
        <v>46</v>
      </c>
      <c r="G583" s="578">
        <v>13294</v>
      </c>
      <c r="H583" s="578">
        <v>0.66208476517754866</v>
      </c>
      <c r="I583" s="578">
        <v>289</v>
      </c>
      <c r="J583" s="578">
        <v>69</v>
      </c>
      <c r="K583" s="578">
        <v>20079</v>
      </c>
      <c r="L583" s="578">
        <v>1</v>
      </c>
      <c r="M583" s="578">
        <v>291</v>
      </c>
      <c r="N583" s="578">
        <v>54</v>
      </c>
      <c r="O583" s="578">
        <v>15822</v>
      </c>
      <c r="P583" s="563">
        <v>0.78798744957418199</v>
      </c>
      <c r="Q583" s="579">
        <v>293</v>
      </c>
    </row>
    <row r="584" spans="1:17" ht="14.45" customHeight="1" x14ac:dyDescent="0.2">
      <c r="A584" s="557" t="s">
        <v>1326</v>
      </c>
      <c r="B584" s="558" t="s">
        <v>1136</v>
      </c>
      <c r="C584" s="558" t="s">
        <v>1137</v>
      </c>
      <c r="D584" s="558" t="s">
        <v>1241</v>
      </c>
      <c r="E584" s="558" t="s">
        <v>1242</v>
      </c>
      <c r="F584" s="578">
        <v>6</v>
      </c>
      <c r="G584" s="578">
        <v>6612</v>
      </c>
      <c r="H584" s="578">
        <v>1.9713774597495528</v>
      </c>
      <c r="I584" s="578">
        <v>1102</v>
      </c>
      <c r="J584" s="578">
        <v>3</v>
      </c>
      <c r="K584" s="578">
        <v>3354</v>
      </c>
      <c r="L584" s="578">
        <v>1</v>
      </c>
      <c r="M584" s="578">
        <v>1118</v>
      </c>
      <c r="N584" s="578">
        <v>1</v>
      </c>
      <c r="O584" s="578">
        <v>1132</v>
      </c>
      <c r="P584" s="563">
        <v>0.33750745378652358</v>
      </c>
      <c r="Q584" s="579">
        <v>1132</v>
      </c>
    </row>
    <row r="585" spans="1:17" ht="14.45" customHeight="1" x14ac:dyDescent="0.2">
      <c r="A585" s="557" t="s">
        <v>1326</v>
      </c>
      <c r="B585" s="558" t="s">
        <v>1136</v>
      </c>
      <c r="C585" s="558" t="s">
        <v>1137</v>
      </c>
      <c r="D585" s="558" t="s">
        <v>1243</v>
      </c>
      <c r="E585" s="558" t="s">
        <v>1244</v>
      </c>
      <c r="F585" s="578">
        <v>1</v>
      </c>
      <c r="G585" s="578">
        <v>108</v>
      </c>
      <c r="H585" s="578"/>
      <c r="I585" s="578">
        <v>108</v>
      </c>
      <c r="J585" s="578"/>
      <c r="K585" s="578"/>
      <c r="L585" s="578"/>
      <c r="M585" s="578"/>
      <c r="N585" s="578">
        <v>1</v>
      </c>
      <c r="O585" s="578">
        <v>110</v>
      </c>
      <c r="P585" s="563"/>
      <c r="Q585" s="579">
        <v>110</v>
      </c>
    </row>
    <row r="586" spans="1:17" ht="14.45" customHeight="1" x14ac:dyDescent="0.2">
      <c r="A586" s="557" t="s">
        <v>1326</v>
      </c>
      <c r="B586" s="558" t="s">
        <v>1136</v>
      </c>
      <c r="C586" s="558" t="s">
        <v>1137</v>
      </c>
      <c r="D586" s="558" t="s">
        <v>1249</v>
      </c>
      <c r="E586" s="558" t="s">
        <v>1250</v>
      </c>
      <c r="F586" s="578">
        <v>3</v>
      </c>
      <c r="G586" s="578">
        <v>0</v>
      </c>
      <c r="H586" s="578"/>
      <c r="I586" s="578">
        <v>0</v>
      </c>
      <c r="J586" s="578">
        <v>2</v>
      </c>
      <c r="K586" s="578">
        <v>0</v>
      </c>
      <c r="L586" s="578"/>
      <c r="M586" s="578">
        <v>0</v>
      </c>
      <c r="N586" s="578">
        <v>1</v>
      </c>
      <c r="O586" s="578">
        <v>0</v>
      </c>
      <c r="P586" s="563"/>
      <c r="Q586" s="579">
        <v>0</v>
      </c>
    </row>
    <row r="587" spans="1:17" ht="14.45" customHeight="1" x14ac:dyDescent="0.2">
      <c r="A587" s="557" t="s">
        <v>1326</v>
      </c>
      <c r="B587" s="558" t="s">
        <v>1136</v>
      </c>
      <c r="C587" s="558" t="s">
        <v>1137</v>
      </c>
      <c r="D587" s="558" t="s">
        <v>1251</v>
      </c>
      <c r="E587" s="558" t="s">
        <v>1252</v>
      </c>
      <c r="F587" s="578">
        <v>40</v>
      </c>
      <c r="G587" s="578">
        <v>0</v>
      </c>
      <c r="H587" s="578"/>
      <c r="I587" s="578">
        <v>0</v>
      </c>
      <c r="J587" s="578">
        <v>43</v>
      </c>
      <c r="K587" s="578">
        <v>0</v>
      </c>
      <c r="L587" s="578"/>
      <c r="M587" s="578">
        <v>0</v>
      </c>
      <c r="N587" s="578">
        <v>28</v>
      </c>
      <c r="O587" s="578">
        <v>0</v>
      </c>
      <c r="P587" s="563"/>
      <c r="Q587" s="579">
        <v>0</v>
      </c>
    </row>
    <row r="588" spans="1:17" ht="14.45" customHeight="1" x14ac:dyDescent="0.2">
      <c r="A588" s="557" t="s">
        <v>1326</v>
      </c>
      <c r="B588" s="558" t="s">
        <v>1136</v>
      </c>
      <c r="C588" s="558" t="s">
        <v>1137</v>
      </c>
      <c r="D588" s="558" t="s">
        <v>1253</v>
      </c>
      <c r="E588" s="558" t="s">
        <v>1254</v>
      </c>
      <c r="F588" s="578">
        <v>16</v>
      </c>
      <c r="G588" s="578">
        <v>76464</v>
      </c>
      <c r="H588" s="578">
        <v>1.3266708307307933</v>
      </c>
      <c r="I588" s="578">
        <v>4779</v>
      </c>
      <c r="J588" s="578">
        <v>12</v>
      </c>
      <c r="K588" s="578">
        <v>57636</v>
      </c>
      <c r="L588" s="578">
        <v>1</v>
      </c>
      <c r="M588" s="578">
        <v>4803</v>
      </c>
      <c r="N588" s="578">
        <v>29</v>
      </c>
      <c r="O588" s="578">
        <v>139896</v>
      </c>
      <c r="P588" s="563">
        <v>2.4272329793878824</v>
      </c>
      <c r="Q588" s="579">
        <v>4824</v>
      </c>
    </row>
    <row r="589" spans="1:17" ht="14.45" customHeight="1" x14ac:dyDescent="0.2">
      <c r="A589" s="557" t="s">
        <v>1326</v>
      </c>
      <c r="B589" s="558" t="s">
        <v>1136</v>
      </c>
      <c r="C589" s="558" t="s">
        <v>1137</v>
      </c>
      <c r="D589" s="558" t="s">
        <v>1255</v>
      </c>
      <c r="E589" s="558" t="s">
        <v>1256</v>
      </c>
      <c r="F589" s="578">
        <v>5</v>
      </c>
      <c r="G589" s="578">
        <v>3045</v>
      </c>
      <c r="H589" s="578">
        <v>1.6584967320261439</v>
      </c>
      <c r="I589" s="578">
        <v>609</v>
      </c>
      <c r="J589" s="578">
        <v>3</v>
      </c>
      <c r="K589" s="578">
        <v>1836</v>
      </c>
      <c r="L589" s="578">
        <v>1</v>
      </c>
      <c r="M589" s="578">
        <v>612</v>
      </c>
      <c r="N589" s="578">
        <v>9</v>
      </c>
      <c r="O589" s="578">
        <v>5535</v>
      </c>
      <c r="P589" s="563">
        <v>3.0147058823529411</v>
      </c>
      <c r="Q589" s="579">
        <v>615</v>
      </c>
    </row>
    <row r="590" spans="1:17" ht="14.45" customHeight="1" x14ac:dyDescent="0.2">
      <c r="A590" s="557" t="s">
        <v>1326</v>
      </c>
      <c r="B590" s="558" t="s">
        <v>1136</v>
      </c>
      <c r="C590" s="558" t="s">
        <v>1137</v>
      </c>
      <c r="D590" s="558" t="s">
        <v>1257</v>
      </c>
      <c r="E590" s="558" t="s">
        <v>1258</v>
      </c>
      <c r="F590" s="578">
        <v>28</v>
      </c>
      <c r="G590" s="578">
        <v>79520</v>
      </c>
      <c r="H590" s="578">
        <v>1.3975395430579964</v>
      </c>
      <c r="I590" s="578">
        <v>2840</v>
      </c>
      <c r="J590" s="578">
        <v>20</v>
      </c>
      <c r="K590" s="578">
        <v>56900</v>
      </c>
      <c r="L590" s="578">
        <v>1</v>
      </c>
      <c r="M590" s="578">
        <v>2845</v>
      </c>
      <c r="N590" s="578">
        <v>17</v>
      </c>
      <c r="O590" s="578">
        <v>48433</v>
      </c>
      <c r="P590" s="563">
        <v>0.85119507908611602</v>
      </c>
      <c r="Q590" s="579">
        <v>2849</v>
      </c>
    </row>
    <row r="591" spans="1:17" ht="14.45" customHeight="1" x14ac:dyDescent="0.2">
      <c r="A591" s="557" t="s">
        <v>1326</v>
      </c>
      <c r="B591" s="558" t="s">
        <v>1136</v>
      </c>
      <c r="C591" s="558" t="s">
        <v>1137</v>
      </c>
      <c r="D591" s="558" t="s">
        <v>1263</v>
      </c>
      <c r="E591" s="558" t="s">
        <v>1264</v>
      </c>
      <c r="F591" s="578"/>
      <c r="G591" s="578"/>
      <c r="H591" s="578"/>
      <c r="I591" s="578"/>
      <c r="J591" s="578"/>
      <c r="K591" s="578"/>
      <c r="L591" s="578"/>
      <c r="M591" s="578"/>
      <c r="N591" s="578">
        <v>2</v>
      </c>
      <c r="O591" s="578">
        <v>7686</v>
      </c>
      <c r="P591" s="563"/>
      <c r="Q591" s="579">
        <v>3843</v>
      </c>
    </row>
    <row r="592" spans="1:17" ht="14.45" customHeight="1" x14ac:dyDescent="0.2">
      <c r="A592" s="557" t="s">
        <v>1326</v>
      </c>
      <c r="B592" s="558" t="s">
        <v>1136</v>
      </c>
      <c r="C592" s="558" t="s">
        <v>1137</v>
      </c>
      <c r="D592" s="558" t="s">
        <v>1271</v>
      </c>
      <c r="E592" s="558" t="s">
        <v>1272</v>
      </c>
      <c r="F592" s="578"/>
      <c r="G592" s="578"/>
      <c r="H592" s="578"/>
      <c r="I592" s="578"/>
      <c r="J592" s="578"/>
      <c r="K592" s="578"/>
      <c r="L592" s="578"/>
      <c r="M592" s="578"/>
      <c r="N592" s="578">
        <v>2</v>
      </c>
      <c r="O592" s="578">
        <v>772</v>
      </c>
      <c r="P592" s="563"/>
      <c r="Q592" s="579">
        <v>386</v>
      </c>
    </row>
    <row r="593" spans="1:17" ht="14.45" customHeight="1" x14ac:dyDescent="0.2">
      <c r="A593" s="557" t="s">
        <v>1327</v>
      </c>
      <c r="B593" s="558" t="s">
        <v>1136</v>
      </c>
      <c r="C593" s="558" t="s">
        <v>1137</v>
      </c>
      <c r="D593" s="558" t="s">
        <v>1138</v>
      </c>
      <c r="E593" s="558" t="s">
        <v>1139</v>
      </c>
      <c r="F593" s="578"/>
      <c r="G593" s="578"/>
      <c r="H593" s="578"/>
      <c r="I593" s="578"/>
      <c r="J593" s="578">
        <v>2</v>
      </c>
      <c r="K593" s="578">
        <v>4518</v>
      </c>
      <c r="L593" s="578">
        <v>1</v>
      </c>
      <c r="M593" s="578">
        <v>2259</v>
      </c>
      <c r="N593" s="578">
        <v>2</v>
      </c>
      <c r="O593" s="578">
        <v>4560</v>
      </c>
      <c r="P593" s="563">
        <v>1.0092961487383798</v>
      </c>
      <c r="Q593" s="579">
        <v>2280</v>
      </c>
    </row>
    <row r="594" spans="1:17" ht="14.45" customHeight="1" x14ac:dyDescent="0.2">
      <c r="A594" s="557" t="s">
        <v>1327</v>
      </c>
      <c r="B594" s="558" t="s">
        <v>1136</v>
      </c>
      <c r="C594" s="558" t="s">
        <v>1137</v>
      </c>
      <c r="D594" s="558" t="s">
        <v>1140</v>
      </c>
      <c r="E594" s="558" t="s">
        <v>1141</v>
      </c>
      <c r="F594" s="578">
        <v>6</v>
      </c>
      <c r="G594" s="578">
        <v>348</v>
      </c>
      <c r="H594" s="578">
        <v>5.898305084745763</v>
      </c>
      <c r="I594" s="578">
        <v>58</v>
      </c>
      <c r="J594" s="578">
        <v>1</v>
      </c>
      <c r="K594" s="578">
        <v>59</v>
      </c>
      <c r="L594" s="578">
        <v>1</v>
      </c>
      <c r="M594" s="578">
        <v>59</v>
      </c>
      <c r="N594" s="578">
        <v>3</v>
      </c>
      <c r="O594" s="578">
        <v>177</v>
      </c>
      <c r="P594" s="563">
        <v>3</v>
      </c>
      <c r="Q594" s="579">
        <v>59</v>
      </c>
    </row>
    <row r="595" spans="1:17" ht="14.45" customHeight="1" x14ac:dyDescent="0.2">
      <c r="A595" s="557" t="s">
        <v>1327</v>
      </c>
      <c r="B595" s="558" t="s">
        <v>1136</v>
      </c>
      <c r="C595" s="558" t="s">
        <v>1137</v>
      </c>
      <c r="D595" s="558" t="s">
        <v>1148</v>
      </c>
      <c r="E595" s="558" t="s">
        <v>1149</v>
      </c>
      <c r="F595" s="578">
        <v>9</v>
      </c>
      <c r="G595" s="578">
        <v>1620</v>
      </c>
      <c r="H595" s="578"/>
      <c r="I595" s="578">
        <v>180</v>
      </c>
      <c r="J595" s="578"/>
      <c r="K595" s="578"/>
      <c r="L595" s="578"/>
      <c r="M595" s="578"/>
      <c r="N595" s="578">
        <v>2</v>
      </c>
      <c r="O595" s="578">
        <v>370</v>
      </c>
      <c r="P595" s="563"/>
      <c r="Q595" s="579">
        <v>185</v>
      </c>
    </row>
    <row r="596" spans="1:17" ht="14.45" customHeight="1" x14ac:dyDescent="0.2">
      <c r="A596" s="557" t="s">
        <v>1327</v>
      </c>
      <c r="B596" s="558" t="s">
        <v>1136</v>
      </c>
      <c r="C596" s="558" t="s">
        <v>1137</v>
      </c>
      <c r="D596" s="558" t="s">
        <v>1152</v>
      </c>
      <c r="E596" s="558" t="s">
        <v>1153</v>
      </c>
      <c r="F596" s="578">
        <v>4</v>
      </c>
      <c r="G596" s="578">
        <v>1348</v>
      </c>
      <c r="H596" s="578">
        <v>0.49413489736070382</v>
      </c>
      <c r="I596" s="578">
        <v>337</v>
      </c>
      <c r="J596" s="578">
        <v>8</v>
      </c>
      <c r="K596" s="578">
        <v>2728</v>
      </c>
      <c r="L596" s="578">
        <v>1</v>
      </c>
      <c r="M596" s="578">
        <v>341</v>
      </c>
      <c r="N596" s="578">
        <v>10</v>
      </c>
      <c r="O596" s="578">
        <v>3440</v>
      </c>
      <c r="P596" s="563">
        <v>1.2609970674486803</v>
      </c>
      <c r="Q596" s="579">
        <v>344</v>
      </c>
    </row>
    <row r="597" spans="1:17" ht="14.45" customHeight="1" x14ac:dyDescent="0.2">
      <c r="A597" s="557" t="s">
        <v>1327</v>
      </c>
      <c r="B597" s="558" t="s">
        <v>1136</v>
      </c>
      <c r="C597" s="558" t="s">
        <v>1137</v>
      </c>
      <c r="D597" s="558" t="s">
        <v>1154</v>
      </c>
      <c r="E597" s="558" t="s">
        <v>1155</v>
      </c>
      <c r="F597" s="578">
        <v>1</v>
      </c>
      <c r="G597" s="578">
        <v>459</v>
      </c>
      <c r="H597" s="578"/>
      <c r="I597" s="578">
        <v>459</v>
      </c>
      <c r="J597" s="578"/>
      <c r="K597" s="578"/>
      <c r="L597" s="578"/>
      <c r="M597" s="578"/>
      <c r="N597" s="578"/>
      <c r="O597" s="578"/>
      <c r="P597" s="563"/>
      <c r="Q597" s="579"/>
    </row>
    <row r="598" spans="1:17" ht="14.45" customHeight="1" x14ac:dyDescent="0.2">
      <c r="A598" s="557" t="s">
        <v>1327</v>
      </c>
      <c r="B598" s="558" t="s">
        <v>1136</v>
      </c>
      <c r="C598" s="558" t="s">
        <v>1137</v>
      </c>
      <c r="D598" s="558" t="s">
        <v>1156</v>
      </c>
      <c r="E598" s="558" t="s">
        <v>1157</v>
      </c>
      <c r="F598" s="578">
        <v>27</v>
      </c>
      <c r="G598" s="578">
        <v>9450</v>
      </c>
      <c r="H598" s="578">
        <v>0.72765072765072769</v>
      </c>
      <c r="I598" s="578">
        <v>350</v>
      </c>
      <c r="J598" s="578">
        <v>37</v>
      </c>
      <c r="K598" s="578">
        <v>12987</v>
      </c>
      <c r="L598" s="578">
        <v>1</v>
      </c>
      <c r="M598" s="578">
        <v>351</v>
      </c>
      <c r="N598" s="578">
        <v>68</v>
      </c>
      <c r="O598" s="578">
        <v>24004</v>
      </c>
      <c r="P598" s="563">
        <v>1.8483098483098483</v>
      </c>
      <c r="Q598" s="579">
        <v>353</v>
      </c>
    </row>
    <row r="599" spans="1:17" ht="14.45" customHeight="1" x14ac:dyDescent="0.2">
      <c r="A599" s="557" t="s">
        <v>1327</v>
      </c>
      <c r="B599" s="558" t="s">
        <v>1136</v>
      </c>
      <c r="C599" s="558" t="s">
        <v>1137</v>
      </c>
      <c r="D599" s="558" t="s">
        <v>1168</v>
      </c>
      <c r="E599" s="558" t="s">
        <v>1169</v>
      </c>
      <c r="F599" s="578"/>
      <c r="G599" s="578"/>
      <c r="H599" s="578"/>
      <c r="I599" s="578"/>
      <c r="J599" s="578"/>
      <c r="K599" s="578"/>
      <c r="L599" s="578"/>
      <c r="M599" s="578"/>
      <c r="N599" s="578">
        <v>1</v>
      </c>
      <c r="O599" s="578">
        <v>51</v>
      </c>
      <c r="P599" s="563"/>
      <c r="Q599" s="579">
        <v>51</v>
      </c>
    </row>
    <row r="600" spans="1:17" ht="14.45" customHeight="1" x14ac:dyDescent="0.2">
      <c r="A600" s="557" t="s">
        <v>1327</v>
      </c>
      <c r="B600" s="558" t="s">
        <v>1136</v>
      </c>
      <c r="C600" s="558" t="s">
        <v>1137</v>
      </c>
      <c r="D600" s="558" t="s">
        <v>1170</v>
      </c>
      <c r="E600" s="558" t="s">
        <v>1171</v>
      </c>
      <c r="F600" s="578">
        <v>1</v>
      </c>
      <c r="G600" s="578">
        <v>392</v>
      </c>
      <c r="H600" s="578">
        <v>0.98245614035087714</v>
      </c>
      <c r="I600" s="578">
        <v>392</v>
      </c>
      <c r="J600" s="578">
        <v>1</v>
      </c>
      <c r="K600" s="578">
        <v>399</v>
      </c>
      <c r="L600" s="578">
        <v>1</v>
      </c>
      <c r="M600" s="578">
        <v>399</v>
      </c>
      <c r="N600" s="578"/>
      <c r="O600" s="578"/>
      <c r="P600" s="563"/>
      <c r="Q600" s="579"/>
    </row>
    <row r="601" spans="1:17" ht="14.45" customHeight="1" x14ac:dyDescent="0.2">
      <c r="A601" s="557" t="s">
        <v>1327</v>
      </c>
      <c r="B601" s="558" t="s">
        <v>1136</v>
      </c>
      <c r="C601" s="558" t="s">
        <v>1137</v>
      </c>
      <c r="D601" s="558" t="s">
        <v>1172</v>
      </c>
      <c r="E601" s="558" t="s">
        <v>1173</v>
      </c>
      <c r="F601" s="578"/>
      <c r="G601" s="578"/>
      <c r="H601" s="578"/>
      <c r="I601" s="578"/>
      <c r="J601" s="578">
        <v>1</v>
      </c>
      <c r="K601" s="578">
        <v>38</v>
      </c>
      <c r="L601" s="578">
        <v>1</v>
      </c>
      <c r="M601" s="578">
        <v>38</v>
      </c>
      <c r="N601" s="578">
        <v>1</v>
      </c>
      <c r="O601" s="578">
        <v>39</v>
      </c>
      <c r="P601" s="563">
        <v>1.0263157894736843</v>
      </c>
      <c r="Q601" s="579">
        <v>39</v>
      </c>
    </row>
    <row r="602" spans="1:17" ht="14.45" customHeight="1" x14ac:dyDescent="0.2">
      <c r="A602" s="557" t="s">
        <v>1327</v>
      </c>
      <c r="B602" s="558" t="s">
        <v>1136</v>
      </c>
      <c r="C602" s="558" t="s">
        <v>1137</v>
      </c>
      <c r="D602" s="558" t="s">
        <v>1176</v>
      </c>
      <c r="E602" s="558" t="s">
        <v>1177</v>
      </c>
      <c r="F602" s="578"/>
      <c r="G602" s="578"/>
      <c r="H602" s="578"/>
      <c r="I602" s="578"/>
      <c r="J602" s="578">
        <v>1</v>
      </c>
      <c r="K602" s="578">
        <v>713</v>
      </c>
      <c r="L602" s="578">
        <v>1</v>
      </c>
      <c r="M602" s="578">
        <v>713</v>
      </c>
      <c r="N602" s="578">
        <v>1</v>
      </c>
      <c r="O602" s="578">
        <v>719</v>
      </c>
      <c r="P602" s="563">
        <v>1.0084151472650771</v>
      </c>
      <c r="Q602" s="579">
        <v>719</v>
      </c>
    </row>
    <row r="603" spans="1:17" ht="14.45" customHeight="1" x14ac:dyDescent="0.2">
      <c r="A603" s="557" t="s">
        <v>1327</v>
      </c>
      <c r="B603" s="558" t="s">
        <v>1136</v>
      </c>
      <c r="C603" s="558" t="s">
        <v>1137</v>
      </c>
      <c r="D603" s="558" t="s">
        <v>1180</v>
      </c>
      <c r="E603" s="558" t="s">
        <v>1181</v>
      </c>
      <c r="F603" s="578">
        <v>2</v>
      </c>
      <c r="G603" s="578">
        <v>610</v>
      </c>
      <c r="H603" s="578">
        <v>0.99025974025974028</v>
      </c>
      <c r="I603" s="578">
        <v>305</v>
      </c>
      <c r="J603" s="578">
        <v>2</v>
      </c>
      <c r="K603" s="578">
        <v>616</v>
      </c>
      <c r="L603" s="578">
        <v>1</v>
      </c>
      <c r="M603" s="578">
        <v>308</v>
      </c>
      <c r="N603" s="578"/>
      <c r="O603" s="578"/>
      <c r="P603" s="563"/>
      <c r="Q603" s="579"/>
    </row>
    <row r="604" spans="1:17" ht="14.45" customHeight="1" x14ac:dyDescent="0.2">
      <c r="A604" s="557" t="s">
        <v>1327</v>
      </c>
      <c r="B604" s="558" t="s">
        <v>1136</v>
      </c>
      <c r="C604" s="558" t="s">
        <v>1137</v>
      </c>
      <c r="D604" s="558" t="s">
        <v>1182</v>
      </c>
      <c r="E604" s="558" t="s">
        <v>1183</v>
      </c>
      <c r="F604" s="578">
        <v>1</v>
      </c>
      <c r="G604" s="578">
        <v>3722</v>
      </c>
      <c r="H604" s="578">
        <v>0.19782088758968908</v>
      </c>
      <c r="I604" s="578">
        <v>3722</v>
      </c>
      <c r="J604" s="578">
        <v>5</v>
      </c>
      <c r="K604" s="578">
        <v>18815</v>
      </c>
      <c r="L604" s="578">
        <v>1</v>
      </c>
      <c r="M604" s="578">
        <v>3763</v>
      </c>
      <c r="N604" s="578">
        <v>1</v>
      </c>
      <c r="O604" s="578">
        <v>3799</v>
      </c>
      <c r="P604" s="563">
        <v>0.20191336699441934</v>
      </c>
      <c r="Q604" s="579">
        <v>3799</v>
      </c>
    </row>
    <row r="605" spans="1:17" ht="14.45" customHeight="1" x14ac:dyDescent="0.2">
      <c r="A605" s="557" t="s">
        <v>1327</v>
      </c>
      <c r="B605" s="558" t="s">
        <v>1136</v>
      </c>
      <c r="C605" s="558" t="s">
        <v>1137</v>
      </c>
      <c r="D605" s="558" t="s">
        <v>1184</v>
      </c>
      <c r="E605" s="558" t="s">
        <v>1185</v>
      </c>
      <c r="F605" s="578">
        <v>6</v>
      </c>
      <c r="G605" s="578">
        <v>2970</v>
      </c>
      <c r="H605" s="578">
        <v>1.1903807615230462</v>
      </c>
      <c r="I605" s="578">
        <v>495</v>
      </c>
      <c r="J605" s="578">
        <v>5</v>
      </c>
      <c r="K605" s="578">
        <v>2495</v>
      </c>
      <c r="L605" s="578">
        <v>1</v>
      </c>
      <c r="M605" s="578">
        <v>499</v>
      </c>
      <c r="N605" s="578">
        <v>7</v>
      </c>
      <c r="O605" s="578">
        <v>3521</v>
      </c>
      <c r="P605" s="563">
        <v>1.4112224448897797</v>
      </c>
      <c r="Q605" s="579">
        <v>503</v>
      </c>
    </row>
    <row r="606" spans="1:17" ht="14.45" customHeight="1" x14ac:dyDescent="0.2">
      <c r="A606" s="557" t="s">
        <v>1327</v>
      </c>
      <c r="B606" s="558" t="s">
        <v>1136</v>
      </c>
      <c r="C606" s="558" t="s">
        <v>1137</v>
      </c>
      <c r="D606" s="558" t="s">
        <v>1186</v>
      </c>
      <c r="E606" s="558" t="s">
        <v>1187</v>
      </c>
      <c r="F606" s="578"/>
      <c r="G606" s="578"/>
      <c r="H606" s="578"/>
      <c r="I606" s="578"/>
      <c r="J606" s="578">
        <v>1</v>
      </c>
      <c r="K606" s="578">
        <v>6669</v>
      </c>
      <c r="L606" s="578">
        <v>1</v>
      </c>
      <c r="M606" s="578">
        <v>6669</v>
      </c>
      <c r="N606" s="578">
        <v>1</v>
      </c>
      <c r="O606" s="578">
        <v>6732</v>
      </c>
      <c r="P606" s="563">
        <v>1.00944669365722</v>
      </c>
      <c r="Q606" s="579">
        <v>6732</v>
      </c>
    </row>
    <row r="607" spans="1:17" ht="14.45" customHeight="1" x14ac:dyDescent="0.2">
      <c r="A607" s="557" t="s">
        <v>1327</v>
      </c>
      <c r="B607" s="558" t="s">
        <v>1136</v>
      </c>
      <c r="C607" s="558" t="s">
        <v>1137</v>
      </c>
      <c r="D607" s="558" t="s">
        <v>1188</v>
      </c>
      <c r="E607" s="558" t="s">
        <v>1189</v>
      </c>
      <c r="F607" s="578">
        <v>8</v>
      </c>
      <c r="G607" s="578">
        <v>2968</v>
      </c>
      <c r="H607" s="578">
        <v>1.3156028368794326</v>
      </c>
      <c r="I607" s="578">
        <v>371</v>
      </c>
      <c r="J607" s="578">
        <v>6</v>
      </c>
      <c r="K607" s="578">
        <v>2256</v>
      </c>
      <c r="L607" s="578">
        <v>1</v>
      </c>
      <c r="M607" s="578">
        <v>376</v>
      </c>
      <c r="N607" s="578">
        <v>7</v>
      </c>
      <c r="O607" s="578">
        <v>2660</v>
      </c>
      <c r="P607" s="563">
        <v>1.1790780141843971</v>
      </c>
      <c r="Q607" s="579">
        <v>380</v>
      </c>
    </row>
    <row r="608" spans="1:17" ht="14.45" customHeight="1" x14ac:dyDescent="0.2">
      <c r="A608" s="557" t="s">
        <v>1327</v>
      </c>
      <c r="B608" s="558" t="s">
        <v>1136</v>
      </c>
      <c r="C608" s="558" t="s">
        <v>1137</v>
      </c>
      <c r="D608" s="558" t="s">
        <v>1196</v>
      </c>
      <c r="E608" s="558" t="s">
        <v>1197</v>
      </c>
      <c r="F608" s="578"/>
      <c r="G608" s="578"/>
      <c r="H608" s="578"/>
      <c r="I608" s="578"/>
      <c r="J608" s="578">
        <v>5</v>
      </c>
      <c r="K608" s="578">
        <v>565</v>
      </c>
      <c r="L608" s="578">
        <v>1</v>
      </c>
      <c r="M608" s="578">
        <v>113</v>
      </c>
      <c r="N608" s="578">
        <v>1</v>
      </c>
      <c r="O608" s="578">
        <v>114</v>
      </c>
      <c r="P608" s="563">
        <v>0.20176991150442478</v>
      </c>
      <c r="Q608" s="579">
        <v>114</v>
      </c>
    </row>
    <row r="609" spans="1:17" ht="14.45" customHeight="1" x14ac:dyDescent="0.2">
      <c r="A609" s="557" t="s">
        <v>1327</v>
      </c>
      <c r="B609" s="558" t="s">
        <v>1136</v>
      </c>
      <c r="C609" s="558" t="s">
        <v>1137</v>
      </c>
      <c r="D609" s="558" t="s">
        <v>1200</v>
      </c>
      <c r="E609" s="558" t="s">
        <v>1201</v>
      </c>
      <c r="F609" s="578"/>
      <c r="G609" s="578"/>
      <c r="H609" s="578"/>
      <c r="I609" s="578"/>
      <c r="J609" s="578">
        <v>1</v>
      </c>
      <c r="K609" s="578">
        <v>500</v>
      </c>
      <c r="L609" s="578">
        <v>1</v>
      </c>
      <c r="M609" s="578">
        <v>500</v>
      </c>
      <c r="N609" s="578"/>
      <c r="O609" s="578"/>
      <c r="P609" s="563"/>
      <c r="Q609" s="579"/>
    </row>
    <row r="610" spans="1:17" ht="14.45" customHeight="1" x14ac:dyDescent="0.2">
      <c r="A610" s="557" t="s">
        <v>1327</v>
      </c>
      <c r="B610" s="558" t="s">
        <v>1136</v>
      </c>
      <c r="C610" s="558" t="s">
        <v>1137</v>
      </c>
      <c r="D610" s="558" t="s">
        <v>1202</v>
      </c>
      <c r="E610" s="558" t="s">
        <v>1203</v>
      </c>
      <c r="F610" s="578">
        <v>2</v>
      </c>
      <c r="G610" s="578">
        <v>916</v>
      </c>
      <c r="H610" s="578">
        <v>0.49460043196544279</v>
      </c>
      <c r="I610" s="578">
        <v>458</v>
      </c>
      <c r="J610" s="578">
        <v>4</v>
      </c>
      <c r="K610" s="578">
        <v>1852</v>
      </c>
      <c r="L610" s="578">
        <v>1</v>
      </c>
      <c r="M610" s="578">
        <v>463</v>
      </c>
      <c r="N610" s="578">
        <v>9</v>
      </c>
      <c r="O610" s="578">
        <v>4203</v>
      </c>
      <c r="P610" s="563">
        <v>2.2694384449244058</v>
      </c>
      <c r="Q610" s="579">
        <v>467</v>
      </c>
    </row>
    <row r="611" spans="1:17" ht="14.45" customHeight="1" x14ac:dyDescent="0.2">
      <c r="A611" s="557" t="s">
        <v>1327</v>
      </c>
      <c r="B611" s="558" t="s">
        <v>1136</v>
      </c>
      <c r="C611" s="558" t="s">
        <v>1137</v>
      </c>
      <c r="D611" s="558" t="s">
        <v>1204</v>
      </c>
      <c r="E611" s="558" t="s">
        <v>1205</v>
      </c>
      <c r="F611" s="578">
        <v>16</v>
      </c>
      <c r="G611" s="578">
        <v>928</v>
      </c>
      <c r="H611" s="578">
        <v>1.1234866828087167</v>
      </c>
      <c r="I611" s="578">
        <v>58</v>
      </c>
      <c r="J611" s="578">
        <v>14</v>
      </c>
      <c r="K611" s="578">
        <v>826</v>
      </c>
      <c r="L611" s="578">
        <v>1</v>
      </c>
      <c r="M611" s="578">
        <v>59</v>
      </c>
      <c r="N611" s="578">
        <v>8</v>
      </c>
      <c r="O611" s="578">
        <v>472</v>
      </c>
      <c r="P611" s="563">
        <v>0.5714285714285714</v>
      </c>
      <c r="Q611" s="579">
        <v>59</v>
      </c>
    </row>
    <row r="612" spans="1:17" ht="14.45" customHeight="1" x14ac:dyDescent="0.2">
      <c r="A612" s="557" t="s">
        <v>1327</v>
      </c>
      <c r="B612" s="558" t="s">
        <v>1136</v>
      </c>
      <c r="C612" s="558" t="s">
        <v>1137</v>
      </c>
      <c r="D612" s="558" t="s">
        <v>1206</v>
      </c>
      <c r="E612" s="558" t="s">
        <v>1207</v>
      </c>
      <c r="F612" s="578">
        <v>1</v>
      </c>
      <c r="G612" s="578">
        <v>2174</v>
      </c>
      <c r="H612" s="578"/>
      <c r="I612" s="578">
        <v>2174</v>
      </c>
      <c r="J612" s="578"/>
      <c r="K612" s="578"/>
      <c r="L612" s="578"/>
      <c r="M612" s="578"/>
      <c r="N612" s="578"/>
      <c r="O612" s="578"/>
      <c r="P612" s="563"/>
      <c r="Q612" s="579"/>
    </row>
    <row r="613" spans="1:17" ht="14.45" customHeight="1" x14ac:dyDescent="0.2">
      <c r="A613" s="557" t="s">
        <v>1327</v>
      </c>
      <c r="B613" s="558" t="s">
        <v>1136</v>
      </c>
      <c r="C613" s="558" t="s">
        <v>1137</v>
      </c>
      <c r="D613" s="558" t="s">
        <v>1212</v>
      </c>
      <c r="E613" s="558" t="s">
        <v>1213</v>
      </c>
      <c r="F613" s="578">
        <v>28</v>
      </c>
      <c r="G613" s="578">
        <v>4928</v>
      </c>
      <c r="H613" s="578">
        <v>0.41090636204452596</v>
      </c>
      <c r="I613" s="578">
        <v>176</v>
      </c>
      <c r="J613" s="578">
        <v>67</v>
      </c>
      <c r="K613" s="578">
        <v>11993</v>
      </c>
      <c r="L613" s="578">
        <v>1</v>
      </c>
      <c r="M613" s="578">
        <v>179</v>
      </c>
      <c r="N613" s="578">
        <v>45</v>
      </c>
      <c r="O613" s="578">
        <v>8145</v>
      </c>
      <c r="P613" s="563">
        <v>0.67914616859834909</v>
      </c>
      <c r="Q613" s="579">
        <v>181</v>
      </c>
    </row>
    <row r="614" spans="1:17" ht="14.45" customHeight="1" x14ac:dyDescent="0.2">
      <c r="A614" s="557" t="s">
        <v>1327</v>
      </c>
      <c r="B614" s="558" t="s">
        <v>1136</v>
      </c>
      <c r="C614" s="558" t="s">
        <v>1137</v>
      </c>
      <c r="D614" s="558" t="s">
        <v>1214</v>
      </c>
      <c r="E614" s="558" t="s">
        <v>1215</v>
      </c>
      <c r="F614" s="578"/>
      <c r="G614" s="578"/>
      <c r="H614" s="578"/>
      <c r="I614" s="578"/>
      <c r="J614" s="578">
        <v>14</v>
      </c>
      <c r="K614" s="578">
        <v>1218</v>
      </c>
      <c r="L614" s="578">
        <v>1</v>
      </c>
      <c r="M614" s="578">
        <v>87</v>
      </c>
      <c r="N614" s="578">
        <v>6</v>
      </c>
      <c r="O614" s="578">
        <v>528</v>
      </c>
      <c r="P614" s="563">
        <v>0.43349753694581283</v>
      </c>
      <c r="Q614" s="579">
        <v>88</v>
      </c>
    </row>
    <row r="615" spans="1:17" ht="14.45" customHeight="1" x14ac:dyDescent="0.2">
      <c r="A615" s="557" t="s">
        <v>1327</v>
      </c>
      <c r="B615" s="558" t="s">
        <v>1136</v>
      </c>
      <c r="C615" s="558" t="s">
        <v>1137</v>
      </c>
      <c r="D615" s="558" t="s">
        <v>1218</v>
      </c>
      <c r="E615" s="558" t="s">
        <v>1219</v>
      </c>
      <c r="F615" s="578">
        <v>2</v>
      </c>
      <c r="G615" s="578">
        <v>340</v>
      </c>
      <c r="H615" s="578">
        <v>0.65891472868217049</v>
      </c>
      <c r="I615" s="578">
        <v>170</v>
      </c>
      <c r="J615" s="578">
        <v>3</v>
      </c>
      <c r="K615" s="578">
        <v>516</v>
      </c>
      <c r="L615" s="578">
        <v>1</v>
      </c>
      <c r="M615" s="578">
        <v>172</v>
      </c>
      <c r="N615" s="578">
        <v>3</v>
      </c>
      <c r="O615" s="578">
        <v>522</v>
      </c>
      <c r="P615" s="563">
        <v>1.0116279069767442</v>
      </c>
      <c r="Q615" s="579">
        <v>174</v>
      </c>
    </row>
    <row r="616" spans="1:17" ht="14.45" customHeight="1" x14ac:dyDescent="0.2">
      <c r="A616" s="557" t="s">
        <v>1327</v>
      </c>
      <c r="B616" s="558" t="s">
        <v>1136</v>
      </c>
      <c r="C616" s="558" t="s">
        <v>1137</v>
      </c>
      <c r="D616" s="558" t="s">
        <v>1220</v>
      </c>
      <c r="E616" s="558" t="s">
        <v>1221</v>
      </c>
      <c r="F616" s="578"/>
      <c r="G616" s="578"/>
      <c r="H616" s="578"/>
      <c r="I616" s="578"/>
      <c r="J616" s="578">
        <v>1</v>
      </c>
      <c r="K616" s="578">
        <v>31</v>
      </c>
      <c r="L616" s="578">
        <v>1</v>
      </c>
      <c r="M616" s="578">
        <v>31</v>
      </c>
      <c r="N616" s="578"/>
      <c r="O616" s="578"/>
      <c r="P616" s="563"/>
      <c r="Q616" s="579"/>
    </row>
    <row r="617" spans="1:17" ht="14.45" customHeight="1" x14ac:dyDescent="0.2">
      <c r="A617" s="557" t="s">
        <v>1327</v>
      </c>
      <c r="B617" s="558" t="s">
        <v>1136</v>
      </c>
      <c r="C617" s="558" t="s">
        <v>1137</v>
      </c>
      <c r="D617" s="558" t="s">
        <v>1222</v>
      </c>
      <c r="E617" s="558" t="s">
        <v>1223</v>
      </c>
      <c r="F617" s="578"/>
      <c r="G617" s="578"/>
      <c r="H617" s="578"/>
      <c r="I617" s="578"/>
      <c r="J617" s="578">
        <v>2</v>
      </c>
      <c r="K617" s="578">
        <v>356</v>
      </c>
      <c r="L617" s="578">
        <v>1</v>
      </c>
      <c r="M617" s="578">
        <v>178</v>
      </c>
      <c r="N617" s="578"/>
      <c r="O617" s="578"/>
      <c r="P617" s="563"/>
      <c r="Q617" s="579"/>
    </row>
    <row r="618" spans="1:17" ht="14.45" customHeight="1" x14ac:dyDescent="0.2">
      <c r="A618" s="557" t="s">
        <v>1327</v>
      </c>
      <c r="B618" s="558" t="s">
        <v>1136</v>
      </c>
      <c r="C618" s="558" t="s">
        <v>1137</v>
      </c>
      <c r="D618" s="558" t="s">
        <v>1226</v>
      </c>
      <c r="E618" s="558" t="s">
        <v>1227</v>
      </c>
      <c r="F618" s="578">
        <v>1</v>
      </c>
      <c r="G618" s="578">
        <v>264</v>
      </c>
      <c r="H618" s="578">
        <v>0.32958801498127338</v>
      </c>
      <c r="I618" s="578">
        <v>264</v>
      </c>
      <c r="J618" s="578">
        <v>3</v>
      </c>
      <c r="K618" s="578">
        <v>801</v>
      </c>
      <c r="L618" s="578">
        <v>1</v>
      </c>
      <c r="M618" s="578">
        <v>267</v>
      </c>
      <c r="N618" s="578">
        <v>2</v>
      </c>
      <c r="O618" s="578">
        <v>538</v>
      </c>
      <c r="P618" s="563">
        <v>0.67166042446941321</v>
      </c>
      <c r="Q618" s="579">
        <v>269</v>
      </c>
    </row>
    <row r="619" spans="1:17" ht="14.45" customHeight="1" x14ac:dyDescent="0.2">
      <c r="A619" s="557" t="s">
        <v>1327</v>
      </c>
      <c r="B619" s="558" t="s">
        <v>1136</v>
      </c>
      <c r="C619" s="558" t="s">
        <v>1137</v>
      </c>
      <c r="D619" s="558" t="s">
        <v>1228</v>
      </c>
      <c r="E619" s="558" t="s">
        <v>1229</v>
      </c>
      <c r="F619" s="578">
        <v>6</v>
      </c>
      <c r="G619" s="578">
        <v>12804</v>
      </c>
      <c r="H619" s="578"/>
      <c r="I619" s="578">
        <v>2134</v>
      </c>
      <c r="J619" s="578"/>
      <c r="K619" s="578"/>
      <c r="L619" s="578"/>
      <c r="M619" s="578"/>
      <c r="N619" s="578"/>
      <c r="O619" s="578"/>
      <c r="P619" s="563"/>
      <c r="Q619" s="579"/>
    </row>
    <row r="620" spans="1:17" ht="14.45" customHeight="1" x14ac:dyDescent="0.2">
      <c r="A620" s="557" t="s">
        <v>1327</v>
      </c>
      <c r="B620" s="558" t="s">
        <v>1136</v>
      </c>
      <c r="C620" s="558" t="s">
        <v>1137</v>
      </c>
      <c r="D620" s="558" t="s">
        <v>1232</v>
      </c>
      <c r="E620" s="558" t="s">
        <v>1233</v>
      </c>
      <c r="F620" s="578">
        <v>1</v>
      </c>
      <c r="G620" s="578">
        <v>426</v>
      </c>
      <c r="H620" s="578">
        <v>0.16321839080459771</v>
      </c>
      <c r="I620" s="578">
        <v>426</v>
      </c>
      <c r="J620" s="578">
        <v>6</v>
      </c>
      <c r="K620" s="578">
        <v>2610</v>
      </c>
      <c r="L620" s="578">
        <v>1</v>
      </c>
      <c r="M620" s="578">
        <v>435</v>
      </c>
      <c r="N620" s="578">
        <v>2</v>
      </c>
      <c r="O620" s="578">
        <v>884</v>
      </c>
      <c r="P620" s="563">
        <v>0.33869731800766284</v>
      </c>
      <c r="Q620" s="579">
        <v>442</v>
      </c>
    </row>
    <row r="621" spans="1:17" ht="14.45" customHeight="1" x14ac:dyDescent="0.2">
      <c r="A621" s="557" t="s">
        <v>1327</v>
      </c>
      <c r="B621" s="558" t="s">
        <v>1136</v>
      </c>
      <c r="C621" s="558" t="s">
        <v>1137</v>
      </c>
      <c r="D621" s="558" t="s">
        <v>1239</v>
      </c>
      <c r="E621" s="558" t="s">
        <v>1240</v>
      </c>
      <c r="F621" s="578">
        <v>2</v>
      </c>
      <c r="G621" s="578">
        <v>578</v>
      </c>
      <c r="H621" s="578"/>
      <c r="I621" s="578">
        <v>289</v>
      </c>
      <c r="J621" s="578"/>
      <c r="K621" s="578"/>
      <c r="L621" s="578"/>
      <c r="M621" s="578"/>
      <c r="N621" s="578"/>
      <c r="O621" s="578"/>
      <c r="P621" s="563"/>
      <c r="Q621" s="579"/>
    </row>
    <row r="622" spans="1:17" ht="14.45" customHeight="1" x14ac:dyDescent="0.2">
      <c r="A622" s="557" t="s">
        <v>1327</v>
      </c>
      <c r="B622" s="558" t="s">
        <v>1136</v>
      </c>
      <c r="C622" s="558" t="s">
        <v>1137</v>
      </c>
      <c r="D622" s="558" t="s">
        <v>1241</v>
      </c>
      <c r="E622" s="558" t="s">
        <v>1242</v>
      </c>
      <c r="F622" s="578">
        <v>1</v>
      </c>
      <c r="G622" s="578">
        <v>1102</v>
      </c>
      <c r="H622" s="578">
        <v>0.2464221824686941</v>
      </c>
      <c r="I622" s="578">
        <v>1102</v>
      </c>
      <c r="J622" s="578">
        <v>4</v>
      </c>
      <c r="K622" s="578">
        <v>4472</v>
      </c>
      <c r="L622" s="578">
        <v>1</v>
      </c>
      <c r="M622" s="578">
        <v>1118</v>
      </c>
      <c r="N622" s="578"/>
      <c r="O622" s="578"/>
      <c r="P622" s="563"/>
      <c r="Q622" s="579"/>
    </row>
    <row r="623" spans="1:17" ht="14.45" customHeight="1" x14ac:dyDescent="0.2">
      <c r="A623" s="557" t="s">
        <v>1327</v>
      </c>
      <c r="B623" s="558" t="s">
        <v>1136</v>
      </c>
      <c r="C623" s="558" t="s">
        <v>1137</v>
      </c>
      <c r="D623" s="558" t="s">
        <v>1243</v>
      </c>
      <c r="E623" s="558" t="s">
        <v>1244</v>
      </c>
      <c r="F623" s="578"/>
      <c r="G623" s="578"/>
      <c r="H623" s="578"/>
      <c r="I623" s="578"/>
      <c r="J623" s="578">
        <v>2</v>
      </c>
      <c r="K623" s="578">
        <v>218</v>
      </c>
      <c r="L623" s="578">
        <v>1</v>
      </c>
      <c r="M623" s="578">
        <v>109</v>
      </c>
      <c r="N623" s="578"/>
      <c r="O623" s="578"/>
      <c r="P623" s="563"/>
      <c r="Q623" s="579"/>
    </row>
    <row r="624" spans="1:17" ht="14.45" customHeight="1" x14ac:dyDescent="0.2">
      <c r="A624" s="557" t="s">
        <v>1327</v>
      </c>
      <c r="B624" s="558" t="s">
        <v>1136</v>
      </c>
      <c r="C624" s="558" t="s">
        <v>1137</v>
      </c>
      <c r="D624" s="558" t="s">
        <v>1251</v>
      </c>
      <c r="E624" s="558" t="s">
        <v>1252</v>
      </c>
      <c r="F624" s="578">
        <v>2</v>
      </c>
      <c r="G624" s="578">
        <v>0</v>
      </c>
      <c r="H624" s="578"/>
      <c r="I624" s="578">
        <v>0</v>
      </c>
      <c r="J624" s="578"/>
      <c r="K624" s="578"/>
      <c r="L624" s="578"/>
      <c r="M624" s="578"/>
      <c r="N624" s="578"/>
      <c r="O624" s="578"/>
      <c r="P624" s="563"/>
      <c r="Q624" s="579"/>
    </row>
    <row r="625" spans="1:17" ht="14.45" customHeight="1" x14ac:dyDescent="0.2">
      <c r="A625" s="557" t="s">
        <v>1327</v>
      </c>
      <c r="B625" s="558" t="s">
        <v>1136</v>
      </c>
      <c r="C625" s="558" t="s">
        <v>1137</v>
      </c>
      <c r="D625" s="558" t="s">
        <v>1257</v>
      </c>
      <c r="E625" s="558" t="s">
        <v>1258</v>
      </c>
      <c r="F625" s="578">
        <v>1</v>
      </c>
      <c r="G625" s="578">
        <v>2840</v>
      </c>
      <c r="H625" s="578"/>
      <c r="I625" s="578">
        <v>2840</v>
      </c>
      <c r="J625" s="578"/>
      <c r="K625" s="578"/>
      <c r="L625" s="578"/>
      <c r="M625" s="578"/>
      <c r="N625" s="578"/>
      <c r="O625" s="578"/>
      <c r="P625" s="563"/>
      <c r="Q625" s="579"/>
    </row>
    <row r="626" spans="1:17" ht="14.45" customHeight="1" x14ac:dyDescent="0.2">
      <c r="A626" s="557" t="s">
        <v>1327</v>
      </c>
      <c r="B626" s="558" t="s">
        <v>1136</v>
      </c>
      <c r="C626" s="558" t="s">
        <v>1137</v>
      </c>
      <c r="D626" s="558" t="s">
        <v>1273</v>
      </c>
      <c r="E626" s="558" t="s">
        <v>1274</v>
      </c>
      <c r="F626" s="578"/>
      <c r="G626" s="578"/>
      <c r="H626" s="578"/>
      <c r="I626" s="578"/>
      <c r="J626" s="578">
        <v>1</v>
      </c>
      <c r="K626" s="578">
        <v>524</v>
      </c>
      <c r="L626" s="578">
        <v>1</v>
      </c>
      <c r="M626" s="578">
        <v>524</v>
      </c>
      <c r="N626" s="578"/>
      <c r="O626" s="578"/>
      <c r="P626" s="563"/>
      <c r="Q626" s="579"/>
    </row>
    <row r="627" spans="1:17" ht="14.45" customHeight="1" x14ac:dyDescent="0.2">
      <c r="A627" s="557" t="s">
        <v>1328</v>
      </c>
      <c r="B627" s="558" t="s">
        <v>1136</v>
      </c>
      <c r="C627" s="558" t="s">
        <v>1137</v>
      </c>
      <c r="D627" s="558" t="s">
        <v>1148</v>
      </c>
      <c r="E627" s="558" t="s">
        <v>1149</v>
      </c>
      <c r="F627" s="578">
        <v>2</v>
      </c>
      <c r="G627" s="578">
        <v>360</v>
      </c>
      <c r="H627" s="578"/>
      <c r="I627" s="578">
        <v>180</v>
      </c>
      <c r="J627" s="578"/>
      <c r="K627" s="578"/>
      <c r="L627" s="578"/>
      <c r="M627" s="578"/>
      <c r="N627" s="578">
        <v>2</v>
      </c>
      <c r="O627" s="578">
        <v>370</v>
      </c>
      <c r="P627" s="563"/>
      <c r="Q627" s="579">
        <v>185</v>
      </c>
    </row>
    <row r="628" spans="1:17" ht="14.45" customHeight="1" x14ac:dyDescent="0.2">
      <c r="A628" s="557" t="s">
        <v>1328</v>
      </c>
      <c r="B628" s="558" t="s">
        <v>1136</v>
      </c>
      <c r="C628" s="558" t="s">
        <v>1137</v>
      </c>
      <c r="D628" s="558" t="s">
        <v>1152</v>
      </c>
      <c r="E628" s="558" t="s">
        <v>1153</v>
      </c>
      <c r="F628" s="578"/>
      <c r="G628" s="578"/>
      <c r="H628" s="578"/>
      <c r="I628" s="578"/>
      <c r="J628" s="578">
        <v>1</v>
      </c>
      <c r="K628" s="578">
        <v>341</v>
      </c>
      <c r="L628" s="578">
        <v>1</v>
      </c>
      <c r="M628" s="578">
        <v>341</v>
      </c>
      <c r="N628" s="578"/>
      <c r="O628" s="578"/>
      <c r="P628" s="563"/>
      <c r="Q628" s="579"/>
    </row>
    <row r="629" spans="1:17" ht="14.45" customHeight="1" x14ac:dyDescent="0.2">
      <c r="A629" s="557" t="s">
        <v>1328</v>
      </c>
      <c r="B629" s="558" t="s">
        <v>1136</v>
      </c>
      <c r="C629" s="558" t="s">
        <v>1137</v>
      </c>
      <c r="D629" s="558" t="s">
        <v>1180</v>
      </c>
      <c r="E629" s="558" t="s">
        <v>1181</v>
      </c>
      <c r="F629" s="578">
        <v>1</v>
      </c>
      <c r="G629" s="578">
        <v>305</v>
      </c>
      <c r="H629" s="578"/>
      <c r="I629" s="578">
        <v>305</v>
      </c>
      <c r="J629" s="578"/>
      <c r="K629" s="578"/>
      <c r="L629" s="578"/>
      <c r="M629" s="578"/>
      <c r="N629" s="578"/>
      <c r="O629" s="578"/>
      <c r="P629" s="563"/>
      <c r="Q629" s="579"/>
    </row>
    <row r="630" spans="1:17" ht="14.45" customHeight="1" x14ac:dyDescent="0.2">
      <c r="A630" s="557" t="s">
        <v>1328</v>
      </c>
      <c r="B630" s="558" t="s">
        <v>1136</v>
      </c>
      <c r="C630" s="558" t="s">
        <v>1137</v>
      </c>
      <c r="D630" s="558" t="s">
        <v>1184</v>
      </c>
      <c r="E630" s="558" t="s">
        <v>1185</v>
      </c>
      <c r="F630" s="578"/>
      <c r="G630" s="578"/>
      <c r="H630" s="578"/>
      <c r="I630" s="578"/>
      <c r="J630" s="578">
        <v>1</v>
      </c>
      <c r="K630" s="578">
        <v>499</v>
      </c>
      <c r="L630" s="578">
        <v>1</v>
      </c>
      <c r="M630" s="578">
        <v>499</v>
      </c>
      <c r="N630" s="578">
        <v>2</v>
      </c>
      <c r="O630" s="578">
        <v>1006</v>
      </c>
      <c r="P630" s="563">
        <v>2.0160320641282565</v>
      </c>
      <c r="Q630" s="579">
        <v>503</v>
      </c>
    </row>
    <row r="631" spans="1:17" ht="14.45" customHeight="1" x14ac:dyDescent="0.2">
      <c r="A631" s="557" t="s">
        <v>1328</v>
      </c>
      <c r="B631" s="558" t="s">
        <v>1136</v>
      </c>
      <c r="C631" s="558" t="s">
        <v>1137</v>
      </c>
      <c r="D631" s="558" t="s">
        <v>1186</v>
      </c>
      <c r="E631" s="558" t="s">
        <v>1187</v>
      </c>
      <c r="F631" s="578">
        <v>1</v>
      </c>
      <c r="G631" s="578">
        <v>6598</v>
      </c>
      <c r="H631" s="578"/>
      <c r="I631" s="578">
        <v>6598</v>
      </c>
      <c r="J631" s="578"/>
      <c r="K631" s="578"/>
      <c r="L631" s="578"/>
      <c r="M631" s="578"/>
      <c r="N631" s="578"/>
      <c r="O631" s="578"/>
      <c r="P631" s="563"/>
      <c r="Q631" s="579"/>
    </row>
    <row r="632" spans="1:17" ht="14.45" customHeight="1" x14ac:dyDescent="0.2">
      <c r="A632" s="557" t="s">
        <v>1328</v>
      </c>
      <c r="B632" s="558" t="s">
        <v>1136</v>
      </c>
      <c r="C632" s="558" t="s">
        <v>1137</v>
      </c>
      <c r="D632" s="558" t="s">
        <v>1188</v>
      </c>
      <c r="E632" s="558" t="s">
        <v>1189</v>
      </c>
      <c r="F632" s="578">
        <v>1</v>
      </c>
      <c r="G632" s="578">
        <v>371</v>
      </c>
      <c r="H632" s="578">
        <v>0.98670212765957444</v>
      </c>
      <c r="I632" s="578">
        <v>371</v>
      </c>
      <c r="J632" s="578">
        <v>1</v>
      </c>
      <c r="K632" s="578">
        <v>376</v>
      </c>
      <c r="L632" s="578">
        <v>1</v>
      </c>
      <c r="M632" s="578">
        <v>376</v>
      </c>
      <c r="N632" s="578">
        <v>2</v>
      </c>
      <c r="O632" s="578">
        <v>760</v>
      </c>
      <c r="P632" s="563">
        <v>2.021276595744681</v>
      </c>
      <c r="Q632" s="579">
        <v>380</v>
      </c>
    </row>
    <row r="633" spans="1:17" ht="14.45" customHeight="1" x14ac:dyDescent="0.2">
      <c r="A633" s="557" t="s">
        <v>1328</v>
      </c>
      <c r="B633" s="558" t="s">
        <v>1136</v>
      </c>
      <c r="C633" s="558" t="s">
        <v>1137</v>
      </c>
      <c r="D633" s="558" t="s">
        <v>1196</v>
      </c>
      <c r="E633" s="558" t="s">
        <v>1197</v>
      </c>
      <c r="F633" s="578"/>
      <c r="G633" s="578"/>
      <c r="H633" s="578"/>
      <c r="I633" s="578"/>
      <c r="J633" s="578">
        <v>2</v>
      </c>
      <c r="K633" s="578">
        <v>226</v>
      </c>
      <c r="L633" s="578">
        <v>1</v>
      </c>
      <c r="M633" s="578">
        <v>113</v>
      </c>
      <c r="N633" s="578">
        <v>2</v>
      </c>
      <c r="O633" s="578">
        <v>228</v>
      </c>
      <c r="P633" s="563">
        <v>1.0088495575221239</v>
      </c>
      <c r="Q633" s="579">
        <v>114</v>
      </c>
    </row>
    <row r="634" spans="1:17" ht="14.45" customHeight="1" x14ac:dyDescent="0.2">
      <c r="A634" s="557" t="s">
        <v>1328</v>
      </c>
      <c r="B634" s="558" t="s">
        <v>1136</v>
      </c>
      <c r="C634" s="558" t="s">
        <v>1137</v>
      </c>
      <c r="D634" s="558" t="s">
        <v>1202</v>
      </c>
      <c r="E634" s="558" t="s">
        <v>1203</v>
      </c>
      <c r="F634" s="578">
        <v>9</v>
      </c>
      <c r="G634" s="578">
        <v>4122</v>
      </c>
      <c r="H634" s="578">
        <v>8.9028077753779691</v>
      </c>
      <c r="I634" s="578">
        <v>458</v>
      </c>
      <c r="J634" s="578">
        <v>1</v>
      </c>
      <c r="K634" s="578">
        <v>463</v>
      </c>
      <c r="L634" s="578">
        <v>1</v>
      </c>
      <c r="M634" s="578">
        <v>463</v>
      </c>
      <c r="N634" s="578">
        <v>2</v>
      </c>
      <c r="O634" s="578">
        <v>934</v>
      </c>
      <c r="P634" s="563">
        <v>2.0172786177105833</v>
      </c>
      <c r="Q634" s="579">
        <v>467</v>
      </c>
    </row>
    <row r="635" spans="1:17" ht="14.45" customHeight="1" x14ac:dyDescent="0.2">
      <c r="A635" s="557" t="s">
        <v>1328</v>
      </c>
      <c r="B635" s="558" t="s">
        <v>1136</v>
      </c>
      <c r="C635" s="558" t="s">
        <v>1137</v>
      </c>
      <c r="D635" s="558" t="s">
        <v>1204</v>
      </c>
      <c r="E635" s="558" t="s">
        <v>1205</v>
      </c>
      <c r="F635" s="578">
        <v>2</v>
      </c>
      <c r="G635" s="578">
        <v>116</v>
      </c>
      <c r="H635" s="578">
        <v>1.9661016949152543</v>
      </c>
      <c r="I635" s="578">
        <v>58</v>
      </c>
      <c r="J635" s="578">
        <v>1</v>
      </c>
      <c r="K635" s="578">
        <v>59</v>
      </c>
      <c r="L635" s="578">
        <v>1</v>
      </c>
      <c r="M635" s="578">
        <v>59</v>
      </c>
      <c r="N635" s="578">
        <v>2</v>
      </c>
      <c r="O635" s="578">
        <v>118</v>
      </c>
      <c r="P635" s="563">
        <v>2</v>
      </c>
      <c r="Q635" s="579">
        <v>59</v>
      </c>
    </row>
    <row r="636" spans="1:17" ht="14.45" customHeight="1" x14ac:dyDescent="0.2">
      <c r="A636" s="557" t="s">
        <v>1328</v>
      </c>
      <c r="B636" s="558" t="s">
        <v>1136</v>
      </c>
      <c r="C636" s="558" t="s">
        <v>1137</v>
      </c>
      <c r="D636" s="558" t="s">
        <v>1212</v>
      </c>
      <c r="E636" s="558" t="s">
        <v>1213</v>
      </c>
      <c r="F636" s="578">
        <v>24</v>
      </c>
      <c r="G636" s="578">
        <v>4224</v>
      </c>
      <c r="H636" s="578"/>
      <c r="I636" s="578">
        <v>176</v>
      </c>
      <c r="J636" s="578"/>
      <c r="K636" s="578"/>
      <c r="L636" s="578"/>
      <c r="M636" s="578"/>
      <c r="N636" s="578"/>
      <c r="O636" s="578"/>
      <c r="P636" s="563"/>
      <c r="Q636" s="579"/>
    </row>
    <row r="637" spans="1:17" ht="14.45" customHeight="1" x14ac:dyDescent="0.2">
      <c r="A637" s="557" t="s">
        <v>1328</v>
      </c>
      <c r="B637" s="558" t="s">
        <v>1136</v>
      </c>
      <c r="C637" s="558" t="s">
        <v>1137</v>
      </c>
      <c r="D637" s="558" t="s">
        <v>1218</v>
      </c>
      <c r="E637" s="558" t="s">
        <v>1219</v>
      </c>
      <c r="F637" s="578">
        <v>1</v>
      </c>
      <c r="G637" s="578">
        <v>170</v>
      </c>
      <c r="H637" s="578"/>
      <c r="I637" s="578">
        <v>170</v>
      </c>
      <c r="J637" s="578"/>
      <c r="K637" s="578"/>
      <c r="L637" s="578"/>
      <c r="M637" s="578"/>
      <c r="N637" s="578"/>
      <c r="O637" s="578"/>
      <c r="P637" s="563"/>
      <c r="Q637" s="579"/>
    </row>
    <row r="638" spans="1:17" ht="14.45" customHeight="1" x14ac:dyDescent="0.2">
      <c r="A638" s="557" t="s">
        <v>1328</v>
      </c>
      <c r="B638" s="558" t="s">
        <v>1136</v>
      </c>
      <c r="C638" s="558" t="s">
        <v>1137</v>
      </c>
      <c r="D638" s="558" t="s">
        <v>1232</v>
      </c>
      <c r="E638" s="558" t="s">
        <v>1233</v>
      </c>
      <c r="F638" s="578">
        <v>1</v>
      </c>
      <c r="G638" s="578">
        <v>426</v>
      </c>
      <c r="H638" s="578"/>
      <c r="I638" s="578">
        <v>426</v>
      </c>
      <c r="J638" s="578"/>
      <c r="K638" s="578"/>
      <c r="L638" s="578"/>
      <c r="M638" s="578"/>
      <c r="N638" s="578"/>
      <c r="O638" s="578"/>
      <c r="P638" s="563"/>
      <c r="Q638" s="579"/>
    </row>
    <row r="639" spans="1:17" ht="14.45" customHeight="1" x14ac:dyDescent="0.2">
      <c r="A639" s="557" t="s">
        <v>1328</v>
      </c>
      <c r="B639" s="558" t="s">
        <v>1136</v>
      </c>
      <c r="C639" s="558" t="s">
        <v>1137</v>
      </c>
      <c r="D639" s="558" t="s">
        <v>1241</v>
      </c>
      <c r="E639" s="558" t="s">
        <v>1242</v>
      </c>
      <c r="F639" s="578">
        <v>1</v>
      </c>
      <c r="G639" s="578">
        <v>1102</v>
      </c>
      <c r="H639" s="578"/>
      <c r="I639" s="578">
        <v>1102</v>
      </c>
      <c r="J639" s="578"/>
      <c r="K639" s="578"/>
      <c r="L639" s="578"/>
      <c r="M639" s="578"/>
      <c r="N639" s="578"/>
      <c r="O639" s="578"/>
      <c r="P639" s="563"/>
      <c r="Q639" s="579"/>
    </row>
    <row r="640" spans="1:17" ht="14.45" customHeight="1" x14ac:dyDescent="0.2">
      <c r="A640" s="557" t="s">
        <v>1329</v>
      </c>
      <c r="B640" s="558" t="s">
        <v>1136</v>
      </c>
      <c r="C640" s="558" t="s">
        <v>1137</v>
      </c>
      <c r="D640" s="558" t="s">
        <v>1140</v>
      </c>
      <c r="E640" s="558" t="s">
        <v>1141</v>
      </c>
      <c r="F640" s="578">
        <v>111</v>
      </c>
      <c r="G640" s="578">
        <v>6438</v>
      </c>
      <c r="H640" s="578">
        <v>0.83937418513689699</v>
      </c>
      <c r="I640" s="578">
        <v>58</v>
      </c>
      <c r="J640" s="578">
        <v>130</v>
      </c>
      <c r="K640" s="578">
        <v>7670</v>
      </c>
      <c r="L640" s="578">
        <v>1</v>
      </c>
      <c r="M640" s="578">
        <v>59</v>
      </c>
      <c r="N640" s="578">
        <v>116</v>
      </c>
      <c r="O640" s="578">
        <v>6844</v>
      </c>
      <c r="P640" s="563">
        <v>0.89230769230769236</v>
      </c>
      <c r="Q640" s="579">
        <v>59</v>
      </c>
    </row>
    <row r="641" spans="1:17" ht="14.45" customHeight="1" x14ac:dyDescent="0.2">
      <c r="A641" s="557" t="s">
        <v>1329</v>
      </c>
      <c r="B641" s="558" t="s">
        <v>1136</v>
      </c>
      <c r="C641" s="558" t="s">
        <v>1137</v>
      </c>
      <c r="D641" s="558" t="s">
        <v>1142</v>
      </c>
      <c r="E641" s="558" t="s">
        <v>1143</v>
      </c>
      <c r="F641" s="578">
        <v>2</v>
      </c>
      <c r="G641" s="578">
        <v>264</v>
      </c>
      <c r="H641" s="578">
        <v>2</v>
      </c>
      <c r="I641" s="578">
        <v>132</v>
      </c>
      <c r="J641" s="578">
        <v>1</v>
      </c>
      <c r="K641" s="578">
        <v>132</v>
      </c>
      <c r="L641" s="578">
        <v>1</v>
      </c>
      <c r="M641" s="578">
        <v>132</v>
      </c>
      <c r="N641" s="578">
        <v>2</v>
      </c>
      <c r="O641" s="578">
        <v>266</v>
      </c>
      <c r="P641" s="563">
        <v>2.0151515151515151</v>
      </c>
      <c r="Q641" s="579">
        <v>133</v>
      </c>
    </row>
    <row r="642" spans="1:17" ht="14.45" customHeight="1" x14ac:dyDescent="0.2">
      <c r="A642" s="557" t="s">
        <v>1329</v>
      </c>
      <c r="B642" s="558" t="s">
        <v>1136</v>
      </c>
      <c r="C642" s="558" t="s">
        <v>1137</v>
      </c>
      <c r="D642" s="558" t="s">
        <v>1146</v>
      </c>
      <c r="E642" s="558" t="s">
        <v>1147</v>
      </c>
      <c r="F642" s="578"/>
      <c r="G642" s="578"/>
      <c r="H642" s="578"/>
      <c r="I642" s="578"/>
      <c r="J642" s="578">
        <v>8</v>
      </c>
      <c r="K642" s="578">
        <v>3288</v>
      </c>
      <c r="L642" s="578">
        <v>1</v>
      </c>
      <c r="M642" s="578">
        <v>411</v>
      </c>
      <c r="N642" s="578"/>
      <c r="O642" s="578"/>
      <c r="P642" s="563"/>
      <c r="Q642" s="579"/>
    </row>
    <row r="643" spans="1:17" ht="14.45" customHeight="1" x14ac:dyDescent="0.2">
      <c r="A643" s="557" t="s">
        <v>1329</v>
      </c>
      <c r="B643" s="558" t="s">
        <v>1136</v>
      </c>
      <c r="C643" s="558" t="s">
        <v>1137</v>
      </c>
      <c r="D643" s="558" t="s">
        <v>1148</v>
      </c>
      <c r="E643" s="558" t="s">
        <v>1149</v>
      </c>
      <c r="F643" s="578">
        <v>51</v>
      </c>
      <c r="G643" s="578">
        <v>9180</v>
      </c>
      <c r="H643" s="578">
        <v>0.52804141501294222</v>
      </c>
      <c r="I643" s="578">
        <v>180</v>
      </c>
      <c r="J643" s="578">
        <v>95</v>
      </c>
      <c r="K643" s="578">
        <v>17385</v>
      </c>
      <c r="L643" s="578">
        <v>1</v>
      </c>
      <c r="M643" s="578">
        <v>183</v>
      </c>
      <c r="N643" s="578">
        <v>89</v>
      </c>
      <c r="O643" s="578">
        <v>16465</v>
      </c>
      <c r="P643" s="563">
        <v>0.94708081679608858</v>
      </c>
      <c r="Q643" s="579">
        <v>185</v>
      </c>
    </row>
    <row r="644" spans="1:17" ht="14.45" customHeight="1" x14ac:dyDescent="0.2">
      <c r="A644" s="557" t="s">
        <v>1329</v>
      </c>
      <c r="B644" s="558" t="s">
        <v>1136</v>
      </c>
      <c r="C644" s="558" t="s">
        <v>1137</v>
      </c>
      <c r="D644" s="558" t="s">
        <v>1150</v>
      </c>
      <c r="E644" s="558" t="s">
        <v>1151</v>
      </c>
      <c r="F644" s="578">
        <v>5</v>
      </c>
      <c r="G644" s="578">
        <v>2850</v>
      </c>
      <c r="H644" s="578">
        <v>0.55072463768115942</v>
      </c>
      <c r="I644" s="578">
        <v>570</v>
      </c>
      <c r="J644" s="578">
        <v>9</v>
      </c>
      <c r="K644" s="578">
        <v>5175</v>
      </c>
      <c r="L644" s="578">
        <v>1</v>
      </c>
      <c r="M644" s="578">
        <v>575</v>
      </c>
      <c r="N644" s="578">
        <v>3</v>
      </c>
      <c r="O644" s="578">
        <v>1737</v>
      </c>
      <c r="P644" s="563">
        <v>0.33565217391304347</v>
      </c>
      <c r="Q644" s="579">
        <v>579</v>
      </c>
    </row>
    <row r="645" spans="1:17" ht="14.45" customHeight="1" x14ac:dyDescent="0.2">
      <c r="A645" s="557" t="s">
        <v>1329</v>
      </c>
      <c r="B645" s="558" t="s">
        <v>1136</v>
      </c>
      <c r="C645" s="558" t="s">
        <v>1137</v>
      </c>
      <c r="D645" s="558" t="s">
        <v>1152</v>
      </c>
      <c r="E645" s="558" t="s">
        <v>1153</v>
      </c>
      <c r="F645" s="578">
        <v>140</v>
      </c>
      <c r="G645" s="578">
        <v>47180</v>
      </c>
      <c r="H645" s="578">
        <v>0.75194440902715798</v>
      </c>
      <c r="I645" s="578">
        <v>337</v>
      </c>
      <c r="J645" s="578">
        <v>184</v>
      </c>
      <c r="K645" s="578">
        <v>62744</v>
      </c>
      <c r="L645" s="578">
        <v>1</v>
      </c>
      <c r="M645" s="578">
        <v>341</v>
      </c>
      <c r="N645" s="578">
        <v>160</v>
      </c>
      <c r="O645" s="578">
        <v>55040</v>
      </c>
      <c r="P645" s="563">
        <v>0.87721535126864725</v>
      </c>
      <c r="Q645" s="579">
        <v>344</v>
      </c>
    </row>
    <row r="646" spans="1:17" ht="14.45" customHeight="1" x14ac:dyDescent="0.2">
      <c r="A646" s="557" t="s">
        <v>1329</v>
      </c>
      <c r="B646" s="558" t="s">
        <v>1136</v>
      </c>
      <c r="C646" s="558" t="s">
        <v>1137</v>
      </c>
      <c r="D646" s="558" t="s">
        <v>1154</v>
      </c>
      <c r="E646" s="558" t="s">
        <v>1155</v>
      </c>
      <c r="F646" s="578"/>
      <c r="G646" s="578"/>
      <c r="H646" s="578"/>
      <c r="I646" s="578"/>
      <c r="J646" s="578">
        <v>1</v>
      </c>
      <c r="K646" s="578">
        <v>462</v>
      </c>
      <c r="L646" s="578">
        <v>1</v>
      </c>
      <c r="M646" s="578">
        <v>462</v>
      </c>
      <c r="N646" s="578"/>
      <c r="O646" s="578"/>
      <c r="P646" s="563"/>
      <c r="Q646" s="579"/>
    </row>
    <row r="647" spans="1:17" ht="14.45" customHeight="1" x14ac:dyDescent="0.2">
      <c r="A647" s="557" t="s">
        <v>1329</v>
      </c>
      <c r="B647" s="558" t="s">
        <v>1136</v>
      </c>
      <c r="C647" s="558" t="s">
        <v>1137</v>
      </c>
      <c r="D647" s="558" t="s">
        <v>1156</v>
      </c>
      <c r="E647" s="558" t="s">
        <v>1157</v>
      </c>
      <c r="F647" s="578">
        <v>95</v>
      </c>
      <c r="G647" s="578">
        <v>33250</v>
      </c>
      <c r="H647" s="578">
        <v>0.63576741429090422</v>
      </c>
      <c r="I647" s="578">
        <v>350</v>
      </c>
      <c r="J647" s="578">
        <v>149</v>
      </c>
      <c r="K647" s="578">
        <v>52299</v>
      </c>
      <c r="L647" s="578">
        <v>1</v>
      </c>
      <c r="M647" s="578">
        <v>351</v>
      </c>
      <c r="N647" s="578">
        <v>136</v>
      </c>
      <c r="O647" s="578">
        <v>48008</v>
      </c>
      <c r="P647" s="563">
        <v>0.91795254211361599</v>
      </c>
      <c r="Q647" s="579">
        <v>353</v>
      </c>
    </row>
    <row r="648" spans="1:17" ht="14.45" customHeight="1" x14ac:dyDescent="0.2">
      <c r="A648" s="557" t="s">
        <v>1329</v>
      </c>
      <c r="B648" s="558" t="s">
        <v>1136</v>
      </c>
      <c r="C648" s="558" t="s">
        <v>1137</v>
      </c>
      <c r="D648" s="558" t="s">
        <v>1158</v>
      </c>
      <c r="E648" s="558" t="s">
        <v>1159</v>
      </c>
      <c r="F648" s="578"/>
      <c r="G648" s="578"/>
      <c r="H648" s="578"/>
      <c r="I648" s="578"/>
      <c r="J648" s="578">
        <v>1</v>
      </c>
      <c r="K648" s="578">
        <v>1660</v>
      </c>
      <c r="L648" s="578">
        <v>1</v>
      </c>
      <c r="M648" s="578">
        <v>1660</v>
      </c>
      <c r="N648" s="578"/>
      <c r="O648" s="578"/>
      <c r="P648" s="563"/>
      <c r="Q648" s="579"/>
    </row>
    <row r="649" spans="1:17" ht="14.45" customHeight="1" x14ac:dyDescent="0.2">
      <c r="A649" s="557" t="s">
        <v>1329</v>
      </c>
      <c r="B649" s="558" t="s">
        <v>1136</v>
      </c>
      <c r="C649" s="558" t="s">
        <v>1137</v>
      </c>
      <c r="D649" s="558" t="s">
        <v>1172</v>
      </c>
      <c r="E649" s="558" t="s">
        <v>1173</v>
      </c>
      <c r="F649" s="578"/>
      <c r="G649" s="578"/>
      <c r="H649" s="578"/>
      <c r="I649" s="578"/>
      <c r="J649" s="578">
        <v>1</v>
      </c>
      <c r="K649" s="578">
        <v>38</v>
      </c>
      <c r="L649" s="578">
        <v>1</v>
      </c>
      <c r="M649" s="578">
        <v>38</v>
      </c>
      <c r="N649" s="578"/>
      <c r="O649" s="578"/>
      <c r="P649" s="563"/>
      <c r="Q649" s="579"/>
    </row>
    <row r="650" spans="1:17" ht="14.45" customHeight="1" x14ac:dyDescent="0.2">
      <c r="A650" s="557" t="s">
        <v>1329</v>
      </c>
      <c r="B650" s="558" t="s">
        <v>1136</v>
      </c>
      <c r="C650" s="558" t="s">
        <v>1137</v>
      </c>
      <c r="D650" s="558" t="s">
        <v>1178</v>
      </c>
      <c r="E650" s="558" t="s">
        <v>1179</v>
      </c>
      <c r="F650" s="578"/>
      <c r="G650" s="578"/>
      <c r="H650" s="578"/>
      <c r="I650" s="578"/>
      <c r="J650" s="578">
        <v>1</v>
      </c>
      <c r="K650" s="578">
        <v>150</v>
      </c>
      <c r="L650" s="578">
        <v>1</v>
      </c>
      <c r="M650" s="578">
        <v>150</v>
      </c>
      <c r="N650" s="578"/>
      <c r="O650" s="578"/>
      <c r="P650" s="563"/>
      <c r="Q650" s="579"/>
    </row>
    <row r="651" spans="1:17" ht="14.45" customHeight="1" x14ac:dyDescent="0.2">
      <c r="A651" s="557" t="s">
        <v>1329</v>
      </c>
      <c r="B651" s="558" t="s">
        <v>1136</v>
      </c>
      <c r="C651" s="558" t="s">
        <v>1137</v>
      </c>
      <c r="D651" s="558" t="s">
        <v>1180</v>
      </c>
      <c r="E651" s="558" t="s">
        <v>1181</v>
      </c>
      <c r="F651" s="578">
        <v>66</v>
      </c>
      <c r="G651" s="578">
        <v>20130</v>
      </c>
      <c r="H651" s="578">
        <v>0.8953033268101761</v>
      </c>
      <c r="I651" s="578">
        <v>305</v>
      </c>
      <c r="J651" s="578">
        <v>73</v>
      </c>
      <c r="K651" s="578">
        <v>22484</v>
      </c>
      <c r="L651" s="578">
        <v>1</v>
      </c>
      <c r="M651" s="578">
        <v>308</v>
      </c>
      <c r="N651" s="578">
        <v>71</v>
      </c>
      <c r="O651" s="578">
        <v>22010</v>
      </c>
      <c r="P651" s="563">
        <v>0.97891834193204053</v>
      </c>
      <c r="Q651" s="579">
        <v>310</v>
      </c>
    </row>
    <row r="652" spans="1:17" ht="14.45" customHeight="1" x14ac:dyDescent="0.2">
      <c r="A652" s="557" t="s">
        <v>1329</v>
      </c>
      <c r="B652" s="558" t="s">
        <v>1136</v>
      </c>
      <c r="C652" s="558" t="s">
        <v>1137</v>
      </c>
      <c r="D652" s="558" t="s">
        <v>1184</v>
      </c>
      <c r="E652" s="558" t="s">
        <v>1185</v>
      </c>
      <c r="F652" s="578">
        <v>52</v>
      </c>
      <c r="G652" s="578">
        <v>25740</v>
      </c>
      <c r="H652" s="578">
        <v>0.72652346947415958</v>
      </c>
      <c r="I652" s="578">
        <v>495</v>
      </c>
      <c r="J652" s="578">
        <v>71</v>
      </c>
      <c r="K652" s="578">
        <v>35429</v>
      </c>
      <c r="L652" s="578">
        <v>1</v>
      </c>
      <c r="M652" s="578">
        <v>499</v>
      </c>
      <c r="N652" s="578">
        <v>51</v>
      </c>
      <c r="O652" s="578">
        <v>25653</v>
      </c>
      <c r="P652" s="563">
        <v>0.72406785401789497</v>
      </c>
      <c r="Q652" s="579">
        <v>503</v>
      </c>
    </row>
    <row r="653" spans="1:17" ht="14.45" customHeight="1" x14ac:dyDescent="0.2">
      <c r="A653" s="557" t="s">
        <v>1329</v>
      </c>
      <c r="B653" s="558" t="s">
        <v>1136</v>
      </c>
      <c r="C653" s="558" t="s">
        <v>1137</v>
      </c>
      <c r="D653" s="558" t="s">
        <v>1188</v>
      </c>
      <c r="E653" s="558" t="s">
        <v>1189</v>
      </c>
      <c r="F653" s="578">
        <v>98</v>
      </c>
      <c r="G653" s="578">
        <v>36358</v>
      </c>
      <c r="H653" s="578">
        <v>0.85572396912069293</v>
      </c>
      <c r="I653" s="578">
        <v>371</v>
      </c>
      <c r="J653" s="578">
        <v>113</v>
      </c>
      <c r="K653" s="578">
        <v>42488</v>
      </c>
      <c r="L653" s="578">
        <v>1</v>
      </c>
      <c r="M653" s="578">
        <v>376</v>
      </c>
      <c r="N653" s="578">
        <v>101</v>
      </c>
      <c r="O653" s="578">
        <v>38380</v>
      </c>
      <c r="P653" s="563">
        <v>0.9033138768593485</v>
      </c>
      <c r="Q653" s="579">
        <v>380</v>
      </c>
    </row>
    <row r="654" spans="1:17" ht="14.45" customHeight="1" x14ac:dyDescent="0.2">
      <c r="A654" s="557" t="s">
        <v>1329</v>
      </c>
      <c r="B654" s="558" t="s">
        <v>1136</v>
      </c>
      <c r="C654" s="558" t="s">
        <v>1137</v>
      </c>
      <c r="D654" s="558" t="s">
        <v>1192</v>
      </c>
      <c r="E654" s="558" t="s">
        <v>1193</v>
      </c>
      <c r="F654" s="578">
        <v>4</v>
      </c>
      <c r="G654" s="578">
        <v>48</v>
      </c>
      <c r="H654" s="578">
        <v>1.3333333333333333</v>
      </c>
      <c r="I654" s="578">
        <v>12</v>
      </c>
      <c r="J654" s="578">
        <v>3</v>
      </c>
      <c r="K654" s="578">
        <v>36</v>
      </c>
      <c r="L654" s="578">
        <v>1</v>
      </c>
      <c r="M654" s="578">
        <v>12</v>
      </c>
      <c r="N654" s="578">
        <v>4</v>
      </c>
      <c r="O654" s="578">
        <v>48</v>
      </c>
      <c r="P654" s="563">
        <v>1.3333333333333333</v>
      </c>
      <c r="Q654" s="579">
        <v>12</v>
      </c>
    </row>
    <row r="655" spans="1:17" ht="14.45" customHeight="1" x14ac:dyDescent="0.2">
      <c r="A655" s="557" t="s">
        <v>1329</v>
      </c>
      <c r="B655" s="558" t="s">
        <v>1136</v>
      </c>
      <c r="C655" s="558" t="s">
        <v>1137</v>
      </c>
      <c r="D655" s="558" t="s">
        <v>1196</v>
      </c>
      <c r="E655" s="558" t="s">
        <v>1197</v>
      </c>
      <c r="F655" s="578">
        <v>92</v>
      </c>
      <c r="G655" s="578">
        <v>10304</v>
      </c>
      <c r="H655" s="578">
        <v>0.76626756897449244</v>
      </c>
      <c r="I655" s="578">
        <v>112</v>
      </c>
      <c r="J655" s="578">
        <v>119</v>
      </c>
      <c r="K655" s="578">
        <v>13447</v>
      </c>
      <c r="L655" s="578">
        <v>1</v>
      </c>
      <c r="M655" s="578">
        <v>113</v>
      </c>
      <c r="N655" s="578">
        <v>120</v>
      </c>
      <c r="O655" s="578">
        <v>13680</v>
      </c>
      <c r="P655" s="563">
        <v>1.0173272848962593</v>
      </c>
      <c r="Q655" s="579">
        <v>114</v>
      </c>
    </row>
    <row r="656" spans="1:17" ht="14.45" customHeight="1" x14ac:dyDescent="0.2">
      <c r="A656" s="557" t="s">
        <v>1329</v>
      </c>
      <c r="B656" s="558" t="s">
        <v>1136</v>
      </c>
      <c r="C656" s="558" t="s">
        <v>1137</v>
      </c>
      <c r="D656" s="558" t="s">
        <v>1198</v>
      </c>
      <c r="E656" s="558" t="s">
        <v>1199</v>
      </c>
      <c r="F656" s="578"/>
      <c r="G656" s="578"/>
      <c r="H656" s="578"/>
      <c r="I656" s="578"/>
      <c r="J656" s="578">
        <v>1</v>
      </c>
      <c r="K656" s="578">
        <v>126</v>
      </c>
      <c r="L656" s="578">
        <v>1</v>
      </c>
      <c r="M656" s="578">
        <v>126</v>
      </c>
      <c r="N656" s="578">
        <v>5</v>
      </c>
      <c r="O656" s="578">
        <v>630</v>
      </c>
      <c r="P656" s="563">
        <v>5</v>
      </c>
      <c r="Q656" s="579">
        <v>126</v>
      </c>
    </row>
    <row r="657" spans="1:17" ht="14.45" customHeight="1" x14ac:dyDescent="0.2">
      <c r="A657" s="557" t="s">
        <v>1329</v>
      </c>
      <c r="B657" s="558" t="s">
        <v>1136</v>
      </c>
      <c r="C657" s="558" t="s">
        <v>1137</v>
      </c>
      <c r="D657" s="558" t="s">
        <v>1202</v>
      </c>
      <c r="E657" s="558" t="s">
        <v>1203</v>
      </c>
      <c r="F657" s="578">
        <v>77</v>
      </c>
      <c r="G657" s="578">
        <v>35266</v>
      </c>
      <c r="H657" s="578">
        <v>0.76937844972402203</v>
      </c>
      <c r="I657" s="578">
        <v>458</v>
      </c>
      <c r="J657" s="578">
        <v>99</v>
      </c>
      <c r="K657" s="578">
        <v>45837</v>
      </c>
      <c r="L657" s="578">
        <v>1</v>
      </c>
      <c r="M657" s="578">
        <v>463</v>
      </c>
      <c r="N657" s="578">
        <v>96</v>
      </c>
      <c r="O657" s="578">
        <v>44832</v>
      </c>
      <c r="P657" s="563">
        <v>0.97807448131422214</v>
      </c>
      <c r="Q657" s="579">
        <v>467</v>
      </c>
    </row>
    <row r="658" spans="1:17" ht="14.45" customHeight="1" x14ac:dyDescent="0.2">
      <c r="A658" s="557" t="s">
        <v>1329</v>
      </c>
      <c r="B658" s="558" t="s">
        <v>1136</v>
      </c>
      <c r="C658" s="558" t="s">
        <v>1137</v>
      </c>
      <c r="D658" s="558" t="s">
        <v>1204</v>
      </c>
      <c r="E658" s="558" t="s">
        <v>1205</v>
      </c>
      <c r="F658" s="578">
        <v>4</v>
      </c>
      <c r="G658" s="578">
        <v>232</v>
      </c>
      <c r="H658" s="578">
        <v>1.9661016949152543</v>
      </c>
      <c r="I658" s="578">
        <v>58</v>
      </c>
      <c r="J658" s="578">
        <v>2</v>
      </c>
      <c r="K658" s="578">
        <v>118</v>
      </c>
      <c r="L658" s="578">
        <v>1</v>
      </c>
      <c r="M658" s="578">
        <v>59</v>
      </c>
      <c r="N658" s="578">
        <v>10</v>
      </c>
      <c r="O658" s="578">
        <v>590</v>
      </c>
      <c r="P658" s="563">
        <v>5</v>
      </c>
      <c r="Q658" s="579">
        <v>59</v>
      </c>
    </row>
    <row r="659" spans="1:17" ht="14.45" customHeight="1" x14ac:dyDescent="0.2">
      <c r="A659" s="557" t="s">
        <v>1329</v>
      </c>
      <c r="B659" s="558" t="s">
        <v>1136</v>
      </c>
      <c r="C659" s="558" t="s">
        <v>1137</v>
      </c>
      <c r="D659" s="558" t="s">
        <v>1212</v>
      </c>
      <c r="E659" s="558" t="s">
        <v>1213</v>
      </c>
      <c r="F659" s="578">
        <v>26</v>
      </c>
      <c r="G659" s="578">
        <v>4576</v>
      </c>
      <c r="H659" s="578">
        <v>1.3454866215818877</v>
      </c>
      <c r="I659" s="578">
        <v>176</v>
      </c>
      <c r="J659" s="578">
        <v>19</v>
      </c>
      <c r="K659" s="578">
        <v>3401</v>
      </c>
      <c r="L659" s="578">
        <v>1</v>
      </c>
      <c r="M659" s="578">
        <v>179</v>
      </c>
      <c r="N659" s="578">
        <v>14</v>
      </c>
      <c r="O659" s="578">
        <v>2534</v>
      </c>
      <c r="P659" s="563">
        <v>0.74507497794766242</v>
      </c>
      <c r="Q659" s="579">
        <v>181</v>
      </c>
    </row>
    <row r="660" spans="1:17" ht="14.45" customHeight="1" x14ac:dyDescent="0.2">
      <c r="A660" s="557" t="s">
        <v>1329</v>
      </c>
      <c r="B660" s="558" t="s">
        <v>1136</v>
      </c>
      <c r="C660" s="558" t="s">
        <v>1137</v>
      </c>
      <c r="D660" s="558" t="s">
        <v>1220</v>
      </c>
      <c r="E660" s="558" t="s">
        <v>1221</v>
      </c>
      <c r="F660" s="578"/>
      <c r="G660" s="578"/>
      <c r="H660" s="578"/>
      <c r="I660" s="578"/>
      <c r="J660" s="578">
        <v>1</v>
      </c>
      <c r="K660" s="578">
        <v>31</v>
      </c>
      <c r="L660" s="578">
        <v>1</v>
      </c>
      <c r="M660" s="578">
        <v>31</v>
      </c>
      <c r="N660" s="578"/>
      <c r="O660" s="578"/>
      <c r="P660" s="563"/>
      <c r="Q660" s="579"/>
    </row>
    <row r="661" spans="1:17" ht="14.45" customHeight="1" x14ac:dyDescent="0.2">
      <c r="A661" s="557" t="s">
        <v>1329</v>
      </c>
      <c r="B661" s="558" t="s">
        <v>1136</v>
      </c>
      <c r="C661" s="558" t="s">
        <v>1137</v>
      </c>
      <c r="D661" s="558" t="s">
        <v>1228</v>
      </c>
      <c r="E661" s="558" t="s">
        <v>1229</v>
      </c>
      <c r="F661" s="578"/>
      <c r="G661" s="578"/>
      <c r="H661" s="578"/>
      <c r="I661" s="578"/>
      <c r="J661" s="578">
        <v>6</v>
      </c>
      <c r="K661" s="578">
        <v>12876</v>
      </c>
      <c r="L661" s="578">
        <v>1</v>
      </c>
      <c r="M661" s="578">
        <v>2146</v>
      </c>
      <c r="N661" s="578"/>
      <c r="O661" s="578"/>
      <c r="P661" s="563"/>
      <c r="Q661" s="579"/>
    </row>
    <row r="662" spans="1:17" ht="14.45" customHeight="1" x14ac:dyDescent="0.2">
      <c r="A662" s="557" t="s">
        <v>1329</v>
      </c>
      <c r="B662" s="558" t="s">
        <v>1136</v>
      </c>
      <c r="C662" s="558" t="s">
        <v>1137</v>
      </c>
      <c r="D662" s="558" t="s">
        <v>1239</v>
      </c>
      <c r="E662" s="558" t="s">
        <v>1240</v>
      </c>
      <c r="F662" s="578">
        <v>1</v>
      </c>
      <c r="G662" s="578">
        <v>289</v>
      </c>
      <c r="H662" s="578"/>
      <c r="I662" s="578">
        <v>289</v>
      </c>
      <c r="J662" s="578">
        <v>0</v>
      </c>
      <c r="K662" s="578">
        <v>0</v>
      </c>
      <c r="L662" s="578"/>
      <c r="M662" s="578"/>
      <c r="N662" s="578"/>
      <c r="O662" s="578"/>
      <c r="P662" s="563"/>
      <c r="Q662" s="579"/>
    </row>
    <row r="663" spans="1:17" ht="14.45" customHeight="1" x14ac:dyDescent="0.2">
      <c r="A663" s="557" t="s">
        <v>1329</v>
      </c>
      <c r="B663" s="558" t="s">
        <v>1136</v>
      </c>
      <c r="C663" s="558" t="s">
        <v>1137</v>
      </c>
      <c r="D663" s="558" t="s">
        <v>1249</v>
      </c>
      <c r="E663" s="558" t="s">
        <v>1250</v>
      </c>
      <c r="F663" s="578"/>
      <c r="G663" s="578"/>
      <c r="H663" s="578"/>
      <c r="I663" s="578"/>
      <c r="J663" s="578">
        <v>1</v>
      </c>
      <c r="K663" s="578">
        <v>0</v>
      </c>
      <c r="L663" s="578"/>
      <c r="M663" s="578">
        <v>0</v>
      </c>
      <c r="N663" s="578"/>
      <c r="O663" s="578"/>
      <c r="P663" s="563"/>
      <c r="Q663" s="579"/>
    </row>
    <row r="664" spans="1:17" ht="14.45" customHeight="1" x14ac:dyDescent="0.2">
      <c r="A664" s="557" t="s">
        <v>1329</v>
      </c>
      <c r="B664" s="558" t="s">
        <v>1136</v>
      </c>
      <c r="C664" s="558" t="s">
        <v>1137</v>
      </c>
      <c r="D664" s="558" t="s">
        <v>1253</v>
      </c>
      <c r="E664" s="558" t="s">
        <v>1254</v>
      </c>
      <c r="F664" s="578">
        <v>21</v>
      </c>
      <c r="G664" s="578">
        <v>100359</v>
      </c>
      <c r="H664" s="578">
        <v>0.87062773266708304</v>
      </c>
      <c r="I664" s="578">
        <v>4779</v>
      </c>
      <c r="J664" s="578">
        <v>24</v>
      </c>
      <c r="K664" s="578">
        <v>115272</v>
      </c>
      <c r="L664" s="578">
        <v>1</v>
      </c>
      <c r="M664" s="578">
        <v>4803</v>
      </c>
      <c r="N664" s="578">
        <v>20</v>
      </c>
      <c r="O664" s="578">
        <v>96480</v>
      </c>
      <c r="P664" s="563">
        <v>0.83697688944409743</v>
      </c>
      <c r="Q664" s="579">
        <v>4824</v>
      </c>
    </row>
    <row r="665" spans="1:17" ht="14.45" customHeight="1" x14ac:dyDescent="0.2">
      <c r="A665" s="557" t="s">
        <v>1329</v>
      </c>
      <c r="B665" s="558" t="s">
        <v>1136</v>
      </c>
      <c r="C665" s="558" t="s">
        <v>1137</v>
      </c>
      <c r="D665" s="558" t="s">
        <v>1255</v>
      </c>
      <c r="E665" s="558" t="s">
        <v>1256</v>
      </c>
      <c r="F665" s="578">
        <v>5</v>
      </c>
      <c r="G665" s="578">
        <v>3045</v>
      </c>
      <c r="H665" s="578">
        <v>1.2438725490196079</v>
      </c>
      <c r="I665" s="578">
        <v>609</v>
      </c>
      <c r="J665" s="578">
        <v>4</v>
      </c>
      <c r="K665" s="578">
        <v>2448</v>
      </c>
      <c r="L665" s="578">
        <v>1</v>
      </c>
      <c r="M665" s="578">
        <v>612</v>
      </c>
      <c r="N665" s="578">
        <v>4</v>
      </c>
      <c r="O665" s="578">
        <v>2460</v>
      </c>
      <c r="P665" s="563">
        <v>1.0049019607843137</v>
      </c>
      <c r="Q665" s="579">
        <v>615</v>
      </c>
    </row>
    <row r="666" spans="1:17" ht="14.45" customHeight="1" x14ac:dyDescent="0.2">
      <c r="A666" s="557" t="s">
        <v>1329</v>
      </c>
      <c r="B666" s="558" t="s">
        <v>1136</v>
      </c>
      <c r="C666" s="558" t="s">
        <v>1137</v>
      </c>
      <c r="D666" s="558" t="s">
        <v>1257</v>
      </c>
      <c r="E666" s="558" t="s">
        <v>1258</v>
      </c>
      <c r="F666" s="578"/>
      <c r="G666" s="578"/>
      <c r="H666" s="578"/>
      <c r="I666" s="578"/>
      <c r="J666" s="578">
        <v>1</v>
      </c>
      <c r="K666" s="578">
        <v>2845</v>
      </c>
      <c r="L666" s="578">
        <v>1</v>
      </c>
      <c r="M666" s="578">
        <v>2845</v>
      </c>
      <c r="N666" s="578"/>
      <c r="O666" s="578"/>
      <c r="P666" s="563"/>
      <c r="Q666" s="579"/>
    </row>
    <row r="667" spans="1:17" ht="14.45" customHeight="1" x14ac:dyDescent="0.2">
      <c r="A667" s="557" t="s">
        <v>1330</v>
      </c>
      <c r="B667" s="558" t="s">
        <v>1136</v>
      </c>
      <c r="C667" s="558" t="s">
        <v>1137</v>
      </c>
      <c r="D667" s="558" t="s">
        <v>1138</v>
      </c>
      <c r="E667" s="558" t="s">
        <v>1139</v>
      </c>
      <c r="F667" s="578">
        <v>2</v>
      </c>
      <c r="G667" s="578">
        <v>4470</v>
      </c>
      <c r="H667" s="578">
        <v>0.39575033200531207</v>
      </c>
      <c r="I667" s="578">
        <v>2235</v>
      </c>
      <c r="J667" s="578">
        <v>5</v>
      </c>
      <c r="K667" s="578">
        <v>11295</v>
      </c>
      <c r="L667" s="578">
        <v>1</v>
      </c>
      <c r="M667" s="578">
        <v>2259</v>
      </c>
      <c r="N667" s="578">
        <v>5</v>
      </c>
      <c r="O667" s="578">
        <v>11400</v>
      </c>
      <c r="P667" s="563">
        <v>1.0092961487383798</v>
      </c>
      <c r="Q667" s="579">
        <v>2280</v>
      </c>
    </row>
    <row r="668" spans="1:17" ht="14.45" customHeight="1" x14ac:dyDescent="0.2">
      <c r="A668" s="557" t="s">
        <v>1330</v>
      </c>
      <c r="B668" s="558" t="s">
        <v>1136</v>
      </c>
      <c r="C668" s="558" t="s">
        <v>1137</v>
      </c>
      <c r="D668" s="558" t="s">
        <v>1140</v>
      </c>
      <c r="E668" s="558" t="s">
        <v>1141</v>
      </c>
      <c r="F668" s="578">
        <v>25</v>
      </c>
      <c r="G668" s="578">
        <v>1450</v>
      </c>
      <c r="H668" s="578">
        <v>1.6384180790960452</v>
      </c>
      <c r="I668" s="578">
        <v>58</v>
      </c>
      <c r="J668" s="578">
        <v>15</v>
      </c>
      <c r="K668" s="578">
        <v>885</v>
      </c>
      <c r="L668" s="578">
        <v>1</v>
      </c>
      <c r="M668" s="578">
        <v>59</v>
      </c>
      <c r="N668" s="578">
        <v>29</v>
      </c>
      <c r="O668" s="578">
        <v>1711</v>
      </c>
      <c r="P668" s="563">
        <v>1.9333333333333333</v>
      </c>
      <c r="Q668" s="579">
        <v>59</v>
      </c>
    </row>
    <row r="669" spans="1:17" ht="14.45" customHeight="1" x14ac:dyDescent="0.2">
      <c r="A669" s="557" t="s">
        <v>1330</v>
      </c>
      <c r="B669" s="558" t="s">
        <v>1136</v>
      </c>
      <c r="C669" s="558" t="s">
        <v>1137</v>
      </c>
      <c r="D669" s="558" t="s">
        <v>1148</v>
      </c>
      <c r="E669" s="558" t="s">
        <v>1149</v>
      </c>
      <c r="F669" s="578">
        <v>22</v>
      </c>
      <c r="G669" s="578">
        <v>3960</v>
      </c>
      <c r="H669" s="578">
        <v>1.2729026036644167</v>
      </c>
      <c r="I669" s="578">
        <v>180</v>
      </c>
      <c r="J669" s="578">
        <v>17</v>
      </c>
      <c r="K669" s="578">
        <v>3111</v>
      </c>
      <c r="L669" s="578">
        <v>1</v>
      </c>
      <c r="M669" s="578">
        <v>183</v>
      </c>
      <c r="N669" s="578">
        <v>40</v>
      </c>
      <c r="O669" s="578">
        <v>7400</v>
      </c>
      <c r="P669" s="563">
        <v>2.3786563805850207</v>
      </c>
      <c r="Q669" s="579">
        <v>185</v>
      </c>
    </row>
    <row r="670" spans="1:17" ht="14.45" customHeight="1" x14ac:dyDescent="0.2">
      <c r="A670" s="557" t="s">
        <v>1330</v>
      </c>
      <c r="B670" s="558" t="s">
        <v>1136</v>
      </c>
      <c r="C670" s="558" t="s">
        <v>1137</v>
      </c>
      <c r="D670" s="558" t="s">
        <v>1152</v>
      </c>
      <c r="E670" s="558" t="s">
        <v>1153</v>
      </c>
      <c r="F670" s="578">
        <v>19</v>
      </c>
      <c r="G670" s="578">
        <v>6403</v>
      </c>
      <c r="H670" s="578">
        <v>0.67061164641809801</v>
      </c>
      <c r="I670" s="578">
        <v>337</v>
      </c>
      <c r="J670" s="578">
        <v>28</v>
      </c>
      <c r="K670" s="578">
        <v>9548</v>
      </c>
      <c r="L670" s="578">
        <v>1</v>
      </c>
      <c r="M670" s="578">
        <v>341</v>
      </c>
      <c r="N670" s="578">
        <v>16</v>
      </c>
      <c r="O670" s="578">
        <v>5504</v>
      </c>
      <c r="P670" s="563">
        <v>0.5764558022622539</v>
      </c>
      <c r="Q670" s="579">
        <v>344</v>
      </c>
    </row>
    <row r="671" spans="1:17" ht="14.45" customHeight="1" x14ac:dyDescent="0.2">
      <c r="A671" s="557" t="s">
        <v>1330</v>
      </c>
      <c r="B671" s="558" t="s">
        <v>1136</v>
      </c>
      <c r="C671" s="558" t="s">
        <v>1137</v>
      </c>
      <c r="D671" s="558" t="s">
        <v>1154</v>
      </c>
      <c r="E671" s="558" t="s">
        <v>1155</v>
      </c>
      <c r="F671" s="578">
        <v>4</v>
      </c>
      <c r="G671" s="578">
        <v>1836</v>
      </c>
      <c r="H671" s="578">
        <v>1.3246753246753247</v>
      </c>
      <c r="I671" s="578">
        <v>459</v>
      </c>
      <c r="J671" s="578">
        <v>3</v>
      </c>
      <c r="K671" s="578">
        <v>1386</v>
      </c>
      <c r="L671" s="578">
        <v>1</v>
      </c>
      <c r="M671" s="578">
        <v>462</v>
      </c>
      <c r="N671" s="578"/>
      <c r="O671" s="578"/>
      <c r="P671" s="563"/>
      <c r="Q671" s="579"/>
    </row>
    <row r="672" spans="1:17" ht="14.45" customHeight="1" x14ac:dyDescent="0.2">
      <c r="A672" s="557" t="s">
        <v>1330</v>
      </c>
      <c r="B672" s="558" t="s">
        <v>1136</v>
      </c>
      <c r="C672" s="558" t="s">
        <v>1137</v>
      </c>
      <c r="D672" s="558" t="s">
        <v>1156</v>
      </c>
      <c r="E672" s="558" t="s">
        <v>1157</v>
      </c>
      <c r="F672" s="578">
        <v>123</v>
      </c>
      <c r="G672" s="578">
        <v>43050</v>
      </c>
      <c r="H672" s="578">
        <v>0.6101968788535953</v>
      </c>
      <c r="I672" s="578">
        <v>350</v>
      </c>
      <c r="J672" s="578">
        <v>201</v>
      </c>
      <c r="K672" s="578">
        <v>70551</v>
      </c>
      <c r="L672" s="578">
        <v>1</v>
      </c>
      <c r="M672" s="578">
        <v>351</v>
      </c>
      <c r="N672" s="578">
        <v>157</v>
      </c>
      <c r="O672" s="578">
        <v>55421</v>
      </c>
      <c r="P672" s="563">
        <v>0.78554520843078057</v>
      </c>
      <c r="Q672" s="579">
        <v>353</v>
      </c>
    </row>
    <row r="673" spans="1:17" ht="14.45" customHeight="1" x14ac:dyDescent="0.2">
      <c r="A673" s="557" t="s">
        <v>1330</v>
      </c>
      <c r="B673" s="558" t="s">
        <v>1136</v>
      </c>
      <c r="C673" s="558" t="s">
        <v>1137</v>
      </c>
      <c r="D673" s="558" t="s">
        <v>1168</v>
      </c>
      <c r="E673" s="558" t="s">
        <v>1169</v>
      </c>
      <c r="F673" s="578">
        <v>2</v>
      </c>
      <c r="G673" s="578">
        <v>98</v>
      </c>
      <c r="H673" s="578">
        <v>0.98</v>
      </c>
      <c r="I673" s="578">
        <v>49</v>
      </c>
      <c r="J673" s="578">
        <v>2</v>
      </c>
      <c r="K673" s="578">
        <v>100</v>
      </c>
      <c r="L673" s="578">
        <v>1</v>
      </c>
      <c r="M673" s="578">
        <v>50</v>
      </c>
      <c r="N673" s="578"/>
      <c r="O673" s="578"/>
      <c r="P673" s="563"/>
      <c r="Q673" s="579"/>
    </row>
    <row r="674" spans="1:17" ht="14.45" customHeight="1" x14ac:dyDescent="0.2">
      <c r="A674" s="557" t="s">
        <v>1330</v>
      </c>
      <c r="B674" s="558" t="s">
        <v>1136</v>
      </c>
      <c r="C674" s="558" t="s">
        <v>1137</v>
      </c>
      <c r="D674" s="558" t="s">
        <v>1170</v>
      </c>
      <c r="E674" s="558" t="s">
        <v>1171</v>
      </c>
      <c r="F674" s="578">
        <v>3</v>
      </c>
      <c r="G674" s="578">
        <v>1176</v>
      </c>
      <c r="H674" s="578">
        <v>0.29473684210526313</v>
      </c>
      <c r="I674" s="578">
        <v>392</v>
      </c>
      <c r="J674" s="578">
        <v>10</v>
      </c>
      <c r="K674" s="578">
        <v>3990</v>
      </c>
      <c r="L674" s="578">
        <v>1</v>
      </c>
      <c r="M674" s="578">
        <v>399</v>
      </c>
      <c r="N674" s="578">
        <v>4</v>
      </c>
      <c r="O674" s="578">
        <v>1620</v>
      </c>
      <c r="P674" s="563">
        <v>0.40601503759398494</v>
      </c>
      <c r="Q674" s="579">
        <v>405</v>
      </c>
    </row>
    <row r="675" spans="1:17" ht="14.45" customHeight="1" x14ac:dyDescent="0.2">
      <c r="A675" s="557" t="s">
        <v>1330</v>
      </c>
      <c r="B675" s="558" t="s">
        <v>1136</v>
      </c>
      <c r="C675" s="558" t="s">
        <v>1137</v>
      </c>
      <c r="D675" s="558" t="s">
        <v>1172</v>
      </c>
      <c r="E675" s="558" t="s">
        <v>1173</v>
      </c>
      <c r="F675" s="578"/>
      <c r="G675" s="578"/>
      <c r="H675" s="578"/>
      <c r="I675" s="578"/>
      <c r="J675" s="578">
        <v>1</v>
      </c>
      <c r="K675" s="578">
        <v>38</v>
      </c>
      <c r="L675" s="578">
        <v>1</v>
      </c>
      <c r="M675" s="578">
        <v>38</v>
      </c>
      <c r="N675" s="578"/>
      <c r="O675" s="578"/>
      <c r="P675" s="563"/>
      <c r="Q675" s="579"/>
    </row>
    <row r="676" spans="1:17" ht="14.45" customHeight="1" x14ac:dyDescent="0.2">
      <c r="A676" s="557" t="s">
        <v>1330</v>
      </c>
      <c r="B676" s="558" t="s">
        <v>1136</v>
      </c>
      <c r="C676" s="558" t="s">
        <v>1137</v>
      </c>
      <c r="D676" s="558" t="s">
        <v>1176</v>
      </c>
      <c r="E676" s="558" t="s">
        <v>1177</v>
      </c>
      <c r="F676" s="578">
        <v>3</v>
      </c>
      <c r="G676" s="578">
        <v>2120</v>
      </c>
      <c r="H676" s="578">
        <v>0.24777933613838243</v>
      </c>
      <c r="I676" s="578">
        <v>706.66666666666663</v>
      </c>
      <c r="J676" s="578">
        <v>12</v>
      </c>
      <c r="K676" s="578">
        <v>8556</v>
      </c>
      <c r="L676" s="578">
        <v>1</v>
      </c>
      <c r="M676" s="578">
        <v>713</v>
      </c>
      <c r="N676" s="578">
        <v>4</v>
      </c>
      <c r="O676" s="578">
        <v>2876</v>
      </c>
      <c r="P676" s="563">
        <v>0.33613838242169236</v>
      </c>
      <c r="Q676" s="579">
        <v>719</v>
      </c>
    </row>
    <row r="677" spans="1:17" ht="14.45" customHeight="1" x14ac:dyDescent="0.2">
      <c r="A677" s="557" t="s">
        <v>1330</v>
      </c>
      <c r="B677" s="558" t="s">
        <v>1136</v>
      </c>
      <c r="C677" s="558" t="s">
        <v>1137</v>
      </c>
      <c r="D677" s="558" t="s">
        <v>1178</v>
      </c>
      <c r="E677" s="558" t="s">
        <v>1179</v>
      </c>
      <c r="F677" s="578"/>
      <c r="G677" s="578"/>
      <c r="H677" s="578"/>
      <c r="I677" s="578"/>
      <c r="J677" s="578">
        <v>1</v>
      </c>
      <c r="K677" s="578">
        <v>150</v>
      </c>
      <c r="L677" s="578">
        <v>1</v>
      </c>
      <c r="M677" s="578">
        <v>150</v>
      </c>
      <c r="N677" s="578"/>
      <c r="O677" s="578"/>
      <c r="P677" s="563"/>
      <c r="Q677" s="579"/>
    </row>
    <row r="678" spans="1:17" ht="14.45" customHeight="1" x14ac:dyDescent="0.2">
      <c r="A678" s="557" t="s">
        <v>1330</v>
      </c>
      <c r="B678" s="558" t="s">
        <v>1136</v>
      </c>
      <c r="C678" s="558" t="s">
        <v>1137</v>
      </c>
      <c r="D678" s="558" t="s">
        <v>1180</v>
      </c>
      <c r="E678" s="558" t="s">
        <v>1181</v>
      </c>
      <c r="F678" s="578">
        <v>6</v>
      </c>
      <c r="G678" s="578">
        <v>1830</v>
      </c>
      <c r="H678" s="578"/>
      <c r="I678" s="578">
        <v>305</v>
      </c>
      <c r="J678" s="578"/>
      <c r="K678" s="578"/>
      <c r="L678" s="578"/>
      <c r="M678" s="578"/>
      <c r="N678" s="578">
        <v>4</v>
      </c>
      <c r="O678" s="578">
        <v>1240</v>
      </c>
      <c r="P678" s="563"/>
      <c r="Q678" s="579">
        <v>310</v>
      </c>
    </row>
    <row r="679" spans="1:17" ht="14.45" customHeight="1" x14ac:dyDescent="0.2">
      <c r="A679" s="557" t="s">
        <v>1330</v>
      </c>
      <c r="B679" s="558" t="s">
        <v>1136</v>
      </c>
      <c r="C679" s="558" t="s">
        <v>1137</v>
      </c>
      <c r="D679" s="558" t="s">
        <v>1182</v>
      </c>
      <c r="E679" s="558" t="s">
        <v>1183</v>
      </c>
      <c r="F679" s="578">
        <v>3</v>
      </c>
      <c r="G679" s="578">
        <v>11166</v>
      </c>
      <c r="H679" s="578">
        <v>0.98910443794844538</v>
      </c>
      <c r="I679" s="578">
        <v>3722</v>
      </c>
      <c r="J679" s="578">
        <v>3</v>
      </c>
      <c r="K679" s="578">
        <v>11289</v>
      </c>
      <c r="L679" s="578">
        <v>1</v>
      </c>
      <c r="M679" s="578">
        <v>3763</v>
      </c>
      <c r="N679" s="578">
        <v>1</v>
      </c>
      <c r="O679" s="578">
        <v>3799</v>
      </c>
      <c r="P679" s="563">
        <v>0.33652227832403225</v>
      </c>
      <c r="Q679" s="579">
        <v>3799</v>
      </c>
    </row>
    <row r="680" spans="1:17" ht="14.45" customHeight="1" x14ac:dyDescent="0.2">
      <c r="A680" s="557" t="s">
        <v>1330</v>
      </c>
      <c r="B680" s="558" t="s">
        <v>1136</v>
      </c>
      <c r="C680" s="558" t="s">
        <v>1137</v>
      </c>
      <c r="D680" s="558" t="s">
        <v>1184</v>
      </c>
      <c r="E680" s="558" t="s">
        <v>1185</v>
      </c>
      <c r="F680" s="578">
        <v>28</v>
      </c>
      <c r="G680" s="578">
        <v>13860</v>
      </c>
      <c r="H680" s="578">
        <v>0.77154308617234468</v>
      </c>
      <c r="I680" s="578">
        <v>495</v>
      </c>
      <c r="J680" s="578">
        <v>36</v>
      </c>
      <c r="K680" s="578">
        <v>17964</v>
      </c>
      <c r="L680" s="578">
        <v>1</v>
      </c>
      <c r="M680" s="578">
        <v>499</v>
      </c>
      <c r="N680" s="578">
        <v>46</v>
      </c>
      <c r="O680" s="578">
        <v>23138</v>
      </c>
      <c r="P680" s="563">
        <v>1.288020485415275</v>
      </c>
      <c r="Q680" s="579">
        <v>503</v>
      </c>
    </row>
    <row r="681" spans="1:17" ht="14.45" customHeight="1" x14ac:dyDescent="0.2">
      <c r="A681" s="557" t="s">
        <v>1330</v>
      </c>
      <c r="B681" s="558" t="s">
        <v>1136</v>
      </c>
      <c r="C681" s="558" t="s">
        <v>1137</v>
      </c>
      <c r="D681" s="558" t="s">
        <v>1186</v>
      </c>
      <c r="E681" s="558" t="s">
        <v>1187</v>
      </c>
      <c r="F681" s="578">
        <v>2</v>
      </c>
      <c r="G681" s="578">
        <v>13196</v>
      </c>
      <c r="H681" s="578">
        <v>0.28267249319880899</v>
      </c>
      <c r="I681" s="578">
        <v>6598</v>
      </c>
      <c r="J681" s="578">
        <v>7</v>
      </c>
      <c r="K681" s="578">
        <v>46683</v>
      </c>
      <c r="L681" s="578">
        <v>1</v>
      </c>
      <c r="M681" s="578">
        <v>6669</v>
      </c>
      <c r="N681" s="578">
        <v>6</v>
      </c>
      <c r="O681" s="578">
        <v>40392</v>
      </c>
      <c r="P681" s="563">
        <v>0.86524002313476001</v>
      </c>
      <c r="Q681" s="579">
        <v>6732</v>
      </c>
    </row>
    <row r="682" spans="1:17" ht="14.45" customHeight="1" x14ac:dyDescent="0.2">
      <c r="A682" s="557" t="s">
        <v>1330</v>
      </c>
      <c r="B682" s="558" t="s">
        <v>1136</v>
      </c>
      <c r="C682" s="558" t="s">
        <v>1137</v>
      </c>
      <c r="D682" s="558" t="s">
        <v>1188</v>
      </c>
      <c r="E682" s="558" t="s">
        <v>1189</v>
      </c>
      <c r="F682" s="578">
        <v>30</v>
      </c>
      <c r="G682" s="578">
        <v>11130</v>
      </c>
      <c r="H682" s="578">
        <v>0.9548730267673301</v>
      </c>
      <c r="I682" s="578">
        <v>371</v>
      </c>
      <c r="J682" s="578">
        <v>31</v>
      </c>
      <c r="K682" s="578">
        <v>11656</v>
      </c>
      <c r="L682" s="578">
        <v>1</v>
      </c>
      <c r="M682" s="578">
        <v>376</v>
      </c>
      <c r="N682" s="578">
        <v>44</v>
      </c>
      <c r="O682" s="578">
        <v>16720</v>
      </c>
      <c r="P682" s="563">
        <v>1.4344543582704186</v>
      </c>
      <c r="Q682" s="579">
        <v>380</v>
      </c>
    </row>
    <row r="683" spans="1:17" ht="14.45" customHeight="1" x14ac:dyDescent="0.2">
      <c r="A683" s="557" t="s">
        <v>1330</v>
      </c>
      <c r="B683" s="558" t="s">
        <v>1136</v>
      </c>
      <c r="C683" s="558" t="s">
        <v>1137</v>
      </c>
      <c r="D683" s="558" t="s">
        <v>1190</v>
      </c>
      <c r="E683" s="558" t="s">
        <v>1191</v>
      </c>
      <c r="F683" s="578">
        <v>4</v>
      </c>
      <c r="G683" s="578">
        <v>12452</v>
      </c>
      <c r="H683" s="578">
        <v>0.99393358876117499</v>
      </c>
      <c r="I683" s="578">
        <v>3113</v>
      </c>
      <c r="J683" s="578">
        <v>4</v>
      </c>
      <c r="K683" s="578">
        <v>12528</v>
      </c>
      <c r="L683" s="578">
        <v>1</v>
      </c>
      <c r="M683" s="578">
        <v>3132</v>
      </c>
      <c r="N683" s="578">
        <v>3</v>
      </c>
      <c r="O683" s="578">
        <v>9447</v>
      </c>
      <c r="P683" s="563">
        <v>0.75407088122605359</v>
      </c>
      <c r="Q683" s="579">
        <v>3149</v>
      </c>
    </row>
    <row r="684" spans="1:17" ht="14.45" customHeight="1" x14ac:dyDescent="0.2">
      <c r="A684" s="557" t="s">
        <v>1330</v>
      </c>
      <c r="B684" s="558" t="s">
        <v>1136</v>
      </c>
      <c r="C684" s="558" t="s">
        <v>1137</v>
      </c>
      <c r="D684" s="558" t="s">
        <v>1194</v>
      </c>
      <c r="E684" s="558" t="s">
        <v>1195</v>
      </c>
      <c r="F684" s="578"/>
      <c r="G684" s="578"/>
      <c r="H684" s="578"/>
      <c r="I684" s="578"/>
      <c r="J684" s="578">
        <v>1</v>
      </c>
      <c r="K684" s="578">
        <v>12804</v>
      </c>
      <c r="L684" s="578">
        <v>1</v>
      </c>
      <c r="M684" s="578">
        <v>12804</v>
      </c>
      <c r="N684" s="578">
        <v>3</v>
      </c>
      <c r="O684" s="578">
        <v>38433</v>
      </c>
      <c r="P684" s="563">
        <v>3.0016401124648548</v>
      </c>
      <c r="Q684" s="579">
        <v>12811</v>
      </c>
    </row>
    <row r="685" spans="1:17" ht="14.45" customHeight="1" x14ac:dyDescent="0.2">
      <c r="A685" s="557" t="s">
        <v>1330</v>
      </c>
      <c r="B685" s="558" t="s">
        <v>1136</v>
      </c>
      <c r="C685" s="558" t="s">
        <v>1137</v>
      </c>
      <c r="D685" s="558" t="s">
        <v>1196</v>
      </c>
      <c r="E685" s="558" t="s">
        <v>1197</v>
      </c>
      <c r="F685" s="578">
        <v>9</v>
      </c>
      <c r="G685" s="578">
        <v>1008</v>
      </c>
      <c r="H685" s="578">
        <v>0.68618107556160657</v>
      </c>
      <c r="I685" s="578">
        <v>112</v>
      </c>
      <c r="J685" s="578">
        <v>13</v>
      </c>
      <c r="K685" s="578">
        <v>1469</v>
      </c>
      <c r="L685" s="578">
        <v>1</v>
      </c>
      <c r="M685" s="578">
        <v>113</v>
      </c>
      <c r="N685" s="578">
        <v>5</v>
      </c>
      <c r="O685" s="578">
        <v>570</v>
      </c>
      <c r="P685" s="563">
        <v>0.38801906058543228</v>
      </c>
      <c r="Q685" s="579">
        <v>114</v>
      </c>
    </row>
    <row r="686" spans="1:17" ht="14.45" customHeight="1" x14ac:dyDescent="0.2">
      <c r="A686" s="557" t="s">
        <v>1330</v>
      </c>
      <c r="B686" s="558" t="s">
        <v>1136</v>
      </c>
      <c r="C686" s="558" t="s">
        <v>1137</v>
      </c>
      <c r="D686" s="558" t="s">
        <v>1200</v>
      </c>
      <c r="E686" s="558" t="s">
        <v>1201</v>
      </c>
      <c r="F686" s="578">
        <v>2</v>
      </c>
      <c r="G686" s="578">
        <v>992</v>
      </c>
      <c r="H686" s="578">
        <v>0.66133333333333333</v>
      </c>
      <c r="I686" s="578">
        <v>496</v>
      </c>
      <c r="J686" s="578">
        <v>3</v>
      </c>
      <c r="K686" s="578">
        <v>1500</v>
      </c>
      <c r="L686" s="578">
        <v>1</v>
      </c>
      <c r="M686" s="578">
        <v>500</v>
      </c>
      <c r="N686" s="578">
        <v>2</v>
      </c>
      <c r="O686" s="578">
        <v>1008</v>
      </c>
      <c r="P686" s="563">
        <v>0.67200000000000004</v>
      </c>
      <c r="Q686" s="579">
        <v>504</v>
      </c>
    </row>
    <row r="687" spans="1:17" ht="14.45" customHeight="1" x14ac:dyDescent="0.2">
      <c r="A687" s="557" t="s">
        <v>1330</v>
      </c>
      <c r="B687" s="558" t="s">
        <v>1136</v>
      </c>
      <c r="C687" s="558" t="s">
        <v>1137</v>
      </c>
      <c r="D687" s="558" t="s">
        <v>1202</v>
      </c>
      <c r="E687" s="558" t="s">
        <v>1203</v>
      </c>
      <c r="F687" s="578">
        <v>17</v>
      </c>
      <c r="G687" s="578">
        <v>7786</v>
      </c>
      <c r="H687" s="578">
        <v>0.70068394528437727</v>
      </c>
      <c r="I687" s="578">
        <v>458</v>
      </c>
      <c r="J687" s="578">
        <v>24</v>
      </c>
      <c r="K687" s="578">
        <v>11112</v>
      </c>
      <c r="L687" s="578">
        <v>1</v>
      </c>
      <c r="M687" s="578">
        <v>463</v>
      </c>
      <c r="N687" s="578">
        <v>11</v>
      </c>
      <c r="O687" s="578">
        <v>5137</v>
      </c>
      <c r="P687" s="563">
        <v>0.46229301655867533</v>
      </c>
      <c r="Q687" s="579">
        <v>467</v>
      </c>
    </row>
    <row r="688" spans="1:17" ht="14.45" customHeight="1" x14ac:dyDescent="0.2">
      <c r="A688" s="557" t="s">
        <v>1330</v>
      </c>
      <c r="B688" s="558" t="s">
        <v>1136</v>
      </c>
      <c r="C688" s="558" t="s">
        <v>1137</v>
      </c>
      <c r="D688" s="558" t="s">
        <v>1204</v>
      </c>
      <c r="E688" s="558" t="s">
        <v>1205</v>
      </c>
      <c r="F688" s="578">
        <v>15</v>
      </c>
      <c r="G688" s="578">
        <v>870</v>
      </c>
      <c r="H688" s="578">
        <v>0.42130750605326878</v>
      </c>
      <c r="I688" s="578">
        <v>58</v>
      </c>
      <c r="J688" s="578">
        <v>35</v>
      </c>
      <c r="K688" s="578">
        <v>2065</v>
      </c>
      <c r="L688" s="578">
        <v>1</v>
      </c>
      <c r="M688" s="578">
        <v>59</v>
      </c>
      <c r="N688" s="578">
        <v>40</v>
      </c>
      <c r="O688" s="578">
        <v>2360</v>
      </c>
      <c r="P688" s="563">
        <v>1.1428571428571428</v>
      </c>
      <c r="Q688" s="579">
        <v>59</v>
      </c>
    </row>
    <row r="689" spans="1:17" ht="14.45" customHeight="1" x14ac:dyDescent="0.2">
      <c r="A689" s="557" t="s">
        <v>1330</v>
      </c>
      <c r="B689" s="558" t="s">
        <v>1136</v>
      </c>
      <c r="C689" s="558" t="s">
        <v>1137</v>
      </c>
      <c r="D689" s="558" t="s">
        <v>1206</v>
      </c>
      <c r="E689" s="558" t="s">
        <v>1207</v>
      </c>
      <c r="F689" s="578">
        <v>1</v>
      </c>
      <c r="G689" s="578">
        <v>2174</v>
      </c>
      <c r="H689" s="578"/>
      <c r="I689" s="578">
        <v>2174</v>
      </c>
      <c r="J689" s="578"/>
      <c r="K689" s="578"/>
      <c r="L689" s="578"/>
      <c r="M689" s="578"/>
      <c r="N689" s="578">
        <v>2</v>
      </c>
      <c r="O689" s="578">
        <v>4366</v>
      </c>
      <c r="P689" s="563"/>
      <c r="Q689" s="579">
        <v>2183</v>
      </c>
    </row>
    <row r="690" spans="1:17" ht="14.45" customHeight="1" x14ac:dyDescent="0.2">
      <c r="A690" s="557" t="s">
        <v>1330</v>
      </c>
      <c r="B690" s="558" t="s">
        <v>1136</v>
      </c>
      <c r="C690" s="558" t="s">
        <v>1137</v>
      </c>
      <c r="D690" s="558" t="s">
        <v>1212</v>
      </c>
      <c r="E690" s="558" t="s">
        <v>1213</v>
      </c>
      <c r="F690" s="578">
        <v>119</v>
      </c>
      <c r="G690" s="578">
        <v>20944</v>
      </c>
      <c r="H690" s="578">
        <v>0.502169899537248</v>
      </c>
      <c r="I690" s="578">
        <v>176</v>
      </c>
      <c r="J690" s="578">
        <v>233</v>
      </c>
      <c r="K690" s="578">
        <v>41707</v>
      </c>
      <c r="L690" s="578">
        <v>1</v>
      </c>
      <c r="M690" s="578">
        <v>179</v>
      </c>
      <c r="N690" s="578">
        <v>164</v>
      </c>
      <c r="O690" s="578">
        <v>29684</v>
      </c>
      <c r="P690" s="563">
        <v>0.71172704821732558</v>
      </c>
      <c r="Q690" s="579">
        <v>181</v>
      </c>
    </row>
    <row r="691" spans="1:17" ht="14.45" customHeight="1" x14ac:dyDescent="0.2">
      <c r="A691" s="557" t="s">
        <v>1330</v>
      </c>
      <c r="B691" s="558" t="s">
        <v>1136</v>
      </c>
      <c r="C691" s="558" t="s">
        <v>1137</v>
      </c>
      <c r="D691" s="558" t="s">
        <v>1214</v>
      </c>
      <c r="E691" s="558" t="s">
        <v>1215</v>
      </c>
      <c r="F691" s="578">
        <v>22</v>
      </c>
      <c r="G691" s="578">
        <v>1892</v>
      </c>
      <c r="H691" s="578">
        <v>0.65900383141762453</v>
      </c>
      <c r="I691" s="578">
        <v>86</v>
      </c>
      <c r="J691" s="578">
        <v>33</v>
      </c>
      <c r="K691" s="578">
        <v>2871</v>
      </c>
      <c r="L691" s="578">
        <v>1</v>
      </c>
      <c r="M691" s="578">
        <v>87</v>
      </c>
      <c r="N691" s="578">
        <v>16</v>
      </c>
      <c r="O691" s="578">
        <v>1408</v>
      </c>
      <c r="P691" s="563">
        <v>0.49042145593869729</v>
      </c>
      <c r="Q691" s="579">
        <v>88</v>
      </c>
    </row>
    <row r="692" spans="1:17" ht="14.45" customHeight="1" x14ac:dyDescent="0.2">
      <c r="A692" s="557" t="s">
        <v>1330</v>
      </c>
      <c r="B692" s="558" t="s">
        <v>1136</v>
      </c>
      <c r="C692" s="558" t="s">
        <v>1137</v>
      </c>
      <c r="D692" s="558" t="s">
        <v>1218</v>
      </c>
      <c r="E692" s="558" t="s">
        <v>1219</v>
      </c>
      <c r="F692" s="578">
        <v>10</v>
      </c>
      <c r="G692" s="578">
        <v>1700</v>
      </c>
      <c r="H692" s="578">
        <v>0.76028622540250446</v>
      </c>
      <c r="I692" s="578">
        <v>170</v>
      </c>
      <c r="J692" s="578">
        <v>13</v>
      </c>
      <c r="K692" s="578">
        <v>2236</v>
      </c>
      <c r="L692" s="578">
        <v>1</v>
      </c>
      <c r="M692" s="578">
        <v>172</v>
      </c>
      <c r="N692" s="578">
        <v>8</v>
      </c>
      <c r="O692" s="578">
        <v>1392</v>
      </c>
      <c r="P692" s="563">
        <v>0.62254025044722716</v>
      </c>
      <c r="Q692" s="579">
        <v>174</v>
      </c>
    </row>
    <row r="693" spans="1:17" ht="14.45" customHeight="1" x14ac:dyDescent="0.2">
      <c r="A693" s="557" t="s">
        <v>1330</v>
      </c>
      <c r="B693" s="558" t="s">
        <v>1136</v>
      </c>
      <c r="C693" s="558" t="s">
        <v>1137</v>
      </c>
      <c r="D693" s="558" t="s">
        <v>1220</v>
      </c>
      <c r="E693" s="558" t="s">
        <v>1221</v>
      </c>
      <c r="F693" s="578"/>
      <c r="G693" s="578"/>
      <c r="H693" s="578"/>
      <c r="I693" s="578"/>
      <c r="J693" s="578">
        <v>1</v>
      </c>
      <c r="K693" s="578">
        <v>31</v>
      </c>
      <c r="L693" s="578">
        <v>1</v>
      </c>
      <c r="M693" s="578">
        <v>31</v>
      </c>
      <c r="N693" s="578"/>
      <c r="O693" s="578"/>
      <c r="P693" s="563"/>
      <c r="Q693" s="579"/>
    </row>
    <row r="694" spans="1:17" ht="14.45" customHeight="1" x14ac:dyDescent="0.2">
      <c r="A694" s="557" t="s">
        <v>1330</v>
      </c>
      <c r="B694" s="558" t="s">
        <v>1136</v>
      </c>
      <c r="C694" s="558" t="s">
        <v>1137</v>
      </c>
      <c r="D694" s="558" t="s">
        <v>1222</v>
      </c>
      <c r="E694" s="558" t="s">
        <v>1223</v>
      </c>
      <c r="F694" s="578">
        <v>3</v>
      </c>
      <c r="G694" s="578">
        <v>531</v>
      </c>
      <c r="H694" s="578">
        <v>2.9831460674157304</v>
      </c>
      <c r="I694" s="578">
        <v>177</v>
      </c>
      <c r="J694" s="578">
        <v>1</v>
      </c>
      <c r="K694" s="578">
        <v>178</v>
      </c>
      <c r="L694" s="578">
        <v>1</v>
      </c>
      <c r="M694" s="578">
        <v>178</v>
      </c>
      <c r="N694" s="578">
        <v>1</v>
      </c>
      <c r="O694" s="578">
        <v>180</v>
      </c>
      <c r="P694" s="563">
        <v>1.0112359550561798</v>
      </c>
      <c r="Q694" s="579">
        <v>180</v>
      </c>
    </row>
    <row r="695" spans="1:17" ht="14.45" customHeight="1" x14ac:dyDescent="0.2">
      <c r="A695" s="557" t="s">
        <v>1330</v>
      </c>
      <c r="B695" s="558" t="s">
        <v>1136</v>
      </c>
      <c r="C695" s="558" t="s">
        <v>1137</v>
      </c>
      <c r="D695" s="558" t="s">
        <v>1226</v>
      </c>
      <c r="E695" s="558" t="s">
        <v>1227</v>
      </c>
      <c r="F695" s="578">
        <v>3</v>
      </c>
      <c r="G695" s="578">
        <v>792</v>
      </c>
      <c r="H695" s="578">
        <v>0.29662921348314608</v>
      </c>
      <c r="I695" s="578">
        <v>264</v>
      </c>
      <c r="J695" s="578">
        <v>10</v>
      </c>
      <c r="K695" s="578">
        <v>2670</v>
      </c>
      <c r="L695" s="578">
        <v>1</v>
      </c>
      <c r="M695" s="578">
        <v>267</v>
      </c>
      <c r="N695" s="578">
        <v>2</v>
      </c>
      <c r="O695" s="578">
        <v>538</v>
      </c>
      <c r="P695" s="563">
        <v>0.20149812734082398</v>
      </c>
      <c r="Q695" s="579">
        <v>269</v>
      </c>
    </row>
    <row r="696" spans="1:17" ht="14.45" customHeight="1" x14ac:dyDescent="0.2">
      <c r="A696" s="557" t="s">
        <v>1330</v>
      </c>
      <c r="B696" s="558" t="s">
        <v>1136</v>
      </c>
      <c r="C696" s="558" t="s">
        <v>1137</v>
      </c>
      <c r="D696" s="558" t="s">
        <v>1228</v>
      </c>
      <c r="E696" s="558" t="s">
        <v>1229</v>
      </c>
      <c r="F696" s="578">
        <v>21</v>
      </c>
      <c r="G696" s="578">
        <v>44814</v>
      </c>
      <c r="H696" s="578">
        <v>2.9832246039142589</v>
      </c>
      <c r="I696" s="578">
        <v>2134</v>
      </c>
      <c r="J696" s="578">
        <v>7</v>
      </c>
      <c r="K696" s="578">
        <v>15022</v>
      </c>
      <c r="L696" s="578">
        <v>1</v>
      </c>
      <c r="M696" s="578">
        <v>2146</v>
      </c>
      <c r="N696" s="578">
        <v>18</v>
      </c>
      <c r="O696" s="578">
        <v>38826</v>
      </c>
      <c r="P696" s="563">
        <v>2.5846092397816536</v>
      </c>
      <c r="Q696" s="579">
        <v>2157</v>
      </c>
    </row>
    <row r="697" spans="1:17" ht="14.45" customHeight="1" x14ac:dyDescent="0.2">
      <c r="A697" s="557" t="s">
        <v>1330</v>
      </c>
      <c r="B697" s="558" t="s">
        <v>1136</v>
      </c>
      <c r="C697" s="558" t="s">
        <v>1137</v>
      </c>
      <c r="D697" s="558" t="s">
        <v>1232</v>
      </c>
      <c r="E697" s="558" t="s">
        <v>1233</v>
      </c>
      <c r="F697" s="578">
        <v>5</v>
      </c>
      <c r="G697" s="578">
        <v>2130</v>
      </c>
      <c r="H697" s="578">
        <v>0.48965517241379308</v>
      </c>
      <c r="I697" s="578">
        <v>426</v>
      </c>
      <c r="J697" s="578">
        <v>10</v>
      </c>
      <c r="K697" s="578">
        <v>4350</v>
      </c>
      <c r="L697" s="578">
        <v>1</v>
      </c>
      <c r="M697" s="578">
        <v>435</v>
      </c>
      <c r="N697" s="578">
        <v>7</v>
      </c>
      <c r="O697" s="578">
        <v>3094</v>
      </c>
      <c r="P697" s="563">
        <v>0.71126436781609192</v>
      </c>
      <c r="Q697" s="579">
        <v>442</v>
      </c>
    </row>
    <row r="698" spans="1:17" ht="14.45" customHeight="1" x14ac:dyDescent="0.2">
      <c r="A698" s="557" t="s">
        <v>1330</v>
      </c>
      <c r="B698" s="558" t="s">
        <v>1136</v>
      </c>
      <c r="C698" s="558" t="s">
        <v>1137</v>
      </c>
      <c r="D698" s="558" t="s">
        <v>1239</v>
      </c>
      <c r="E698" s="558" t="s">
        <v>1240</v>
      </c>
      <c r="F698" s="578">
        <v>3</v>
      </c>
      <c r="G698" s="578">
        <v>867</v>
      </c>
      <c r="H698" s="578">
        <v>0.59587628865979381</v>
      </c>
      <c r="I698" s="578">
        <v>289</v>
      </c>
      <c r="J698" s="578">
        <v>5</v>
      </c>
      <c r="K698" s="578">
        <v>1455</v>
      </c>
      <c r="L698" s="578">
        <v>1</v>
      </c>
      <c r="M698" s="578">
        <v>291</v>
      </c>
      <c r="N698" s="578">
        <v>13</v>
      </c>
      <c r="O698" s="578">
        <v>3809</v>
      </c>
      <c r="P698" s="563">
        <v>2.6178694158075602</v>
      </c>
      <c r="Q698" s="579">
        <v>293</v>
      </c>
    </row>
    <row r="699" spans="1:17" ht="14.45" customHeight="1" x14ac:dyDescent="0.2">
      <c r="A699" s="557" t="s">
        <v>1330</v>
      </c>
      <c r="B699" s="558" t="s">
        <v>1136</v>
      </c>
      <c r="C699" s="558" t="s">
        <v>1137</v>
      </c>
      <c r="D699" s="558" t="s">
        <v>1241</v>
      </c>
      <c r="E699" s="558" t="s">
        <v>1242</v>
      </c>
      <c r="F699" s="578">
        <v>3</v>
      </c>
      <c r="G699" s="578">
        <v>3306</v>
      </c>
      <c r="H699" s="578">
        <v>0.59141323792486589</v>
      </c>
      <c r="I699" s="578">
        <v>1102</v>
      </c>
      <c r="J699" s="578">
        <v>5</v>
      </c>
      <c r="K699" s="578">
        <v>5590</v>
      </c>
      <c r="L699" s="578">
        <v>1</v>
      </c>
      <c r="M699" s="578">
        <v>1118</v>
      </c>
      <c r="N699" s="578">
        <v>2</v>
      </c>
      <c r="O699" s="578">
        <v>2264</v>
      </c>
      <c r="P699" s="563">
        <v>0.40500894454382824</v>
      </c>
      <c r="Q699" s="579">
        <v>1132</v>
      </c>
    </row>
    <row r="700" spans="1:17" ht="14.45" customHeight="1" x14ac:dyDescent="0.2">
      <c r="A700" s="557" t="s">
        <v>1330</v>
      </c>
      <c r="B700" s="558" t="s">
        <v>1136</v>
      </c>
      <c r="C700" s="558" t="s">
        <v>1137</v>
      </c>
      <c r="D700" s="558" t="s">
        <v>1243</v>
      </c>
      <c r="E700" s="558" t="s">
        <v>1244</v>
      </c>
      <c r="F700" s="578">
        <v>1</v>
      </c>
      <c r="G700" s="578">
        <v>108</v>
      </c>
      <c r="H700" s="578"/>
      <c r="I700" s="578">
        <v>108</v>
      </c>
      <c r="J700" s="578"/>
      <c r="K700" s="578"/>
      <c r="L700" s="578"/>
      <c r="M700" s="578"/>
      <c r="N700" s="578">
        <v>1</v>
      </c>
      <c r="O700" s="578">
        <v>110</v>
      </c>
      <c r="P700" s="563"/>
      <c r="Q700" s="579">
        <v>110</v>
      </c>
    </row>
    <row r="701" spans="1:17" ht="14.45" customHeight="1" x14ac:dyDescent="0.2">
      <c r="A701" s="557" t="s">
        <v>1330</v>
      </c>
      <c r="B701" s="558" t="s">
        <v>1136</v>
      </c>
      <c r="C701" s="558" t="s">
        <v>1137</v>
      </c>
      <c r="D701" s="558" t="s">
        <v>1249</v>
      </c>
      <c r="E701" s="558" t="s">
        <v>1250</v>
      </c>
      <c r="F701" s="578">
        <v>3</v>
      </c>
      <c r="G701" s="578">
        <v>0</v>
      </c>
      <c r="H701" s="578"/>
      <c r="I701" s="578">
        <v>0</v>
      </c>
      <c r="J701" s="578">
        <v>4</v>
      </c>
      <c r="K701" s="578">
        <v>0</v>
      </c>
      <c r="L701" s="578"/>
      <c r="M701" s="578">
        <v>0</v>
      </c>
      <c r="N701" s="578">
        <v>5</v>
      </c>
      <c r="O701" s="578">
        <v>0</v>
      </c>
      <c r="P701" s="563"/>
      <c r="Q701" s="579">
        <v>0</v>
      </c>
    </row>
    <row r="702" spans="1:17" ht="14.45" customHeight="1" x14ac:dyDescent="0.2">
      <c r="A702" s="557" t="s">
        <v>1330</v>
      </c>
      <c r="B702" s="558" t="s">
        <v>1136</v>
      </c>
      <c r="C702" s="558" t="s">
        <v>1137</v>
      </c>
      <c r="D702" s="558" t="s">
        <v>1251</v>
      </c>
      <c r="E702" s="558" t="s">
        <v>1252</v>
      </c>
      <c r="F702" s="578">
        <v>1</v>
      </c>
      <c r="G702" s="578">
        <v>0</v>
      </c>
      <c r="H702" s="578"/>
      <c r="I702" s="578">
        <v>0</v>
      </c>
      <c r="J702" s="578"/>
      <c r="K702" s="578"/>
      <c r="L702" s="578"/>
      <c r="M702" s="578"/>
      <c r="N702" s="578"/>
      <c r="O702" s="578"/>
      <c r="P702" s="563"/>
      <c r="Q702" s="579"/>
    </row>
    <row r="703" spans="1:17" ht="14.45" customHeight="1" x14ac:dyDescent="0.2">
      <c r="A703" s="557" t="s">
        <v>1330</v>
      </c>
      <c r="B703" s="558" t="s">
        <v>1136</v>
      </c>
      <c r="C703" s="558" t="s">
        <v>1137</v>
      </c>
      <c r="D703" s="558" t="s">
        <v>1253</v>
      </c>
      <c r="E703" s="558" t="s">
        <v>1254</v>
      </c>
      <c r="F703" s="578"/>
      <c r="G703" s="578"/>
      <c r="H703" s="578"/>
      <c r="I703" s="578"/>
      <c r="J703" s="578"/>
      <c r="K703" s="578"/>
      <c r="L703" s="578"/>
      <c r="M703" s="578"/>
      <c r="N703" s="578">
        <v>3</v>
      </c>
      <c r="O703" s="578">
        <v>14472</v>
      </c>
      <c r="P703" s="563"/>
      <c r="Q703" s="579">
        <v>4824</v>
      </c>
    </row>
    <row r="704" spans="1:17" ht="14.45" customHeight="1" x14ac:dyDescent="0.2">
      <c r="A704" s="557" t="s">
        <v>1330</v>
      </c>
      <c r="B704" s="558" t="s">
        <v>1136</v>
      </c>
      <c r="C704" s="558" t="s">
        <v>1137</v>
      </c>
      <c r="D704" s="558" t="s">
        <v>1255</v>
      </c>
      <c r="E704" s="558" t="s">
        <v>1256</v>
      </c>
      <c r="F704" s="578"/>
      <c r="G704" s="578"/>
      <c r="H704" s="578"/>
      <c r="I704" s="578"/>
      <c r="J704" s="578">
        <v>2</v>
      </c>
      <c r="K704" s="578">
        <v>1224</v>
      </c>
      <c r="L704" s="578">
        <v>1</v>
      </c>
      <c r="M704" s="578">
        <v>612</v>
      </c>
      <c r="N704" s="578">
        <v>12</v>
      </c>
      <c r="O704" s="578">
        <v>7380</v>
      </c>
      <c r="P704" s="563">
        <v>6.0294117647058822</v>
      </c>
      <c r="Q704" s="579">
        <v>615</v>
      </c>
    </row>
    <row r="705" spans="1:17" ht="14.45" customHeight="1" x14ac:dyDescent="0.2">
      <c r="A705" s="557" t="s">
        <v>1330</v>
      </c>
      <c r="B705" s="558" t="s">
        <v>1136</v>
      </c>
      <c r="C705" s="558" t="s">
        <v>1137</v>
      </c>
      <c r="D705" s="558" t="s">
        <v>1257</v>
      </c>
      <c r="E705" s="558" t="s">
        <v>1258</v>
      </c>
      <c r="F705" s="578">
        <v>3</v>
      </c>
      <c r="G705" s="578">
        <v>8520</v>
      </c>
      <c r="H705" s="578">
        <v>0.74868189806678387</v>
      </c>
      <c r="I705" s="578">
        <v>2840</v>
      </c>
      <c r="J705" s="578">
        <v>4</v>
      </c>
      <c r="K705" s="578">
        <v>11380</v>
      </c>
      <c r="L705" s="578">
        <v>1</v>
      </c>
      <c r="M705" s="578">
        <v>2845</v>
      </c>
      <c r="N705" s="578">
        <v>4</v>
      </c>
      <c r="O705" s="578">
        <v>11396</v>
      </c>
      <c r="P705" s="563">
        <v>1.0014059753954305</v>
      </c>
      <c r="Q705" s="579">
        <v>2849</v>
      </c>
    </row>
    <row r="706" spans="1:17" ht="14.45" customHeight="1" x14ac:dyDescent="0.2">
      <c r="A706" s="557" t="s">
        <v>1330</v>
      </c>
      <c r="B706" s="558" t="s">
        <v>1136</v>
      </c>
      <c r="C706" s="558" t="s">
        <v>1137</v>
      </c>
      <c r="D706" s="558" t="s">
        <v>1261</v>
      </c>
      <c r="E706" s="558" t="s">
        <v>1262</v>
      </c>
      <c r="F706" s="578">
        <v>2</v>
      </c>
      <c r="G706" s="578">
        <v>32014</v>
      </c>
      <c r="H706" s="578"/>
      <c r="I706" s="578">
        <v>16007</v>
      </c>
      <c r="J706" s="578"/>
      <c r="K706" s="578"/>
      <c r="L706" s="578"/>
      <c r="M706" s="578"/>
      <c r="N706" s="578">
        <v>2</v>
      </c>
      <c r="O706" s="578">
        <v>32032</v>
      </c>
      <c r="P706" s="563"/>
      <c r="Q706" s="579">
        <v>16016</v>
      </c>
    </row>
    <row r="707" spans="1:17" ht="14.45" customHeight="1" x14ac:dyDescent="0.2">
      <c r="A707" s="557" t="s">
        <v>1330</v>
      </c>
      <c r="B707" s="558" t="s">
        <v>1136</v>
      </c>
      <c r="C707" s="558" t="s">
        <v>1137</v>
      </c>
      <c r="D707" s="558" t="s">
        <v>1263</v>
      </c>
      <c r="E707" s="558" t="s">
        <v>1264</v>
      </c>
      <c r="F707" s="578"/>
      <c r="G707" s="578"/>
      <c r="H707" s="578"/>
      <c r="I707" s="578"/>
      <c r="J707" s="578">
        <v>2</v>
      </c>
      <c r="K707" s="578">
        <v>7678</v>
      </c>
      <c r="L707" s="578">
        <v>1</v>
      </c>
      <c r="M707" s="578">
        <v>3839</v>
      </c>
      <c r="N707" s="578">
        <v>16</v>
      </c>
      <c r="O707" s="578">
        <v>61488</v>
      </c>
      <c r="P707" s="563">
        <v>8.0083355040375093</v>
      </c>
      <c r="Q707" s="579">
        <v>3843</v>
      </c>
    </row>
    <row r="708" spans="1:17" ht="14.45" customHeight="1" x14ac:dyDescent="0.2">
      <c r="A708" s="557" t="s">
        <v>1331</v>
      </c>
      <c r="B708" s="558" t="s">
        <v>1136</v>
      </c>
      <c r="C708" s="558" t="s">
        <v>1137</v>
      </c>
      <c r="D708" s="558" t="s">
        <v>1156</v>
      </c>
      <c r="E708" s="558" t="s">
        <v>1157</v>
      </c>
      <c r="F708" s="578">
        <v>1</v>
      </c>
      <c r="G708" s="578">
        <v>350</v>
      </c>
      <c r="H708" s="578"/>
      <c r="I708" s="578">
        <v>350</v>
      </c>
      <c r="J708" s="578"/>
      <c r="K708" s="578"/>
      <c r="L708" s="578"/>
      <c r="M708" s="578"/>
      <c r="N708" s="578"/>
      <c r="O708" s="578"/>
      <c r="P708" s="563"/>
      <c r="Q708" s="579"/>
    </row>
    <row r="709" spans="1:17" ht="14.45" customHeight="1" x14ac:dyDescent="0.2">
      <c r="A709" s="557" t="s">
        <v>1331</v>
      </c>
      <c r="B709" s="558" t="s">
        <v>1136</v>
      </c>
      <c r="C709" s="558" t="s">
        <v>1137</v>
      </c>
      <c r="D709" s="558" t="s">
        <v>1174</v>
      </c>
      <c r="E709" s="558" t="s">
        <v>1175</v>
      </c>
      <c r="F709" s="578"/>
      <c r="G709" s="578"/>
      <c r="H709" s="578"/>
      <c r="I709" s="578"/>
      <c r="J709" s="578">
        <v>1</v>
      </c>
      <c r="K709" s="578">
        <v>268</v>
      </c>
      <c r="L709" s="578">
        <v>1</v>
      </c>
      <c r="M709" s="578">
        <v>268</v>
      </c>
      <c r="N709" s="578"/>
      <c r="O709" s="578"/>
      <c r="P709" s="563"/>
      <c r="Q709" s="579"/>
    </row>
    <row r="710" spans="1:17" ht="14.45" customHeight="1" x14ac:dyDescent="0.2">
      <c r="A710" s="557" t="s">
        <v>1331</v>
      </c>
      <c r="B710" s="558" t="s">
        <v>1136</v>
      </c>
      <c r="C710" s="558" t="s">
        <v>1137</v>
      </c>
      <c r="D710" s="558" t="s">
        <v>1200</v>
      </c>
      <c r="E710" s="558" t="s">
        <v>1201</v>
      </c>
      <c r="F710" s="578">
        <v>1</v>
      </c>
      <c r="G710" s="578">
        <v>496</v>
      </c>
      <c r="H710" s="578">
        <v>0.99199999999999999</v>
      </c>
      <c r="I710" s="578">
        <v>496</v>
      </c>
      <c r="J710" s="578">
        <v>1</v>
      </c>
      <c r="K710" s="578">
        <v>500</v>
      </c>
      <c r="L710" s="578">
        <v>1</v>
      </c>
      <c r="M710" s="578">
        <v>500</v>
      </c>
      <c r="N710" s="578"/>
      <c r="O710" s="578"/>
      <c r="P710" s="563"/>
      <c r="Q710" s="579"/>
    </row>
    <row r="711" spans="1:17" ht="14.45" customHeight="1" x14ac:dyDescent="0.2">
      <c r="A711" s="557" t="s">
        <v>1331</v>
      </c>
      <c r="B711" s="558" t="s">
        <v>1136</v>
      </c>
      <c r="C711" s="558" t="s">
        <v>1137</v>
      </c>
      <c r="D711" s="558" t="s">
        <v>1214</v>
      </c>
      <c r="E711" s="558" t="s">
        <v>1215</v>
      </c>
      <c r="F711" s="578">
        <v>4</v>
      </c>
      <c r="G711" s="578">
        <v>344</v>
      </c>
      <c r="H711" s="578">
        <v>0.9885057471264368</v>
      </c>
      <c r="I711" s="578">
        <v>86</v>
      </c>
      <c r="J711" s="578">
        <v>4</v>
      </c>
      <c r="K711" s="578">
        <v>348</v>
      </c>
      <c r="L711" s="578">
        <v>1</v>
      </c>
      <c r="M711" s="578">
        <v>87</v>
      </c>
      <c r="N711" s="578"/>
      <c r="O711" s="578"/>
      <c r="P711" s="563"/>
      <c r="Q711" s="579"/>
    </row>
    <row r="712" spans="1:17" ht="14.45" customHeight="1" x14ac:dyDescent="0.2">
      <c r="A712" s="557" t="s">
        <v>1331</v>
      </c>
      <c r="B712" s="558" t="s">
        <v>1136</v>
      </c>
      <c r="C712" s="558" t="s">
        <v>1137</v>
      </c>
      <c r="D712" s="558" t="s">
        <v>1222</v>
      </c>
      <c r="E712" s="558" t="s">
        <v>1223</v>
      </c>
      <c r="F712" s="578">
        <v>1</v>
      </c>
      <c r="G712" s="578">
        <v>177</v>
      </c>
      <c r="H712" s="578"/>
      <c r="I712" s="578">
        <v>177</v>
      </c>
      <c r="J712" s="578"/>
      <c r="K712" s="578"/>
      <c r="L712" s="578"/>
      <c r="M712" s="578"/>
      <c r="N712" s="578"/>
      <c r="O712" s="578"/>
      <c r="P712" s="563"/>
      <c r="Q712" s="579"/>
    </row>
    <row r="713" spans="1:17" ht="14.45" customHeight="1" x14ac:dyDescent="0.2">
      <c r="A713" s="557" t="s">
        <v>1331</v>
      </c>
      <c r="B713" s="558" t="s">
        <v>1136</v>
      </c>
      <c r="C713" s="558" t="s">
        <v>1137</v>
      </c>
      <c r="D713" s="558" t="s">
        <v>1243</v>
      </c>
      <c r="E713" s="558" t="s">
        <v>1244</v>
      </c>
      <c r="F713" s="578">
        <v>1</v>
      </c>
      <c r="G713" s="578">
        <v>108</v>
      </c>
      <c r="H713" s="578">
        <v>0.99082568807339455</v>
      </c>
      <c r="I713" s="578">
        <v>108</v>
      </c>
      <c r="J713" s="578">
        <v>1</v>
      </c>
      <c r="K713" s="578">
        <v>109</v>
      </c>
      <c r="L713" s="578">
        <v>1</v>
      </c>
      <c r="M713" s="578">
        <v>109</v>
      </c>
      <c r="N713" s="578"/>
      <c r="O713" s="578"/>
      <c r="P713" s="563"/>
      <c r="Q713" s="579"/>
    </row>
    <row r="714" spans="1:17" ht="14.45" customHeight="1" x14ac:dyDescent="0.2">
      <c r="A714" s="557" t="s">
        <v>1332</v>
      </c>
      <c r="B714" s="558" t="s">
        <v>1136</v>
      </c>
      <c r="C714" s="558" t="s">
        <v>1137</v>
      </c>
      <c r="D714" s="558" t="s">
        <v>1140</v>
      </c>
      <c r="E714" s="558" t="s">
        <v>1141</v>
      </c>
      <c r="F714" s="578">
        <v>294</v>
      </c>
      <c r="G714" s="578">
        <v>17052</v>
      </c>
      <c r="H714" s="578">
        <v>0.85255737213139338</v>
      </c>
      <c r="I714" s="578">
        <v>58</v>
      </c>
      <c r="J714" s="578">
        <v>339</v>
      </c>
      <c r="K714" s="578">
        <v>20001</v>
      </c>
      <c r="L714" s="578">
        <v>1</v>
      </c>
      <c r="M714" s="578">
        <v>59</v>
      </c>
      <c r="N714" s="578">
        <v>279</v>
      </c>
      <c r="O714" s="578">
        <v>16461</v>
      </c>
      <c r="P714" s="563">
        <v>0.82300884955752207</v>
      </c>
      <c r="Q714" s="579">
        <v>59</v>
      </c>
    </row>
    <row r="715" spans="1:17" ht="14.45" customHeight="1" x14ac:dyDescent="0.2">
      <c r="A715" s="557" t="s">
        <v>1332</v>
      </c>
      <c r="B715" s="558" t="s">
        <v>1136</v>
      </c>
      <c r="C715" s="558" t="s">
        <v>1137</v>
      </c>
      <c r="D715" s="558" t="s">
        <v>1142</v>
      </c>
      <c r="E715" s="558" t="s">
        <v>1143</v>
      </c>
      <c r="F715" s="578">
        <v>105</v>
      </c>
      <c r="G715" s="578">
        <v>13847</v>
      </c>
      <c r="H715" s="578">
        <v>1.2638736765242788</v>
      </c>
      <c r="I715" s="578">
        <v>131.87619047619049</v>
      </c>
      <c r="J715" s="578">
        <v>83</v>
      </c>
      <c r="K715" s="578">
        <v>10956</v>
      </c>
      <c r="L715" s="578">
        <v>1</v>
      </c>
      <c r="M715" s="578">
        <v>132</v>
      </c>
      <c r="N715" s="578">
        <v>71</v>
      </c>
      <c r="O715" s="578">
        <v>9443</v>
      </c>
      <c r="P715" s="563">
        <v>0.86190215407082882</v>
      </c>
      <c r="Q715" s="579">
        <v>133</v>
      </c>
    </row>
    <row r="716" spans="1:17" ht="14.45" customHeight="1" x14ac:dyDescent="0.2">
      <c r="A716" s="557" t="s">
        <v>1332</v>
      </c>
      <c r="B716" s="558" t="s">
        <v>1136</v>
      </c>
      <c r="C716" s="558" t="s">
        <v>1137</v>
      </c>
      <c r="D716" s="558" t="s">
        <v>1144</v>
      </c>
      <c r="E716" s="558" t="s">
        <v>1145</v>
      </c>
      <c r="F716" s="578"/>
      <c r="G716" s="578"/>
      <c r="H716" s="578"/>
      <c r="I716" s="578"/>
      <c r="J716" s="578">
        <v>4</v>
      </c>
      <c r="K716" s="578">
        <v>760</v>
      </c>
      <c r="L716" s="578">
        <v>1</v>
      </c>
      <c r="M716" s="578">
        <v>190</v>
      </c>
      <c r="N716" s="578">
        <v>4</v>
      </c>
      <c r="O716" s="578">
        <v>768</v>
      </c>
      <c r="P716" s="563">
        <v>1.0105263157894737</v>
      </c>
      <c r="Q716" s="579">
        <v>192</v>
      </c>
    </row>
    <row r="717" spans="1:17" ht="14.45" customHeight="1" x14ac:dyDescent="0.2">
      <c r="A717" s="557" t="s">
        <v>1332</v>
      </c>
      <c r="B717" s="558" t="s">
        <v>1136</v>
      </c>
      <c r="C717" s="558" t="s">
        <v>1137</v>
      </c>
      <c r="D717" s="558" t="s">
        <v>1146</v>
      </c>
      <c r="E717" s="558" t="s">
        <v>1147</v>
      </c>
      <c r="F717" s="578">
        <v>40</v>
      </c>
      <c r="G717" s="578">
        <v>16320</v>
      </c>
      <c r="H717" s="578">
        <v>1.0449481367652709</v>
      </c>
      <c r="I717" s="578">
        <v>408</v>
      </c>
      <c r="J717" s="578">
        <v>38</v>
      </c>
      <c r="K717" s="578">
        <v>15618</v>
      </c>
      <c r="L717" s="578">
        <v>1</v>
      </c>
      <c r="M717" s="578">
        <v>411</v>
      </c>
      <c r="N717" s="578">
        <v>27</v>
      </c>
      <c r="O717" s="578">
        <v>11151</v>
      </c>
      <c r="P717" s="563">
        <v>0.71398386477141762</v>
      </c>
      <c r="Q717" s="579">
        <v>413</v>
      </c>
    </row>
    <row r="718" spans="1:17" ht="14.45" customHeight="1" x14ac:dyDescent="0.2">
      <c r="A718" s="557" t="s">
        <v>1332</v>
      </c>
      <c r="B718" s="558" t="s">
        <v>1136</v>
      </c>
      <c r="C718" s="558" t="s">
        <v>1137</v>
      </c>
      <c r="D718" s="558" t="s">
        <v>1148</v>
      </c>
      <c r="E718" s="558" t="s">
        <v>1149</v>
      </c>
      <c r="F718" s="578">
        <v>16</v>
      </c>
      <c r="G718" s="578">
        <v>2880</v>
      </c>
      <c r="H718" s="578">
        <v>1.3114754098360655</v>
      </c>
      <c r="I718" s="578">
        <v>180</v>
      </c>
      <c r="J718" s="578">
        <v>12</v>
      </c>
      <c r="K718" s="578">
        <v>2196</v>
      </c>
      <c r="L718" s="578">
        <v>1</v>
      </c>
      <c r="M718" s="578">
        <v>183</v>
      </c>
      <c r="N718" s="578">
        <v>21</v>
      </c>
      <c r="O718" s="578">
        <v>3885</v>
      </c>
      <c r="P718" s="563">
        <v>1.7691256830601092</v>
      </c>
      <c r="Q718" s="579">
        <v>185</v>
      </c>
    </row>
    <row r="719" spans="1:17" ht="14.45" customHeight="1" x14ac:dyDescent="0.2">
      <c r="A719" s="557" t="s">
        <v>1332</v>
      </c>
      <c r="B719" s="558" t="s">
        <v>1136</v>
      </c>
      <c r="C719" s="558" t="s">
        <v>1137</v>
      </c>
      <c r="D719" s="558" t="s">
        <v>1152</v>
      </c>
      <c r="E719" s="558" t="s">
        <v>1153</v>
      </c>
      <c r="F719" s="578">
        <v>15</v>
      </c>
      <c r="G719" s="578">
        <v>5055</v>
      </c>
      <c r="H719" s="578">
        <v>0.8720027600483008</v>
      </c>
      <c r="I719" s="578">
        <v>337</v>
      </c>
      <c r="J719" s="578">
        <v>17</v>
      </c>
      <c r="K719" s="578">
        <v>5797</v>
      </c>
      <c r="L719" s="578">
        <v>1</v>
      </c>
      <c r="M719" s="578">
        <v>341</v>
      </c>
      <c r="N719" s="578">
        <v>8</v>
      </c>
      <c r="O719" s="578">
        <v>2752</v>
      </c>
      <c r="P719" s="563">
        <v>0.47472830774538555</v>
      </c>
      <c r="Q719" s="579">
        <v>344</v>
      </c>
    </row>
    <row r="720" spans="1:17" ht="14.45" customHeight="1" x14ac:dyDescent="0.2">
      <c r="A720" s="557" t="s">
        <v>1332</v>
      </c>
      <c r="B720" s="558" t="s">
        <v>1136</v>
      </c>
      <c r="C720" s="558" t="s">
        <v>1137</v>
      </c>
      <c r="D720" s="558" t="s">
        <v>1156</v>
      </c>
      <c r="E720" s="558" t="s">
        <v>1157</v>
      </c>
      <c r="F720" s="578">
        <v>118</v>
      </c>
      <c r="G720" s="578">
        <v>41300</v>
      </c>
      <c r="H720" s="578">
        <v>0.63260117023557882</v>
      </c>
      <c r="I720" s="578">
        <v>350</v>
      </c>
      <c r="J720" s="578">
        <v>186</v>
      </c>
      <c r="K720" s="578">
        <v>65286</v>
      </c>
      <c r="L720" s="578">
        <v>1</v>
      </c>
      <c r="M720" s="578">
        <v>351</v>
      </c>
      <c r="N720" s="578">
        <v>144</v>
      </c>
      <c r="O720" s="578">
        <v>50832</v>
      </c>
      <c r="P720" s="563">
        <v>0.77860490763716572</v>
      </c>
      <c r="Q720" s="579">
        <v>353</v>
      </c>
    </row>
    <row r="721" spans="1:17" ht="14.45" customHeight="1" x14ac:dyDescent="0.2">
      <c r="A721" s="557" t="s">
        <v>1332</v>
      </c>
      <c r="B721" s="558" t="s">
        <v>1136</v>
      </c>
      <c r="C721" s="558" t="s">
        <v>1137</v>
      </c>
      <c r="D721" s="558" t="s">
        <v>1162</v>
      </c>
      <c r="E721" s="558" t="s">
        <v>1163</v>
      </c>
      <c r="F721" s="578">
        <v>11</v>
      </c>
      <c r="G721" s="578">
        <v>1287</v>
      </c>
      <c r="H721" s="578">
        <v>2.18135593220339</v>
      </c>
      <c r="I721" s="578">
        <v>117</v>
      </c>
      <c r="J721" s="578">
        <v>5</v>
      </c>
      <c r="K721" s="578">
        <v>590</v>
      </c>
      <c r="L721" s="578">
        <v>1</v>
      </c>
      <c r="M721" s="578">
        <v>118</v>
      </c>
      <c r="N721" s="578">
        <v>4</v>
      </c>
      <c r="O721" s="578">
        <v>476</v>
      </c>
      <c r="P721" s="563">
        <v>0.8067796610169492</v>
      </c>
      <c r="Q721" s="579">
        <v>119</v>
      </c>
    </row>
    <row r="722" spans="1:17" ht="14.45" customHeight="1" x14ac:dyDescent="0.2">
      <c r="A722" s="557" t="s">
        <v>1332</v>
      </c>
      <c r="B722" s="558" t="s">
        <v>1136</v>
      </c>
      <c r="C722" s="558" t="s">
        <v>1137</v>
      </c>
      <c r="D722" s="558" t="s">
        <v>1168</v>
      </c>
      <c r="E722" s="558" t="s">
        <v>1169</v>
      </c>
      <c r="F722" s="578">
        <v>1</v>
      </c>
      <c r="G722" s="578">
        <v>49</v>
      </c>
      <c r="H722" s="578"/>
      <c r="I722" s="578">
        <v>49</v>
      </c>
      <c r="J722" s="578"/>
      <c r="K722" s="578"/>
      <c r="L722" s="578"/>
      <c r="M722" s="578"/>
      <c r="N722" s="578"/>
      <c r="O722" s="578"/>
      <c r="P722" s="563"/>
      <c r="Q722" s="579"/>
    </row>
    <row r="723" spans="1:17" ht="14.45" customHeight="1" x14ac:dyDescent="0.2">
      <c r="A723" s="557" t="s">
        <v>1332</v>
      </c>
      <c r="B723" s="558" t="s">
        <v>1136</v>
      </c>
      <c r="C723" s="558" t="s">
        <v>1137</v>
      </c>
      <c r="D723" s="558" t="s">
        <v>1172</v>
      </c>
      <c r="E723" s="558" t="s">
        <v>1173</v>
      </c>
      <c r="F723" s="578">
        <v>12</v>
      </c>
      <c r="G723" s="578">
        <v>456</v>
      </c>
      <c r="H723" s="578">
        <v>2.4</v>
      </c>
      <c r="I723" s="578">
        <v>38</v>
      </c>
      <c r="J723" s="578">
        <v>5</v>
      </c>
      <c r="K723" s="578">
        <v>190</v>
      </c>
      <c r="L723" s="578">
        <v>1</v>
      </c>
      <c r="M723" s="578">
        <v>38</v>
      </c>
      <c r="N723" s="578">
        <v>4</v>
      </c>
      <c r="O723" s="578">
        <v>156</v>
      </c>
      <c r="P723" s="563">
        <v>0.82105263157894737</v>
      </c>
      <c r="Q723" s="579">
        <v>39</v>
      </c>
    </row>
    <row r="724" spans="1:17" ht="14.45" customHeight="1" x14ac:dyDescent="0.2">
      <c r="A724" s="557" t="s">
        <v>1332</v>
      </c>
      <c r="B724" s="558" t="s">
        <v>1136</v>
      </c>
      <c r="C724" s="558" t="s">
        <v>1137</v>
      </c>
      <c r="D724" s="558" t="s">
        <v>1174</v>
      </c>
      <c r="E724" s="558" t="s">
        <v>1175</v>
      </c>
      <c r="F724" s="578"/>
      <c r="G724" s="578"/>
      <c r="H724" s="578"/>
      <c r="I724" s="578"/>
      <c r="J724" s="578"/>
      <c r="K724" s="578"/>
      <c r="L724" s="578"/>
      <c r="M724" s="578"/>
      <c r="N724" s="578">
        <v>1</v>
      </c>
      <c r="O724" s="578">
        <v>270</v>
      </c>
      <c r="P724" s="563"/>
      <c r="Q724" s="579">
        <v>270</v>
      </c>
    </row>
    <row r="725" spans="1:17" ht="14.45" customHeight="1" x14ac:dyDescent="0.2">
      <c r="A725" s="557" t="s">
        <v>1332</v>
      </c>
      <c r="B725" s="558" t="s">
        <v>1136</v>
      </c>
      <c r="C725" s="558" t="s">
        <v>1137</v>
      </c>
      <c r="D725" s="558" t="s">
        <v>1180</v>
      </c>
      <c r="E725" s="558" t="s">
        <v>1181</v>
      </c>
      <c r="F725" s="578">
        <v>219</v>
      </c>
      <c r="G725" s="578">
        <v>66795</v>
      </c>
      <c r="H725" s="578">
        <v>0.7018345731937965</v>
      </c>
      <c r="I725" s="578">
        <v>305</v>
      </c>
      <c r="J725" s="578">
        <v>309</v>
      </c>
      <c r="K725" s="578">
        <v>95172</v>
      </c>
      <c r="L725" s="578">
        <v>1</v>
      </c>
      <c r="M725" s="578">
        <v>308</v>
      </c>
      <c r="N725" s="578">
        <v>247</v>
      </c>
      <c r="O725" s="578">
        <v>76570</v>
      </c>
      <c r="P725" s="563">
        <v>0.80454335308704239</v>
      </c>
      <c r="Q725" s="579">
        <v>310</v>
      </c>
    </row>
    <row r="726" spans="1:17" ht="14.45" customHeight="1" x14ac:dyDescent="0.2">
      <c r="A726" s="557" t="s">
        <v>1332</v>
      </c>
      <c r="B726" s="558" t="s">
        <v>1136</v>
      </c>
      <c r="C726" s="558" t="s">
        <v>1137</v>
      </c>
      <c r="D726" s="558" t="s">
        <v>1184</v>
      </c>
      <c r="E726" s="558" t="s">
        <v>1185</v>
      </c>
      <c r="F726" s="578">
        <v>199</v>
      </c>
      <c r="G726" s="578">
        <v>98505</v>
      </c>
      <c r="H726" s="578">
        <v>1.9939879759519039</v>
      </c>
      <c r="I726" s="578">
        <v>495</v>
      </c>
      <c r="J726" s="578">
        <v>99</v>
      </c>
      <c r="K726" s="578">
        <v>49401</v>
      </c>
      <c r="L726" s="578">
        <v>1</v>
      </c>
      <c r="M726" s="578">
        <v>499</v>
      </c>
      <c r="N726" s="578">
        <v>105</v>
      </c>
      <c r="O726" s="578">
        <v>52815</v>
      </c>
      <c r="P726" s="563">
        <v>1.0691079127952876</v>
      </c>
      <c r="Q726" s="579">
        <v>503</v>
      </c>
    </row>
    <row r="727" spans="1:17" ht="14.45" customHeight="1" x14ac:dyDescent="0.2">
      <c r="A727" s="557" t="s">
        <v>1332</v>
      </c>
      <c r="B727" s="558" t="s">
        <v>1136</v>
      </c>
      <c r="C727" s="558" t="s">
        <v>1137</v>
      </c>
      <c r="D727" s="558" t="s">
        <v>1188</v>
      </c>
      <c r="E727" s="558" t="s">
        <v>1189</v>
      </c>
      <c r="F727" s="578">
        <v>371</v>
      </c>
      <c r="G727" s="578">
        <v>137641</v>
      </c>
      <c r="H727" s="578">
        <v>0.96333286674132135</v>
      </c>
      <c r="I727" s="578">
        <v>371</v>
      </c>
      <c r="J727" s="578">
        <v>380</v>
      </c>
      <c r="K727" s="578">
        <v>142880</v>
      </c>
      <c r="L727" s="578">
        <v>1</v>
      </c>
      <c r="M727" s="578">
        <v>376</v>
      </c>
      <c r="N727" s="578">
        <v>303</v>
      </c>
      <c r="O727" s="578">
        <v>115140</v>
      </c>
      <c r="P727" s="563">
        <v>0.80585106382978722</v>
      </c>
      <c r="Q727" s="579">
        <v>380</v>
      </c>
    </row>
    <row r="728" spans="1:17" ht="14.45" customHeight="1" x14ac:dyDescent="0.2">
      <c r="A728" s="557" t="s">
        <v>1332</v>
      </c>
      <c r="B728" s="558" t="s">
        <v>1136</v>
      </c>
      <c r="C728" s="558" t="s">
        <v>1137</v>
      </c>
      <c r="D728" s="558" t="s">
        <v>1192</v>
      </c>
      <c r="E728" s="558" t="s">
        <v>1193</v>
      </c>
      <c r="F728" s="578">
        <v>1</v>
      </c>
      <c r="G728" s="578">
        <v>12</v>
      </c>
      <c r="H728" s="578">
        <v>1</v>
      </c>
      <c r="I728" s="578">
        <v>12</v>
      </c>
      <c r="J728" s="578">
        <v>1</v>
      </c>
      <c r="K728" s="578">
        <v>12</v>
      </c>
      <c r="L728" s="578">
        <v>1</v>
      </c>
      <c r="M728" s="578">
        <v>12</v>
      </c>
      <c r="N728" s="578">
        <v>1</v>
      </c>
      <c r="O728" s="578">
        <v>12</v>
      </c>
      <c r="P728" s="563">
        <v>1</v>
      </c>
      <c r="Q728" s="579">
        <v>12</v>
      </c>
    </row>
    <row r="729" spans="1:17" ht="14.45" customHeight="1" x14ac:dyDescent="0.2">
      <c r="A729" s="557" t="s">
        <v>1332</v>
      </c>
      <c r="B729" s="558" t="s">
        <v>1136</v>
      </c>
      <c r="C729" s="558" t="s">
        <v>1137</v>
      </c>
      <c r="D729" s="558" t="s">
        <v>1196</v>
      </c>
      <c r="E729" s="558" t="s">
        <v>1197</v>
      </c>
      <c r="F729" s="578">
        <v>19</v>
      </c>
      <c r="G729" s="578">
        <v>2128</v>
      </c>
      <c r="H729" s="578">
        <v>0.85599356395816573</v>
      </c>
      <c r="I729" s="578">
        <v>112</v>
      </c>
      <c r="J729" s="578">
        <v>22</v>
      </c>
      <c r="K729" s="578">
        <v>2486</v>
      </c>
      <c r="L729" s="578">
        <v>1</v>
      </c>
      <c r="M729" s="578">
        <v>113</v>
      </c>
      <c r="N729" s="578">
        <v>6</v>
      </c>
      <c r="O729" s="578">
        <v>684</v>
      </c>
      <c r="P729" s="563">
        <v>0.27514078841512468</v>
      </c>
      <c r="Q729" s="579">
        <v>114</v>
      </c>
    </row>
    <row r="730" spans="1:17" ht="14.45" customHeight="1" x14ac:dyDescent="0.2">
      <c r="A730" s="557" t="s">
        <v>1332</v>
      </c>
      <c r="B730" s="558" t="s">
        <v>1136</v>
      </c>
      <c r="C730" s="558" t="s">
        <v>1137</v>
      </c>
      <c r="D730" s="558" t="s">
        <v>1198</v>
      </c>
      <c r="E730" s="558" t="s">
        <v>1199</v>
      </c>
      <c r="F730" s="578">
        <v>5</v>
      </c>
      <c r="G730" s="578">
        <v>630</v>
      </c>
      <c r="H730" s="578">
        <v>5</v>
      </c>
      <c r="I730" s="578">
        <v>126</v>
      </c>
      <c r="J730" s="578">
        <v>1</v>
      </c>
      <c r="K730" s="578">
        <v>126</v>
      </c>
      <c r="L730" s="578">
        <v>1</v>
      </c>
      <c r="M730" s="578">
        <v>126</v>
      </c>
      <c r="N730" s="578"/>
      <c r="O730" s="578"/>
      <c r="P730" s="563"/>
      <c r="Q730" s="579"/>
    </row>
    <row r="731" spans="1:17" ht="14.45" customHeight="1" x14ac:dyDescent="0.2">
      <c r="A731" s="557" t="s">
        <v>1332</v>
      </c>
      <c r="B731" s="558" t="s">
        <v>1136</v>
      </c>
      <c r="C731" s="558" t="s">
        <v>1137</v>
      </c>
      <c r="D731" s="558" t="s">
        <v>1200</v>
      </c>
      <c r="E731" s="558" t="s">
        <v>1201</v>
      </c>
      <c r="F731" s="578">
        <v>22</v>
      </c>
      <c r="G731" s="578">
        <v>10912</v>
      </c>
      <c r="H731" s="578">
        <v>2.7280000000000002</v>
      </c>
      <c r="I731" s="578">
        <v>496</v>
      </c>
      <c r="J731" s="578">
        <v>8</v>
      </c>
      <c r="K731" s="578">
        <v>4000</v>
      </c>
      <c r="L731" s="578">
        <v>1</v>
      </c>
      <c r="M731" s="578">
        <v>500</v>
      </c>
      <c r="N731" s="578">
        <v>11</v>
      </c>
      <c r="O731" s="578">
        <v>5544</v>
      </c>
      <c r="P731" s="563">
        <v>1.3859999999999999</v>
      </c>
      <c r="Q731" s="579">
        <v>504</v>
      </c>
    </row>
    <row r="732" spans="1:17" ht="14.45" customHeight="1" x14ac:dyDescent="0.2">
      <c r="A732" s="557" t="s">
        <v>1332</v>
      </c>
      <c r="B732" s="558" t="s">
        <v>1136</v>
      </c>
      <c r="C732" s="558" t="s">
        <v>1137</v>
      </c>
      <c r="D732" s="558" t="s">
        <v>1202</v>
      </c>
      <c r="E732" s="558" t="s">
        <v>1203</v>
      </c>
      <c r="F732" s="578">
        <v>11</v>
      </c>
      <c r="G732" s="578">
        <v>5038</v>
      </c>
      <c r="H732" s="578">
        <v>0.98920086393088558</v>
      </c>
      <c r="I732" s="578">
        <v>458</v>
      </c>
      <c r="J732" s="578">
        <v>11</v>
      </c>
      <c r="K732" s="578">
        <v>5093</v>
      </c>
      <c r="L732" s="578">
        <v>1</v>
      </c>
      <c r="M732" s="578">
        <v>463</v>
      </c>
      <c r="N732" s="578">
        <v>4</v>
      </c>
      <c r="O732" s="578">
        <v>1868</v>
      </c>
      <c r="P732" s="563">
        <v>0.3667779304928333</v>
      </c>
      <c r="Q732" s="579">
        <v>467</v>
      </c>
    </row>
    <row r="733" spans="1:17" ht="14.45" customHeight="1" x14ac:dyDescent="0.2">
      <c r="A733" s="557" t="s">
        <v>1332</v>
      </c>
      <c r="B733" s="558" t="s">
        <v>1136</v>
      </c>
      <c r="C733" s="558" t="s">
        <v>1137</v>
      </c>
      <c r="D733" s="558" t="s">
        <v>1204</v>
      </c>
      <c r="E733" s="558" t="s">
        <v>1205</v>
      </c>
      <c r="F733" s="578">
        <v>87</v>
      </c>
      <c r="G733" s="578">
        <v>5046</v>
      </c>
      <c r="H733" s="578">
        <v>1.0061814556331008</v>
      </c>
      <c r="I733" s="578">
        <v>58</v>
      </c>
      <c r="J733" s="578">
        <v>85</v>
      </c>
      <c r="K733" s="578">
        <v>5015</v>
      </c>
      <c r="L733" s="578">
        <v>1</v>
      </c>
      <c r="M733" s="578">
        <v>59</v>
      </c>
      <c r="N733" s="578">
        <v>34</v>
      </c>
      <c r="O733" s="578">
        <v>2006</v>
      </c>
      <c r="P733" s="563">
        <v>0.4</v>
      </c>
      <c r="Q733" s="579">
        <v>59</v>
      </c>
    </row>
    <row r="734" spans="1:17" ht="14.45" customHeight="1" x14ac:dyDescent="0.2">
      <c r="A734" s="557" t="s">
        <v>1332</v>
      </c>
      <c r="B734" s="558" t="s">
        <v>1136</v>
      </c>
      <c r="C734" s="558" t="s">
        <v>1137</v>
      </c>
      <c r="D734" s="558" t="s">
        <v>1208</v>
      </c>
      <c r="E734" s="558" t="s">
        <v>1209</v>
      </c>
      <c r="F734" s="578">
        <v>4</v>
      </c>
      <c r="G734" s="578">
        <v>41868</v>
      </c>
      <c r="H734" s="578"/>
      <c r="I734" s="578">
        <v>10467</v>
      </c>
      <c r="J734" s="578"/>
      <c r="K734" s="578"/>
      <c r="L734" s="578"/>
      <c r="M734" s="578"/>
      <c r="N734" s="578">
        <v>4</v>
      </c>
      <c r="O734" s="578">
        <v>42120</v>
      </c>
      <c r="P734" s="563"/>
      <c r="Q734" s="579">
        <v>10530</v>
      </c>
    </row>
    <row r="735" spans="1:17" ht="14.45" customHeight="1" x14ac:dyDescent="0.2">
      <c r="A735" s="557" t="s">
        <v>1332</v>
      </c>
      <c r="B735" s="558" t="s">
        <v>1136</v>
      </c>
      <c r="C735" s="558" t="s">
        <v>1137</v>
      </c>
      <c r="D735" s="558" t="s">
        <v>1212</v>
      </c>
      <c r="E735" s="558" t="s">
        <v>1213</v>
      </c>
      <c r="F735" s="578">
        <v>1112</v>
      </c>
      <c r="G735" s="578">
        <v>195712</v>
      </c>
      <c r="H735" s="578">
        <v>1.1910273730845535</v>
      </c>
      <c r="I735" s="578">
        <v>176</v>
      </c>
      <c r="J735" s="578">
        <v>918</v>
      </c>
      <c r="K735" s="578">
        <v>164322</v>
      </c>
      <c r="L735" s="578">
        <v>1</v>
      </c>
      <c r="M735" s="578">
        <v>179</v>
      </c>
      <c r="N735" s="578">
        <v>847</v>
      </c>
      <c r="O735" s="578">
        <v>153307</v>
      </c>
      <c r="P735" s="563">
        <v>0.9329669794671438</v>
      </c>
      <c r="Q735" s="579">
        <v>181</v>
      </c>
    </row>
    <row r="736" spans="1:17" ht="14.45" customHeight="1" x14ac:dyDescent="0.2">
      <c r="A736" s="557" t="s">
        <v>1332</v>
      </c>
      <c r="B736" s="558" t="s">
        <v>1136</v>
      </c>
      <c r="C736" s="558" t="s">
        <v>1137</v>
      </c>
      <c r="D736" s="558" t="s">
        <v>1214</v>
      </c>
      <c r="E736" s="558" t="s">
        <v>1215</v>
      </c>
      <c r="F736" s="578">
        <v>8</v>
      </c>
      <c r="G736" s="578">
        <v>688</v>
      </c>
      <c r="H736" s="578"/>
      <c r="I736" s="578">
        <v>86</v>
      </c>
      <c r="J736" s="578"/>
      <c r="K736" s="578"/>
      <c r="L736" s="578"/>
      <c r="M736" s="578"/>
      <c r="N736" s="578"/>
      <c r="O736" s="578"/>
      <c r="P736" s="563"/>
      <c r="Q736" s="579"/>
    </row>
    <row r="737" spans="1:17" ht="14.45" customHeight="1" x14ac:dyDescent="0.2">
      <c r="A737" s="557" t="s">
        <v>1332</v>
      </c>
      <c r="B737" s="558" t="s">
        <v>1136</v>
      </c>
      <c r="C737" s="558" t="s">
        <v>1137</v>
      </c>
      <c r="D737" s="558" t="s">
        <v>1216</v>
      </c>
      <c r="E737" s="558" t="s">
        <v>1217</v>
      </c>
      <c r="F737" s="578">
        <v>1</v>
      </c>
      <c r="G737" s="578">
        <v>179</v>
      </c>
      <c r="H737" s="578">
        <v>0.33148148148148149</v>
      </c>
      <c r="I737" s="578">
        <v>179</v>
      </c>
      <c r="J737" s="578">
        <v>3</v>
      </c>
      <c r="K737" s="578">
        <v>540</v>
      </c>
      <c r="L737" s="578">
        <v>1</v>
      </c>
      <c r="M737" s="578">
        <v>180</v>
      </c>
      <c r="N737" s="578">
        <v>1</v>
      </c>
      <c r="O737" s="578">
        <v>181</v>
      </c>
      <c r="P737" s="563">
        <v>0.3351851851851852</v>
      </c>
      <c r="Q737" s="579">
        <v>181</v>
      </c>
    </row>
    <row r="738" spans="1:17" ht="14.45" customHeight="1" x14ac:dyDescent="0.2">
      <c r="A738" s="557" t="s">
        <v>1332</v>
      </c>
      <c r="B738" s="558" t="s">
        <v>1136</v>
      </c>
      <c r="C738" s="558" t="s">
        <v>1137</v>
      </c>
      <c r="D738" s="558" t="s">
        <v>1218</v>
      </c>
      <c r="E738" s="558" t="s">
        <v>1219</v>
      </c>
      <c r="F738" s="578">
        <v>42</v>
      </c>
      <c r="G738" s="578">
        <v>7140</v>
      </c>
      <c r="H738" s="578">
        <v>1.0124787294384572</v>
      </c>
      <c r="I738" s="578">
        <v>170</v>
      </c>
      <c r="J738" s="578">
        <v>41</v>
      </c>
      <c r="K738" s="578">
        <v>7052</v>
      </c>
      <c r="L738" s="578">
        <v>1</v>
      </c>
      <c r="M738" s="578">
        <v>172</v>
      </c>
      <c r="N738" s="578">
        <v>56</v>
      </c>
      <c r="O738" s="578">
        <v>9744</v>
      </c>
      <c r="P738" s="563">
        <v>1.3817356778218945</v>
      </c>
      <c r="Q738" s="579">
        <v>174</v>
      </c>
    </row>
    <row r="739" spans="1:17" ht="14.45" customHeight="1" x14ac:dyDescent="0.2">
      <c r="A739" s="557" t="s">
        <v>1332</v>
      </c>
      <c r="B739" s="558" t="s">
        <v>1136</v>
      </c>
      <c r="C739" s="558" t="s">
        <v>1137</v>
      </c>
      <c r="D739" s="558" t="s">
        <v>1222</v>
      </c>
      <c r="E739" s="558" t="s">
        <v>1223</v>
      </c>
      <c r="F739" s="578">
        <v>2</v>
      </c>
      <c r="G739" s="578">
        <v>354</v>
      </c>
      <c r="H739" s="578">
        <v>0.6629213483146067</v>
      </c>
      <c r="I739" s="578">
        <v>177</v>
      </c>
      <c r="J739" s="578">
        <v>3</v>
      </c>
      <c r="K739" s="578">
        <v>534</v>
      </c>
      <c r="L739" s="578">
        <v>1</v>
      </c>
      <c r="M739" s="578">
        <v>178</v>
      </c>
      <c r="N739" s="578">
        <v>1</v>
      </c>
      <c r="O739" s="578">
        <v>180</v>
      </c>
      <c r="P739" s="563">
        <v>0.33707865168539325</v>
      </c>
      <c r="Q739" s="579">
        <v>180</v>
      </c>
    </row>
    <row r="740" spans="1:17" ht="14.45" customHeight="1" x14ac:dyDescent="0.2">
      <c r="A740" s="557" t="s">
        <v>1332</v>
      </c>
      <c r="B740" s="558" t="s">
        <v>1136</v>
      </c>
      <c r="C740" s="558" t="s">
        <v>1137</v>
      </c>
      <c r="D740" s="558" t="s">
        <v>1226</v>
      </c>
      <c r="E740" s="558" t="s">
        <v>1227</v>
      </c>
      <c r="F740" s="578">
        <v>1</v>
      </c>
      <c r="G740" s="578">
        <v>264</v>
      </c>
      <c r="H740" s="578"/>
      <c r="I740" s="578">
        <v>264</v>
      </c>
      <c r="J740" s="578"/>
      <c r="K740" s="578"/>
      <c r="L740" s="578"/>
      <c r="M740" s="578"/>
      <c r="N740" s="578">
        <v>1</v>
      </c>
      <c r="O740" s="578">
        <v>269</v>
      </c>
      <c r="P740" s="563"/>
      <c r="Q740" s="579">
        <v>269</v>
      </c>
    </row>
    <row r="741" spans="1:17" ht="14.45" customHeight="1" x14ac:dyDescent="0.2">
      <c r="A741" s="557" t="s">
        <v>1332</v>
      </c>
      <c r="B741" s="558" t="s">
        <v>1136</v>
      </c>
      <c r="C741" s="558" t="s">
        <v>1137</v>
      </c>
      <c r="D741" s="558" t="s">
        <v>1228</v>
      </c>
      <c r="E741" s="558" t="s">
        <v>1229</v>
      </c>
      <c r="F741" s="578"/>
      <c r="G741" s="578"/>
      <c r="H741" s="578"/>
      <c r="I741" s="578"/>
      <c r="J741" s="578"/>
      <c r="K741" s="578"/>
      <c r="L741" s="578"/>
      <c r="M741" s="578"/>
      <c r="N741" s="578">
        <v>1</v>
      </c>
      <c r="O741" s="578">
        <v>2157</v>
      </c>
      <c r="P741" s="563"/>
      <c r="Q741" s="579">
        <v>2157</v>
      </c>
    </row>
    <row r="742" spans="1:17" ht="14.45" customHeight="1" x14ac:dyDescent="0.2">
      <c r="A742" s="557" t="s">
        <v>1332</v>
      </c>
      <c r="B742" s="558" t="s">
        <v>1136</v>
      </c>
      <c r="C742" s="558" t="s">
        <v>1137</v>
      </c>
      <c r="D742" s="558" t="s">
        <v>1230</v>
      </c>
      <c r="E742" s="558" t="s">
        <v>1231</v>
      </c>
      <c r="F742" s="578">
        <v>28</v>
      </c>
      <c r="G742" s="578">
        <v>6804</v>
      </c>
      <c r="H742" s="578">
        <v>1.3278688524590163</v>
      </c>
      <c r="I742" s="578">
        <v>243</v>
      </c>
      <c r="J742" s="578">
        <v>21</v>
      </c>
      <c r="K742" s="578">
        <v>5124</v>
      </c>
      <c r="L742" s="578">
        <v>1</v>
      </c>
      <c r="M742" s="578">
        <v>244</v>
      </c>
      <c r="N742" s="578">
        <v>18</v>
      </c>
      <c r="O742" s="578">
        <v>4428</v>
      </c>
      <c r="P742" s="563">
        <v>0.86416861826697888</v>
      </c>
      <c r="Q742" s="579">
        <v>246</v>
      </c>
    </row>
    <row r="743" spans="1:17" ht="14.45" customHeight="1" x14ac:dyDescent="0.2">
      <c r="A743" s="557" t="s">
        <v>1332</v>
      </c>
      <c r="B743" s="558" t="s">
        <v>1136</v>
      </c>
      <c r="C743" s="558" t="s">
        <v>1137</v>
      </c>
      <c r="D743" s="558" t="s">
        <v>1313</v>
      </c>
      <c r="E743" s="558" t="s">
        <v>1314</v>
      </c>
      <c r="F743" s="578"/>
      <c r="G743" s="578"/>
      <c r="H743" s="578"/>
      <c r="I743" s="578"/>
      <c r="J743" s="578">
        <v>8</v>
      </c>
      <c r="K743" s="578">
        <v>8600</v>
      </c>
      <c r="L743" s="578">
        <v>1</v>
      </c>
      <c r="M743" s="578">
        <v>1075</v>
      </c>
      <c r="N743" s="578">
        <v>7</v>
      </c>
      <c r="O743" s="578">
        <v>7609</v>
      </c>
      <c r="P743" s="563">
        <v>0.88476744186046508</v>
      </c>
      <c r="Q743" s="579">
        <v>1087</v>
      </c>
    </row>
    <row r="744" spans="1:17" ht="14.45" customHeight="1" x14ac:dyDescent="0.2">
      <c r="A744" s="557" t="s">
        <v>1332</v>
      </c>
      <c r="B744" s="558" t="s">
        <v>1136</v>
      </c>
      <c r="C744" s="558" t="s">
        <v>1137</v>
      </c>
      <c r="D744" s="558" t="s">
        <v>1239</v>
      </c>
      <c r="E744" s="558" t="s">
        <v>1240</v>
      </c>
      <c r="F744" s="578"/>
      <c r="G744" s="578"/>
      <c r="H744" s="578"/>
      <c r="I744" s="578"/>
      <c r="J744" s="578"/>
      <c r="K744" s="578"/>
      <c r="L744" s="578"/>
      <c r="M744" s="578"/>
      <c r="N744" s="578">
        <v>1</v>
      </c>
      <c r="O744" s="578">
        <v>293</v>
      </c>
      <c r="P744" s="563"/>
      <c r="Q744" s="579">
        <v>293</v>
      </c>
    </row>
    <row r="745" spans="1:17" ht="14.45" customHeight="1" x14ac:dyDescent="0.2">
      <c r="A745" s="557" t="s">
        <v>1332</v>
      </c>
      <c r="B745" s="558" t="s">
        <v>1136</v>
      </c>
      <c r="C745" s="558" t="s">
        <v>1137</v>
      </c>
      <c r="D745" s="558" t="s">
        <v>1253</v>
      </c>
      <c r="E745" s="558" t="s">
        <v>1254</v>
      </c>
      <c r="F745" s="578">
        <v>6</v>
      </c>
      <c r="G745" s="578">
        <v>28674</v>
      </c>
      <c r="H745" s="578">
        <v>0.99500312304809491</v>
      </c>
      <c r="I745" s="578">
        <v>4779</v>
      </c>
      <c r="J745" s="578">
        <v>6</v>
      </c>
      <c r="K745" s="578">
        <v>28818</v>
      </c>
      <c r="L745" s="578">
        <v>1</v>
      </c>
      <c r="M745" s="578">
        <v>4803</v>
      </c>
      <c r="N745" s="578">
        <v>7</v>
      </c>
      <c r="O745" s="578">
        <v>33768</v>
      </c>
      <c r="P745" s="563">
        <v>1.1717676452217365</v>
      </c>
      <c r="Q745" s="579">
        <v>4824</v>
      </c>
    </row>
    <row r="746" spans="1:17" ht="14.45" customHeight="1" x14ac:dyDescent="0.2">
      <c r="A746" s="557" t="s">
        <v>1332</v>
      </c>
      <c r="B746" s="558" t="s">
        <v>1136</v>
      </c>
      <c r="C746" s="558" t="s">
        <v>1137</v>
      </c>
      <c r="D746" s="558" t="s">
        <v>1255</v>
      </c>
      <c r="E746" s="558" t="s">
        <v>1256</v>
      </c>
      <c r="F746" s="578">
        <v>2</v>
      </c>
      <c r="G746" s="578">
        <v>1218</v>
      </c>
      <c r="H746" s="578">
        <v>1.9901960784313726</v>
      </c>
      <c r="I746" s="578">
        <v>609</v>
      </c>
      <c r="J746" s="578">
        <v>1</v>
      </c>
      <c r="K746" s="578">
        <v>612</v>
      </c>
      <c r="L746" s="578">
        <v>1</v>
      </c>
      <c r="M746" s="578">
        <v>612</v>
      </c>
      <c r="N746" s="578">
        <v>2</v>
      </c>
      <c r="O746" s="578">
        <v>1230</v>
      </c>
      <c r="P746" s="563">
        <v>2.0098039215686274</v>
      </c>
      <c r="Q746" s="579">
        <v>615</v>
      </c>
    </row>
    <row r="747" spans="1:17" ht="14.45" customHeight="1" x14ac:dyDescent="0.2">
      <c r="A747" s="557" t="s">
        <v>1332</v>
      </c>
      <c r="B747" s="558" t="s">
        <v>1136</v>
      </c>
      <c r="C747" s="558" t="s">
        <v>1137</v>
      </c>
      <c r="D747" s="558" t="s">
        <v>1259</v>
      </c>
      <c r="E747" s="558" t="s">
        <v>1260</v>
      </c>
      <c r="F747" s="578">
        <v>0</v>
      </c>
      <c r="G747" s="578">
        <v>0</v>
      </c>
      <c r="H747" s="578"/>
      <c r="I747" s="578"/>
      <c r="J747" s="578"/>
      <c r="K747" s="578"/>
      <c r="L747" s="578"/>
      <c r="M747" s="578"/>
      <c r="N747" s="578"/>
      <c r="O747" s="578"/>
      <c r="P747" s="563"/>
      <c r="Q747" s="579"/>
    </row>
    <row r="748" spans="1:17" ht="14.45" customHeight="1" x14ac:dyDescent="0.2">
      <c r="A748" s="557" t="s">
        <v>1333</v>
      </c>
      <c r="B748" s="558" t="s">
        <v>1136</v>
      </c>
      <c r="C748" s="558" t="s">
        <v>1137</v>
      </c>
      <c r="D748" s="558" t="s">
        <v>1140</v>
      </c>
      <c r="E748" s="558" t="s">
        <v>1141</v>
      </c>
      <c r="F748" s="578">
        <v>1</v>
      </c>
      <c r="G748" s="578">
        <v>58</v>
      </c>
      <c r="H748" s="578"/>
      <c r="I748" s="578">
        <v>58</v>
      </c>
      <c r="J748" s="578"/>
      <c r="K748" s="578"/>
      <c r="L748" s="578"/>
      <c r="M748" s="578"/>
      <c r="N748" s="578"/>
      <c r="O748" s="578"/>
      <c r="P748" s="563"/>
      <c r="Q748" s="579"/>
    </row>
    <row r="749" spans="1:17" ht="14.45" customHeight="1" x14ac:dyDescent="0.2">
      <c r="A749" s="557" t="s">
        <v>1333</v>
      </c>
      <c r="B749" s="558" t="s">
        <v>1136</v>
      </c>
      <c r="C749" s="558" t="s">
        <v>1137</v>
      </c>
      <c r="D749" s="558" t="s">
        <v>1148</v>
      </c>
      <c r="E749" s="558" t="s">
        <v>1149</v>
      </c>
      <c r="F749" s="578">
        <v>1</v>
      </c>
      <c r="G749" s="578">
        <v>180</v>
      </c>
      <c r="H749" s="578"/>
      <c r="I749" s="578">
        <v>180</v>
      </c>
      <c r="J749" s="578"/>
      <c r="K749" s="578"/>
      <c r="L749" s="578"/>
      <c r="M749" s="578"/>
      <c r="N749" s="578"/>
      <c r="O749" s="578"/>
      <c r="P749" s="563"/>
      <c r="Q749" s="579"/>
    </row>
    <row r="750" spans="1:17" ht="14.45" customHeight="1" x14ac:dyDescent="0.2">
      <c r="A750" s="557" t="s">
        <v>1333</v>
      </c>
      <c r="B750" s="558" t="s">
        <v>1136</v>
      </c>
      <c r="C750" s="558" t="s">
        <v>1137</v>
      </c>
      <c r="D750" s="558" t="s">
        <v>1184</v>
      </c>
      <c r="E750" s="558" t="s">
        <v>1185</v>
      </c>
      <c r="F750" s="578">
        <v>3</v>
      </c>
      <c r="G750" s="578">
        <v>1485</v>
      </c>
      <c r="H750" s="578"/>
      <c r="I750" s="578">
        <v>495</v>
      </c>
      <c r="J750" s="578"/>
      <c r="K750" s="578"/>
      <c r="L750" s="578"/>
      <c r="M750" s="578"/>
      <c r="N750" s="578"/>
      <c r="O750" s="578"/>
      <c r="P750" s="563"/>
      <c r="Q750" s="579"/>
    </row>
    <row r="751" spans="1:17" ht="14.45" customHeight="1" x14ac:dyDescent="0.2">
      <c r="A751" s="557" t="s">
        <v>1333</v>
      </c>
      <c r="B751" s="558" t="s">
        <v>1136</v>
      </c>
      <c r="C751" s="558" t="s">
        <v>1137</v>
      </c>
      <c r="D751" s="558" t="s">
        <v>1188</v>
      </c>
      <c r="E751" s="558" t="s">
        <v>1189</v>
      </c>
      <c r="F751" s="578">
        <v>3</v>
      </c>
      <c r="G751" s="578">
        <v>1113</v>
      </c>
      <c r="H751" s="578"/>
      <c r="I751" s="578">
        <v>371</v>
      </c>
      <c r="J751" s="578"/>
      <c r="K751" s="578"/>
      <c r="L751" s="578"/>
      <c r="M751" s="578"/>
      <c r="N751" s="578"/>
      <c r="O751" s="578"/>
      <c r="P751" s="563"/>
      <c r="Q751" s="579"/>
    </row>
    <row r="752" spans="1:17" ht="14.45" customHeight="1" x14ac:dyDescent="0.2">
      <c r="A752" s="557" t="s">
        <v>1333</v>
      </c>
      <c r="B752" s="558" t="s">
        <v>1136</v>
      </c>
      <c r="C752" s="558" t="s">
        <v>1137</v>
      </c>
      <c r="D752" s="558" t="s">
        <v>1196</v>
      </c>
      <c r="E752" s="558" t="s">
        <v>1197</v>
      </c>
      <c r="F752" s="578">
        <v>1</v>
      </c>
      <c r="G752" s="578">
        <v>112</v>
      </c>
      <c r="H752" s="578"/>
      <c r="I752" s="578">
        <v>112</v>
      </c>
      <c r="J752" s="578"/>
      <c r="K752" s="578"/>
      <c r="L752" s="578"/>
      <c r="M752" s="578"/>
      <c r="N752" s="578"/>
      <c r="O752" s="578"/>
      <c r="P752" s="563"/>
      <c r="Q752" s="579"/>
    </row>
    <row r="753" spans="1:17" ht="14.45" customHeight="1" x14ac:dyDescent="0.2">
      <c r="A753" s="557" t="s">
        <v>1333</v>
      </c>
      <c r="B753" s="558" t="s">
        <v>1136</v>
      </c>
      <c r="C753" s="558" t="s">
        <v>1137</v>
      </c>
      <c r="D753" s="558" t="s">
        <v>1202</v>
      </c>
      <c r="E753" s="558" t="s">
        <v>1203</v>
      </c>
      <c r="F753" s="578">
        <v>1</v>
      </c>
      <c r="G753" s="578">
        <v>458</v>
      </c>
      <c r="H753" s="578"/>
      <c r="I753" s="578">
        <v>458</v>
      </c>
      <c r="J753" s="578"/>
      <c r="K753" s="578"/>
      <c r="L753" s="578"/>
      <c r="M753" s="578"/>
      <c r="N753" s="578"/>
      <c r="O753" s="578"/>
      <c r="P753" s="563"/>
      <c r="Q753" s="579"/>
    </row>
    <row r="754" spans="1:17" ht="14.45" customHeight="1" x14ac:dyDescent="0.2">
      <c r="A754" s="557" t="s">
        <v>1333</v>
      </c>
      <c r="B754" s="558" t="s">
        <v>1136</v>
      </c>
      <c r="C754" s="558" t="s">
        <v>1137</v>
      </c>
      <c r="D754" s="558" t="s">
        <v>1204</v>
      </c>
      <c r="E754" s="558" t="s">
        <v>1205</v>
      </c>
      <c r="F754" s="578">
        <v>2</v>
      </c>
      <c r="G754" s="578">
        <v>116</v>
      </c>
      <c r="H754" s="578"/>
      <c r="I754" s="578">
        <v>58</v>
      </c>
      <c r="J754" s="578"/>
      <c r="K754" s="578"/>
      <c r="L754" s="578"/>
      <c r="M754" s="578"/>
      <c r="N754" s="578"/>
      <c r="O754" s="578"/>
      <c r="P754" s="563"/>
      <c r="Q754" s="579"/>
    </row>
    <row r="755" spans="1:17" ht="14.45" customHeight="1" x14ac:dyDescent="0.2">
      <c r="A755" s="557" t="s">
        <v>1333</v>
      </c>
      <c r="B755" s="558" t="s">
        <v>1136</v>
      </c>
      <c r="C755" s="558" t="s">
        <v>1137</v>
      </c>
      <c r="D755" s="558" t="s">
        <v>1214</v>
      </c>
      <c r="E755" s="558" t="s">
        <v>1215</v>
      </c>
      <c r="F755" s="578"/>
      <c r="G755" s="578"/>
      <c r="H755" s="578"/>
      <c r="I755" s="578"/>
      <c r="J755" s="578">
        <v>4</v>
      </c>
      <c r="K755" s="578">
        <v>348</v>
      </c>
      <c r="L755" s="578">
        <v>1</v>
      </c>
      <c r="M755" s="578">
        <v>87</v>
      </c>
      <c r="N755" s="578"/>
      <c r="O755" s="578"/>
      <c r="P755" s="563"/>
      <c r="Q755" s="579"/>
    </row>
    <row r="756" spans="1:17" ht="14.45" customHeight="1" x14ac:dyDescent="0.2">
      <c r="A756" s="557" t="s">
        <v>1333</v>
      </c>
      <c r="B756" s="558" t="s">
        <v>1136</v>
      </c>
      <c r="C756" s="558" t="s">
        <v>1137</v>
      </c>
      <c r="D756" s="558" t="s">
        <v>1222</v>
      </c>
      <c r="E756" s="558" t="s">
        <v>1223</v>
      </c>
      <c r="F756" s="578"/>
      <c r="G756" s="578"/>
      <c r="H756" s="578"/>
      <c r="I756" s="578"/>
      <c r="J756" s="578">
        <v>1</v>
      </c>
      <c r="K756" s="578">
        <v>178</v>
      </c>
      <c r="L756" s="578">
        <v>1</v>
      </c>
      <c r="M756" s="578">
        <v>178</v>
      </c>
      <c r="N756" s="578"/>
      <c r="O756" s="578"/>
      <c r="P756" s="563"/>
      <c r="Q756" s="579"/>
    </row>
    <row r="757" spans="1:17" ht="14.45" customHeight="1" x14ac:dyDescent="0.2">
      <c r="A757" s="557" t="s">
        <v>1333</v>
      </c>
      <c r="B757" s="558" t="s">
        <v>1136</v>
      </c>
      <c r="C757" s="558" t="s">
        <v>1137</v>
      </c>
      <c r="D757" s="558" t="s">
        <v>1226</v>
      </c>
      <c r="E757" s="558" t="s">
        <v>1227</v>
      </c>
      <c r="F757" s="578"/>
      <c r="G757" s="578"/>
      <c r="H757" s="578"/>
      <c r="I757" s="578"/>
      <c r="J757" s="578">
        <v>1</v>
      </c>
      <c r="K757" s="578">
        <v>267</v>
      </c>
      <c r="L757" s="578">
        <v>1</v>
      </c>
      <c r="M757" s="578">
        <v>267</v>
      </c>
      <c r="N757" s="578"/>
      <c r="O757" s="578"/>
      <c r="P757" s="563"/>
      <c r="Q757" s="579"/>
    </row>
    <row r="758" spans="1:17" ht="14.45" customHeight="1" x14ac:dyDescent="0.2">
      <c r="A758" s="557" t="s">
        <v>1333</v>
      </c>
      <c r="B758" s="558" t="s">
        <v>1136</v>
      </c>
      <c r="C758" s="558" t="s">
        <v>1137</v>
      </c>
      <c r="D758" s="558" t="s">
        <v>1239</v>
      </c>
      <c r="E758" s="558" t="s">
        <v>1240</v>
      </c>
      <c r="F758" s="578">
        <v>1</v>
      </c>
      <c r="G758" s="578">
        <v>289</v>
      </c>
      <c r="H758" s="578"/>
      <c r="I758" s="578">
        <v>289</v>
      </c>
      <c r="J758" s="578"/>
      <c r="K758" s="578"/>
      <c r="L758" s="578"/>
      <c r="M758" s="578"/>
      <c r="N758" s="578"/>
      <c r="O758" s="578"/>
      <c r="P758" s="563"/>
      <c r="Q758" s="579"/>
    </row>
    <row r="759" spans="1:17" ht="14.45" customHeight="1" x14ac:dyDescent="0.2">
      <c r="A759" s="557" t="s">
        <v>1333</v>
      </c>
      <c r="B759" s="558" t="s">
        <v>1136</v>
      </c>
      <c r="C759" s="558" t="s">
        <v>1137</v>
      </c>
      <c r="D759" s="558" t="s">
        <v>1243</v>
      </c>
      <c r="E759" s="558" t="s">
        <v>1244</v>
      </c>
      <c r="F759" s="578"/>
      <c r="G759" s="578"/>
      <c r="H759" s="578"/>
      <c r="I759" s="578"/>
      <c r="J759" s="578">
        <v>1</v>
      </c>
      <c r="K759" s="578">
        <v>109</v>
      </c>
      <c r="L759" s="578">
        <v>1</v>
      </c>
      <c r="M759" s="578">
        <v>109</v>
      </c>
      <c r="N759" s="578"/>
      <c r="O759" s="578"/>
      <c r="P759" s="563"/>
      <c r="Q759" s="579"/>
    </row>
    <row r="760" spans="1:17" ht="14.45" customHeight="1" x14ac:dyDescent="0.2">
      <c r="A760" s="557" t="s">
        <v>1333</v>
      </c>
      <c r="B760" s="558" t="s">
        <v>1136</v>
      </c>
      <c r="C760" s="558" t="s">
        <v>1137</v>
      </c>
      <c r="D760" s="558" t="s">
        <v>1265</v>
      </c>
      <c r="E760" s="558" t="s">
        <v>1266</v>
      </c>
      <c r="F760" s="578">
        <v>1</v>
      </c>
      <c r="G760" s="578">
        <v>9986</v>
      </c>
      <c r="H760" s="578"/>
      <c r="I760" s="578">
        <v>9986</v>
      </c>
      <c r="J760" s="578"/>
      <c r="K760" s="578"/>
      <c r="L760" s="578"/>
      <c r="M760" s="578"/>
      <c r="N760" s="578"/>
      <c r="O760" s="578"/>
      <c r="P760" s="563"/>
      <c r="Q760" s="579"/>
    </row>
    <row r="761" spans="1:17" ht="14.45" customHeight="1" x14ac:dyDescent="0.2">
      <c r="A761" s="557" t="s">
        <v>1334</v>
      </c>
      <c r="B761" s="558" t="s">
        <v>1136</v>
      </c>
      <c r="C761" s="558" t="s">
        <v>1137</v>
      </c>
      <c r="D761" s="558" t="s">
        <v>1140</v>
      </c>
      <c r="E761" s="558" t="s">
        <v>1141</v>
      </c>
      <c r="F761" s="578">
        <v>8</v>
      </c>
      <c r="G761" s="578">
        <v>464</v>
      </c>
      <c r="H761" s="578"/>
      <c r="I761" s="578">
        <v>58</v>
      </c>
      <c r="J761" s="578"/>
      <c r="K761" s="578"/>
      <c r="L761" s="578"/>
      <c r="M761" s="578"/>
      <c r="N761" s="578">
        <v>2</v>
      </c>
      <c r="O761" s="578">
        <v>118</v>
      </c>
      <c r="P761" s="563"/>
      <c r="Q761" s="579">
        <v>59</v>
      </c>
    </row>
    <row r="762" spans="1:17" ht="14.45" customHeight="1" x14ac:dyDescent="0.2">
      <c r="A762" s="557" t="s">
        <v>1334</v>
      </c>
      <c r="B762" s="558" t="s">
        <v>1136</v>
      </c>
      <c r="C762" s="558" t="s">
        <v>1137</v>
      </c>
      <c r="D762" s="558" t="s">
        <v>1142</v>
      </c>
      <c r="E762" s="558" t="s">
        <v>1143</v>
      </c>
      <c r="F762" s="578">
        <v>1</v>
      </c>
      <c r="G762" s="578">
        <v>132</v>
      </c>
      <c r="H762" s="578"/>
      <c r="I762" s="578">
        <v>132</v>
      </c>
      <c r="J762" s="578"/>
      <c r="K762" s="578"/>
      <c r="L762" s="578"/>
      <c r="M762" s="578"/>
      <c r="N762" s="578"/>
      <c r="O762" s="578"/>
      <c r="P762" s="563"/>
      <c r="Q762" s="579"/>
    </row>
    <row r="763" spans="1:17" ht="14.45" customHeight="1" x14ac:dyDescent="0.2">
      <c r="A763" s="557" t="s">
        <v>1334</v>
      </c>
      <c r="B763" s="558" t="s">
        <v>1136</v>
      </c>
      <c r="C763" s="558" t="s">
        <v>1137</v>
      </c>
      <c r="D763" s="558" t="s">
        <v>1148</v>
      </c>
      <c r="E763" s="558" t="s">
        <v>1149</v>
      </c>
      <c r="F763" s="578">
        <v>6</v>
      </c>
      <c r="G763" s="578">
        <v>1080</v>
      </c>
      <c r="H763" s="578">
        <v>0.98360655737704916</v>
      </c>
      <c r="I763" s="578">
        <v>180</v>
      </c>
      <c r="J763" s="578">
        <v>6</v>
      </c>
      <c r="K763" s="578">
        <v>1098</v>
      </c>
      <c r="L763" s="578">
        <v>1</v>
      </c>
      <c r="M763" s="578">
        <v>183</v>
      </c>
      <c r="N763" s="578">
        <v>6</v>
      </c>
      <c r="O763" s="578">
        <v>1110</v>
      </c>
      <c r="P763" s="563">
        <v>1.0109289617486339</v>
      </c>
      <c r="Q763" s="579">
        <v>185</v>
      </c>
    </row>
    <row r="764" spans="1:17" ht="14.45" customHeight="1" x14ac:dyDescent="0.2">
      <c r="A764" s="557" t="s">
        <v>1334</v>
      </c>
      <c r="B764" s="558" t="s">
        <v>1136</v>
      </c>
      <c r="C764" s="558" t="s">
        <v>1137</v>
      </c>
      <c r="D764" s="558" t="s">
        <v>1152</v>
      </c>
      <c r="E764" s="558" t="s">
        <v>1153</v>
      </c>
      <c r="F764" s="578">
        <v>4</v>
      </c>
      <c r="G764" s="578">
        <v>1348</v>
      </c>
      <c r="H764" s="578">
        <v>0.79061583577712613</v>
      </c>
      <c r="I764" s="578">
        <v>337</v>
      </c>
      <c r="J764" s="578">
        <v>5</v>
      </c>
      <c r="K764" s="578">
        <v>1705</v>
      </c>
      <c r="L764" s="578">
        <v>1</v>
      </c>
      <c r="M764" s="578">
        <v>341</v>
      </c>
      <c r="N764" s="578">
        <v>2</v>
      </c>
      <c r="O764" s="578">
        <v>688</v>
      </c>
      <c r="P764" s="563">
        <v>0.4035190615835777</v>
      </c>
      <c r="Q764" s="579">
        <v>344</v>
      </c>
    </row>
    <row r="765" spans="1:17" ht="14.45" customHeight="1" x14ac:dyDescent="0.2">
      <c r="A765" s="557" t="s">
        <v>1334</v>
      </c>
      <c r="B765" s="558" t="s">
        <v>1136</v>
      </c>
      <c r="C765" s="558" t="s">
        <v>1137</v>
      </c>
      <c r="D765" s="558" t="s">
        <v>1154</v>
      </c>
      <c r="E765" s="558" t="s">
        <v>1155</v>
      </c>
      <c r="F765" s="578">
        <v>1</v>
      </c>
      <c r="G765" s="578">
        <v>459</v>
      </c>
      <c r="H765" s="578"/>
      <c r="I765" s="578">
        <v>459</v>
      </c>
      <c r="J765" s="578"/>
      <c r="K765" s="578"/>
      <c r="L765" s="578"/>
      <c r="M765" s="578"/>
      <c r="N765" s="578"/>
      <c r="O765" s="578"/>
      <c r="P765" s="563"/>
      <c r="Q765" s="579"/>
    </row>
    <row r="766" spans="1:17" ht="14.45" customHeight="1" x14ac:dyDescent="0.2">
      <c r="A766" s="557" t="s">
        <v>1334</v>
      </c>
      <c r="B766" s="558" t="s">
        <v>1136</v>
      </c>
      <c r="C766" s="558" t="s">
        <v>1137</v>
      </c>
      <c r="D766" s="558" t="s">
        <v>1156</v>
      </c>
      <c r="E766" s="558" t="s">
        <v>1157</v>
      </c>
      <c r="F766" s="578">
        <v>8</v>
      </c>
      <c r="G766" s="578">
        <v>2800</v>
      </c>
      <c r="H766" s="578">
        <v>1.5954415954415955</v>
      </c>
      <c r="I766" s="578">
        <v>350</v>
      </c>
      <c r="J766" s="578">
        <v>5</v>
      </c>
      <c r="K766" s="578">
        <v>1755</v>
      </c>
      <c r="L766" s="578">
        <v>1</v>
      </c>
      <c r="M766" s="578">
        <v>351</v>
      </c>
      <c r="N766" s="578">
        <v>8</v>
      </c>
      <c r="O766" s="578">
        <v>2824</v>
      </c>
      <c r="P766" s="563">
        <v>1.6091168091168091</v>
      </c>
      <c r="Q766" s="579">
        <v>353</v>
      </c>
    </row>
    <row r="767" spans="1:17" ht="14.45" customHeight="1" x14ac:dyDescent="0.2">
      <c r="A767" s="557" t="s">
        <v>1334</v>
      </c>
      <c r="B767" s="558" t="s">
        <v>1136</v>
      </c>
      <c r="C767" s="558" t="s">
        <v>1137</v>
      </c>
      <c r="D767" s="558" t="s">
        <v>1168</v>
      </c>
      <c r="E767" s="558" t="s">
        <v>1169</v>
      </c>
      <c r="F767" s="578">
        <v>1</v>
      </c>
      <c r="G767" s="578">
        <v>49</v>
      </c>
      <c r="H767" s="578"/>
      <c r="I767" s="578">
        <v>49</v>
      </c>
      <c r="J767" s="578"/>
      <c r="K767" s="578"/>
      <c r="L767" s="578"/>
      <c r="M767" s="578"/>
      <c r="N767" s="578"/>
      <c r="O767" s="578"/>
      <c r="P767" s="563"/>
      <c r="Q767" s="579"/>
    </row>
    <row r="768" spans="1:17" ht="14.45" customHeight="1" x14ac:dyDescent="0.2">
      <c r="A768" s="557" t="s">
        <v>1334</v>
      </c>
      <c r="B768" s="558" t="s">
        <v>1136</v>
      </c>
      <c r="C768" s="558" t="s">
        <v>1137</v>
      </c>
      <c r="D768" s="558" t="s">
        <v>1170</v>
      </c>
      <c r="E768" s="558" t="s">
        <v>1171</v>
      </c>
      <c r="F768" s="578"/>
      <c r="G768" s="578"/>
      <c r="H768" s="578"/>
      <c r="I768" s="578"/>
      <c r="J768" s="578">
        <v>1</v>
      </c>
      <c r="K768" s="578">
        <v>399</v>
      </c>
      <c r="L768" s="578">
        <v>1</v>
      </c>
      <c r="M768" s="578">
        <v>399</v>
      </c>
      <c r="N768" s="578">
        <v>2</v>
      </c>
      <c r="O768" s="578">
        <v>810</v>
      </c>
      <c r="P768" s="563">
        <v>2.030075187969925</v>
      </c>
      <c r="Q768" s="579">
        <v>405</v>
      </c>
    </row>
    <row r="769" spans="1:17" ht="14.45" customHeight="1" x14ac:dyDescent="0.2">
      <c r="A769" s="557" t="s">
        <v>1334</v>
      </c>
      <c r="B769" s="558" t="s">
        <v>1136</v>
      </c>
      <c r="C769" s="558" t="s">
        <v>1137</v>
      </c>
      <c r="D769" s="558" t="s">
        <v>1176</v>
      </c>
      <c r="E769" s="558" t="s">
        <v>1177</v>
      </c>
      <c r="F769" s="578"/>
      <c r="G769" s="578"/>
      <c r="H769" s="578"/>
      <c r="I769" s="578"/>
      <c r="J769" s="578">
        <v>1</v>
      </c>
      <c r="K769" s="578">
        <v>713</v>
      </c>
      <c r="L769" s="578">
        <v>1</v>
      </c>
      <c r="M769" s="578">
        <v>713</v>
      </c>
      <c r="N769" s="578">
        <v>2</v>
      </c>
      <c r="O769" s="578">
        <v>1438</v>
      </c>
      <c r="P769" s="563">
        <v>2.0168302945301542</v>
      </c>
      <c r="Q769" s="579">
        <v>719</v>
      </c>
    </row>
    <row r="770" spans="1:17" ht="14.45" customHeight="1" x14ac:dyDescent="0.2">
      <c r="A770" s="557" t="s">
        <v>1334</v>
      </c>
      <c r="B770" s="558" t="s">
        <v>1136</v>
      </c>
      <c r="C770" s="558" t="s">
        <v>1137</v>
      </c>
      <c r="D770" s="558" t="s">
        <v>1180</v>
      </c>
      <c r="E770" s="558" t="s">
        <v>1181</v>
      </c>
      <c r="F770" s="578">
        <v>1</v>
      </c>
      <c r="G770" s="578">
        <v>305</v>
      </c>
      <c r="H770" s="578"/>
      <c r="I770" s="578">
        <v>305</v>
      </c>
      <c r="J770" s="578"/>
      <c r="K770" s="578"/>
      <c r="L770" s="578"/>
      <c r="M770" s="578"/>
      <c r="N770" s="578">
        <v>1</v>
      </c>
      <c r="O770" s="578">
        <v>310</v>
      </c>
      <c r="P770" s="563"/>
      <c r="Q770" s="579">
        <v>310</v>
      </c>
    </row>
    <row r="771" spans="1:17" ht="14.45" customHeight="1" x14ac:dyDescent="0.2">
      <c r="A771" s="557" t="s">
        <v>1334</v>
      </c>
      <c r="B771" s="558" t="s">
        <v>1136</v>
      </c>
      <c r="C771" s="558" t="s">
        <v>1137</v>
      </c>
      <c r="D771" s="558" t="s">
        <v>1182</v>
      </c>
      <c r="E771" s="558" t="s">
        <v>1183</v>
      </c>
      <c r="F771" s="578">
        <v>1</v>
      </c>
      <c r="G771" s="578">
        <v>3722</v>
      </c>
      <c r="H771" s="578"/>
      <c r="I771" s="578">
        <v>3722</v>
      </c>
      <c r="J771" s="578"/>
      <c r="K771" s="578"/>
      <c r="L771" s="578"/>
      <c r="M771" s="578"/>
      <c r="N771" s="578"/>
      <c r="O771" s="578"/>
      <c r="P771" s="563"/>
      <c r="Q771" s="579"/>
    </row>
    <row r="772" spans="1:17" ht="14.45" customHeight="1" x14ac:dyDescent="0.2">
      <c r="A772" s="557" t="s">
        <v>1334</v>
      </c>
      <c r="B772" s="558" t="s">
        <v>1136</v>
      </c>
      <c r="C772" s="558" t="s">
        <v>1137</v>
      </c>
      <c r="D772" s="558" t="s">
        <v>1184</v>
      </c>
      <c r="E772" s="558" t="s">
        <v>1185</v>
      </c>
      <c r="F772" s="578">
        <v>8</v>
      </c>
      <c r="G772" s="578">
        <v>3960</v>
      </c>
      <c r="H772" s="578">
        <v>0.41767746018352492</v>
      </c>
      <c r="I772" s="578">
        <v>495</v>
      </c>
      <c r="J772" s="578">
        <v>19</v>
      </c>
      <c r="K772" s="578">
        <v>9481</v>
      </c>
      <c r="L772" s="578">
        <v>1</v>
      </c>
      <c r="M772" s="578">
        <v>499</v>
      </c>
      <c r="N772" s="578">
        <v>6</v>
      </c>
      <c r="O772" s="578">
        <v>3018</v>
      </c>
      <c r="P772" s="563">
        <v>0.31832085223077733</v>
      </c>
      <c r="Q772" s="579">
        <v>503</v>
      </c>
    </row>
    <row r="773" spans="1:17" ht="14.45" customHeight="1" x14ac:dyDescent="0.2">
      <c r="A773" s="557" t="s">
        <v>1334</v>
      </c>
      <c r="B773" s="558" t="s">
        <v>1136</v>
      </c>
      <c r="C773" s="558" t="s">
        <v>1137</v>
      </c>
      <c r="D773" s="558" t="s">
        <v>1188</v>
      </c>
      <c r="E773" s="558" t="s">
        <v>1189</v>
      </c>
      <c r="F773" s="578">
        <v>10</v>
      </c>
      <c r="G773" s="578">
        <v>3710</v>
      </c>
      <c r="H773" s="578">
        <v>0.82225177304964536</v>
      </c>
      <c r="I773" s="578">
        <v>371</v>
      </c>
      <c r="J773" s="578">
        <v>12</v>
      </c>
      <c r="K773" s="578">
        <v>4512</v>
      </c>
      <c r="L773" s="578">
        <v>1</v>
      </c>
      <c r="M773" s="578">
        <v>376</v>
      </c>
      <c r="N773" s="578">
        <v>5</v>
      </c>
      <c r="O773" s="578">
        <v>1900</v>
      </c>
      <c r="P773" s="563">
        <v>0.42109929078014185</v>
      </c>
      <c r="Q773" s="579">
        <v>380</v>
      </c>
    </row>
    <row r="774" spans="1:17" ht="14.45" customHeight="1" x14ac:dyDescent="0.2">
      <c r="A774" s="557" t="s">
        <v>1334</v>
      </c>
      <c r="B774" s="558" t="s">
        <v>1136</v>
      </c>
      <c r="C774" s="558" t="s">
        <v>1137</v>
      </c>
      <c r="D774" s="558" t="s">
        <v>1196</v>
      </c>
      <c r="E774" s="558" t="s">
        <v>1197</v>
      </c>
      <c r="F774" s="578">
        <v>6</v>
      </c>
      <c r="G774" s="578">
        <v>672</v>
      </c>
      <c r="H774" s="578">
        <v>0.66076696165191739</v>
      </c>
      <c r="I774" s="578">
        <v>112</v>
      </c>
      <c r="J774" s="578">
        <v>9</v>
      </c>
      <c r="K774" s="578">
        <v>1017</v>
      </c>
      <c r="L774" s="578">
        <v>1</v>
      </c>
      <c r="M774" s="578">
        <v>113</v>
      </c>
      <c r="N774" s="578">
        <v>3</v>
      </c>
      <c r="O774" s="578">
        <v>342</v>
      </c>
      <c r="P774" s="563">
        <v>0.33628318584070799</v>
      </c>
      <c r="Q774" s="579">
        <v>114</v>
      </c>
    </row>
    <row r="775" spans="1:17" ht="14.45" customHeight="1" x14ac:dyDescent="0.2">
      <c r="A775" s="557" t="s">
        <v>1334</v>
      </c>
      <c r="B775" s="558" t="s">
        <v>1136</v>
      </c>
      <c r="C775" s="558" t="s">
        <v>1137</v>
      </c>
      <c r="D775" s="558" t="s">
        <v>1202</v>
      </c>
      <c r="E775" s="558" t="s">
        <v>1203</v>
      </c>
      <c r="F775" s="578">
        <v>8</v>
      </c>
      <c r="G775" s="578">
        <v>3664</v>
      </c>
      <c r="H775" s="578">
        <v>0.65946724262059031</v>
      </c>
      <c r="I775" s="578">
        <v>458</v>
      </c>
      <c r="J775" s="578">
        <v>12</v>
      </c>
      <c r="K775" s="578">
        <v>5556</v>
      </c>
      <c r="L775" s="578">
        <v>1</v>
      </c>
      <c r="M775" s="578">
        <v>463</v>
      </c>
      <c r="N775" s="578">
        <v>3</v>
      </c>
      <c r="O775" s="578">
        <v>1401</v>
      </c>
      <c r="P775" s="563">
        <v>0.25215982721382291</v>
      </c>
      <c r="Q775" s="579">
        <v>467</v>
      </c>
    </row>
    <row r="776" spans="1:17" ht="14.45" customHeight="1" x14ac:dyDescent="0.2">
      <c r="A776" s="557" t="s">
        <v>1334</v>
      </c>
      <c r="B776" s="558" t="s">
        <v>1136</v>
      </c>
      <c r="C776" s="558" t="s">
        <v>1137</v>
      </c>
      <c r="D776" s="558" t="s">
        <v>1204</v>
      </c>
      <c r="E776" s="558" t="s">
        <v>1205</v>
      </c>
      <c r="F776" s="578">
        <v>10</v>
      </c>
      <c r="G776" s="578">
        <v>580</v>
      </c>
      <c r="H776" s="578">
        <v>0.28087167070217917</v>
      </c>
      <c r="I776" s="578">
        <v>58</v>
      </c>
      <c r="J776" s="578">
        <v>35</v>
      </c>
      <c r="K776" s="578">
        <v>2065</v>
      </c>
      <c r="L776" s="578">
        <v>1</v>
      </c>
      <c r="M776" s="578">
        <v>59</v>
      </c>
      <c r="N776" s="578">
        <v>5</v>
      </c>
      <c r="O776" s="578">
        <v>295</v>
      </c>
      <c r="P776" s="563">
        <v>0.14285714285714285</v>
      </c>
      <c r="Q776" s="579">
        <v>59</v>
      </c>
    </row>
    <row r="777" spans="1:17" ht="14.45" customHeight="1" x14ac:dyDescent="0.2">
      <c r="A777" s="557" t="s">
        <v>1334</v>
      </c>
      <c r="B777" s="558" t="s">
        <v>1136</v>
      </c>
      <c r="C777" s="558" t="s">
        <v>1137</v>
      </c>
      <c r="D777" s="558" t="s">
        <v>1212</v>
      </c>
      <c r="E777" s="558" t="s">
        <v>1213</v>
      </c>
      <c r="F777" s="578">
        <v>34</v>
      </c>
      <c r="G777" s="578">
        <v>5984</v>
      </c>
      <c r="H777" s="578">
        <v>2.2286778398510241</v>
      </c>
      <c r="I777" s="578">
        <v>176</v>
      </c>
      <c r="J777" s="578">
        <v>15</v>
      </c>
      <c r="K777" s="578">
        <v>2685</v>
      </c>
      <c r="L777" s="578">
        <v>1</v>
      </c>
      <c r="M777" s="578">
        <v>179</v>
      </c>
      <c r="N777" s="578">
        <v>6</v>
      </c>
      <c r="O777" s="578">
        <v>1086</v>
      </c>
      <c r="P777" s="563">
        <v>0.40446927374301678</v>
      </c>
      <c r="Q777" s="579">
        <v>181</v>
      </c>
    </row>
    <row r="778" spans="1:17" ht="14.45" customHeight="1" x14ac:dyDescent="0.2">
      <c r="A778" s="557" t="s">
        <v>1334</v>
      </c>
      <c r="B778" s="558" t="s">
        <v>1136</v>
      </c>
      <c r="C778" s="558" t="s">
        <v>1137</v>
      </c>
      <c r="D778" s="558" t="s">
        <v>1214</v>
      </c>
      <c r="E778" s="558" t="s">
        <v>1215</v>
      </c>
      <c r="F778" s="578">
        <v>12</v>
      </c>
      <c r="G778" s="578">
        <v>1032</v>
      </c>
      <c r="H778" s="578">
        <v>5.931034482758621</v>
      </c>
      <c r="I778" s="578">
        <v>86</v>
      </c>
      <c r="J778" s="578">
        <v>2</v>
      </c>
      <c r="K778" s="578">
        <v>174</v>
      </c>
      <c r="L778" s="578">
        <v>1</v>
      </c>
      <c r="M778" s="578">
        <v>87</v>
      </c>
      <c r="N778" s="578">
        <v>4</v>
      </c>
      <c r="O778" s="578">
        <v>352</v>
      </c>
      <c r="P778" s="563">
        <v>2.0229885057471266</v>
      </c>
      <c r="Q778" s="579">
        <v>88</v>
      </c>
    </row>
    <row r="779" spans="1:17" ht="14.45" customHeight="1" x14ac:dyDescent="0.2">
      <c r="A779" s="557" t="s">
        <v>1334</v>
      </c>
      <c r="B779" s="558" t="s">
        <v>1136</v>
      </c>
      <c r="C779" s="558" t="s">
        <v>1137</v>
      </c>
      <c r="D779" s="558" t="s">
        <v>1218</v>
      </c>
      <c r="E779" s="558" t="s">
        <v>1219</v>
      </c>
      <c r="F779" s="578">
        <v>1</v>
      </c>
      <c r="G779" s="578">
        <v>170</v>
      </c>
      <c r="H779" s="578"/>
      <c r="I779" s="578">
        <v>170</v>
      </c>
      <c r="J779" s="578"/>
      <c r="K779" s="578"/>
      <c r="L779" s="578"/>
      <c r="M779" s="578"/>
      <c r="N779" s="578"/>
      <c r="O779" s="578"/>
      <c r="P779" s="563"/>
      <c r="Q779" s="579"/>
    </row>
    <row r="780" spans="1:17" ht="14.45" customHeight="1" x14ac:dyDescent="0.2">
      <c r="A780" s="557" t="s">
        <v>1334</v>
      </c>
      <c r="B780" s="558" t="s">
        <v>1136</v>
      </c>
      <c r="C780" s="558" t="s">
        <v>1137</v>
      </c>
      <c r="D780" s="558" t="s">
        <v>1222</v>
      </c>
      <c r="E780" s="558" t="s">
        <v>1223</v>
      </c>
      <c r="F780" s="578">
        <v>1</v>
      </c>
      <c r="G780" s="578">
        <v>177</v>
      </c>
      <c r="H780" s="578"/>
      <c r="I780" s="578">
        <v>177</v>
      </c>
      <c r="J780" s="578"/>
      <c r="K780" s="578"/>
      <c r="L780" s="578"/>
      <c r="M780" s="578"/>
      <c r="N780" s="578"/>
      <c r="O780" s="578"/>
      <c r="P780" s="563"/>
      <c r="Q780" s="579"/>
    </row>
    <row r="781" spans="1:17" ht="14.45" customHeight="1" x14ac:dyDescent="0.2">
      <c r="A781" s="557" t="s">
        <v>1334</v>
      </c>
      <c r="B781" s="558" t="s">
        <v>1136</v>
      </c>
      <c r="C781" s="558" t="s">
        <v>1137</v>
      </c>
      <c r="D781" s="558" t="s">
        <v>1226</v>
      </c>
      <c r="E781" s="558" t="s">
        <v>1227</v>
      </c>
      <c r="F781" s="578">
        <v>2</v>
      </c>
      <c r="G781" s="578">
        <v>528</v>
      </c>
      <c r="H781" s="578">
        <v>1.9775280898876404</v>
      </c>
      <c r="I781" s="578">
        <v>264</v>
      </c>
      <c r="J781" s="578">
        <v>1</v>
      </c>
      <c r="K781" s="578">
        <v>267</v>
      </c>
      <c r="L781" s="578">
        <v>1</v>
      </c>
      <c r="M781" s="578">
        <v>267</v>
      </c>
      <c r="N781" s="578">
        <v>2</v>
      </c>
      <c r="O781" s="578">
        <v>538</v>
      </c>
      <c r="P781" s="563">
        <v>2.0149812734082397</v>
      </c>
      <c r="Q781" s="579">
        <v>269</v>
      </c>
    </row>
    <row r="782" spans="1:17" ht="14.45" customHeight="1" x14ac:dyDescent="0.2">
      <c r="A782" s="557" t="s">
        <v>1334</v>
      </c>
      <c r="B782" s="558" t="s">
        <v>1136</v>
      </c>
      <c r="C782" s="558" t="s">
        <v>1137</v>
      </c>
      <c r="D782" s="558" t="s">
        <v>1228</v>
      </c>
      <c r="E782" s="558" t="s">
        <v>1229</v>
      </c>
      <c r="F782" s="578">
        <v>1</v>
      </c>
      <c r="G782" s="578">
        <v>2134</v>
      </c>
      <c r="H782" s="578"/>
      <c r="I782" s="578">
        <v>2134</v>
      </c>
      <c r="J782" s="578"/>
      <c r="K782" s="578"/>
      <c r="L782" s="578"/>
      <c r="M782" s="578"/>
      <c r="N782" s="578"/>
      <c r="O782" s="578"/>
      <c r="P782" s="563"/>
      <c r="Q782" s="579"/>
    </row>
    <row r="783" spans="1:17" ht="14.45" customHeight="1" x14ac:dyDescent="0.2">
      <c r="A783" s="557" t="s">
        <v>1334</v>
      </c>
      <c r="B783" s="558" t="s">
        <v>1136</v>
      </c>
      <c r="C783" s="558" t="s">
        <v>1137</v>
      </c>
      <c r="D783" s="558" t="s">
        <v>1232</v>
      </c>
      <c r="E783" s="558" t="s">
        <v>1233</v>
      </c>
      <c r="F783" s="578">
        <v>1</v>
      </c>
      <c r="G783" s="578">
        <v>426</v>
      </c>
      <c r="H783" s="578"/>
      <c r="I783" s="578">
        <v>426</v>
      </c>
      <c r="J783" s="578"/>
      <c r="K783" s="578"/>
      <c r="L783" s="578"/>
      <c r="M783" s="578"/>
      <c r="N783" s="578"/>
      <c r="O783" s="578"/>
      <c r="P783" s="563"/>
      <c r="Q783" s="579"/>
    </row>
    <row r="784" spans="1:17" ht="14.45" customHeight="1" x14ac:dyDescent="0.2">
      <c r="A784" s="557" t="s">
        <v>1334</v>
      </c>
      <c r="B784" s="558" t="s">
        <v>1136</v>
      </c>
      <c r="C784" s="558" t="s">
        <v>1137</v>
      </c>
      <c r="D784" s="558" t="s">
        <v>1241</v>
      </c>
      <c r="E784" s="558" t="s">
        <v>1242</v>
      </c>
      <c r="F784" s="578">
        <v>1</v>
      </c>
      <c r="G784" s="578">
        <v>1102</v>
      </c>
      <c r="H784" s="578"/>
      <c r="I784" s="578">
        <v>1102</v>
      </c>
      <c r="J784" s="578"/>
      <c r="K784" s="578"/>
      <c r="L784" s="578"/>
      <c r="M784" s="578"/>
      <c r="N784" s="578"/>
      <c r="O784" s="578"/>
      <c r="P784" s="563"/>
      <c r="Q784" s="579"/>
    </row>
    <row r="785" spans="1:17" ht="14.45" customHeight="1" x14ac:dyDescent="0.2">
      <c r="A785" s="557" t="s">
        <v>1334</v>
      </c>
      <c r="B785" s="558" t="s">
        <v>1136</v>
      </c>
      <c r="C785" s="558" t="s">
        <v>1137</v>
      </c>
      <c r="D785" s="558" t="s">
        <v>1243</v>
      </c>
      <c r="E785" s="558" t="s">
        <v>1244</v>
      </c>
      <c r="F785" s="578">
        <v>1</v>
      </c>
      <c r="G785" s="578">
        <v>108</v>
      </c>
      <c r="H785" s="578"/>
      <c r="I785" s="578">
        <v>108</v>
      </c>
      <c r="J785" s="578"/>
      <c r="K785" s="578"/>
      <c r="L785" s="578"/>
      <c r="M785" s="578"/>
      <c r="N785" s="578"/>
      <c r="O785" s="578"/>
      <c r="P785" s="563"/>
      <c r="Q785" s="579"/>
    </row>
    <row r="786" spans="1:17" ht="14.45" customHeight="1" x14ac:dyDescent="0.2">
      <c r="A786" s="557" t="s">
        <v>1335</v>
      </c>
      <c r="B786" s="558" t="s">
        <v>1136</v>
      </c>
      <c r="C786" s="558" t="s">
        <v>1137</v>
      </c>
      <c r="D786" s="558" t="s">
        <v>1140</v>
      </c>
      <c r="E786" s="558" t="s">
        <v>1141</v>
      </c>
      <c r="F786" s="578">
        <v>6</v>
      </c>
      <c r="G786" s="578">
        <v>348</v>
      </c>
      <c r="H786" s="578">
        <v>0.65536723163841804</v>
      </c>
      <c r="I786" s="578">
        <v>58</v>
      </c>
      <c r="J786" s="578">
        <v>9</v>
      </c>
      <c r="K786" s="578">
        <v>531</v>
      </c>
      <c r="L786" s="578">
        <v>1</v>
      </c>
      <c r="M786" s="578">
        <v>59</v>
      </c>
      <c r="N786" s="578">
        <v>8</v>
      </c>
      <c r="O786" s="578">
        <v>472</v>
      </c>
      <c r="P786" s="563">
        <v>0.88888888888888884</v>
      </c>
      <c r="Q786" s="579">
        <v>59</v>
      </c>
    </row>
    <row r="787" spans="1:17" ht="14.45" customHeight="1" x14ac:dyDescent="0.2">
      <c r="A787" s="557" t="s">
        <v>1335</v>
      </c>
      <c r="B787" s="558" t="s">
        <v>1136</v>
      </c>
      <c r="C787" s="558" t="s">
        <v>1137</v>
      </c>
      <c r="D787" s="558" t="s">
        <v>1142</v>
      </c>
      <c r="E787" s="558" t="s">
        <v>1143</v>
      </c>
      <c r="F787" s="578">
        <v>6</v>
      </c>
      <c r="G787" s="578">
        <v>790</v>
      </c>
      <c r="H787" s="578">
        <v>1.196969696969697</v>
      </c>
      <c r="I787" s="578">
        <v>131.66666666666666</v>
      </c>
      <c r="J787" s="578">
        <v>5</v>
      </c>
      <c r="K787" s="578">
        <v>660</v>
      </c>
      <c r="L787" s="578">
        <v>1</v>
      </c>
      <c r="M787" s="578">
        <v>132</v>
      </c>
      <c r="N787" s="578">
        <v>5</v>
      </c>
      <c r="O787" s="578">
        <v>665</v>
      </c>
      <c r="P787" s="563">
        <v>1.0075757575757576</v>
      </c>
      <c r="Q787" s="579">
        <v>133</v>
      </c>
    </row>
    <row r="788" spans="1:17" ht="14.45" customHeight="1" x14ac:dyDescent="0.2">
      <c r="A788" s="557" t="s">
        <v>1335</v>
      </c>
      <c r="B788" s="558" t="s">
        <v>1136</v>
      </c>
      <c r="C788" s="558" t="s">
        <v>1137</v>
      </c>
      <c r="D788" s="558" t="s">
        <v>1144</v>
      </c>
      <c r="E788" s="558" t="s">
        <v>1145</v>
      </c>
      <c r="F788" s="578">
        <v>1</v>
      </c>
      <c r="G788" s="578">
        <v>190</v>
      </c>
      <c r="H788" s="578"/>
      <c r="I788" s="578">
        <v>190</v>
      </c>
      <c r="J788" s="578"/>
      <c r="K788" s="578"/>
      <c r="L788" s="578"/>
      <c r="M788" s="578"/>
      <c r="N788" s="578">
        <v>1</v>
      </c>
      <c r="O788" s="578">
        <v>192</v>
      </c>
      <c r="P788" s="563"/>
      <c r="Q788" s="579">
        <v>192</v>
      </c>
    </row>
    <row r="789" spans="1:17" ht="14.45" customHeight="1" x14ac:dyDescent="0.2">
      <c r="A789" s="557" t="s">
        <v>1335</v>
      </c>
      <c r="B789" s="558" t="s">
        <v>1136</v>
      </c>
      <c r="C789" s="558" t="s">
        <v>1137</v>
      </c>
      <c r="D789" s="558" t="s">
        <v>1148</v>
      </c>
      <c r="E789" s="558" t="s">
        <v>1149</v>
      </c>
      <c r="F789" s="578">
        <v>2</v>
      </c>
      <c r="G789" s="578">
        <v>360</v>
      </c>
      <c r="H789" s="578"/>
      <c r="I789" s="578">
        <v>180</v>
      </c>
      <c r="J789" s="578"/>
      <c r="K789" s="578"/>
      <c r="L789" s="578"/>
      <c r="M789" s="578"/>
      <c r="N789" s="578">
        <v>2</v>
      </c>
      <c r="O789" s="578">
        <v>370</v>
      </c>
      <c r="P789" s="563"/>
      <c r="Q789" s="579">
        <v>185</v>
      </c>
    </row>
    <row r="790" spans="1:17" ht="14.45" customHeight="1" x14ac:dyDescent="0.2">
      <c r="A790" s="557" t="s">
        <v>1335</v>
      </c>
      <c r="B790" s="558" t="s">
        <v>1136</v>
      </c>
      <c r="C790" s="558" t="s">
        <v>1137</v>
      </c>
      <c r="D790" s="558" t="s">
        <v>1152</v>
      </c>
      <c r="E790" s="558" t="s">
        <v>1153</v>
      </c>
      <c r="F790" s="578">
        <v>1</v>
      </c>
      <c r="G790" s="578">
        <v>337</v>
      </c>
      <c r="H790" s="578">
        <v>0.49413489736070382</v>
      </c>
      <c r="I790" s="578">
        <v>337</v>
      </c>
      <c r="J790" s="578">
        <v>2</v>
      </c>
      <c r="K790" s="578">
        <v>682</v>
      </c>
      <c r="L790" s="578">
        <v>1</v>
      </c>
      <c r="M790" s="578">
        <v>341</v>
      </c>
      <c r="N790" s="578"/>
      <c r="O790" s="578"/>
      <c r="P790" s="563"/>
      <c r="Q790" s="579"/>
    </row>
    <row r="791" spans="1:17" ht="14.45" customHeight="1" x14ac:dyDescent="0.2">
      <c r="A791" s="557" t="s">
        <v>1335</v>
      </c>
      <c r="B791" s="558" t="s">
        <v>1136</v>
      </c>
      <c r="C791" s="558" t="s">
        <v>1137</v>
      </c>
      <c r="D791" s="558" t="s">
        <v>1156</v>
      </c>
      <c r="E791" s="558" t="s">
        <v>1157</v>
      </c>
      <c r="F791" s="578">
        <v>7</v>
      </c>
      <c r="G791" s="578">
        <v>2450</v>
      </c>
      <c r="H791" s="578">
        <v>0.87250712250712248</v>
      </c>
      <c r="I791" s="578">
        <v>350</v>
      </c>
      <c r="J791" s="578">
        <v>8</v>
      </c>
      <c r="K791" s="578">
        <v>2808</v>
      </c>
      <c r="L791" s="578">
        <v>1</v>
      </c>
      <c r="M791" s="578">
        <v>351</v>
      </c>
      <c r="N791" s="578">
        <v>14</v>
      </c>
      <c r="O791" s="578">
        <v>4942</v>
      </c>
      <c r="P791" s="563">
        <v>1.7599715099715099</v>
      </c>
      <c r="Q791" s="579">
        <v>353</v>
      </c>
    </row>
    <row r="792" spans="1:17" ht="14.45" customHeight="1" x14ac:dyDescent="0.2">
      <c r="A792" s="557" t="s">
        <v>1335</v>
      </c>
      <c r="B792" s="558" t="s">
        <v>1136</v>
      </c>
      <c r="C792" s="558" t="s">
        <v>1137</v>
      </c>
      <c r="D792" s="558" t="s">
        <v>1170</v>
      </c>
      <c r="E792" s="558" t="s">
        <v>1171</v>
      </c>
      <c r="F792" s="578">
        <v>1</v>
      </c>
      <c r="G792" s="578">
        <v>392</v>
      </c>
      <c r="H792" s="578">
        <v>0.98245614035087714</v>
      </c>
      <c r="I792" s="578">
        <v>392</v>
      </c>
      <c r="J792" s="578">
        <v>1</v>
      </c>
      <c r="K792" s="578">
        <v>399</v>
      </c>
      <c r="L792" s="578">
        <v>1</v>
      </c>
      <c r="M792" s="578">
        <v>399</v>
      </c>
      <c r="N792" s="578"/>
      <c r="O792" s="578"/>
      <c r="P792" s="563"/>
      <c r="Q792" s="579"/>
    </row>
    <row r="793" spans="1:17" ht="14.45" customHeight="1" x14ac:dyDescent="0.2">
      <c r="A793" s="557" t="s">
        <v>1335</v>
      </c>
      <c r="B793" s="558" t="s">
        <v>1136</v>
      </c>
      <c r="C793" s="558" t="s">
        <v>1137</v>
      </c>
      <c r="D793" s="558" t="s">
        <v>1176</v>
      </c>
      <c r="E793" s="558" t="s">
        <v>1177</v>
      </c>
      <c r="F793" s="578">
        <v>1</v>
      </c>
      <c r="G793" s="578">
        <v>707</v>
      </c>
      <c r="H793" s="578">
        <v>0.99158485273492281</v>
      </c>
      <c r="I793" s="578">
        <v>707</v>
      </c>
      <c r="J793" s="578">
        <v>1</v>
      </c>
      <c r="K793" s="578">
        <v>713</v>
      </c>
      <c r="L793" s="578">
        <v>1</v>
      </c>
      <c r="M793" s="578">
        <v>713</v>
      </c>
      <c r="N793" s="578"/>
      <c r="O793" s="578"/>
      <c r="P793" s="563"/>
      <c r="Q793" s="579"/>
    </row>
    <row r="794" spans="1:17" ht="14.45" customHeight="1" x14ac:dyDescent="0.2">
      <c r="A794" s="557" t="s">
        <v>1335</v>
      </c>
      <c r="B794" s="558" t="s">
        <v>1136</v>
      </c>
      <c r="C794" s="558" t="s">
        <v>1137</v>
      </c>
      <c r="D794" s="558" t="s">
        <v>1180</v>
      </c>
      <c r="E794" s="558" t="s">
        <v>1181</v>
      </c>
      <c r="F794" s="578">
        <v>13</v>
      </c>
      <c r="G794" s="578">
        <v>3965</v>
      </c>
      <c r="H794" s="578">
        <v>0.85822510822510822</v>
      </c>
      <c r="I794" s="578">
        <v>305</v>
      </c>
      <c r="J794" s="578">
        <v>15</v>
      </c>
      <c r="K794" s="578">
        <v>4620</v>
      </c>
      <c r="L794" s="578">
        <v>1</v>
      </c>
      <c r="M794" s="578">
        <v>308</v>
      </c>
      <c r="N794" s="578">
        <v>15</v>
      </c>
      <c r="O794" s="578">
        <v>4650</v>
      </c>
      <c r="P794" s="563">
        <v>1.0064935064935066</v>
      </c>
      <c r="Q794" s="579">
        <v>310</v>
      </c>
    </row>
    <row r="795" spans="1:17" ht="14.45" customHeight="1" x14ac:dyDescent="0.2">
      <c r="A795" s="557" t="s">
        <v>1335</v>
      </c>
      <c r="B795" s="558" t="s">
        <v>1136</v>
      </c>
      <c r="C795" s="558" t="s">
        <v>1137</v>
      </c>
      <c r="D795" s="558" t="s">
        <v>1184</v>
      </c>
      <c r="E795" s="558" t="s">
        <v>1185</v>
      </c>
      <c r="F795" s="578">
        <v>2</v>
      </c>
      <c r="G795" s="578">
        <v>990</v>
      </c>
      <c r="H795" s="578">
        <v>0.49599198396793587</v>
      </c>
      <c r="I795" s="578">
        <v>495</v>
      </c>
      <c r="J795" s="578">
        <v>4</v>
      </c>
      <c r="K795" s="578">
        <v>1996</v>
      </c>
      <c r="L795" s="578">
        <v>1</v>
      </c>
      <c r="M795" s="578">
        <v>499</v>
      </c>
      <c r="N795" s="578">
        <v>2</v>
      </c>
      <c r="O795" s="578">
        <v>1006</v>
      </c>
      <c r="P795" s="563">
        <v>0.50400801603206413</v>
      </c>
      <c r="Q795" s="579">
        <v>503</v>
      </c>
    </row>
    <row r="796" spans="1:17" ht="14.45" customHeight="1" x14ac:dyDescent="0.2">
      <c r="A796" s="557" t="s">
        <v>1335</v>
      </c>
      <c r="B796" s="558" t="s">
        <v>1136</v>
      </c>
      <c r="C796" s="558" t="s">
        <v>1137</v>
      </c>
      <c r="D796" s="558" t="s">
        <v>1188</v>
      </c>
      <c r="E796" s="558" t="s">
        <v>1189</v>
      </c>
      <c r="F796" s="578">
        <v>16</v>
      </c>
      <c r="G796" s="578">
        <v>5936</v>
      </c>
      <c r="H796" s="578">
        <v>0.98670212765957444</v>
      </c>
      <c r="I796" s="578">
        <v>371</v>
      </c>
      <c r="J796" s="578">
        <v>16</v>
      </c>
      <c r="K796" s="578">
        <v>6016</v>
      </c>
      <c r="L796" s="578">
        <v>1</v>
      </c>
      <c r="M796" s="578">
        <v>376</v>
      </c>
      <c r="N796" s="578">
        <v>17</v>
      </c>
      <c r="O796" s="578">
        <v>6460</v>
      </c>
      <c r="P796" s="563">
        <v>1.0738031914893618</v>
      </c>
      <c r="Q796" s="579">
        <v>380</v>
      </c>
    </row>
    <row r="797" spans="1:17" ht="14.45" customHeight="1" x14ac:dyDescent="0.2">
      <c r="A797" s="557" t="s">
        <v>1335</v>
      </c>
      <c r="B797" s="558" t="s">
        <v>1136</v>
      </c>
      <c r="C797" s="558" t="s">
        <v>1137</v>
      </c>
      <c r="D797" s="558" t="s">
        <v>1198</v>
      </c>
      <c r="E797" s="558" t="s">
        <v>1199</v>
      </c>
      <c r="F797" s="578">
        <v>2</v>
      </c>
      <c r="G797" s="578">
        <v>252</v>
      </c>
      <c r="H797" s="578"/>
      <c r="I797" s="578">
        <v>126</v>
      </c>
      <c r="J797" s="578"/>
      <c r="K797" s="578"/>
      <c r="L797" s="578"/>
      <c r="M797" s="578"/>
      <c r="N797" s="578"/>
      <c r="O797" s="578"/>
      <c r="P797" s="563"/>
      <c r="Q797" s="579"/>
    </row>
    <row r="798" spans="1:17" ht="14.45" customHeight="1" x14ac:dyDescent="0.2">
      <c r="A798" s="557" t="s">
        <v>1335</v>
      </c>
      <c r="B798" s="558" t="s">
        <v>1136</v>
      </c>
      <c r="C798" s="558" t="s">
        <v>1137</v>
      </c>
      <c r="D798" s="558" t="s">
        <v>1202</v>
      </c>
      <c r="E798" s="558" t="s">
        <v>1203</v>
      </c>
      <c r="F798" s="578"/>
      <c r="G798" s="578"/>
      <c r="H798" s="578"/>
      <c r="I798" s="578"/>
      <c r="J798" s="578">
        <v>2</v>
      </c>
      <c r="K798" s="578">
        <v>926</v>
      </c>
      <c r="L798" s="578">
        <v>1</v>
      </c>
      <c r="M798" s="578">
        <v>463</v>
      </c>
      <c r="N798" s="578"/>
      <c r="O798" s="578"/>
      <c r="P798" s="563"/>
      <c r="Q798" s="579"/>
    </row>
    <row r="799" spans="1:17" ht="14.45" customHeight="1" x14ac:dyDescent="0.2">
      <c r="A799" s="557" t="s">
        <v>1335</v>
      </c>
      <c r="B799" s="558" t="s">
        <v>1136</v>
      </c>
      <c r="C799" s="558" t="s">
        <v>1137</v>
      </c>
      <c r="D799" s="558" t="s">
        <v>1204</v>
      </c>
      <c r="E799" s="558" t="s">
        <v>1205</v>
      </c>
      <c r="F799" s="578">
        <v>5</v>
      </c>
      <c r="G799" s="578">
        <v>290</v>
      </c>
      <c r="H799" s="578">
        <v>1.6384180790960452</v>
      </c>
      <c r="I799" s="578">
        <v>58</v>
      </c>
      <c r="J799" s="578">
        <v>3</v>
      </c>
      <c r="K799" s="578">
        <v>177</v>
      </c>
      <c r="L799" s="578">
        <v>1</v>
      </c>
      <c r="M799" s="578">
        <v>59</v>
      </c>
      <c r="N799" s="578">
        <v>9</v>
      </c>
      <c r="O799" s="578">
        <v>531</v>
      </c>
      <c r="P799" s="563">
        <v>3</v>
      </c>
      <c r="Q799" s="579">
        <v>59</v>
      </c>
    </row>
    <row r="800" spans="1:17" ht="14.45" customHeight="1" x14ac:dyDescent="0.2">
      <c r="A800" s="557" t="s">
        <v>1335</v>
      </c>
      <c r="B800" s="558" t="s">
        <v>1136</v>
      </c>
      <c r="C800" s="558" t="s">
        <v>1137</v>
      </c>
      <c r="D800" s="558" t="s">
        <v>1206</v>
      </c>
      <c r="E800" s="558" t="s">
        <v>1207</v>
      </c>
      <c r="F800" s="578"/>
      <c r="G800" s="578"/>
      <c r="H800" s="578"/>
      <c r="I800" s="578"/>
      <c r="J800" s="578"/>
      <c r="K800" s="578"/>
      <c r="L800" s="578"/>
      <c r="M800" s="578"/>
      <c r="N800" s="578">
        <v>1</v>
      </c>
      <c r="O800" s="578">
        <v>2183</v>
      </c>
      <c r="P800" s="563"/>
      <c r="Q800" s="579">
        <v>2183</v>
      </c>
    </row>
    <row r="801" spans="1:17" ht="14.45" customHeight="1" x14ac:dyDescent="0.2">
      <c r="A801" s="557" t="s">
        <v>1335</v>
      </c>
      <c r="B801" s="558" t="s">
        <v>1136</v>
      </c>
      <c r="C801" s="558" t="s">
        <v>1137</v>
      </c>
      <c r="D801" s="558" t="s">
        <v>1212</v>
      </c>
      <c r="E801" s="558" t="s">
        <v>1213</v>
      </c>
      <c r="F801" s="578">
        <v>28</v>
      </c>
      <c r="G801" s="578">
        <v>4928</v>
      </c>
      <c r="H801" s="578">
        <v>1.7206703910614525</v>
      </c>
      <c r="I801" s="578">
        <v>176</v>
      </c>
      <c r="J801" s="578">
        <v>16</v>
      </c>
      <c r="K801" s="578">
        <v>2864</v>
      </c>
      <c r="L801" s="578">
        <v>1</v>
      </c>
      <c r="M801" s="578">
        <v>179</v>
      </c>
      <c r="N801" s="578">
        <v>43</v>
      </c>
      <c r="O801" s="578">
        <v>7783</v>
      </c>
      <c r="P801" s="563">
        <v>2.7175279329608939</v>
      </c>
      <c r="Q801" s="579">
        <v>181</v>
      </c>
    </row>
    <row r="802" spans="1:17" ht="14.45" customHeight="1" x14ac:dyDescent="0.2">
      <c r="A802" s="557" t="s">
        <v>1335</v>
      </c>
      <c r="B802" s="558" t="s">
        <v>1136</v>
      </c>
      <c r="C802" s="558" t="s">
        <v>1137</v>
      </c>
      <c r="D802" s="558" t="s">
        <v>1214</v>
      </c>
      <c r="E802" s="558" t="s">
        <v>1215</v>
      </c>
      <c r="F802" s="578">
        <v>2</v>
      </c>
      <c r="G802" s="578">
        <v>172</v>
      </c>
      <c r="H802" s="578">
        <v>0.4942528735632184</v>
      </c>
      <c r="I802" s="578">
        <v>86</v>
      </c>
      <c r="J802" s="578">
        <v>4</v>
      </c>
      <c r="K802" s="578">
        <v>348</v>
      </c>
      <c r="L802" s="578">
        <v>1</v>
      </c>
      <c r="M802" s="578">
        <v>87</v>
      </c>
      <c r="N802" s="578"/>
      <c r="O802" s="578"/>
      <c r="P802" s="563"/>
      <c r="Q802" s="579"/>
    </row>
    <row r="803" spans="1:17" ht="14.45" customHeight="1" x14ac:dyDescent="0.2">
      <c r="A803" s="557" t="s">
        <v>1335</v>
      </c>
      <c r="B803" s="558" t="s">
        <v>1136</v>
      </c>
      <c r="C803" s="558" t="s">
        <v>1137</v>
      </c>
      <c r="D803" s="558" t="s">
        <v>1218</v>
      </c>
      <c r="E803" s="558" t="s">
        <v>1219</v>
      </c>
      <c r="F803" s="578">
        <v>4</v>
      </c>
      <c r="G803" s="578">
        <v>680</v>
      </c>
      <c r="H803" s="578">
        <v>1.9767441860465116</v>
      </c>
      <c r="I803" s="578">
        <v>170</v>
      </c>
      <c r="J803" s="578">
        <v>2</v>
      </c>
      <c r="K803" s="578">
        <v>344</v>
      </c>
      <c r="L803" s="578">
        <v>1</v>
      </c>
      <c r="M803" s="578">
        <v>172</v>
      </c>
      <c r="N803" s="578">
        <v>7</v>
      </c>
      <c r="O803" s="578">
        <v>1218</v>
      </c>
      <c r="P803" s="563">
        <v>3.5406976744186047</v>
      </c>
      <c r="Q803" s="579">
        <v>174</v>
      </c>
    </row>
    <row r="804" spans="1:17" ht="14.45" customHeight="1" x14ac:dyDescent="0.2">
      <c r="A804" s="557" t="s">
        <v>1335</v>
      </c>
      <c r="B804" s="558" t="s">
        <v>1136</v>
      </c>
      <c r="C804" s="558" t="s">
        <v>1137</v>
      </c>
      <c r="D804" s="558" t="s">
        <v>1226</v>
      </c>
      <c r="E804" s="558" t="s">
        <v>1227</v>
      </c>
      <c r="F804" s="578">
        <v>1</v>
      </c>
      <c r="G804" s="578">
        <v>264</v>
      </c>
      <c r="H804" s="578">
        <v>0.9887640449438202</v>
      </c>
      <c r="I804" s="578">
        <v>264</v>
      </c>
      <c r="J804" s="578">
        <v>1</v>
      </c>
      <c r="K804" s="578">
        <v>267</v>
      </c>
      <c r="L804" s="578">
        <v>1</v>
      </c>
      <c r="M804" s="578">
        <v>267</v>
      </c>
      <c r="N804" s="578"/>
      <c r="O804" s="578"/>
      <c r="P804" s="563"/>
      <c r="Q804" s="579"/>
    </row>
    <row r="805" spans="1:17" ht="14.45" customHeight="1" x14ac:dyDescent="0.2">
      <c r="A805" s="557" t="s">
        <v>1335</v>
      </c>
      <c r="B805" s="558" t="s">
        <v>1136</v>
      </c>
      <c r="C805" s="558" t="s">
        <v>1137</v>
      </c>
      <c r="D805" s="558" t="s">
        <v>1228</v>
      </c>
      <c r="E805" s="558" t="s">
        <v>1229</v>
      </c>
      <c r="F805" s="578"/>
      <c r="G805" s="578"/>
      <c r="H805" s="578"/>
      <c r="I805" s="578"/>
      <c r="J805" s="578"/>
      <c r="K805" s="578"/>
      <c r="L805" s="578"/>
      <c r="M805" s="578"/>
      <c r="N805" s="578">
        <v>6</v>
      </c>
      <c r="O805" s="578">
        <v>12942</v>
      </c>
      <c r="P805" s="563"/>
      <c r="Q805" s="579">
        <v>2157</v>
      </c>
    </row>
    <row r="806" spans="1:17" ht="14.45" customHeight="1" x14ac:dyDescent="0.2">
      <c r="A806" s="557" t="s">
        <v>1335</v>
      </c>
      <c r="B806" s="558" t="s">
        <v>1136</v>
      </c>
      <c r="C806" s="558" t="s">
        <v>1137</v>
      </c>
      <c r="D806" s="558" t="s">
        <v>1239</v>
      </c>
      <c r="E806" s="558" t="s">
        <v>1240</v>
      </c>
      <c r="F806" s="578"/>
      <c r="G806" s="578"/>
      <c r="H806" s="578"/>
      <c r="I806" s="578"/>
      <c r="J806" s="578"/>
      <c r="K806" s="578"/>
      <c r="L806" s="578"/>
      <c r="M806" s="578"/>
      <c r="N806" s="578">
        <v>1</v>
      </c>
      <c r="O806" s="578">
        <v>293</v>
      </c>
      <c r="P806" s="563"/>
      <c r="Q806" s="579">
        <v>293</v>
      </c>
    </row>
    <row r="807" spans="1:17" ht="14.45" customHeight="1" x14ac:dyDescent="0.2">
      <c r="A807" s="557" t="s">
        <v>1335</v>
      </c>
      <c r="B807" s="558" t="s">
        <v>1136</v>
      </c>
      <c r="C807" s="558" t="s">
        <v>1137</v>
      </c>
      <c r="D807" s="558" t="s">
        <v>1249</v>
      </c>
      <c r="E807" s="558" t="s">
        <v>1250</v>
      </c>
      <c r="F807" s="578"/>
      <c r="G807" s="578"/>
      <c r="H807" s="578"/>
      <c r="I807" s="578"/>
      <c r="J807" s="578"/>
      <c r="K807" s="578"/>
      <c r="L807" s="578"/>
      <c r="M807" s="578"/>
      <c r="N807" s="578">
        <v>1</v>
      </c>
      <c r="O807" s="578">
        <v>0</v>
      </c>
      <c r="P807" s="563"/>
      <c r="Q807" s="579">
        <v>0</v>
      </c>
    </row>
    <row r="808" spans="1:17" ht="14.45" customHeight="1" x14ac:dyDescent="0.2">
      <c r="A808" s="557" t="s">
        <v>1336</v>
      </c>
      <c r="B808" s="558" t="s">
        <v>1136</v>
      </c>
      <c r="C808" s="558" t="s">
        <v>1137</v>
      </c>
      <c r="D808" s="558" t="s">
        <v>1140</v>
      </c>
      <c r="E808" s="558" t="s">
        <v>1141</v>
      </c>
      <c r="F808" s="578">
        <v>87</v>
      </c>
      <c r="G808" s="578">
        <v>5046</v>
      </c>
      <c r="H808" s="578">
        <v>0.86389316897791479</v>
      </c>
      <c r="I808" s="578">
        <v>58</v>
      </c>
      <c r="J808" s="578">
        <v>99</v>
      </c>
      <c r="K808" s="578">
        <v>5841</v>
      </c>
      <c r="L808" s="578">
        <v>1</v>
      </c>
      <c r="M808" s="578">
        <v>59</v>
      </c>
      <c r="N808" s="578">
        <v>68</v>
      </c>
      <c r="O808" s="578">
        <v>4012</v>
      </c>
      <c r="P808" s="563">
        <v>0.68686868686868685</v>
      </c>
      <c r="Q808" s="579">
        <v>59</v>
      </c>
    </row>
    <row r="809" spans="1:17" ht="14.45" customHeight="1" x14ac:dyDescent="0.2">
      <c r="A809" s="557" t="s">
        <v>1336</v>
      </c>
      <c r="B809" s="558" t="s">
        <v>1136</v>
      </c>
      <c r="C809" s="558" t="s">
        <v>1137</v>
      </c>
      <c r="D809" s="558" t="s">
        <v>1142</v>
      </c>
      <c r="E809" s="558" t="s">
        <v>1143</v>
      </c>
      <c r="F809" s="578">
        <v>1</v>
      </c>
      <c r="G809" s="578">
        <v>132</v>
      </c>
      <c r="H809" s="578">
        <v>0.5</v>
      </c>
      <c r="I809" s="578">
        <v>132</v>
      </c>
      <c r="J809" s="578">
        <v>2</v>
      </c>
      <c r="K809" s="578">
        <v>264</v>
      </c>
      <c r="L809" s="578">
        <v>1</v>
      </c>
      <c r="M809" s="578">
        <v>132</v>
      </c>
      <c r="N809" s="578"/>
      <c r="O809" s="578"/>
      <c r="P809" s="563"/>
      <c r="Q809" s="579"/>
    </row>
    <row r="810" spans="1:17" ht="14.45" customHeight="1" x14ac:dyDescent="0.2">
      <c r="A810" s="557" t="s">
        <v>1336</v>
      </c>
      <c r="B810" s="558" t="s">
        <v>1136</v>
      </c>
      <c r="C810" s="558" t="s">
        <v>1137</v>
      </c>
      <c r="D810" s="558" t="s">
        <v>1144</v>
      </c>
      <c r="E810" s="558" t="s">
        <v>1145</v>
      </c>
      <c r="F810" s="578"/>
      <c r="G810" s="578"/>
      <c r="H810" s="578"/>
      <c r="I810" s="578"/>
      <c r="J810" s="578">
        <v>1</v>
      </c>
      <c r="K810" s="578">
        <v>190</v>
      </c>
      <c r="L810" s="578">
        <v>1</v>
      </c>
      <c r="M810" s="578">
        <v>190</v>
      </c>
      <c r="N810" s="578"/>
      <c r="O810" s="578"/>
      <c r="P810" s="563"/>
      <c r="Q810" s="579"/>
    </row>
    <row r="811" spans="1:17" ht="14.45" customHeight="1" x14ac:dyDescent="0.2">
      <c r="A811" s="557" t="s">
        <v>1336</v>
      </c>
      <c r="B811" s="558" t="s">
        <v>1136</v>
      </c>
      <c r="C811" s="558" t="s">
        <v>1137</v>
      </c>
      <c r="D811" s="558" t="s">
        <v>1148</v>
      </c>
      <c r="E811" s="558" t="s">
        <v>1149</v>
      </c>
      <c r="F811" s="578">
        <v>85</v>
      </c>
      <c r="G811" s="578">
        <v>15300</v>
      </c>
      <c r="H811" s="578">
        <v>0.7741347905282332</v>
      </c>
      <c r="I811" s="578">
        <v>180</v>
      </c>
      <c r="J811" s="578">
        <v>108</v>
      </c>
      <c r="K811" s="578">
        <v>19764</v>
      </c>
      <c r="L811" s="578">
        <v>1</v>
      </c>
      <c r="M811" s="578">
        <v>183</v>
      </c>
      <c r="N811" s="578">
        <v>92</v>
      </c>
      <c r="O811" s="578">
        <v>17020</v>
      </c>
      <c r="P811" s="563">
        <v>0.86116170815624371</v>
      </c>
      <c r="Q811" s="579">
        <v>185</v>
      </c>
    </row>
    <row r="812" spans="1:17" ht="14.45" customHeight="1" x14ac:dyDescent="0.2">
      <c r="A812" s="557" t="s">
        <v>1336</v>
      </c>
      <c r="B812" s="558" t="s">
        <v>1136</v>
      </c>
      <c r="C812" s="558" t="s">
        <v>1137</v>
      </c>
      <c r="D812" s="558" t="s">
        <v>1150</v>
      </c>
      <c r="E812" s="558" t="s">
        <v>1151</v>
      </c>
      <c r="F812" s="578">
        <v>1</v>
      </c>
      <c r="G812" s="578">
        <v>570</v>
      </c>
      <c r="H812" s="578"/>
      <c r="I812" s="578">
        <v>570</v>
      </c>
      <c r="J812" s="578"/>
      <c r="K812" s="578"/>
      <c r="L812" s="578"/>
      <c r="M812" s="578"/>
      <c r="N812" s="578"/>
      <c r="O812" s="578"/>
      <c r="P812" s="563"/>
      <c r="Q812" s="579"/>
    </row>
    <row r="813" spans="1:17" ht="14.45" customHeight="1" x14ac:dyDescent="0.2">
      <c r="A813" s="557" t="s">
        <v>1336</v>
      </c>
      <c r="B813" s="558" t="s">
        <v>1136</v>
      </c>
      <c r="C813" s="558" t="s">
        <v>1137</v>
      </c>
      <c r="D813" s="558" t="s">
        <v>1152</v>
      </c>
      <c r="E813" s="558" t="s">
        <v>1153</v>
      </c>
      <c r="F813" s="578">
        <v>148</v>
      </c>
      <c r="G813" s="578">
        <v>49876</v>
      </c>
      <c r="H813" s="578">
        <v>0.76179130009775176</v>
      </c>
      <c r="I813" s="578">
        <v>337</v>
      </c>
      <c r="J813" s="578">
        <v>192</v>
      </c>
      <c r="K813" s="578">
        <v>65472</v>
      </c>
      <c r="L813" s="578">
        <v>1</v>
      </c>
      <c r="M813" s="578">
        <v>341</v>
      </c>
      <c r="N813" s="578">
        <v>130</v>
      </c>
      <c r="O813" s="578">
        <v>44720</v>
      </c>
      <c r="P813" s="563">
        <v>0.68304007820136847</v>
      </c>
      <c r="Q813" s="579">
        <v>344</v>
      </c>
    </row>
    <row r="814" spans="1:17" ht="14.45" customHeight="1" x14ac:dyDescent="0.2">
      <c r="A814" s="557" t="s">
        <v>1336</v>
      </c>
      <c r="B814" s="558" t="s">
        <v>1136</v>
      </c>
      <c r="C814" s="558" t="s">
        <v>1137</v>
      </c>
      <c r="D814" s="558" t="s">
        <v>1154</v>
      </c>
      <c r="E814" s="558" t="s">
        <v>1155</v>
      </c>
      <c r="F814" s="578">
        <v>64</v>
      </c>
      <c r="G814" s="578">
        <v>29376</v>
      </c>
      <c r="H814" s="578">
        <v>0.84779220779220776</v>
      </c>
      <c r="I814" s="578">
        <v>459</v>
      </c>
      <c r="J814" s="578">
        <v>75</v>
      </c>
      <c r="K814" s="578">
        <v>34650</v>
      </c>
      <c r="L814" s="578">
        <v>1</v>
      </c>
      <c r="M814" s="578">
        <v>462</v>
      </c>
      <c r="N814" s="578">
        <v>55</v>
      </c>
      <c r="O814" s="578">
        <v>25520</v>
      </c>
      <c r="P814" s="563">
        <v>0.73650793650793656</v>
      </c>
      <c r="Q814" s="579">
        <v>464</v>
      </c>
    </row>
    <row r="815" spans="1:17" ht="14.45" customHeight="1" x14ac:dyDescent="0.2">
      <c r="A815" s="557" t="s">
        <v>1336</v>
      </c>
      <c r="B815" s="558" t="s">
        <v>1136</v>
      </c>
      <c r="C815" s="558" t="s">
        <v>1137</v>
      </c>
      <c r="D815" s="558" t="s">
        <v>1156</v>
      </c>
      <c r="E815" s="558" t="s">
        <v>1157</v>
      </c>
      <c r="F815" s="578">
        <v>899</v>
      </c>
      <c r="G815" s="578">
        <v>314650</v>
      </c>
      <c r="H815" s="578">
        <v>0.81125678410746282</v>
      </c>
      <c r="I815" s="578">
        <v>350</v>
      </c>
      <c r="J815" s="578">
        <v>1105</v>
      </c>
      <c r="K815" s="578">
        <v>387855</v>
      </c>
      <c r="L815" s="578">
        <v>1</v>
      </c>
      <c r="M815" s="578">
        <v>351</v>
      </c>
      <c r="N815" s="578">
        <v>814</v>
      </c>
      <c r="O815" s="578">
        <v>287342</v>
      </c>
      <c r="P815" s="563">
        <v>0.74084902863183411</v>
      </c>
      <c r="Q815" s="579">
        <v>353</v>
      </c>
    </row>
    <row r="816" spans="1:17" ht="14.45" customHeight="1" x14ac:dyDescent="0.2">
      <c r="A816" s="557" t="s">
        <v>1336</v>
      </c>
      <c r="B816" s="558" t="s">
        <v>1136</v>
      </c>
      <c r="C816" s="558" t="s">
        <v>1137</v>
      </c>
      <c r="D816" s="558" t="s">
        <v>1158</v>
      </c>
      <c r="E816" s="558" t="s">
        <v>1159</v>
      </c>
      <c r="F816" s="578">
        <v>1</v>
      </c>
      <c r="G816" s="578">
        <v>1655</v>
      </c>
      <c r="H816" s="578"/>
      <c r="I816" s="578">
        <v>1655</v>
      </c>
      <c r="J816" s="578"/>
      <c r="K816" s="578"/>
      <c r="L816" s="578"/>
      <c r="M816" s="578"/>
      <c r="N816" s="578"/>
      <c r="O816" s="578"/>
      <c r="P816" s="563"/>
      <c r="Q816" s="579"/>
    </row>
    <row r="817" spans="1:17" ht="14.45" customHeight="1" x14ac:dyDescent="0.2">
      <c r="A817" s="557" t="s">
        <v>1336</v>
      </c>
      <c r="B817" s="558" t="s">
        <v>1136</v>
      </c>
      <c r="C817" s="558" t="s">
        <v>1137</v>
      </c>
      <c r="D817" s="558" t="s">
        <v>1160</v>
      </c>
      <c r="E817" s="558" t="s">
        <v>1161</v>
      </c>
      <c r="F817" s="578">
        <v>1</v>
      </c>
      <c r="G817" s="578">
        <v>6242</v>
      </c>
      <c r="H817" s="578"/>
      <c r="I817" s="578">
        <v>6242</v>
      </c>
      <c r="J817" s="578"/>
      <c r="K817" s="578"/>
      <c r="L817" s="578"/>
      <c r="M817" s="578"/>
      <c r="N817" s="578"/>
      <c r="O817" s="578"/>
      <c r="P817" s="563"/>
      <c r="Q817" s="579"/>
    </row>
    <row r="818" spans="1:17" ht="14.45" customHeight="1" x14ac:dyDescent="0.2">
      <c r="A818" s="557" t="s">
        <v>1336</v>
      </c>
      <c r="B818" s="558" t="s">
        <v>1136</v>
      </c>
      <c r="C818" s="558" t="s">
        <v>1137</v>
      </c>
      <c r="D818" s="558" t="s">
        <v>1168</v>
      </c>
      <c r="E818" s="558" t="s">
        <v>1169</v>
      </c>
      <c r="F818" s="578">
        <v>2</v>
      </c>
      <c r="G818" s="578">
        <v>98</v>
      </c>
      <c r="H818" s="578">
        <v>0.98</v>
      </c>
      <c r="I818" s="578">
        <v>49</v>
      </c>
      <c r="J818" s="578">
        <v>2</v>
      </c>
      <c r="K818" s="578">
        <v>100</v>
      </c>
      <c r="L818" s="578">
        <v>1</v>
      </c>
      <c r="M818" s="578">
        <v>50</v>
      </c>
      <c r="N818" s="578">
        <v>7</v>
      </c>
      <c r="O818" s="578">
        <v>357</v>
      </c>
      <c r="P818" s="563">
        <v>3.57</v>
      </c>
      <c r="Q818" s="579">
        <v>51</v>
      </c>
    </row>
    <row r="819" spans="1:17" ht="14.45" customHeight="1" x14ac:dyDescent="0.2">
      <c r="A819" s="557" t="s">
        <v>1336</v>
      </c>
      <c r="B819" s="558" t="s">
        <v>1136</v>
      </c>
      <c r="C819" s="558" t="s">
        <v>1137</v>
      </c>
      <c r="D819" s="558" t="s">
        <v>1170</v>
      </c>
      <c r="E819" s="558" t="s">
        <v>1171</v>
      </c>
      <c r="F819" s="578">
        <v>27</v>
      </c>
      <c r="G819" s="578">
        <v>10584</v>
      </c>
      <c r="H819" s="578">
        <v>5.3052631578947365</v>
      </c>
      <c r="I819" s="578">
        <v>392</v>
      </c>
      <c r="J819" s="578">
        <v>5</v>
      </c>
      <c r="K819" s="578">
        <v>1995</v>
      </c>
      <c r="L819" s="578">
        <v>1</v>
      </c>
      <c r="M819" s="578">
        <v>399</v>
      </c>
      <c r="N819" s="578">
        <v>12</v>
      </c>
      <c r="O819" s="578">
        <v>4860</v>
      </c>
      <c r="P819" s="563">
        <v>2.4360902255639099</v>
      </c>
      <c r="Q819" s="579">
        <v>405</v>
      </c>
    </row>
    <row r="820" spans="1:17" ht="14.45" customHeight="1" x14ac:dyDescent="0.2">
      <c r="A820" s="557" t="s">
        <v>1336</v>
      </c>
      <c r="B820" s="558" t="s">
        <v>1136</v>
      </c>
      <c r="C820" s="558" t="s">
        <v>1137</v>
      </c>
      <c r="D820" s="558" t="s">
        <v>1172</v>
      </c>
      <c r="E820" s="558" t="s">
        <v>1173</v>
      </c>
      <c r="F820" s="578">
        <v>2</v>
      </c>
      <c r="G820" s="578">
        <v>76</v>
      </c>
      <c r="H820" s="578">
        <v>2</v>
      </c>
      <c r="I820" s="578">
        <v>38</v>
      </c>
      <c r="J820" s="578">
        <v>1</v>
      </c>
      <c r="K820" s="578">
        <v>38</v>
      </c>
      <c r="L820" s="578">
        <v>1</v>
      </c>
      <c r="M820" s="578">
        <v>38</v>
      </c>
      <c r="N820" s="578">
        <v>1</v>
      </c>
      <c r="O820" s="578">
        <v>39</v>
      </c>
      <c r="P820" s="563">
        <v>1.0263157894736843</v>
      </c>
      <c r="Q820" s="579">
        <v>39</v>
      </c>
    </row>
    <row r="821" spans="1:17" ht="14.45" customHeight="1" x14ac:dyDescent="0.2">
      <c r="A821" s="557" t="s">
        <v>1336</v>
      </c>
      <c r="B821" s="558" t="s">
        <v>1136</v>
      </c>
      <c r="C821" s="558" t="s">
        <v>1137</v>
      </c>
      <c r="D821" s="558" t="s">
        <v>1176</v>
      </c>
      <c r="E821" s="558" t="s">
        <v>1177</v>
      </c>
      <c r="F821" s="578">
        <v>37</v>
      </c>
      <c r="G821" s="578">
        <v>26154</v>
      </c>
      <c r="H821" s="578">
        <v>2.4454417952314165</v>
      </c>
      <c r="I821" s="578">
        <v>706.8648648648649</v>
      </c>
      <c r="J821" s="578">
        <v>15</v>
      </c>
      <c r="K821" s="578">
        <v>10695</v>
      </c>
      <c r="L821" s="578">
        <v>1</v>
      </c>
      <c r="M821" s="578">
        <v>713</v>
      </c>
      <c r="N821" s="578">
        <v>13</v>
      </c>
      <c r="O821" s="578">
        <v>9347</v>
      </c>
      <c r="P821" s="563">
        <v>0.87395979429640014</v>
      </c>
      <c r="Q821" s="579">
        <v>719</v>
      </c>
    </row>
    <row r="822" spans="1:17" ht="14.45" customHeight="1" x14ac:dyDescent="0.2">
      <c r="A822" s="557" t="s">
        <v>1336</v>
      </c>
      <c r="B822" s="558" t="s">
        <v>1136</v>
      </c>
      <c r="C822" s="558" t="s">
        <v>1137</v>
      </c>
      <c r="D822" s="558" t="s">
        <v>1178</v>
      </c>
      <c r="E822" s="558" t="s">
        <v>1179</v>
      </c>
      <c r="F822" s="578">
        <v>6</v>
      </c>
      <c r="G822" s="578">
        <v>888</v>
      </c>
      <c r="H822" s="578">
        <v>1.9733333333333334</v>
      </c>
      <c r="I822" s="578">
        <v>148</v>
      </c>
      <c r="J822" s="578">
        <v>3</v>
      </c>
      <c r="K822" s="578">
        <v>450</v>
      </c>
      <c r="L822" s="578">
        <v>1</v>
      </c>
      <c r="M822" s="578">
        <v>150</v>
      </c>
      <c r="N822" s="578"/>
      <c r="O822" s="578"/>
      <c r="P822" s="563"/>
      <c r="Q822" s="579"/>
    </row>
    <row r="823" spans="1:17" ht="14.45" customHeight="1" x14ac:dyDescent="0.2">
      <c r="A823" s="557" t="s">
        <v>1336</v>
      </c>
      <c r="B823" s="558" t="s">
        <v>1136</v>
      </c>
      <c r="C823" s="558" t="s">
        <v>1137</v>
      </c>
      <c r="D823" s="558" t="s">
        <v>1180</v>
      </c>
      <c r="E823" s="558" t="s">
        <v>1181</v>
      </c>
      <c r="F823" s="578">
        <v>1</v>
      </c>
      <c r="G823" s="578">
        <v>305</v>
      </c>
      <c r="H823" s="578">
        <v>0.12378246753246754</v>
      </c>
      <c r="I823" s="578">
        <v>305</v>
      </c>
      <c r="J823" s="578">
        <v>8</v>
      </c>
      <c r="K823" s="578">
        <v>2464</v>
      </c>
      <c r="L823" s="578">
        <v>1</v>
      </c>
      <c r="M823" s="578">
        <v>308</v>
      </c>
      <c r="N823" s="578">
        <v>3</v>
      </c>
      <c r="O823" s="578">
        <v>930</v>
      </c>
      <c r="P823" s="563">
        <v>0.37743506493506496</v>
      </c>
      <c r="Q823" s="579">
        <v>310</v>
      </c>
    </row>
    <row r="824" spans="1:17" ht="14.45" customHeight="1" x14ac:dyDescent="0.2">
      <c r="A824" s="557" t="s">
        <v>1336</v>
      </c>
      <c r="B824" s="558" t="s">
        <v>1136</v>
      </c>
      <c r="C824" s="558" t="s">
        <v>1137</v>
      </c>
      <c r="D824" s="558" t="s">
        <v>1184</v>
      </c>
      <c r="E824" s="558" t="s">
        <v>1185</v>
      </c>
      <c r="F824" s="578">
        <v>106</v>
      </c>
      <c r="G824" s="578">
        <v>52470</v>
      </c>
      <c r="H824" s="578">
        <v>0.74574681277448518</v>
      </c>
      <c r="I824" s="578">
        <v>495</v>
      </c>
      <c r="J824" s="578">
        <v>141</v>
      </c>
      <c r="K824" s="578">
        <v>70359</v>
      </c>
      <c r="L824" s="578">
        <v>1</v>
      </c>
      <c r="M824" s="578">
        <v>499</v>
      </c>
      <c r="N824" s="578">
        <v>98</v>
      </c>
      <c r="O824" s="578">
        <v>49294</v>
      </c>
      <c r="P824" s="563">
        <v>0.70060688753393308</v>
      </c>
      <c r="Q824" s="579">
        <v>503</v>
      </c>
    </row>
    <row r="825" spans="1:17" ht="14.45" customHeight="1" x14ac:dyDescent="0.2">
      <c r="A825" s="557" t="s">
        <v>1336</v>
      </c>
      <c r="B825" s="558" t="s">
        <v>1136</v>
      </c>
      <c r="C825" s="558" t="s">
        <v>1137</v>
      </c>
      <c r="D825" s="558" t="s">
        <v>1186</v>
      </c>
      <c r="E825" s="558" t="s">
        <v>1187</v>
      </c>
      <c r="F825" s="578"/>
      <c r="G825" s="578"/>
      <c r="H825" s="578"/>
      <c r="I825" s="578"/>
      <c r="J825" s="578"/>
      <c r="K825" s="578"/>
      <c r="L825" s="578"/>
      <c r="M825" s="578"/>
      <c r="N825" s="578">
        <v>1</v>
      </c>
      <c r="O825" s="578">
        <v>6732</v>
      </c>
      <c r="P825" s="563"/>
      <c r="Q825" s="579">
        <v>6732</v>
      </c>
    </row>
    <row r="826" spans="1:17" ht="14.45" customHeight="1" x14ac:dyDescent="0.2">
      <c r="A826" s="557" t="s">
        <v>1336</v>
      </c>
      <c r="B826" s="558" t="s">
        <v>1136</v>
      </c>
      <c r="C826" s="558" t="s">
        <v>1137</v>
      </c>
      <c r="D826" s="558" t="s">
        <v>1188</v>
      </c>
      <c r="E826" s="558" t="s">
        <v>1189</v>
      </c>
      <c r="F826" s="578">
        <v>107</v>
      </c>
      <c r="G826" s="578">
        <v>39697</v>
      </c>
      <c r="H826" s="578">
        <v>0.78205279747832934</v>
      </c>
      <c r="I826" s="578">
        <v>371</v>
      </c>
      <c r="J826" s="578">
        <v>135</v>
      </c>
      <c r="K826" s="578">
        <v>50760</v>
      </c>
      <c r="L826" s="578">
        <v>1</v>
      </c>
      <c r="M826" s="578">
        <v>376</v>
      </c>
      <c r="N826" s="578">
        <v>95</v>
      </c>
      <c r="O826" s="578">
        <v>36100</v>
      </c>
      <c r="P826" s="563">
        <v>0.71118991331757286</v>
      </c>
      <c r="Q826" s="579">
        <v>380</v>
      </c>
    </row>
    <row r="827" spans="1:17" ht="14.45" customHeight="1" x14ac:dyDescent="0.2">
      <c r="A827" s="557" t="s">
        <v>1336</v>
      </c>
      <c r="B827" s="558" t="s">
        <v>1136</v>
      </c>
      <c r="C827" s="558" t="s">
        <v>1137</v>
      </c>
      <c r="D827" s="558" t="s">
        <v>1190</v>
      </c>
      <c r="E827" s="558" t="s">
        <v>1191</v>
      </c>
      <c r="F827" s="578">
        <v>3</v>
      </c>
      <c r="G827" s="578">
        <v>9339</v>
      </c>
      <c r="H827" s="578">
        <v>2.9818007662835249</v>
      </c>
      <c r="I827" s="578">
        <v>3113</v>
      </c>
      <c r="J827" s="578">
        <v>1</v>
      </c>
      <c r="K827" s="578">
        <v>3132</v>
      </c>
      <c r="L827" s="578">
        <v>1</v>
      </c>
      <c r="M827" s="578">
        <v>3132</v>
      </c>
      <c r="N827" s="578"/>
      <c r="O827" s="578"/>
      <c r="P827" s="563"/>
      <c r="Q827" s="579"/>
    </row>
    <row r="828" spans="1:17" ht="14.45" customHeight="1" x14ac:dyDescent="0.2">
      <c r="A828" s="557" t="s">
        <v>1336</v>
      </c>
      <c r="B828" s="558" t="s">
        <v>1136</v>
      </c>
      <c r="C828" s="558" t="s">
        <v>1137</v>
      </c>
      <c r="D828" s="558" t="s">
        <v>1192</v>
      </c>
      <c r="E828" s="558" t="s">
        <v>1193</v>
      </c>
      <c r="F828" s="578">
        <v>4</v>
      </c>
      <c r="G828" s="578">
        <v>48</v>
      </c>
      <c r="H828" s="578">
        <v>1</v>
      </c>
      <c r="I828" s="578">
        <v>12</v>
      </c>
      <c r="J828" s="578">
        <v>4</v>
      </c>
      <c r="K828" s="578">
        <v>48</v>
      </c>
      <c r="L828" s="578">
        <v>1</v>
      </c>
      <c r="M828" s="578">
        <v>12</v>
      </c>
      <c r="N828" s="578">
        <v>4</v>
      </c>
      <c r="O828" s="578">
        <v>48</v>
      </c>
      <c r="P828" s="563">
        <v>1</v>
      </c>
      <c r="Q828" s="579">
        <v>12</v>
      </c>
    </row>
    <row r="829" spans="1:17" ht="14.45" customHeight="1" x14ac:dyDescent="0.2">
      <c r="A829" s="557" t="s">
        <v>1336</v>
      </c>
      <c r="B829" s="558" t="s">
        <v>1136</v>
      </c>
      <c r="C829" s="558" t="s">
        <v>1137</v>
      </c>
      <c r="D829" s="558" t="s">
        <v>1196</v>
      </c>
      <c r="E829" s="558" t="s">
        <v>1197</v>
      </c>
      <c r="F829" s="578">
        <v>7</v>
      </c>
      <c r="G829" s="578">
        <v>784</v>
      </c>
      <c r="H829" s="578">
        <v>0.25696492953130123</v>
      </c>
      <c r="I829" s="578">
        <v>112</v>
      </c>
      <c r="J829" s="578">
        <v>27</v>
      </c>
      <c r="K829" s="578">
        <v>3051</v>
      </c>
      <c r="L829" s="578">
        <v>1</v>
      </c>
      <c r="M829" s="578">
        <v>113</v>
      </c>
      <c r="N829" s="578">
        <v>13</v>
      </c>
      <c r="O829" s="578">
        <v>1482</v>
      </c>
      <c r="P829" s="563">
        <v>0.48574237954768928</v>
      </c>
      <c r="Q829" s="579">
        <v>114</v>
      </c>
    </row>
    <row r="830" spans="1:17" ht="14.45" customHeight="1" x14ac:dyDescent="0.2">
      <c r="A830" s="557" t="s">
        <v>1336</v>
      </c>
      <c r="B830" s="558" t="s">
        <v>1136</v>
      </c>
      <c r="C830" s="558" t="s">
        <v>1137</v>
      </c>
      <c r="D830" s="558" t="s">
        <v>1198</v>
      </c>
      <c r="E830" s="558" t="s">
        <v>1199</v>
      </c>
      <c r="F830" s="578">
        <v>1</v>
      </c>
      <c r="G830" s="578">
        <v>125</v>
      </c>
      <c r="H830" s="578">
        <v>0.3306878306878307</v>
      </c>
      <c r="I830" s="578">
        <v>125</v>
      </c>
      <c r="J830" s="578">
        <v>3</v>
      </c>
      <c r="K830" s="578">
        <v>378</v>
      </c>
      <c r="L830" s="578">
        <v>1</v>
      </c>
      <c r="M830" s="578">
        <v>126</v>
      </c>
      <c r="N830" s="578"/>
      <c r="O830" s="578"/>
      <c r="P830" s="563"/>
      <c r="Q830" s="579"/>
    </row>
    <row r="831" spans="1:17" ht="14.45" customHeight="1" x14ac:dyDescent="0.2">
      <c r="A831" s="557" t="s">
        <v>1336</v>
      </c>
      <c r="B831" s="558" t="s">
        <v>1136</v>
      </c>
      <c r="C831" s="558" t="s">
        <v>1137</v>
      </c>
      <c r="D831" s="558" t="s">
        <v>1200</v>
      </c>
      <c r="E831" s="558" t="s">
        <v>1201</v>
      </c>
      <c r="F831" s="578">
        <v>14</v>
      </c>
      <c r="G831" s="578">
        <v>6944</v>
      </c>
      <c r="H831" s="578">
        <v>0.81694117647058828</v>
      </c>
      <c r="I831" s="578">
        <v>496</v>
      </c>
      <c r="J831" s="578">
        <v>17</v>
      </c>
      <c r="K831" s="578">
        <v>8500</v>
      </c>
      <c r="L831" s="578">
        <v>1</v>
      </c>
      <c r="M831" s="578">
        <v>500</v>
      </c>
      <c r="N831" s="578">
        <v>6</v>
      </c>
      <c r="O831" s="578">
        <v>3024</v>
      </c>
      <c r="P831" s="563">
        <v>0.35576470588235293</v>
      </c>
      <c r="Q831" s="579">
        <v>504</v>
      </c>
    </row>
    <row r="832" spans="1:17" ht="14.45" customHeight="1" x14ac:dyDescent="0.2">
      <c r="A832" s="557" t="s">
        <v>1336</v>
      </c>
      <c r="B832" s="558" t="s">
        <v>1136</v>
      </c>
      <c r="C832" s="558" t="s">
        <v>1137</v>
      </c>
      <c r="D832" s="558" t="s">
        <v>1202</v>
      </c>
      <c r="E832" s="558" t="s">
        <v>1203</v>
      </c>
      <c r="F832" s="578">
        <v>169</v>
      </c>
      <c r="G832" s="578">
        <v>77402</v>
      </c>
      <c r="H832" s="578">
        <v>0.83171614927522219</v>
      </c>
      <c r="I832" s="578">
        <v>458</v>
      </c>
      <c r="J832" s="578">
        <v>201</v>
      </c>
      <c r="K832" s="578">
        <v>93063</v>
      </c>
      <c r="L832" s="578">
        <v>1</v>
      </c>
      <c r="M832" s="578">
        <v>463</v>
      </c>
      <c r="N832" s="578">
        <v>158</v>
      </c>
      <c r="O832" s="578">
        <v>73786</v>
      </c>
      <c r="P832" s="563">
        <v>0.79286075024445801</v>
      </c>
      <c r="Q832" s="579">
        <v>467</v>
      </c>
    </row>
    <row r="833" spans="1:17" ht="14.45" customHeight="1" x14ac:dyDescent="0.2">
      <c r="A833" s="557" t="s">
        <v>1336</v>
      </c>
      <c r="B833" s="558" t="s">
        <v>1136</v>
      </c>
      <c r="C833" s="558" t="s">
        <v>1137</v>
      </c>
      <c r="D833" s="558" t="s">
        <v>1204</v>
      </c>
      <c r="E833" s="558" t="s">
        <v>1205</v>
      </c>
      <c r="F833" s="578">
        <v>37</v>
      </c>
      <c r="G833" s="578">
        <v>2146</v>
      </c>
      <c r="H833" s="578">
        <v>0.61648951450732548</v>
      </c>
      <c r="I833" s="578">
        <v>58</v>
      </c>
      <c r="J833" s="578">
        <v>59</v>
      </c>
      <c r="K833" s="578">
        <v>3481</v>
      </c>
      <c r="L833" s="578">
        <v>1</v>
      </c>
      <c r="M833" s="578">
        <v>59</v>
      </c>
      <c r="N833" s="578">
        <v>44</v>
      </c>
      <c r="O833" s="578">
        <v>2596</v>
      </c>
      <c r="P833" s="563">
        <v>0.74576271186440679</v>
      </c>
      <c r="Q833" s="579">
        <v>59</v>
      </c>
    </row>
    <row r="834" spans="1:17" ht="14.45" customHeight="1" x14ac:dyDescent="0.2">
      <c r="A834" s="557" t="s">
        <v>1336</v>
      </c>
      <c r="B834" s="558" t="s">
        <v>1136</v>
      </c>
      <c r="C834" s="558" t="s">
        <v>1137</v>
      </c>
      <c r="D834" s="558" t="s">
        <v>1206</v>
      </c>
      <c r="E834" s="558" t="s">
        <v>1207</v>
      </c>
      <c r="F834" s="578">
        <v>1</v>
      </c>
      <c r="G834" s="578">
        <v>2174</v>
      </c>
      <c r="H834" s="578">
        <v>0.99770536943552091</v>
      </c>
      <c r="I834" s="578">
        <v>2174</v>
      </c>
      <c r="J834" s="578">
        <v>1</v>
      </c>
      <c r="K834" s="578">
        <v>2179</v>
      </c>
      <c r="L834" s="578">
        <v>1</v>
      </c>
      <c r="M834" s="578">
        <v>2179</v>
      </c>
      <c r="N834" s="578"/>
      <c r="O834" s="578"/>
      <c r="P834" s="563"/>
      <c r="Q834" s="579"/>
    </row>
    <row r="835" spans="1:17" ht="14.45" customHeight="1" x14ac:dyDescent="0.2">
      <c r="A835" s="557" t="s">
        <v>1336</v>
      </c>
      <c r="B835" s="558" t="s">
        <v>1136</v>
      </c>
      <c r="C835" s="558" t="s">
        <v>1137</v>
      </c>
      <c r="D835" s="558" t="s">
        <v>1208</v>
      </c>
      <c r="E835" s="558" t="s">
        <v>1209</v>
      </c>
      <c r="F835" s="578">
        <v>4</v>
      </c>
      <c r="G835" s="578">
        <v>41868</v>
      </c>
      <c r="H835" s="578">
        <v>0.99685714285714289</v>
      </c>
      <c r="I835" s="578">
        <v>10467</v>
      </c>
      <c r="J835" s="578">
        <v>4</v>
      </c>
      <c r="K835" s="578">
        <v>42000</v>
      </c>
      <c r="L835" s="578">
        <v>1</v>
      </c>
      <c r="M835" s="578">
        <v>10500</v>
      </c>
      <c r="N835" s="578">
        <v>4</v>
      </c>
      <c r="O835" s="578">
        <v>42120</v>
      </c>
      <c r="P835" s="563">
        <v>1.0028571428571429</v>
      </c>
      <c r="Q835" s="579">
        <v>10530</v>
      </c>
    </row>
    <row r="836" spans="1:17" ht="14.45" customHeight="1" x14ac:dyDescent="0.2">
      <c r="A836" s="557" t="s">
        <v>1336</v>
      </c>
      <c r="B836" s="558" t="s">
        <v>1136</v>
      </c>
      <c r="C836" s="558" t="s">
        <v>1137</v>
      </c>
      <c r="D836" s="558" t="s">
        <v>1210</v>
      </c>
      <c r="E836" s="558" t="s">
        <v>1211</v>
      </c>
      <c r="F836" s="578"/>
      <c r="G836" s="578"/>
      <c r="H836" s="578"/>
      <c r="I836" s="578"/>
      <c r="J836" s="578">
        <v>16</v>
      </c>
      <c r="K836" s="578">
        <v>4112</v>
      </c>
      <c r="L836" s="578">
        <v>1</v>
      </c>
      <c r="M836" s="578">
        <v>257</v>
      </c>
      <c r="N836" s="578">
        <v>16</v>
      </c>
      <c r="O836" s="578">
        <v>4144</v>
      </c>
      <c r="P836" s="563">
        <v>1.0077821011673151</v>
      </c>
      <c r="Q836" s="579">
        <v>259</v>
      </c>
    </row>
    <row r="837" spans="1:17" ht="14.45" customHeight="1" x14ac:dyDescent="0.2">
      <c r="A837" s="557" t="s">
        <v>1336</v>
      </c>
      <c r="B837" s="558" t="s">
        <v>1136</v>
      </c>
      <c r="C837" s="558" t="s">
        <v>1137</v>
      </c>
      <c r="D837" s="558" t="s">
        <v>1212</v>
      </c>
      <c r="E837" s="558" t="s">
        <v>1213</v>
      </c>
      <c r="F837" s="578">
        <v>37</v>
      </c>
      <c r="G837" s="578">
        <v>6512</v>
      </c>
      <c r="H837" s="578">
        <v>1.0105524518932341</v>
      </c>
      <c r="I837" s="578">
        <v>176</v>
      </c>
      <c r="J837" s="578">
        <v>36</v>
      </c>
      <c r="K837" s="578">
        <v>6444</v>
      </c>
      <c r="L837" s="578">
        <v>1</v>
      </c>
      <c r="M837" s="578">
        <v>179</v>
      </c>
      <c r="N837" s="578">
        <v>31</v>
      </c>
      <c r="O837" s="578">
        <v>5611</v>
      </c>
      <c r="P837" s="563">
        <v>0.87073246430788331</v>
      </c>
      <c r="Q837" s="579">
        <v>181</v>
      </c>
    </row>
    <row r="838" spans="1:17" ht="14.45" customHeight="1" x14ac:dyDescent="0.2">
      <c r="A838" s="557" t="s">
        <v>1336</v>
      </c>
      <c r="B838" s="558" t="s">
        <v>1136</v>
      </c>
      <c r="C838" s="558" t="s">
        <v>1137</v>
      </c>
      <c r="D838" s="558" t="s">
        <v>1214</v>
      </c>
      <c r="E838" s="558" t="s">
        <v>1215</v>
      </c>
      <c r="F838" s="578">
        <v>107</v>
      </c>
      <c r="G838" s="578">
        <v>9202</v>
      </c>
      <c r="H838" s="578">
        <v>1.9956625460854478</v>
      </c>
      <c r="I838" s="578">
        <v>86</v>
      </c>
      <c r="J838" s="578">
        <v>53</v>
      </c>
      <c r="K838" s="578">
        <v>4611</v>
      </c>
      <c r="L838" s="578">
        <v>1</v>
      </c>
      <c r="M838" s="578">
        <v>87</v>
      </c>
      <c r="N838" s="578">
        <v>38</v>
      </c>
      <c r="O838" s="578">
        <v>3344</v>
      </c>
      <c r="P838" s="563">
        <v>0.72522229451312081</v>
      </c>
      <c r="Q838" s="579">
        <v>88</v>
      </c>
    </row>
    <row r="839" spans="1:17" ht="14.45" customHeight="1" x14ac:dyDescent="0.2">
      <c r="A839" s="557" t="s">
        <v>1336</v>
      </c>
      <c r="B839" s="558" t="s">
        <v>1136</v>
      </c>
      <c r="C839" s="558" t="s">
        <v>1137</v>
      </c>
      <c r="D839" s="558" t="s">
        <v>1218</v>
      </c>
      <c r="E839" s="558" t="s">
        <v>1219</v>
      </c>
      <c r="F839" s="578">
        <v>63</v>
      </c>
      <c r="G839" s="578">
        <v>10710</v>
      </c>
      <c r="H839" s="578">
        <v>0.83023255813953489</v>
      </c>
      <c r="I839" s="578">
        <v>170</v>
      </c>
      <c r="J839" s="578">
        <v>75</v>
      </c>
      <c r="K839" s="578">
        <v>12900</v>
      </c>
      <c r="L839" s="578">
        <v>1</v>
      </c>
      <c r="M839" s="578">
        <v>172</v>
      </c>
      <c r="N839" s="578">
        <v>57</v>
      </c>
      <c r="O839" s="578">
        <v>9918</v>
      </c>
      <c r="P839" s="563">
        <v>0.76883720930232557</v>
      </c>
      <c r="Q839" s="579">
        <v>174</v>
      </c>
    </row>
    <row r="840" spans="1:17" ht="14.45" customHeight="1" x14ac:dyDescent="0.2">
      <c r="A840" s="557" t="s">
        <v>1336</v>
      </c>
      <c r="B840" s="558" t="s">
        <v>1136</v>
      </c>
      <c r="C840" s="558" t="s">
        <v>1137</v>
      </c>
      <c r="D840" s="558" t="s">
        <v>1220</v>
      </c>
      <c r="E840" s="558" t="s">
        <v>1221</v>
      </c>
      <c r="F840" s="578">
        <v>2</v>
      </c>
      <c r="G840" s="578">
        <v>58</v>
      </c>
      <c r="H840" s="578"/>
      <c r="I840" s="578">
        <v>29</v>
      </c>
      <c r="J840" s="578"/>
      <c r="K840" s="578"/>
      <c r="L840" s="578"/>
      <c r="M840" s="578"/>
      <c r="N840" s="578">
        <v>1</v>
      </c>
      <c r="O840" s="578">
        <v>31</v>
      </c>
      <c r="P840" s="563"/>
      <c r="Q840" s="579">
        <v>31</v>
      </c>
    </row>
    <row r="841" spans="1:17" ht="14.45" customHeight="1" x14ac:dyDescent="0.2">
      <c r="A841" s="557" t="s">
        <v>1336</v>
      </c>
      <c r="B841" s="558" t="s">
        <v>1136</v>
      </c>
      <c r="C841" s="558" t="s">
        <v>1137</v>
      </c>
      <c r="D841" s="558" t="s">
        <v>1222</v>
      </c>
      <c r="E841" s="558" t="s">
        <v>1223</v>
      </c>
      <c r="F841" s="578">
        <v>3</v>
      </c>
      <c r="G841" s="578">
        <v>531</v>
      </c>
      <c r="H841" s="578">
        <v>1.4915730337078652</v>
      </c>
      <c r="I841" s="578">
        <v>177</v>
      </c>
      <c r="J841" s="578">
        <v>2</v>
      </c>
      <c r="K841" s="578">
        <v>356</v>
      </c>
      <c r="L841" s="578">
        <v>1</v>
      </c>
      <c r="M841" s="578">
        <v>178</v>
      </c>
      <c r="N841" s="578">
        <v>1</v>
      </c>
      <c r="O841" s="578">
        <v>180</v>
      </c>
      <c r="P841" s="563">
        <v>0.5056179775280899</v>
      </c>
      <c r="Q841" s="579">
        <v>180</v>
      </c>
    </row>
    <row r="842" spans="1:17" ht="14.45" customHeight="1" x14ac:dyDescent="0.2">
      <c r="A842" s="557" t="s">
        <v>1336</v>
      </c>
      <c r="B842" s="558" t="s">
        <v>1136</v>
      </c>
      <c r="C842" s="558" t="s">
        <v>1137</v>
      </c>
      <c r="D842" s="558" t="s">
        <v>1226</v>
      </c>
      <c r="E842" s="558" t="s">
        <v>1227</v>
      </c>
      <c r="F842" s="578">
        <v>24</v>
      </c>
      <c r="G842" s="578">
        <v>6336</v>
      </c>
      <c r="H842" s="578">
        <v>2.3730337078651687</v>
      </c>
      <c r="I842" s="578">
        <v>264</v>
      </c>
      <c r="J842" s="578">
        <v>10</v>
      </c>
      <c r="K842" s="578">
        <v>2670</v>
      </c>
      <c r="L842" s="578">
        <v>1</v>
      </c>
      <c r="M842" s="578">
        <v>267</v>
      </c>
      <c r="N842" s="578">
        <v>13</v>
      </c>
      <c r="O842" s="578">
        <v>3497</v>
      </c>
      <c r="P842" s="563">
        <v>1.3097378277153557</v>
      </c>
      <c r="Q842" s="579">
        <v>269</v>
      </c>
    </row>
    <row r="843" spans="1:17" ht="14.45" customHeight="1" x14ac:dyDescent="0.2">
      <c r="A843" s="557" t="s">
        <v>1336</v>
      </c>
      <c r="B843" s="558" t="s">
        <v>1136</v>
      </c>
      <c r="C843" s="558" t="s">
        <v>1137</v>
      </c>
      <c r="D843" s="558" t="s">
        <v>1228</v>
      </c>
      <c r="E843" s="558" t="s">
        <v>1229</v>
      </c>
      <c r="F843" s="578">
        <v>70</v>
      </c>
      <c r="G843" s="578">
        <v>149380</v>
      </c>
      <c r="H843" s="578">
        <v>0.87010717614165889</v>
      </c>
      <c r="I843" s="578">
        <v>2134</v>
      </c>
      <c r="J843" s="578">
        <v>80</v>
      </c>
      <c r="K843" s="578">
        <v>171680</v>
      </c>
      <c r="L843" s="578">
        <v>1</v>
      </c>
      <c r="M843" s="578">
        <v>2146</v>
      </c>
      <c r="N843" s="578">
        <v>59</v>
      </c>
      <c r="O843" s="578">
        <v>127263</v>
      </c>
      <c r="P843" s="563">
        <v>0.74128028890959929</v>
      </c>
      <c r="Q843" s="579">
        <v>2157</v>
      </c>
    </row>
    <row r="844" spans="1:17" ht="14.45" customHeight="1" x14ac:dyDescent="0.2">
      <c r="A844" s="557" t="s">
        <v>1336</v>
      </c>
      <c r="B844" s="558" t="s">
        <v>1136</v>
      </c>
      <c r="C844" s="558" t="s">
        <v>1137</v>
      </c>
      <c r="D844" s="558" t="s">
        <v>1232</v>
      </c>
      <c r="E844" s="558" t="s">
        <v>1233</v>
      </c>
      <c r="F844" s="578"/>
      <c r="G844" s="578"/>
      <c r="H844" s="578"/>
      <c r="I844" s="578"/>
      <c r="J844" s="578"/>
      <c r="K844" s="578"/>
      <c r="L844" s="578"/>
      <c r="M844" s="578"/>
      <c r="N844" s="578">
        <v>1</v>
      </c>
      <c r="O844" s="578">
        <v>442</v>
      </c>
      <c r="P844" s="563"/>
      <c r="Q844" s="579">
        <v>442</v>
      </c>
    </row>
    <row r="845" spans="1:17" ht="14.45" customHeight="1" x14ac:dyDescent="0.2">
      <c r="A845" s="557" t="s">
        <v>1336</v>
      </c>
      <c r="B845" s="558" t="s">
        <v>1136</v>
      </c>
      <c r="C845" s="558" t="s">
        <v>1137</v>
      </c>
      <c r="D845" s="558" t="s">
        <v>1237</v>
      </c>
      <c r="E845" s="558" t="s">
        <v>1238</v>
      </c>
      <c r="F845" s="578">
        <v>1</v>
      </c>
      <c r="G845" s="578">
        <v>5229</v>
      </c>
      <c r="H845" s="578"/>
      <c r="I845" s="578">
        <v>5229</v>
      </c>
      <c r="J845" s="578"/>
      <c r="K845" s="578"/>
      <c r="L845" s="578"/>
      <c r="M845" s="578"/>
      <c r="N845" s="578"/>
      <c r="O845" s="578"/>
      <c r="P845" s="563"/>
      <c r="Q845" s="579"/>
    </row>
    <row r="846" spans="1:17" ht="14.45" customHeight="1" x14ac:dyDescent="0.2">
      <c r="A846" s="557" t="s">
        <v>1336</v>
      </c>
      <c r="B846" s="558" t="s">
        <v>1136</v>
      </c>
      <c r="C846" s="558" t="s">
        <v>1137</v>
      </c>
      <c r="D846" s="558" t="s">
        <v>1239</v>
      </c>
      <c r="E846" s="558" t="s">
        <v>1240</v>
      </c>
      <c r="F846" s="578">
        <v>2</v>
      </c>
      <c r="G846" s="578">
        <v>578</v>
      </c>
      <c r="H846" s="578">
        <v>0.49656357388316152</v>
      </c>
      <c r="I846" s="578">
        <v>289</v>
      </c>
      <c r="J846" s="578">
        <v>4</v>
      </c>
      <c r="K846" s="578">
        <v>1164</v>
      </c>
      <c r="L846" s="578">
        <v>1</v>
      </c>
      <c r="M846" s="578">
        <v>291</v>
      </c>
      <c r="N846" s="578">
        <v>5</v>
      </c>
      <c r="O846" s="578">
        <v>1465</v>
      </c>
      <c r="P846" s="563">
        <v>1.2585910652920962</v>
      </c>
      <c r="Q846" s="579">
        <v>293</v>
      </c>
    </row>
    <row r="847" spans="1:17" ht="14.45" customHeight="1" x14ac:dyDescent="0.2">
      <c r="A847" s="557" t="s">
        <v>1336</v>
      </c>
      <c r="B847" s="558" t="s">
        <v>1136</v>
      </c>
      <c r="C847" s="558" t="s">
        <v>1137</v>
      </c>
      <c r="D847" s="558" t="s">
        <v>1241</v>
      </c>
      <c r="E847" s="558" t="s">
        <v>1242</v>
      </c>
      <c r="F847" s="578"/>
      <c r="G847" s="578"/>
      <c r="H847" s="578"/>
      <c r="I847" s="578"/>
      <c r="J847" s="578"/>
      <c r="K847" s="578"/>
      <c r="L847" s="578"/>
      <c r="M847" s="578"/>
      <c r="N847" s="578">
        <v>1</v>
      </c>
      <c r="O847" s="578">
        <v>1132</v>
      </c>
      <c r="P847" s="563"/>
      <c r="Q847" s="579">
        <v>1132</v>
      </c>
    </row>
    <row r="848" spans="1:17" ht="14.45" customHeight="1" x14ac:dyDescent="0.2">
      <c r="A848" s="557" t="s">
        <v>1336</v>
      </c>
      <c r="B848" s="558" t="s">
        <v>1136</v>
      </c>
      <c r="C848" s="558" t="s">
        <v>1137</v>
      </c>
      <c r="D848" s="558" t="s">
        <v>1243</v>
      </c>
      <c r="E848" s="558" t="s">
        <v>1244</v>
      </c>
      <c r="F848" s="578">
        <v>1</v>
      </c>
      <c r="G848" s="578">
        <v>108</v>
      </c>
      <c r="H848" s="578">
        <v>0.99082568807339455</v>
      </c>
      <c r="I848" s="578">
        <v>108</v>
      </c>
      <c r="J848" s="578">
        <v>1</v>
      </c>
      <c r="K848" s="578">
        <v>109</v>
      </c>
      <c r="L848" s="578">
        <v>1</v>
      </c>
      <c r="M848" s="578">
        <v>109</v>
      </c>
      <c r="N848" s="578"/>
      <c r="O848" s="578"/>
      <c r="P848" s="563"/>
      <c r="Q848" s="579"/>
    </row>
    <row r="849" spans="1:17" ht="14.45" customHeight="1" x14ac:dyDescent="0.2">
      <c r="A849" s="557" t="s">
        <v>1336</v>
      </c>
      <c r="B849" s="558" t="s">
        <v>1136</v>
      </c>
      <c r="C849" s="558" t="s">
        <v>1137</v>
      </c>
      <c r="D849" s="558" t="s">
        <v>1249</v>
      </c>
      <c r="E849" s="558" t="s">
        <v>1250</v>
      </c>
      <c r="F849" s="578">
        <v>1</v>
      </c>
      <c r="G849" s="578">
        <v>0</v>
      </c>
      <c r="H849" s="578"/>
      <c r="I849" s="578">
        <v>0</v>
      </c>
      <c r="J849" s="578">
        <v>1</v>
      </c>
      <c r="K849" s="578">
        <v>0</v>
      </c>
      <c r="L849" s="578"/>
      <c r="M849" s="578">
        <v>0</v>
      </c>
      <c r="N849" s="578"/>
      <c r="O849" s="578"/>
      <c r="P849" s="563"/>
      <c r="Q849" s="579"/>
    </row>
    <row r="850" spans="1:17" ht="14.45" customHeight="1" x14ac:dyDescent="0.2">
      <c r="A850" s="557" t="s">
        <v>1336</v>
      </c>
      <c r="B850" s="558" t="s">
        <v>1136</v>
      </c>
      <c r="C850" s="558" t="s">
        <v>1137</v>
      </c>
      <c r="D850" s="558" t="s">
        <v>1251</v>
      </c>
      <c r="E850" s="558" t="s">
        <v>1252</v>
      </c>
      <c r="F850" s="578"/>
      <c r="G850" s="578"/>
      <c r="H850" s="578"/>
      <c r="I850" s="578"/>
      <c r="J850" s="578"/>
      <c r="K850" s="578"/>
      <c r="L850" s="578"/>
      <c r="M850" s="578"/>
      <c r="N850" s="578">
        <v>1</v>
      </c>
      <c r="O850" s="578">
        <v>0</v>
      </c>
      <c r="P850" s="563"/>
      <c r="Q850" s="579">
        <v>0</v>
      </c>
    </row>
    <row r="851" spans="1:17" ht="14.45" customHeight="1" x14ac:dyDescent="0.2">
      <c r="A851" s="557" t="s">
        <v>1336</v>
      </c>
      <c r="B851" s="558" t="s">
        <v>1136</v>
      </c>
      <c r="C851" s="558" t="s">
        <v>1137</v>
      </c>
      <c r="D851" s="558" t="s">
        <v>1253</v>
      </c>
      <c r="E851" s="558" t="s">
        <v>1254</v>
      </c>
      <c r="F851" s="578">
        <v>18</v>
      </c>
      <c r="G851" s="578">
        <v>86022</v>
      </c>
      <c r="H851" s="578">
        <v>0.48405557337474892</v>
      </c>
      <c r="I851" s="578">
        <v>4779</v>
      </c>
      <c r="J851" s="578">
        <v>37</v>
      </c>
      <c r="K851" s="578">
        <v>177711</v>
      </c>
      <c r="L851" s="578">
        <v>1</v>
      </c>
      <c r="M851" s="578">
        <v>4803</v>
      </c>
      <c r="N851" s="578">
        <v>28</v>
      </c>
      <c r="O851" s="578">
        <v>135072</v>
      </c>
      <c r="P851" s="563">
        <v>0.76006549960328851</v>
      </c>
      <c r="Q851" s="579">
        <v>4824</v>
      </c>
    </row>
    <row r="852" spans="1:17" ht="14.45" customHeight="1" x14ac:dyDescent="0.2">
      <c r="A852" s="557" t="s">
        <v>1336</v>
      </c>
      <c r="B852" s="558" t="s">
        <v>1136</v>
      </c>
      <c r="C852" s="558" t="s">
        <v>1137</v>
      </c>
      <c r="D852" s="558" t="s">
        <v>1255</v>
      </c>
      <c r="E852" s="558" t="s">
        <v>1256</v>
      </c>
      <c r="F852" s="578">
        <v>5</v>
      </c>
      <c r="G852" s="578">
        <v>3045</v>
      </c>
      <c r="H852" s="578">
        <v>0.71078431372549022</v>
      </c>
      <c r="I852" s="578">
        <v>609</v>
      </c>
      <c r="J852" s="578">
        <v>7</v>
      </c>
      <c r="K852" s="578">
        <v>4284</v>
      </c>
      <c r="L852" s="578">
        <v>1</v>
      </c>
      <c r="M852" s="578">
        <v>612</v>
      </c>
      <c r="N852" s="578">
        <v>5</v>
      </c>
      <c r="O852" s="578">
        <v>3075</v>
      </c>
      <c r="P852" s="563">
        <v>0.71778711484593838</v>
      </c>
      <c r="Q852" s="579">
        <v>615</v>
      </c>
    </row>
    <row r="853" spans="1:17" ht="14.45" customHeight="1" x14ac:dyDescent="0.2">
      <c r="A853" s="557" t="s">
        <v>1336</v>
      </c>
      <c r="B853" s="558" t="s">
        <v>1136</v>
      </c>
      <c r="C853" s="558" t="s">
        <v>1137</v>
      </c>
      <c r="D853" s="558" t="s">
        <v>1257</v>
      </c>
      <c r="E853" s="558" t="s">
        <v>1258</v>
      </c>
      <c r="F853" s="578">
        <v>0</v>
      </c>
      <c r="G853" s="578">
        <v>0</v>
      </c>
      <c r="H853" s="578"/>
      <c r="I853" s="578"/>
      <c r="J853" s="578"/>
      <c r="K853" s="578"/>
      <c r="L853" s="578"/>
      <c r="M853" s="578"/>
      <c r="N853" s="578">
        <v>1</v>
      </c>
      <c r="O853" s="578">
        <v>2849</v>
      </c>
      <c r="P853" s="563"/>
      <c r="Q853" s="579">
        <v>2849</v>
      </c>
    </row>
    <row r="854" spans="1:17" ht="14.45" customHeight="1" x14ac:dyDescent="0.2">
      <c r="A854" s="557" t="s">
        <v>1336</v>
      </c>
      <c r="B854" s="558" t="s">
        <v>1136</v>
      </c>
      <c r="C854" s="558" t="s">
        <v>1137</v>
      </c>
      <c r="D854" s="558" t="s">
        <v>1259</v>
      </c>
      <c r="E854" s="558" t="s">
        <v>1260</v>
      </c>
      <c r="F854" s="578">
        <v>8</v>
      </c>
      <c r="G854" s="578">
        <v>60600</v>
      </c>
      <c r="H854" s="578">
        <v>1.9970999209069338</v>
      </c>
      <c r="I854" s="578">
        <v>7575</v>
      </c>
      <c r="J854" s="578">
        <v>4</v>
      </c>
      <c r="K854" s="578">
        <v>30344</v>
      </c>
      <c r="L854" s="578">
        <v>1</v>
      </c>
      <c r="M854" s="578">
        <v>7586</v>
      </c>
      <c r="N854" s="578">
        <v>4</v>
      </c>
      <c r="O854" s="578">
        <v>30388</v>
      </c>
      <c r="P854" s="563">
        <v>1.0014500395465331</v>
      </c>
      <c r="Q854" s="579">
        <v>7597</v>
      </c>
    </row>
    <row r="855" spans="1:17" ht="14.45" customHeight="1" x14ac:dyDescent="0.2">
      <c r="A855" s="557" t="s">
        <v>1337</v>
      </c>
      <c r="B855" s="558" t="s">
        <v>1136</v>
      </c>
      <c r="C855" s="558" t="s">
        <v>1137</v>
      </c>
      <c r="D855" s="558" t="s">
        <v>1138</v>
      </c>
      <c r="E855" s="558" t="s">
        <v>1139</v>
      </c>
      <c r="F855" s="578"/>
      <c r="G855" s="578"/>
      <c r="H855" s="578"/>
      <c r="I855" s="578"/>
      <c r="J855" s="578">
        <v>8</v>
      </c>
      <c r="K855" s="578">
        <v>18072</v>
      </c>
      <c r="L855" s="578">
        <v>1</v>
      </c>
      <c r="M855" s="578">
        <v>2259</v>
      </c>
      <c r="N855" s="578">
        <v>8</v>
      </c>
      <c r="O855" s="578">
        <v>18240</v>
      </c>
      <c r="P855" s="563">
        <v>1.0092961487383798</v>
      </c>
      <c r="Q855" s="579">
        <v>2280</v>
      </c>
    </row>
    <row r="856" spans="1:17" ht="14.45" customHeight="1" x14ac:dyDescent="0.2">
      <c r="A856" s="557" t="s">
        <v>1337</v>
      </c>
      <c r="B856" s="558" t="s">
        <v>1136</v>
      </c>
      <c r="C856" s="558" t="s">
        <v>1137</v>
      </c>
      <c r="D856" s="558" t="s">
        <v>1140</v>
      </c>
      <c r="E856" s="558" t="s">
        <v>1141</v>
      </c>
      <c r="F856" s="578">
        <v>25</v>
      </c>
      <c r="G856" s="578">
        <v>1450</v>
      </c>
      <c r="H856" s="578">
        <v>0.68267419962335218</v>
      </c>
      <c r="I856" s="578">
        <v>58</v>
      </c>
      <c r="J856" s="578">
        <v>36</v>
      </c>
      <c r="K856" s="578">
        <v>2124</v>
      </c>
      <c r="L856" s="578">
        <v>1</v>
      </c>
      <c r="M856" s="578">
        <v>59</v>
      </c>
      <c r="N856" s="578">
        <v>24</v>
      </c>
      <c r="O856" s="578">
        <v>1416</v>
      </c>
      <c r="P856" s="563">
        <v>0.66666666666666663</v>
      </c>
      <c r="Q856" s="579">
        <v>59</v>
      </c>
    </row>
    <row r="857" spans="1:17" ht="14.45" customHeight="1" x14ac:dyDescent="0.2">
      <c r="A857" s="557" t="s">
        <v>1337</v>
      </c>
      <c r="B857" s="558" t="s">
        <v>1136</v>
      </c>
      <c r="C857" s="558" t="s">
        <v>1137</v>
      </c>
      <c r="D857" s="558" t="s">
        <v>1142</v>
      </c>
      <c r="E857" s="558" t="s">
        <v>1143</v>
      </c>
      <c r="F857" s="578">
        <v>12</v>
      </c>
      <c r="G857" s="578">
        <v>1584</v>
      </c>
      <c r="H857" s="578">
        <v>0.8571428571428571</v>
      </c>
      <c r="I857" s="578">
        <v>132</v>
      </c>
      <c r="J857" s="578">
        <v>14</v>
      </c>
      <c r="K857" s="578">
        <v>1848</v>
      </c>
      <c r="L857" s="578">
        <v>1</v>
      </c>
      <c r="M857" s="578">
        <v>132</v>
      </c>
      <c r="N857" s="578">
        <v>20</v>
      </c>
      <c r="O857" s="578">
        <v>2660</v>
      </c>
      <c r="P857" s="563">
        <v>1.4393939393939394</v>
      </c>
      <c r="Q857" s="579">
        <v>133</v>
      </c>
    </row>
    <row r="858" spans="1:17" ht="14.45" customHeight="1" x14ac:dyDescent="0.2">
      <c r="A858" s="557" t="s">
        <v>1337</v>
      </c>
      <c r="B858" s="558" t="s">
        <v>1136</v>
      </c>
      <c r="C858" s="558" t="s">
        <v>1137</v>
      </c>
      <c r="D858" s="558" t="s">
        <v>1146</v>
      </c>
      <c r="E858" s="558" t="s">
        <v>1147</v>
      </c>
      <c r="F858" s="578"/>
      <c r="G858" s="578"/>
      <c r="H858" s="578"/>
      <c r="I858" s="578"/>
      <c r="J858" s="578">
        <v>1</v>
      </c>
      <c r="K858" s="578">
        <v>411</v>
      </c>
      <c r="L858" s="578">
        <v>1</v>
      </c>
      <c r="M858" s="578">
        <v>411</v>
      </c>
      <c r="N858" s="578">
        <v>1</v>
      </c>
      <c r="O858" s="578">
        <v>413</v>
      </c>
      <c r="P858" s="563">
        <v>1.0048661800486618</v>
      </c>
      <c r="Q858" s="579">
        <v>413</v>
      </c>
    </row>
    <row r="859" spans="1:17" ht="14.45" customHeight="1" x14ac:dyDescent="0.2">
      <c r="A859" s="557" t="s">
        <v>1337</v>
      </c>
      <c r="B859" s="558" t="s">
        <v>1136</v>
      </c>
      <c r="C859" s="558" t="s">
        <v>1137</v>
      </c>
      <c r="D859" s="558" t="s">
        <v>1148</v>
      </c>
      <c r="E859" s="558" t="s">
        <v>1149</v>
      </c>
      <c r="F859" s="578">
        <v>5</v>
      </c>
      <c r="G859" s="578">
        <v>900</v>
      </c>
      <c r="H859" s="578">
        <v>1.2295081967213115</v>
      </c>
      <c r="I859" s="578">
        <v>180</v>
      </c>
      <c r="J859" s="578">
        <v>4</v>
      </c>
      <c r="K859" s="578">
        <v>732</v>
      </c>
      <c r="L859" s="578">
        <v>1</v>
      </c>
      <c r="M859" s="578">
        <v>183</v>
      </c>
      <c r="N859" s="578">
        <v>3</v>
      </c>
      <c r="O859" s="578">
        <v>555</v>
      </c>
      <c r="P859" s="563">
        <v>0.75819672131147542</v>
      </c>
      <c r="Q859" s="579">
        <v>185</v>
      </c>
    </row>
    <row r="860" spans="1:17" ht="14.45" customHeight="1" x14ac:dyDescent="0.2">
      <c r="A860" s="557" t="s">
        <v>1337</v>
      </c>
      <c r="B860" s="558" t="s">
        <v>1136</v>
      </c>
      <c r="C860" s="558" t="s">
        <v>1137</v>
      </c>
      <c r="D860" s="558" t="s">
        <v>1150</v>
      </c>
      <c r="E860" s="558" t="s">
        <v>1151</v>
      </c>
      <c r="F860" s="578">
        <v>1</v>
      </c>
      <c r="G860" s="578">
        <v>570</v>
      </c>
      <c r="H860" s="578"/>
      <c r="I860" s="578">
        <v>570</v>
      </c>
      <c r="J860" s="578"/>
      <c r="K860" s="578"/>
      <c r="L860" s="578"/>
      <c r="M860" s="578"/>
      <c r="N860" s="578"/>
      <c r="O860" s="578"/>
      <c r="P860" s="563"/>
      <c r="Q860" s="579"/>
    </row>
    <row r="861" spans="1:17" ht="14.45" customHeight="1" x14ac:dyDescent="0.2">
      <c r="A861" s="557" t="s">
        <v>1337</v>
      </c>
      <c r="B861" s="558" t="s">
        <v>1136</v>
      </c>
      <c r="C861" s="558" t="s">
        <v>1137</v>
      </c>
      <c r="D861" s="558" t="s">
        <v>1152</v>
      </c>
      <c r="E861" s="558" t="s">
        <v>1153</v>
      </c>
      <c r="F861" s="578">
        <v>53</v>
      </c>
      <c r="G861" s="578">
        <v>17861</v>
      </c>
      <c r="H861" s="578">
        <v>0.68918814631887637</v>
      </c>
      <c r="I861" s="578">
        <v>337</v>
      </c>
      <c r="J861" s="578">
        <v>76</v>
      </c>
      <c r="K861" s="578">
        <v>25916</v>
      </c>
      <c r="L861" s="578">
        <v>1</v>
      </c>
      <c r="M861" s="578">
        <v>341</v>
      </c>
      <c r="N861" s="578">
        <v>77</v>
      </c>
      <c r="O861" s="578">
        <v>26488</v>
      </c>
      <c r="P861" s="563">
        <v>1.0220713073005094</v>
      </c>
      <c r="Q861" s="579">
        <v>344</v>
      </c>
    </row>
    <row r="862" spans="1:17" ht="14.45" customHeight="1" x14ac:dyDescent="0.2">
      <c r="A862" s="557" t="s">
        <v>1337</v>
      </c>
      <c r="B862" s="558" t="s">
        <v>1136</v>
      </c>
      <c r="C862" s="558" t="s">
        <v>1137</v>
      </c>
      <c r="D862" s="558" t="s">
        <v>1154</v>
      </c>
      <c r="E862" s="558" t="s">
        <v>1155</v>
      </c>
      <c r="F862" s="578"/>
      <c r="G862" s="578"/>
      <c r="H862" s="578"/>
      <c r="I862" s="578"/>
      <c r="J862" s="578"/>
      <c r="K862" s="578"/>
      <c r="L862" s="578"/>
      <c r="M862" s="578"/>
      <c r="N862" s="578">
        <v>1</v>
      </c>
      <c r="O862" s="578">
        <v>464</v>
      </c>
      <c r="P862" s="563"/>
      <c r="Q862" s="579">
        <v>464</v>
      </c>
    </row>
    <row r="863" spans="1:17" ht="14.45" customHeight="1" x14ac:dyDescent="0.2">
      <c r="A863" s="557" t="s">
        <v>1337</v>
      </c>
      <c r="B863" s="558" t="s">
        <v>1136</v>
      </c>
      <c r="C863" s="558" t="s">
        <v>1137</v>
      </c>
      <c r="D863" s="558" t="s">
        <v>1156</v>
      </c>
      <c r="E863" s="558" t="s">
        <v>1157</v>
      </c>
      <c r="F863" s="578">
        <v>52</v>
      </c>
      <c r="G863" s="578">
        <v>18200</v>
      </c>
      <c r="H863" s="578">
        <v>1.1032308904649331</v>
      </c>
      <c r="I863" s="578">
        <v>350</v>
      </c>
      <c r="J863" s="578">
        <v>47</v>
      </c>
      <c r="K863" s="578">
        <v>16497</v>
      </c>
      <c r="L863" s="578">
        <v>1</v>
      </c>
      <c r="M863" s="578">
        <v>351</v>
      </c>
      <c r="N863" s="578">
        <v>88</v>
      </c>
      <c r="O863" s="578">
        <v>31064</v>
      </c>
      <c r="P863" s="563">
        <v>1.8830090319452022</v>
      </c>
      <c r="Q863" s="579">
        <v>353</v>
      </c>
    </row>
    <row r="864" spans="1:17" ht="14.45" customHeight="1" x14ac:dyDescent="0.2">
      <c r="A864" s="557" t="s">
        <v>1337</v>
      </c>
      <c r="B864" s="558" t="s">
        <v>1136</v>
      </c>
      <c r="C864" s="558" t="s">
        <v>1137</v>
      </c>
      <c r="D864" s="558" t="s">
        <v>1162</v>
      </c>
      <c r="E864" s="558" t="s">
        <v>1163</v>
      </c>
      <c r="F864" s="578"/>
      <c r="G864" s="578"/>
      <c r="H864" s="578"/>
      <c r="I864" s="578"/>
      <c r="J864" s="578">
        <v>1</v>
      </c>
      <c r="K864" s="578">
        <v>118</v>
      </c>
      <c r="L864" s="578">
        <v>1</v>
      </c>
      <c r="M864" s="578">
        <v>118</v>
      </c>
      <c r="N864" s="578">
        <v>1</v>
      </c>
      <c r="O864" s="578">
        <v>119</v>
      </c>
      <c r="P864" s="563">
        <v>1.0084745762711864</v>
      </c>
      <c r="Q864" s="579">
        <v>119</v>
      </c>
    </row>
    <row r="865" spans="1:17" ht="14.45" customHeight="1" x14ac:dyDescent="0.2">
      <c r="A865" s="557" t="s">
        <v>1337</v>
      </c>
      <c r="B865" s="558" t="s">
        <v>1136</v>
      </c>
      <c r="C865" s="558" t="s">
        <v>1137</v>
      </c>
      <c r="D865" s="558" t="s">
        <v>1170</v>
      </c>
      <c r="E865" s="558" t="s">
        <v>1171</v>
      </c>
      <c r="F865" s="578"/>
      <c r="G865" s="578"/>
      <c r="H865" s="578"/>
      <c r="I865" s="578"/>
      <c r="J865" s="578">
        <v>4</v>
      </c>
      <c r="K865" s="578">
        <v>1596</v>
      </c>
      <c r="L865" s="578">
        <v>1</v>
      </c>
      <c r="M865" s="578">
        <v>399</v>
      </c>
      <c r="N865" s="578">
        <v>1</v>
      </c>
      <c r="O865" s="578">
        <v>405</v>
      </c>
      <c r="P865" s="563">
        <v>0.25375939849624063</v>
      </c>
      <c r="Q865" s="579">
        <v>405</v>
      </c>
    </row>
    <row r="866" spans="1:17" ht="14.45" customHeight="1" x14ac:dyDescent="0.2">
      <c r="A866" s="557" t="s">
        <v>1337</v>
      </c>
      <c r="B866" s="558" t="s">
        <v>1136</v>
      </c>
      <c r="C866" s="558" t="s">
        <v>1137</v>
      </c>
      <c r="D866" s="558" t="s">
        <v>1172</v>
      </c>
      <c r="E866" s="558" t="s">
        <v>1173</v>
      </c>
      <c r="F866" s="578"/>
      <c r="G866" s="578"/>
      <c r="H866" s="578"/>
      <c r="I866" s="578"/>
      <c r="J866" s="578">
        <v>1</v>
      </c>
      <c r="K866" s="578">
        <v>38</v>
      </c>
      <c r="L866" s="578">
        <v>1</v>
      </c>
      <c r="M866" s="578">
        <v>38</v>
      </c>
      <c r="N866" s="578">
        <v>1</v>
      </c>
      <c r="O866" s="578">
        <v>39</v>
      </c>
      <c r="P866" s="563">
        <v>1.0263157894736843</v>
      </c>
      <c r="Q866" s="579">
        <v>39</v>
      </c>
    </row>
    <row r="867" spans="1:17" ht="14.45" customHeight="1" x14ac:dyDescent="0.2">
      <c r="A867" s="557" t="s">
        <v>1337</v>
      </c>
      <c r="B867" s="558" t="s">
        <v>1136</v>
      </c>
      <c r="C867" s="558" t="s">
        <v>1137</v>
      </c>
      <c r="D867" s="558" t="s">
        <v>1176</v>
      </c>
      <c r="E867" s="558" t="s">
        <v>1177</v>
      </c>
      <c r="F867" s="578"/>
      <c r="G867" s="578"/>
      <c r="H867" s="578"/>
      <c r="I867" s="578"/>
      <c r="J867" s="578">
        <v>3</v>
      </c>
      <c r="K867" s="578">
        <v>2139</v>
      </c>
      <c r="L867" s="578">
        <v>1</v>
      </c>
      <c r="M867" s="578">
        <v>713</v>
      </c>
      <c r="N867" s="578">
        <v>1</v>
      </c>
      <c r="O867" s="578">
        <v>719</v>
      </c>
      <c r="P867" s="563">
        <v>0.33613838242169236</v>
      </c>
      <c r="Q867" s="579">
        <v>719</v>
      </c>
    </row>
    <row r="868" spans="1:17" ht="14.45" customHeight="1" x14ac:dyDescent="0.2">
      <c r="A868" s="557" t="s">
        <v>1337</v>
      </c>
      <c r="B868" s="558" t="s">
        <v>1136</v>
      </c>
      <c r="C868" s="558" t="s">
        <v>1137</v>
      </c>
      <c r="D868" s="558" t="s">
        <v>1180</v>
      </c>
      <c r="E868" s="558" t="s">
        <v>1181</v>
      </c>
      <c r="F868" s="578">
        <v>30</v>
      </c>
      <c r="G868" s="578">
        <v>9150</v>
      </c>
      <c r="H868" s="578">
        <v>1.1002886002886003</v>
      </c>
      <c r="I868" s="578">
        <v>305</v>
      </c>
      <c r="J868" s="578">
        <v>27</v>
      </c>
      <c r="K868" s="578">
        <v>8316</v>
      </c>
      <c r="L868" s="578">
        <v>1</v>
      </c>
      <c r="M868" s="578">
        <v>308</v>
      </c>
      <c r="N868" s="578">
        <v>26</v>
      </c>
      <c r="O868" s="578">
        <v>8060</v>
      </c>
      <c r="P868" s="563">
        <v>0.9692159692159692</v>
      </c>
      <c r="Q868" s="579">
        <v>310</v>
      </c>
    </row>
    <row r="869" spans="1:17" ht="14.45" customHeight="1" x14ac:dyDescent="0.2">
      <c r="A869" s="557" t="s">
        <v>1337</v>
      </c>
      <c r="B869" s="558" t="s">
        <v>1136</v>
      </c>
      <c r="C869" s="558" t="s">
        <v>1137</v>
      </c>
      <c r="D869" s="558" t="s">
        <v>1182</v>
      </c>
      <c r="E869" s="558" t="s">
        <v>1183</v>
      </c>
      <c r="F869" s="578">
        <v>12</v>
      </c>
      <c r="G869" s="578">
        <v>44664</v>
      </c>
      <c r="H869" s="578">
        <v>1.3188059172645938</v>
      </c>
      <c r="I869" s="578">
        <v>3722</v>
      </c>
      <c r="J869" s="578">
        <v>9</v>
      </c>
      <c r="K869" s="578">
        <v>33867</v>
      </c>
      <c r="L869" s="578">
        <v>1</v>
      </c>
      <c r="M869" s="578">
        <v>3763</v>
      </c>
      <c r="N869" s="578">
        <v>13</v>
      </c>
      <c r="O869" s="578">
        <v>49387</v>
      </c>
      <c r="P869" s="563">
        <v>1.4582632060708063</v>
      </c>
      <c r="Q869" s="579">
        <v>3799</v>
      </c>
    </row>
    <row r="870" spans="1:17" ht="14.45" customHeight="1" x14ac:dyDescent="0.2">
      <c r="A870" s="557" t="s">
        <v>1337</v>
      </c>
      <c r="B870" s="558" t="s">
        <v>1136</v>
      </c>
      <c r="C870" s="558" t="s">
        <v>1137</v>
      </c>
      <c r="D870" s="558" t="s">
        <v>1184</v>
      </c>
      <c r="E870" s="558" t="s">
        <v>1185</v>
      </c>
      <c r="F870" s="578">
        <v>15</v>
      </c>
      <c r="G870" s="578">
        <v>7425</v>
      </c>
      <c r="H870" s="578">
        <v>0.53141998282278846</v>
      </c>
      <c r="I870" s="578">
        <v>495</v>
      </c>
      <c r="J870" s="578">
        <v>28</v>
      </c>
      <c r="K870" s="578">
        <v>13972</v>
      </c>
      <c r="L870" s="578">
        <v>1</v>
      </c>
      <c r="M870" s="578">
        <v>499</v>
      </c>
      <c r="N870" s="578">
        <v>17</v>
      </c>
      <c r="O870" s="578">
        <v>8551</v>
      </c>
      <c r="P870" s="563">
        <v>0.61200973375322076</v>
      </c>
      <c r="Q870" s="579">
        <v>503</v>
      </c>
    </row>
    <row r="871" spans="1:17" ht="14.45" customHeight="1" x14ac:dyDescent="0.2">
      <c r="A871" s="557" t="s">
        <v>1337</v>
      </c>
      <c r="B871" s="558" t="s">
        <v>1136</v>
      </c>
      <c r="C871" s="558" t="s">
        <v>1137</v>
      </c>
      <c r="D871" s="558" t="s">
        <v>1186</v>
      </c>
      <c r="E871" s="558" t="s">
        <v>1187</v>
      </c>
      <c r="F871" s="578"/>
      <c r="G871" s="578"/>
      <c r="H871" s="578"/>
      <c r="I871" s="578"/>
      <c r="J871" s="578">
        <v>2</v>
      </c>
      <c r="K871" s="578">
        <v>13338</v>
      </c>
      <c r="L871" s="578">
        <v>1</v>
      </c>
      <c r="M871" s="578">
        <v>6669</v>
      </c>
      <c r="N871" s="578">
        <v>1</v>
      </c>
      <c r="O871" s="578">
        <v>6732</v>
      </c>
      <c r="P871" s="563">
        <v>0.50472334682860998</v>
      </c>
      <c r="Q871" s="579">
        <v>6732</v>
      </c>
    </row>
    <row r="872" spans="1:17" ht="14.45" customHeight="1" x14ac:dyDescent="0.2">
      <c r="A872" s="557" t="s">
        <v>1337</v>
      </c>
      <c r="B872" s="558" t="s">
        <v>1136</v>
      </c>
      <c r="C872" s="558" t="s">
        <v>1137</v>
      </c>
      <c r="D872" s="558" t="s">
        <v>1188</v>
      </c>
      <c r="E872" s="558" t="s">
        <v>1189</v>
      </c>
      <c r="F872" s="578">
        <v>42</v>
      </c>
      <c r="G872" s="578">
        <v>15582</v>
      </c>
      <c r="H872" s="578">
        <v>0.8457446808510638</v>
      </c>
      <c r="I872" s="578">
        <v>371</v>
      </c>
      <c r="J872" s="578">
        <v>49</v>
      </c>
      <c r="K872" s="578">
        <v>18424</v>
      </c>
      <c r="L872" s="578">
        <v>1</v>
      </c>
      <c r="M872" s="578">
        <v>376</v>
      </c>
      <c r="N872" s="578">
        <v>44</v>
      </c>
      <c r="O872" s="578">
        <v>16720</v>
      </c>
      <c r="P872" s="563">
        <v>0.90751194094659138</v>
      </c>
      <c r="Q872" s="579">
        <v>380</v>
      </c>
    </row>
    <row r="873" spans="1:17" ht="14.45" customHeight="1" x14ac:dyDescent="0.2">
      <c r="A873" s="557" t="s">
        <v>1337</v>
      </c>
      <c r="B873" s="558" t="s">
        <v>1136</v>
      </c>
      <c r="C873" s="558" t="s">
        <v>1137</v>
      </c>
      <c r="D873" s="558" t="s">
        <v>1196</v>
      </c>
      <c r="E873" s="558" t="s">
        <v>1197</v>
      </c>
      <c r="F873" s="578"/>
      <c r="G873" s="578"/>
      <c r="H873" s="578"/>
      <c r="I873" s="578"/>
      <c r="J873" s="578">
        <v>10</v>
      </c>
      <c r="K873" s="578">
        <v>1130</v>
      </c>
      <c r="L873" s="578">
        <v>1</v>
      </c>
      <c r="M873" s="578">
        <v>113</v>
      </c>
      <c r="N873" s="578">
        <v>6</v>
      </c>
      <c r="O873" s="578">
        <v>684</v>
      </c>
      <c r="P873" s="563">
        <v>0.6053097345132743</v>
      </c>
      <c r="Q873" s="579">
        <v>114</v>
      </c>
    </row>
    <row r="874" spans="1:17" ht="14.45" customHeight="1" x14ac:dyDescent="0.2">
      <c r="A874" s="557" t="s">
        <v>1337</v>
      </c>
      <c r="B874" s="558" t="s">
        <v>1136</v>
      </c>
      <c r="C874" s="558" t="s">
        <v>1137</v>
      </c>
      <c r="D874" s="558" t="s">
        <v>1198</v>
      </c>
      <c r="E874" s="558" t="s">
        <v>1199</v>
      </c>
      <c r="F874" s="578"/>
      <c r="G874" s="578"/>
      <c r="H874" s="578"/>
      <c r="I874" s="578"/>
      <c r="J874" s="578"/>
      <c r="K874" s="578"/>
      <c r="L874" s="578"/>
      <c r="M874" s="578"/>
      <c r="N874" s="578">
        <v>1</v>
      </c>
      <c r="O874" s="578">
        <v>126</v>
      </c>
      <c r="P874" s="563"/>
      <c r="Q874" s="579">
        <v>126</v>
      </c>
    </row>
    <row r="875" spans="1:17" ht="14.45" customHeight="1" x14ac:dyDescent="0.2">
      <c r="A875" s="557" t="s">
        <v>1337</v>
      </c>
      <c r="B875" s="558" t="s">
        <v>1136</v>
      </c>
      <c r="C875" s="558" t="s">
        <v>1137</v>
      </c>
      <c r="D875" s="558" t="s">
        <v>1200</v>
      </c>
      <c r="E875" s="558" t="s">
        <v>1201</v>
      </c>
      <c r="F875" s="578"/>
      <c r="G875" s="578"/>
      <c r="H875" s="578"/>
      <c r="I875" s="578"/>
      <c r="J875" s="578">
        <v>1</v>
      </c>
      <c r="K875" s="578">
        <v>500</v>
      </c>
      <c r="L875" s="578">
        <v>1</v>
      </c>
      <c r="M875" s="578">
        <v>500</v>
      </c>
      <c r="N875" s="578">
        <v>1</v>
      </c>
      <c r="O875" s="578">
        <v>504</v>
      </c>
      <c r="P875" s="563">
        <v>1.008</v>
      </c>
      <c r="Q875" s="579">
        <v>504</v>
      </c>
    </row>
    <row r="876" spans="1:17" ht="14.45" customHeight="1" x14ac:dyDescent="0.2">
      <c r="A876" s="557" t="s">
        <v>1337</v>
      </c>
      <c r="B876" s="558" t="s">
        <v>1136</v>
      </c>
      <c r="C876" s="558" t="s">
        <v>1137</v>
      </c>
      <c r="D876" s="558" t="s">
        <v>1202</v>
      </c>
      <c r="E876" s="558" t="s">
        <v>1203</v>
      </c>
      <c r="F876" s="578">
        <v>11</v>
      </c>
      <c r="G876" s="578">
        <v>5038</v>
      </c>
      <c r="H876" s="578">
        <v>0.36270698344132468</v>
      </c>
      <c r="I876" s="578">
        <v>458</v>
      </c>
      <c r="J876" s="578">
        <v>30</v>
      </c>
      <c r="K876" s="578">
        <v>13890</v>
      </c>
      <c r="L876" s="578">
        <v>1</v>
      </c>
      <c r="M876" s="578">
        <v>463</v>
      </c>
      <c r="N876" s="578">
        <v>21</v>
      </c>
      <c r="O876" s="578">
        <v>9807</v>
      </c>
      <c r="P876" s="563">
        <v>0.70604751619870409</v>
      </c>
      <c r="Q876" s="579">
        <v>467</v>
      </c>
    </row>
    <row r="877" spans="1:17" ht="14.45" customHeight="1" x14ac:dyDescent="0.2">
      <c r="A877" s="557" t="s">
        <v>1337</v>
      </c>
      <c r="B877" s="558" t="s">
        <v>1136</v>
      </c>
      <c r="C877" s="558" t="s">
        <v>1137</v>
      </c>
      <c r="D877" s="558" t="s">
        <v>1204</v>
      </c>
      <c r="E877" s="558" t="s">
        <v>1205</v>
      </c>
      <c r="F877" s="578">
        <v>14</v>
      </c>
      <c r="G877" s="578">
        <v>812</v>
      </c>
      <c r="H877" s="578">
        <v>1.058670143415906</v>
      </c>
      <c r="I877" s="578">
        <v>58</v>
      </c>
      <c r="J877" s="578">
        <v>13</v>
      </c>
      <c r="K877" s="578">
        <v>767</v>
      </c>
      <c r="L877" s="578">
        <v>1</v>
      </c>
      <c r="M877" s="578">
        <v>59</v>
      </c>
      <c r="N877" s="578">
        <v>2</v>
      </c>
      <c r="O877" s="578">
        <v>118</v>
      </c>
      <c r="P877" s="563">
        <v>0.15384615384615385</v>
      </c>
      <c r="Q877" s="579">
        <v>59</v>
      </c>
    </row>
    <row r="878" spans="1:17" ht="14.45" customHeight="1" x14ac:dyDescent="0.2">
      <c r="A878" s="557" t="s">
        <v>1337</v>
      </c>
      <c r="B878" s="558" t="s">
        <v>1136</v>
      </c>
      <c r="C878" s="558" t="s">
        <v>1137</v>
      </c>
      <c r="D878" s="558" t="s">
        <v>1208</v>
      </c>
      <c r="E878" s="558" t="s">
        <v>1209</v>
      </c>
      <c r="F878" s="578"/>
      <c r="G878" s="578"/>
      <c r="H878" s="578"/>
      <c r="I878" s="578"/>
      <c r="J878" s="578"/>
      <c r="K878" s="578"/>
      <c r="L878" s="578"/>
      <c r="M878" s="578"/>
      <c r="N878" s="578">
        <v>4</v>
      </c>
      <c r="O878" s="578">
        <v>42120</v>
      </c>
      <c r="P878" s="563"/>
      <c r="Q878" s="579">
        <v>10530</v>
      </c>
    </row>
    <row r="879" spans="1:17" ht="14.45" customHeight="1" x14ac:dyDescent="0.2">
      <c r="A879" s="557" t="s">
        <v>1337</v>
      </c>
      <c r="B879" s="558" t="s">
        <v>1136</v>
      </c>
      <c r="C879" s="558" t="s">
        <v>1137</v>
      </c>
      <c r="D879" s="558" t="s">
        <v>1212</v>
      </c>
      <c r="E879" s="558" t="s">
        <v>1213</v>
      </c>
      <c r="F879" s="578">
        <v>240</v>
      </c>
      <c r="G879" s="578">
        <v>42240</v>
      </c>
      <c r="H879" s="578">
        <v>1.0975704820059764</v>
      </c>
      <c r="I879" s="578">
        <v>176</v>
      </c>
      <c r="J879" s="578">
        <v>215</v>
      </c>
      <c r="K879" s="578">
        <v>38485</v>
      </c>
      <c r="L879" s="578">
        <v>1</v>
      </c>
      <c r="M879" s="578">
        <v>179</v>
      </c>
      <c r="N879" s="578">
        <v>296</v>
      </c>
      <c r="O879" s="578">
        <v>53576</v>
      </c>
      <c r="P879" s="563">
        <v>1.3921268026503832</v>
      </c>
      <c r="Q879" s="579">
        <v>181</v>
      </c>
    </row>
    <row r="880" spans="1:17" ht="14.45" customHeight="1" x14ac:dyDescent="0.2">
      <c r="A880" s="557" t="s">
        <v>1337</v>
      </c>
      <c r="B880" s="558" t="s">
        <v>1136</v>
      </c>
      <c r="C880" s="558" t="s">
        <v>1137</v>
      </c>
      <c r="D880" s="558" t="s">
        <v>1214</v>
      </c>
      <c r="E880" s="558" t="s">
        <v>1215</v>
      </c>
      <c r="F880" s="578"/>
      <c r="G880" s="578"/>
      <c r="H880" s="578"/>
      <c r="I880" s="578"/>
      <c r="J880" s="578">
        <v>6</v>
      </c>
      <c r="K880" s="578">
        <v>522</v>
      </c>
      <c r="L880" s="578">
        <v>1</v>
      </c>
      <c r="M880" s="578">
        <v>87</v>
      </c>
      <c r="N880" s="578">
        <v>2</v>
      </c>
      <c r="O880" s="578">
        <v>176</v>
      </c>
      <c r="P880" s="563">
        <v>0.33716475095785442</v>
      </c>
      <c r="Q880" s="579">
        <v>88</v>
      </c>
    </row>
    <row r="881" spans="1:17" ht="14.45" customHeight="1" x14ac:dyDescent="0.2">
      <c r="A881" s="557" t="s">
        <v>1337</v>
      </c>
      <c r="B881" s="558" t="s">
        <v>1136</v>
      </c>
      <c r="C881" s="558" t="s">
        <v>1137</v>
      </c>
      <c r="D881" s="558" t="s">
        <v>1218</v>
      </c>
      <c r="E881" s="558" t="s">
        <v>1219</v>
      </c>
      <c r="F881" s="578">
        <v>3</v>
      </c>
      <c r="G881" s="578">
        <v>510</v>
      </c>
      <c r="H881" s="578">
        <v>0.59302325581395354</v>
      </c>
      <c r="I881" s="578">
        <v>170</v>
      </c>
      <c r="J881" s="578">
        <v>5</v>
      </c>
      <c r="K881" s="578">
        <v>860</v>
      </c>
      <c r="L881" s="578">
        <v>1</v>
      </c>
      <c r="M881" s="578">
        <v>172</v>
      </c>
      <c r="N881" s="578">
        <v>8</v>
      </c>
      <c r="O881" s="578">
        <v>1392</v>
      </c>
      <c r="P881" s="563">
        <v>1.6186046511627907</v>
      </c>
      <c r="Q881" s="579">
        <v>174</v>
      </c>
    </row>
    <row r="882" spans="1:17" ht="14.45" customHeight="1" x14ac:dyDescent="0.2">
      <c r="A882" s="557" t="s">
        <v>1337</v>
      </c>
      <c r="B882" s="558" t="s">
        <v>1136</v>
      </c>
      <c r="C882" s="558" t="s">
        <v>1137</v>
      </c>
      <c r="D882" s="558" t="s">
        <v>1226</v>
      </c>
      <c r="E882" s="558" t="s">
        <v>1227</v>
      </c>
      <c r="F882" s="578"/>
      <c r="G882" s="578"/>
      <c r="H882" s="578"/>
      <c r="I882" s="578"/>
      <c r="J882" s="578">
        <v>3</v>
      </c>
      <c r="K882" s="578">
        <v>801</v>
      </c>
      <c r="L882" s="578">
        <v>1</v>
      </c>
      <c r="M882" s="578">
        <v>267</v>
      </c>
      <c r="N882" s="578">
        <v>1</v>
      </c>
      <c r="O882" s="578">
        <v>269</v>
      </c>
      <c r="P882" s="563">
        <v>0.3358302122347066</v>
      </c>
      <c r="Q882" s="579">
        <v>269</v>
      </c>
    </row>
    <row r="883" spans="1:17" ht="14.45" customHeight="1" x14ac:dyDescent="0.2">
      <c r="A883" s="557" t="s">
        <v>1337</v>
      </c>
      <c r="B883" s="558" t="s">
        <v>1136</v>
      </c>
      <c r="C883" s="558" t="s">
        <v>1137</v>
      </c>
      <c r="D883" s="558" t="s">
        <v>1228</v>
      </c>
      <c r="E883" s="558" t="s">
        <v>1229</v>
      </c>
      <c r="F883" s="578"/>
      <c r="G883" s="578"/>
      <c r="H883" s="578"/>
      <c r="I883" s="578"/>
      <c r="J883" s="578"/>
      <c r="K883" s="578"/>
      <c r="L883" s="578"/>
      <c r="M883" s="578"/>
      <c r="N883" s="578">
        <v>1</v>
      </c>
      <c r="O883" s="578">
        <v>2157</v>
      </c>
      <c r="P883" s="563"/>
      <c r="Q883" s="579">
        <v>2157</v>
      </c>
    </row>
    <row r="884" spans="1:17" ht="14.45" customHeight="1" x14ac:dyDescent="0.2">
      <c r="A884" s="557" t="s">
        <v>1337</v>
      </c>
      <c r="B884" s="558" t="s">
        <v>1136</v>
      </c>
      <c r="C884" s="558" t="s">
        <v>1137</v>
      </c>
      <c r="D884" s="558" t="s">
        <v>1230</v>
      </c>
      <c r="E884" s="558" t="s">
        <v>1231</v>
      </c>
      <c r="F884" s="578"/>
      <c r="G884" s="578"/>
      <c r="H884" s="578"/>
      <c r="I884" s="578"/>
      <c r="J884" s="578">
        <v>1</v>
      </c>
      <c r="K884" s="578">
        <v>244</v>
      </c>
      <c r="L884" s="578">
        <v>1</v>
      </c>
      <c r="M884" s="578">
        <v>244</v>
      </c>
      <c r="N884" s="578">
        <v>1</v>
      </c>
      <c r="O884" s="578">
        <v>246</v>
      </c>
      <c r="P884" s="563">
        <v>1.0081967213114753</v>
      </c>
      <c r="Q884" s="579">
        <v>246</v>
      </c>
    </row>
    <row r="885" spans="1:17" ht="14.45" customHeight="1" x14ac:dyDescent="0.2">
      <c r="A885" s="557" t="s">
        <v>1337</v>
      </c>
      <c r="B885" s="558" t="s">
        <v>1136</v>
      </c>
      <c r="C885" s="558" t="s">
        <v>1137</v>
      </c>
      <c r="D885" s="558" t="s">
        <v>1232</v>
      </c>
      <c r="E885" s="558" t="s">
        <v>1233</v>
      </c>
      <c r="F885" s="578">
        <v>12</v>
      </c>
      <c r="G885" s="578">
        <v>5112</v>
      </c>
      <c r="H885" s="578">
        <v>1.0683385579937303</v>
      </c>
      <c r="I885" s="578">
        <v>426</v>
      </c>
      <c r="J885" s="578">
        <v>11</v>
      </c>
      <c r="K885" s="578">
        <v>4785</v>
      </c>
      <c r="L885" s="578">
        <v>1</v>
      </c>
      <c r="M885" s="578">
        <v>435</v>
      </c>
      <c r="N885" s="578">
        <v>14</v>
      </c>
      <c r="O885" s="578">
        <v>6188</v>
      </c>
      <c r="P885" s="563">
        <v>1.2932079414838036</v>
      </c>
      <c r="Q885" s="579">
        <v>442</v>
      </c>
    </row>
    <row r="886" spans="1:17" ht="14.45" customHeight="1" x14ac:dyDescent="0.2">
      <c r="A886" s="557" t="s">
        <v>1337</v>
      </c>
      <c r="B886" s="558" t="s">
        <v>1136</v>
      </c>
      <c r="C886" s="558" t="s">
        <v>1137</v>
      </c>
      <c r="D886" s="558" t="s">
        <v>1239</v>
      </c>
      <c r="E886" s="558" t="s">
        <v>1240</v>
      </c>
      <c r="F886" s="578">
        <v>1</v>
      </c>
      <c r="G886" s="578">
        <v>289</v>
      </c>
      <c r="H886" s="578"/>
      <c r="I886" s="578">
        <v>289</v>
      </c>
      <c r="J886" s="578"/>
      <c r="K886" s="578"/>
      <c r="L886" s="578"/>
      <c r="M886" s="578"/>
      <c r="N886" s="578">
        <v>1</v>
      </c>
      <c r="O886" s="578">
        <v>293</v>
      </c>
      <c r="P886" s="563"/>
      <c r="Q886" s="579">
        <v>293</v>
      </c>
    </row>
    <row r="887" spans="1:17" ht="14.45" customHeight="1" x14ac:dyDescent="0.2">
      <c r="A887" s="557" t="s">
        <v>1337</v>
      </c>
      <c r="B887" s="558" t="s">
        <v>1136</v>
      </c>
      <c r="C887" s="558" t="s">
        <v>1137</v>
      </c>
      <c r="D887" s="558" t="s">
        <v>1241</v>
      </c>
      <c r="E887" s="558" t="s">
        <v>1242</v>
      </c>
      <c r="F887" s="578">
        <v>12</v>
      </c>
      <c r="G887" s="578">
        <v>13224</v>
      </c>
      <c r="H887" s="578">
        <v>3.9427549194991056</v>
      </c>
      <c r="I887" s="578">
        <v>1102</v>
      </c>
      <c r="J887" s="578">
        <v>3</v>
      </c>
      <c r="K887" s="578">
        <v>3354</v>
      </c>
      <c r="L887" s="578">
        <v>1</v>
      </c>
      <c r="M887" s="578">
        <v>1118</v>
      </c>
      <c r="N887" s="578">
        <v>6</v>
      </c>
      <c r="O887" s="578">
        <v>6792</v>
      </c>
      <c r="P887" s="563">
        <v>2.0250447227191413</v>
      </c>
      <c r="Q887" s="579">
        <v>1132</v>
      </c>
    </row>
    <row r="888" spans="1:17" ht="14.45" customHeight="1" x14ac:dyDescent="0.2">
      <c r="A888" s="557" t="s">
        <v>1338</v>
      </c>
      <c r="B888" s="558" t="s">
        <v>1136</v>
      </c>
      <c r="C888" s="558" t="s">
        <v>1137</v>
      </c>
      <c r="D888" s="558" t="s">
        <v>1138</v>
      </c>
      <c r="E888" s="558" t="s">
        <v>1139</v>
      </c>
      <c r="F888" s="578">
        <v>5</v>
      </c>
      <c r="G888" s="578">
        <v>11175</v>
      </c>
      <c r="H888" s="578">
        <v>0.98937583001328022</v>
      </c>
      <c r="I888" s="578">
        <v>2235</v>
      </c>
      <c r="J888" s="578">
        <v>5</v>
      </c>
      <c r="K888" s="578">
        <v>11295</v>
      </c>
      <c r="L888" s="578">
        <v>1</v>
      </c>
      <c r="M888" s="578">
        <v>2259</v>
      </c>
      <c r="N888" s="578">
        <v>2</v>
      </c>
      <c r="O888" s="578">
        <v>4560</v>
      </c>
      <c r="P888" s="563">
        <v>0.4037184594953519</v>
      </c>
      <c r="Q888" s="579">
        <v>2280</v>
      </c>
    </row>
    <row r="889" spans="1:17" ht="14.45" customHeight="1" x14ac:dyDescent="0.2">
      <c r="A889" s="557" t="s">
        <v>1338</v>
      </c>
      <c r="B889" s="558" t="s">
        <v>1136</v>
      </c>
      <c r="C889" s="558" t="s">
        <v>1137</v>
      </c>
      <c r="D889" s="558" t="s">
        <v>1140</v>
      </c>
      <c r="E889" s="558" t="s">
        <v>1141</v>
      </c>
      <c r="F889" s="578">
        <v>109</v>
      </c>
      <c r="G889" s="578">
        <v>6322</v>
      </c>
      <c r="H889" s="578">
        <v>1.2459597950335042</v>
      </c>
      <c r="I889" s="578">
        <v>58</v>
      </c>
      <c r="J889" s="578">
        <v>86</v>
      </c>
      <c r="K889" s="578">
        <v>5074</v>
      </c>
      <c r="L889" s="578">
        <v>1</v>
      </c>
      <c r="M889" s="578">
        <v>59</v>
      </c>
      <c r="N889" s="578">
        <v>85</v>
      </c>
      <c r="O889" s="578">
        <v>5015</v>
      </c>
      <c r="P889" s="563">
        <v>0.98837209302325579</v>
      </c>
      <c r="Q889" s="579">
        <v>59</v>
      </c>
    </row>
    <row r="890" spans="1:17" ht="14.45" customHeight="1" x14ac:dyDescent="0.2">
      <c r="A890" s="557" t="s">
        <v>1338</v>
      </c>
      <c r="B890" s="558" t="s">
        <v>1136</v>
      </c>
      <c r="C890" s="558" t="s">
        <v>1137</v>
      </c>
      <c r="D890" s="558" t="s">
        <v>1142</v>
      </c>
      <c r="E890" s="558" t="s">
        <v>1143</v>
      </c>
      <c r="F890" s="578">
        <v>113</v>
      </c>
      <c r="G890" s="578">
        <v>14905</v>
      </c>
      <c r="H890" s="578">
        <v>1.3284313725490196</v>
      </c>
      <c r="I890" s="578">
        <v>131.90265486725664</v>
      </c>
      <c r="J890" s="578">
        <v>85</v>
      </c>
      <c r="K890" s="578">
        <v>11220</v>
      </c>
      <c r="L890" s="578">
        <v>1</v>
      </c>
      <c r="M890" s="578">
        <v>132</v>
      </c>
      <c r="N890" s="578">
        <v>117</v>
      </c>
      <c r="O890" s="578">
        <v>15561</v>
      </c>
      <c r="P890" s="563">
        <v>1.3868983957219252</v>
      </c>
      <c r="Q890" s="579">
        <v>133</v>
      </c>
    </row>
    <row r="891" spans="1:17" ht="14.45" customHeight="1" x14ac:dyDescent="0.2">
      <c r="A891" s="557" t="s">
        <v>1338</v>
      </c>
      <c r="B891" s="558" t="s">
        <v>1136</v>
      </c>
      <c r="C891" s="558" t="s">
        <v>1137</v>
      </c>
      <c r="D891" s="558" t="s">
        <v>1144</v>
      </c>
      <c r="E891" s="558" t="s">
        <v>1145</v>
      </c>
      <c r="F891" s="578">
        <v>11</v>
      </c>
      <c r="G891" s="578">
        <v>2087</v>
      </c>
      <c r="H891" s="578">
        <v>0.7845864661654135</v>
      </c>
      <c r="I891" s="578">
        <v>189.72727272727272</v>
      </c>
      <c r="J891" s="578">
        <v>14</v>
      </c>
      <c r="K891" s="578">
        <v>2660</v>
      </c>
      <c r="L891" s="578">
        <v>1</v>
      </c>
      <c r="M891" s="578">
        <v>190</v>
      </c>
      <c r="N891" s="578">
        <v>19</v>
      </c>
      <c r="O891" s="578">
        <v>3648</v>
      </c>
      <c r="P891" s="563">
        <v>1.3714285714285714</v>
      </c>
      <c r="Q891" s="579">
        <v>192</v>
      </c>
    </row>
    <row r="892" spans="1:17" ht="14.45" customHeight="1" x14ac:dyDescent="0.2">
      <c r="A892" s="557" t="s">
        <v>1338</v>
      </c>
      <c r="B892" s="558" t="s">
        <v>1136</v>
      </c>
      <c r="C892" s="558" t="s">
        <v>1137</v>
      </c>
      <c r="D892" s="558" t="s">
        <v>1146</v>
      </c>
      <c r="E892" s="558" t="s">
        <v>1147</v>
      </c>
      <c r="F892" s="578">
        <v>70</v>
      </c>
      <c r="G892" s="578">
        <v>28560</v>
      </c>
      <c r="H892" s="578">
        <v>1.7372262773722629</v>
      </c>
      <c r="I892" s="578">
        <v>408</v>
      </c>
      <c r="J892" s="578">
        <v>40</v>
      </c>
      <c r="K892" s="578">
        <v>16440</v>
      </c>
      <c r="L892" s="578">
        <v>1</v>
      </c>
      <c r="M892" s="578">
        <v>411</v>
      </c>
      <c r="N892" s="578">
        <v>35</v>
      </c>
      <c r="O892" s="578">
        <v>14455</v>
      </c>
      <c r="P892" s="563">
        <v>0.87925790754257904</v>
      </c>
      <c r="Q892" s="579">
        <v>413</v>
      </c>
    </row>
    <row r="893" spans="1:17" ht="14.45" customHeight="1" x14ac:dyDescent="0.2">
      <c r="A893" s="557" t="s">
        <v>1338</v>
      </c>
      <c r="B893" s="558" t="s">
        <v>1136</v>
      </c>
      <c r="C893" s="558" t="s">
        <v>1137</v>
      </c>
      <c r="D893" s="558" t="s">
        <v>1148</v>
      </c>
      <c r="E893" s="558" t="s">
        <v>1149</v>
      </c>
      <c r="F893" s="578">
        <v>6</v>
      </c>
      <c r="G893" s="578">
        <v>1080</v>
      </c>
      <c r="H893" s="578">
        <v>0.34715525554484089</v>
      </c>
      <c r="I893" s="578">
        <v>180</v>
      </c>
      <c r="J893" s="578">
        <v>17</v>
      </c>
      <c r="K893" s="578">
        <v>3111</v>
      </c>
      <c r="L893" s="578">
        <v>1</v>
      </c>
      <c r="M893" s="578">
        <v>183</v>
      </c>
      <c r="N893" s="578">
        <v>25</v>
      </c>
      <c r="O893" s="578">
        <v>4625</v>
      </c>
      <c r="P893" s="563">
        <v>1.4866602378656382</v>
      </c>
      <c r="Q893" s="579">
        <v>185</v>
      </c>
    </row>
    <row r="894" spans="1:17" ht="14.45" customHeight="1" x14ac:dyDescent="0.2">
      <c r="A894" s="557" t="s">
        <v>1338</v>
      </c>
      <c r="B894" s="558" t="s">
        <v>1136</v>
      </c>
      <c r="C894" s="558" t="s">
        <v>1137</v>
      </c>
      <c r="D894" s="558" t="s">
        <v>1152</v>
      </c>
      <c r="E894" s="558" t="s">
        <v>1153</v>
      </c>
      <c r="F894" s="578">
        <v>6</v>
      </c>
      <c r="G894" s="578">
        <v>2022</v>
      </c>
      <c r="H894" s="578">
        <v>0.45612452064064968</v>
      </c>
      <c r="I894" s="578">
        <v>337</v>
      </c>
      <c r="J894" s="578">
        <v>13</v>
      </c>
      <c r="K894" s="578">
        <v>4433</v>
      </c>
      <c r="L894" s="578">
        <v>1</v>
      </c>
      <c r="M894" s="578">
        <v>341</v>
      </c>
      <c r="N894" s="578">
        <v>22</v>
      </c>
      <c r="O894" s="578">
        <v>7568</v>
      </c>
      <c r="P894" s="563">
        <v>1.7071960297766748</v>
      </c>
      <c r="Q894" s="579">
        <v>344</v>
      </c>
    </row>
    <row r="895" spans="1:17" ht="14.45" customHeight="1" x14ac:dyDescent="0.2">
      <c r="A895" s="557" t="s">
        <v>1338</v>
      </c>
      <c r="B895" s="558" t="s">
        <v>1136</v>
      </c>
      <c r="C895" s="558" t="s">
        <v>1137</v>
      </c>
      <c r="D895" s="558" t="s">
        <v>1154</v>
      </c>
      <c r="E895" s="558" t="s">
        <v>1155</v>
      </c>
      <c r="F895" s="578">
        <v>4</v>
      </c>
      <c r="G895" s="578">
        <v>1836</v>
      </c>
      <c r="H895" s="578">
        <v>0.66233766233766234</v>
      </c>
      <c r="I895" s="578">
        <v>459</v>
      </c>
      <c r="J895" s="578">
        <v>6</v>
      </c>
      <c r="K895" s="578">
        <v>2772</v>
      </c>
      <c r="L895" s="578">
        <v>1</v>
      </c>
      <c r="M895" s="578">
        <v>462</v>
      </c>
      <c r="N895" s="578">
        <v>1</v>
      </c>
      <c r="O895" s="578">
        <v>464</v>
      </c>
      <c r="P895" s="563">
        <v>0.16738816738816739</v>
      </c>
      <c r="Q895" s="579">
        <v>464</v>
      </c>
    </row>
    <row r="896" spans="1:17" ht="14.45" customHeight="1" x14ac:dyDescent="0.2">
      <c r="A896" s="557" t="s">
        <v>1338</v>
      </c>
      <c r="B896" s="558" t="s">
        <v>1136</v>
      </c>
      <c r="C896" s="558" t="s">
        <v>1137</v>
      </c>
      <c r="D896" s="558" t="s">
        <v>1156</v>
      </c>
      <c r="E896" s="558" t="s">
        <v>1157</v>
      </c>
      <c r="F896" s="578">
        <v>73</v>
      </c>
      <c r="G896" s="578">
        <v>25550</v>
      </c>
      <c r="H896" s="578">
        <v>0.54322405068673729</v>
      </c>
      <c r="I896" s="578">
        <v>350</v>
      </c>
      <c r="J896" s="578">
        <v>134</v>
      </c>
      <c r="K896" s="578">
        <v>47034</v>
      </c>
      <c r="L896" s="578">
        <v>1</v>
      </c>
      <c r="M896" s="578">
        <v>351</v>
      </c>
      <c r="N896" s="578">
        <v>172</v>
      </c>
      <c r="O896" s="578">
        <v>60716</v>
      </c>
      <c r="P896" s="563">
        <v>1.2908959476123656</v>
      </c>
      <c r="Q896" s="579">
        <v>353</v>
      </c>
    </row>
    <row r="897" spans="1:17" ht="14.45" customHeight="1" x14ac:dyDescent="0.2">
      <c r="A897" s="557" t="s">
        <v>1338</v>
      </c>
      <c r="B897" s="558" t="s">
        <v>1136</v>
      </c>
      <c r="C897" s="558" t="s">
        <v>1137</v>
      </c>
      <c r="D897" s="558" t="s">
        <v>1158</v>
      </c>
      <c r="E897" s="558" t="s">
        <v>1159</v>
      </c>
      <c r="F897" s="578">
        <v>1</v>
      </c>
      <c r="G897" s="578">
        <v>1655</v>
      </c>
      <c r="H897" s="578">
        <v>0.99698795180722888</v>
      </c>
      <c r="I897" s="578">
        <v>1655</v>
      </c>
      <c r="J897" s="578">
        <v>1</v>
      </c>
      <c r="K897" s="578">
        <v>1660</v>
      </c>
      <c r="L897" s="578">
        <v>1</v>
      </c>
      <c r="M897" s="578">
        <v>1660</v>
      </c>
      <c r="N897" s="578"/>
      <c r="O897" s="578"/>
      <c r="P897" s="563"/>
      <c r="Q897" s="579"/>
    </row>
    <row r="898" spans="1:17" ht="14.45" customHeight="1" x14ac:dyDescent="0.2">
      <c r="A898" s="557" t="s">
        <v>1338</v>
      </c>
      <c r="B898" s="558" t="s">
        <v>1136</v>
      </c>
      <c r="C898" s="558" t="s">
        <v>1137</v>
      </c>
      <c r="D898" s="558" t="s">
        <v>1162</v>
      </c>
      <c r="E898" s="558" t="s">
        <v>1163</v>
      </c>
      <c r="F898" s="578">
        <v>99</v>
      </c>
      <c r="G898" s="578">
        <v>11583</v>
      </c>
      <c r="H898" s="578">
        <v>1.0669675755342667</v>
      </c>
      <c r="I898" s="578">
        <v>117</v>
      </c>
      <c r="J898" s="578">
        <v>92</v>
      </c>
      <c r="K898" s="578">
        <v>10856</v>
      </c>
      <c r="L898" s="578">
        <v>1</v>
      </c>
      <c r="M898" s="578">
        <v>118</v>
      </c>
      <c r="N898" s="578">
        <v>78</v>
      </c>
      <c r="O898" s="578">
        <v>9282</v>
      </c>
      <c r="P898" s="563">
        <v>0.85501105379513631</v>
      </c>
      <c r="Q898" s="579">
        <v>119</v>
      </c>
    </row>
    <row r="899" spans="1:17" ht="14.45" customHeight="1" x14ac:dyDescent="0.2">
      <c r="A899" s="557" t="s">
        <v>1338</v>
      </c>
      <c r="B899" s="558" t="s">
        <v>1136</v>
      </c>
      <c r="C899" s="558" t="s">
        <v>1137</v>
      </c>
      <c r="D899" s="558" t="s">
        <v>1170</v>
      </c>
      <c r="E899" s="558" t="s">
        <v>1171</v>
      </c>
      <c r="F899" s="578">
        <v>2</v>
      </c>
      <c r="G899" s="578">
        <v>784</v>
      </c>
      <c r="H899" s="578">
        <v>0.98245614035087714</v>
      </c>
      <c r="I899" s="578">
        <v>392</v>
      </c>
      <c r="J899" s="578">
        <v>2</v>
      </c>
      <c r="K899" s="578">
        <v>798</v>
      </c>
      <c r="L899" s="578">
        <v>1</v>
      </c>
      <c r="M899" s="578">
        <v>399</v>
      </c>
      <c r="N899" s="578">
        <v>2</v>
      </c>
      <c r="O899" s="578">
        <v>810</v>
      </c>
      <c r="P899" s="563">
        <v>1.0150375939849625</v>
      </c>
      <c r="Q899" s="579">
        <v>405</v>
      </c>
    </row>
    <row r="900" spans="1:17" ht="14.45" customHeight="1" x14ac:dyDescent="0.2">
      <c r="A900" s="557" t="s">
        <v>1338</v>
      </c>
      <c r="B900" s="558" t="s">
        <v>1136</v>
      </c>
      <c r="C900" s="558" t="s">
        <v>1137</v>
      </c>
      <c r="D900" s="558" t="s">
        <v>1172</v>
      </c>
      <c r="E900" s="558" t="s">
        <v>1173</v>
      </c>
      <c r="F900" s="578">
        <v>80</v>
      </c>
      <c r="G900" s="578">
        <v>3040</v>
      </c>
      <c r="H900" s="578">
        <v>1.1111111111111112</v>
      </c>
      <c r="I900" s="578">
        <v>38</v>
      </c>
      <c r="J900" s="578">
        <v>72</v>
      </c>
      <c r="K900" s="578">
        <v>2736</v>
      </c>
      <c r="L900" s="578">
        <v>1</v>
      </c>
      <c r="M900" s="578">
        <v>38</v>
      </c>
      <c r="N900" s="578">
        <v>64</v>
      </c>
      <c r="O900" s="578">
        <v>2496</v>
      </c>
      <c r="P900" s="563">
        <v>0.91228070175438591</v>
      </c>
      <c r="Q900" s="579">
        <v>39</v>
      </c>
    </row>
    <row r="901" spans="1:17" ht="14.45" customHeight="1" x14ac:dyDescent="0.2">
      <c r="A901" s="557" t="s">
        <v>1338</v>
      </c>
      <c r="B901" s="558" t="s">
        <v>1136</v>
      </c>
      <c r="C901" s="558" t="s">
        <v>1137</v>
      </c>
      <c r="D901" s="558" t="s">
        <v>1176</v>
      </c>
      <c r="E901" s="558" t="s">
        <v>1177</v>
      </c>
      <c r="F901" s="578">
        <v>2</v>
      </c>
      <c r="G901" s="578">
        <v>1414</v>
      </c>
      <c r="H901" s="578">
        <v>0.99158485273492281</v>
      </c>
      <c r="I901" s="578">
        <v>707</v>
      </c>
      <c r="J901" s="578">
        <v>2</v>
      </c>
      <c r="K901" s="578">
        <v>1426</v>
      </c>
      <c r="L901" s="578">
        <v>1</v>
      </c>
      <c r="M901" s="578">
        <v>713</v>
      </c>
      <c r="N901" s="578">
        <v>2</v>
      </c>
      <c r="O901" s="578">
        <v>1438</v>
      </c>
      <c r="P901" s="563">
        <v>1.0084151472650771</v>
      </c>
      <c r="Q901" s="579">
        <v>719</v>
      </c>
    </row>
    <row r="902" spans="1:17" ht="14.45" customHeight="1" x14ac:dyDescent="0.2">
      <c r="A902" s="557" t="s">
        <v>1338</v>
      </c>
      <c r="B902" s="558" t="s">
        <v>1136</v>
      </c>
      <c r="C902" s="558" t="s">
        <v>1137</v>
      </c>
      <c r="D902" s="558" t="s">
        <v>1178</v>
      </c>
      <c r="E902" s="558" t="s">
        <v>1179</v>
      </c>
      <c r="F902" s="578"/>
      <c r="G902" s="578"/>
      <c r="H902" s="578"/>
      <c r="I902" s="578"/>
      <c r="J902" s="578"/>
      <c r="K902" s="578"/>
      <c r="L902" s="578"/>
      <c r="M902" s="578"/>
      <c r="N902" s="578">
        <v>5</v>
      </c>
      <c r="O902" s="578">
        <v>755</v>
      </c>
      <c r="P902" s="563"/>
      <c r="Q902" s="579">
        <v>151</v>
      </c>
    </row>
    <row r="903" spans="1:17" ht="14.45" customHeight="1" x14ac:dyDescent="0.2">
      <c r="A903" s="557" t="s">
        <v>1338</v>
      </c>
      <c r="B903" s="558" t="s">
        <v>1136</v>
      </c>
      <c r="C903" s="558" t="s">
        <v>1137</v>
      </c>
      <c r="D903" s="558" t="s">
        <v>1180</v>
      </c>
      <c r="E903" s="558" t="s">
        <v>1181</v>
      </c>
      <c r="F903" s="578">
        <v>100</v>
      </c>
      <c r="G903" s="578">
        <v>30500</v>
      </c>
      <c r="H903" s="578">
        <v>1.0423786739576213</v>
      </c>
      <c r="I903" s="578">
        <v>305</v>
      </c>
      <c r="J903" s="578">
        <v>95</v>
      </c>
      <c r="K903" s="578">
        <v>29260</v>
      </c>
      <c r="L903" s="578">
        <v>1</v>
      </c>
      <c r="M903" s="578">
        <v>308</v>
      </c>
      <c r="N903" s="578">
        <v>115</v>
      </c>
      <c r="O903" s="578">
        <v>35650</v>
      </c>
      <c r="P903" s="563">
        <v>1.218386876281613</v>
      </c>
      <c r="Q903" s="579">
        <v>310</v>
      </c>
    </row>
    <row r="904" spans="1:17" ht="14.45" customHeight="1" x14ac:dyDescent="0.2">
      <c r="A904" s="557" t="s">
        <v>1338</v>
      </c>
      <c r="B904" s="558" t="s">
        <v>1136</v>
      </c>
      <c r="C904" s="558" t="s">
        <v>1137</v>
      </c>
      <c r="D904" s="558" t="s">
        <v>1182</v>
      </c>
      <c r="E904" s="558" t="s">
        <v>1183</v>
      </c>
      <c r="F904" s="578">
        <v>5</v>
      </c>
      <c r="G904" s="578">
        <v>18610</v>
      </c>
      <c r="H904" s="578">
        <v>0.98910443794844538</v>
      </c>
      <c r="I904" s="578">
        <v>3722</v>
      </c>
      <c r="J904" s="578">
        <v>5</v>
      </c>
      <c r="K904" s="578">
        <v>18815</v>
      </c>
      <c r="L904" s="578">
        <v>1</v>
      </c>
      <c r="M904" s="578">
        <v>3763</v>
      </c>
      <c r="N904" s="578">
        <v>2</v>
      </c>
      <c r="O904" s="578">
        <v>7598</v>
      </c>
      <c r="P904" s="563">
        <v>0.40382673398883867</v>
      </c>
      <c r="Q904" s="579">
        <v>3799</v>
      </c>
    </row>
    <row r="905" spans="1:17" ht="14.45" customHeight="1" x14ac:dyDescent="0.2">
      <c r="A905" s="557" t="s">
        <v>1338</v>
      </c>
      <c r="B905" s="558" t="s">
        <v>1136</v>
      </c>
      <c r="C905" s="558" t="s">
        <v>1137</v>
      </c>
      <c r="D905" s="558" t="s">
        <v>1184</v>
      </c>
      <c r="E905" s="558" t="s">
        <v>1185</v>
      </c>
      <c r="F905" s="578">
        <v>120</v>
      </c>
      <c r="G905" s="578">
        <v>59400</v>
      </c>
      <c r="H905" s="578">
        <v>1.72518950945369</v>
      </c>
      <c r="I905" s="578">
        <v>495</v>
      </c>
      <c r="J905" s="578">
        <v>69</v>
      </c>
      <c r="K905" s="578">
        <v>34431</v>
      </c>
      <c r="L905" s="578">
        <v>1</v>
      </c>
      <c r="M905" s="578">
        <v>499</v>
      </c>
      <c r="N905" s="578">
        <v>106</v>
      </c>
      <c r="O905" s="578">
        <v>53318</v>
      </c>
      <c r="P905" s="563">
        <v>1.5485463680985159</v>
      </c>
      <c r="Q905" s="579">
        <v>503</v>
      </c>
    </row>
    <row r="906" spans="1:17" ht="14.45" customHeight="1" x14ac:dyDescent="0.2">
      <c r="A906" s="557" t="s">
        <v>1338</v>
      </c>
      <c r="B906" s="558" t="s">
        <v>1136</v>
      </c>
      <c r="C906" s="558" t="s">
        <v>1137</v>
      </c>
      <c r="D906" s="558" t="s">
        <v>1186</v>
      </c>
      <c r="E906" s="558" t="s">
        <v>1187</v>
      </c>
      <c r="F906" s="578">
        <v>4</v>
      </c>
      <c r="G906" s="578">
        <v>26392</v>
      </c>
      <c r="H906" s="578">
        <v>0.98935372619583151</v>
      </c>
      <c r="I906" s="578">
        <v>6598</v>
      </c>
      <c r="J906" s="578">
        <v>4</v>
      </c>
      <c r="K906" s="578">
        <v>26676</v>
      </c>
      <c r="L906" s="578">
        <v>1</v>
      </c>
      <c r="M906" s="578">
        <v>6669</v>
      </c>
      <c r="N906" s="578">
        <v>1</v>
      </c>
      <c r="O906" s="578">
        <v>6732</v>
      </c>
      <c r="P906" s="563">
        <v>0.25236167341430499</v>
      </c>
      <c r="Q906" s="579">
        <v>6732</v>
      </c>
    </row>
    <row r="907" spans="1:17" ht="14.45" customHeight="1" x14ac:dyDescent="0.2">
      <c r="A907" s="557" t="s">
        <v>1338</v>
      </c>
      <c r="B907" s="558" t="s">
        <v>1136</v>
      </c>
      <c r="C907" s="558" t="s">
        <v>1137</v>
      </c>
      <c r="D907" s="558" t="s">
        <v>1188</v>
      </c>
      <c r="E907" s="558" t="s">
        <v>1189</v>
      </c>
      <c r="F907" s="578">
        <v>161</v>
      </c>
      <c r="G907" s="578">
        <v>59731</v>
      </c>
      <c r="H907" s="578">
        <v>1.1511524822695036</v>
      </c>
      <c r="I907" s="578">
        <v>371</v>
      </c>
      <c r="J907" s="578">
        <v>138</v>
      </c>
      <c r="K907" s="578">
        <v>51888</v>
      </c>
      <c r="L907" s="578">
        <v>1</v>
      </c>
      <c r="M907" s="578">
        <v>376</v>
      </c>
      <c r="N907" s="578">
        <v>179</v>
      </c>
      <c r="O907" s="578">
        <v>68020</v>
      </c>
      <c r="P907" s="563">
        <v>1.310900400863398</v>
      </c>
      <c r="Q907" s="579">
        <v>380</v>
      </c>
    </row>
    <row r="908" spans="1:17" ht="14.45" customHeight="1" x14ac:dyDescent="0.2">
      <c r="A908" s="557" t="s">
        <v>1338</v>
      </c>
      <c r="B908" s="558" t="s">
        <v>1136</v>
      </c>
      <c r="C908" s="558" t="s">
        <v>1137</v>
      </c>
      <c r="D908" s="558" t="s">
        <v>1192</v>
      </c>
      <c r="E908" s="558" t="s">
        <v>1193</v>
      </c>
      <c r="F908" s="578">
        <v>1</v>
      </c>
      <c r="G908" s="578">
        <v>12</v>
      </c>
      <c r="H908" s="578"/>
      <c r="I908" s="578">
        <v>12</v>
      </c>
      <c r="J908" s="578"/>
      <c r="K908" s="578"/>
      <c r="L908" s="578"/>
      <c r="M908" s="578"/>
      <c r="N908" s="578"/>
      <c r="O908" s="578"/>
      <c r="P908" s="563"/>
      <c r="Q908" s="579"/>
    </row>
    <row r="909" spans="1:17" ht="14.45" customHeight="1" x14ac:dyDescent="0.2">
      <c r="A909" s="557" t="s">
        <v>1338</v>
      </c>
      <c r="B909" s="558" t="s">
        <v>1136</v>
      </c>
      <c r="C909" s="558" t="s">
        <v>1137</v>
      </c>
      <c r="D909" s="558" t="s">
        <v>1194</v>
      </c>
      <c r="E909" s="558" t="s">
        <v>1195</v>
      </c>
      <c r="F909" s="578">
        <v>3</v>
      </c>
      <c r="G909" s="578">
        <v>38388</v>
      </c>
      <c r="H909" s="578">
        <v>0.37476569821930644</v>
      </c>
      <c r="I909" s="578">
        <v>12796</v>
      </c>
      <c r="J909" s="578">
        <v>8</v>
      </c>
      <c r="K909" s="578">
        <v>102432</v>
      </c>
      <c r="L909" s="578">
        <v>1</v>
      </c>
      <c r="M909" s="578">
        <v>12804</v>
      </c>
      <c r="N909" s="578">
        <v>5</v>
      </c>
      <c r="O909" s="578">
        <v>64055</v>
      </c>
      <c r="P909" s="563">
        <v>0.6253416900968447</v>
      </c>
      <c r="Q909" s="579">
        <v>12811</v>
      </c>
    </row>
    <row r="910" spans="1:17" ht="14.45" customHeight="1" x14ac:dyDescent="0.2">
      <c r="A910" s="557" t="s">
        <v>1338</v>
      </c>
      <c r="B910" s="558" t="s">
        <v>1136</v>
      </c>
      <c r="C910" s="558" t="s">
        <v>1137</v>
      </c>
      <c r="D910" s="558" t="s">
        <v>1196</v>
      </c>
      <c r="E910" s="558" t="s">
        <v>1197</v>
      </c>
      <c r="F910" s="578">
        <v>6</v>
      </c>
      <c r="G910" s="578">
        <v>672</v>
      </c>
      <c r="H910" s="578">
        <v>1.9823008849557522</v>
      </c>
      <c r="I910" s="578">
        <v>112</v>
      </c>
      <c r="J910" s="578">
        <v>3</v>
      </c>
      <c r="K910" s="578">
        <v>339</v>
      </c>
      <c r="L910" s="578">
        <v>1</v>
      </c>
      <c r="M910" s="578">
        <v>113</v>
      </c>
      <c r="N910" s="578">
        <v>6</v>
      </c>
      <c r="O910" s="578">
        <v>684</v>
      </c>
      <c r="P910" s="563">
        <v>2.0176991150442478</v>
      </c>
      <c r="Q910" s="579">
        <v>114</v>
      </c>
    </row>
    <row r="911" spans="1:17" ht="14.45" customHeight="1" x14ac:dyDescent="0.2">
      <c r="A911" s="557" t="s">
        <v>1338</v>
      </c>
      <c r="B911" s="558" t="s">
        <v>1136</v>
      </c>
      <c r="C911" s="558" t="s">
        <v>1137</v>
      </c>
      <c r="D911" s="558" t="s">
        <v>1198</v>
      </c>
      <c r="E911" s="558" t="s">
        <v>1199</v>
      </c>
      <c r="F911" s="578">
        <v>4</v>
      </c>
      <c r="G911" s="578">
        <v>503</v>
      </c>
      <c r="H911" s="578">
        <v>3.9920634920634921</v>
      </c>
      <c r="I911" s="578">
        <v>125.75</v>
      </c>
      <c r="J911" s="578">
        <v>1</v>
      </c>
      <c r="K911" s="578">
        <v>126</v>
      </c>
      <c r="L911" s="578">
        <v>1</v>
      </c>
      <c r="M911" s="578">
        <v>126</v>
      </c>
      <c r="N911" s="578">
        <v>2</v>
      </c>
      <c r="O911" s="578">
        <v>252</v>
      </c>
      <c r="P911" s="563">
        <v>2</v>
      </c>
      <c r="Q911" s="579">
        <v>126</v>
      </c>
    </row>
    <row r="912" spans="1:17" ht="14.45" customHeight="1" x14ac:dyDescent="0.2">
      <c r="A912" s="557" t="s">
        <v>1338</v>
      </c>
      <c r="B912" s="558" t="s">
        <v>1136</v>
      </c>
      <c r="C912" s="558" t="s">
        <v>1137</v>
      </c>
      <c r="D912" s="558" t="s">
        <v>1200</v>
      </c>
      <c r="E912" s="558" t="s">
        <v>1201</v>
      </c>
      <c r="F912" s="578">
        <v>112</v>
      </c>
      <c r="G912" s="578">
        <v>55552</v>
      </c>
      <c r="H912" s="578">
        <v>1.2076521739130435</v>
      </c>
      <c r="I912" s="578">
        <v>496</v>
      </c>
      <c r="J912" s="578">
        <v>92</v>
      </c>
      <c r="K912" s="578">
        <v>46000</v>
      </c>
      <c r="L912" s="578">
        <v>1</v>
      </c>
      <c r="M912" s="578">
        <v>500</v>
      </c>
      <c r="N912" s="578">
        <v>102</v>
      </c>
      <c r="O912" s="578">
        <v>51408</v>
      </c>
      <c r="P912" s="563">
        <v>1.1175652173913044</v>
      </c>
      <c r="Q912" s="579">
        <v>504</v>
      </c>
    </row>
    <row r="913" spans="1:17" ht="14.45" customHeight="1" x14ac:dyDescent="0.2">
      <c r="A913" s="557" t="s">
        <v>1338</v>
      </c>
      <c r="B913" s="558" t="s">
        <v>1136</v>
      </c>
      <c r="C913" s="558" t="s">
        <v>1137</v>
      </c>
      <c r="D913" s="558" t="s">
        <v>1202</v>
      </c>
      <c r="E913" s="558" t="s">
        <v>1203</v>
      </c>
      <c r="F913" s="578">
        <v>4</v>
      </c>
      <c r="G913" s="578">
        <v>1832</v>
      </c>
      <c r="H913" s="578">
        <v>1.9784017278617712</v>
      </c>
      <c r="I913" s="578">
        <v>458</v>
      </c>
      <c r="J913" s="578">
        <v>2</v>
      </c>
      <c r="K913" s="578">
        <v>926</v>
      </c>
      <c r="L913" s="578">
        <v>1</v>
      </c>
      <c r="M913" s="578">
        <v>463</v>
      </c>
      <c r="N913" s="578">
        <v>12</v>
      </c>
      <c r="O913" s="578">
        <v>5604</v>
      </c>
      <c r="P913" s="563">
        <v>6.0518358531317498</v>
      </c>
      <c r="Q913" s="579">
        <v>467</v>
      </c>
    </row>
    <row r="914" spans="1:17" ht="14.45" customHeight="1" x14ac:dyDescent="0.2">
      <c r="A914" s="557" t="s">
        <v>1338</v>
      </c>
      <c r="B914" s="558" t="s">
        <v>1136</v>
      </c>
      <c r="C914" s="558" t="s">
        <v>1137</v>
      </c>
      <c r="D914" s="558" t="s">
        <v>1204</v>
      </c>
      <c r="E914" s="558" t="s">
        <v>1205</v>
      </c>
      <c r="F914" s="578">
        <v>10</v>
      </c>
      <c r="G914" s="578">
        <v>580</v>
      </c>
      <c r="H914" s="578">
        <v>0.98305084745762716</v>
      </c>
      <c r="I914" s="578">
        <v>58</v>
      </c>
      <c r="J914" s="578">
        <v>10</v>
      </c>
      <c r="K914" s="578">
        <v>590</v>
      </c>
      <c r="L914" s="578">
        <v>1</v>
      </c>
      <c r="M914" s="578">
        <v>59</v>
      </c>
      <c r="N914" s="578">
        <v>18</v>
      </c>
      <c r="O914" s="578">
        <v>1062</v>
      </c>
      <c r="P914" s="563">
        <v>1.8</v>
      </c>
      <c r="Q914" s="579">
        <v>59</v>
      </c>
    </row>
    <row r="915" spans="1:17" ht="14.45" customHeight="1" x14ac:dyDescent="0.2">
      <c r="A915" s="557" t="s">
        <v>1338</v>
      </c>
      <c r="B915" s="558" t="s">
        <v>1136</v>
      </c>
      <c r="C915" s="558" t="s">
        <v>1137</v>
      </c>
      <c r="D915" s="558" t="s">
        <v>1206</v>
      </c>
      <c r="E915" s="558" t="s">
        <v>1207</v>
      </c>
      <c r="F915" s="578">
        <v>2</v>
      </c>
      <c r="G915" s="578">
        <v>4348</v>
      </c>
      <c r="H915" s="578">
        <v>0.39908214777420836</v>
      </c>
      <c r="I915" s="578">
        <v>2174</v>
      </c>
      <c r="J915" s="578">
        <v>5</v>
      </c>
      <c r="K915" s="578">
        <v>10895</v>
      </c>
      <c r="L915" s="578">
        <v>1</v>
      </c>
      <c r="M915" s="578">
        <v>2179</v>
      </c>
      <c r="N915" s="578">
        <v>2</v>
      </c>
      <c r="O915" s="578">
        <v>4366</v>
      </c>
      <c r="P915" s="563">
        <v>0.40073428178063331</v>
      </c>
      <c r="Q915" s="579">
        <v>2183</v>
      </c>
    </row>
    <row r="916" spans="1:17" ht="14.45" customHeight="1" x14ac:dyDescent="0.2">
      <c r="A916" s="557" t="s">
        <v>1338</v>
      </c>
      <c r="B916" s="558" t="s">
        <v>1136</v>
      </c>
      <c r="C916" s="558" t="s">
        <v>1137</v>
      </c>
      <c r="D916" s="558" t="s">
        <v>1212</v>
      </c>
      <c r="E916" s="558" t="s">
        <v>1213</v>
      </c>
      <c r="F916" s="578">
        <v>1139</v>
      </c>
      <c r="G916" s="578">
        <v>200464</v>
      </c>
      <c r="H916" s="578">
        <v>1.2946943520521845</v>
      </c>
      <c r="I916" s="578">
        <v>176</v>
      </c>
      <c r="J916" s="578">
        <v>865</v>
      </c>
      <c r="K916" s="578">
        <v>154835</v>
      </c>
      <c r="L916" s="578">
        <v>1</v>
      </c>
      <c r="M916" s="578">
        <v>179</v>
      </c>
      <c r="N916" s="578">
        <v>879</v>
      </c>
      <c r="O916" s="578">
        <v>159099</v>
      </c>
      <c r="P916" s="563">
        <v>1.0275389931217103</v>
      </c>
      <c r="Q916" s="579">
        <v>181</v>
      </c>
    </row>
    <row r="917" spans="1:17" ht="14.45" customHeight="1" x14ac:dyDescent="0.2">
      <c r="A917" s="557" t="s">
        <v>1338</v>
      </c>
      <c r="B917" s="558" t="s">
        <v>1136</v>
      </c>
      <c r="C917" s="558" t="s">
        <v>1137</v>
      </c>
      <c r="D917" s="558" t="s">
        <v>1214</v>
      </c>
      <c r="E917" s="558" t="s">
        <v>1215</v>
      </c>
      <c r="F917" s="578">
        <v>4</v>
      </c>
      <c r="G917" s="578">
        <v>344</v>
      </c>
      <c r="H917" s="578">
        <v>0.9885057471264368</v>
      </c>
      <c r="I917" s="578">
        <v>86</v>
      </c>
      <c r="J917" s="578">
        <v>4</v>
      </c>
      <c r="K917" s="578">
        <v>348</v>
      </c>
      <c r="L917" s="578">
        <v>1</v>
      </c>
      <c r="M917" s="578">
        <v>87</v>
      </c>
      <c r="N917" s="578">
        <v>4</v>
      </c>
      <c r="O917" s="578">
        <v>352</v>
      </c>
      <c r="P917" s="563">
        <v>1.0114942528735633</v>
      </c>
      <c r="Q917" s="579">
        <v>88</v>
      </c>
    </row>
    <row r="918" spans="1:17" ht="14.45" customHeight="1" x14ac:dyDescent="0.2">
      <c r="A918" s="557" t="s">
        <v>1338</v>
      </c>
      <c r="B918" s="558" t="s">
        <v>1136</v>
      </c>
      <c r="C918" s="558" t="s">
        <v>1137</v>
      </c>
      <c r="D918" s="558" t="s">
        <v>1216</v>
      </c>
      <c r="E918" s="558" t="s">
        <v>1217</v>
      </c>
      <c r="F918" s="578">
        <v>3</v>
      </c>
      <c r="G918" s="578">
        <v>537</v>
      </c>
      <c r="H918" s="578">
        <v>0.74583333333333335</v>
      </c>
      <c r="I918" s="578">
        <v>179</v>
      </c>
      <c r="J918" s="578">
        <v>4</v>
      </c>
      <c r="K918" s="578">
        <v>720</v>
      </c>
      <c r="L918" s="578">
        <v>1</v>
      </c>
      <c r="M918" s="578">
        <v>180</v>
      </c>
      <c r="N918" s="578">
        <v>1</v>
      </c>
      <c r="O918" s="578">
        <v>181</v>
      </c>
      <c r="P918" s="563">
        <v>0.25138888888888888</v>
      </c>
      <c r="Q918" s="579">
        <v>181</v>
      </c>
    </row>
    <row r="919" spans="1:17" ht="14.45" customHeight="1" x14ac:dyDescent="0.2">
      <c r="A919" s="557" t="s">
        <v>1338</v>
      </c>
      <c r="B919" s="558" t="s">
        <v>1136</v>
      </c>
      <c r="C919" s="558" t="s">
        <v>1137</v>
      </c>
      <c r="D919" s="558" t="s">
        <v>1218</v>
      </c>
      <c r="E919" s="558" t="s">
        <v>1219</v>
      </c>
      <c r="F919" s="578">
        <v>12</v>
      </c>
      <c r="G919" s="578">
        <v>2040</v>
      </c>
      <c r="H919" s="578">
        <v>0.91234347048300535</v>
      </c>
      <c r="I919" s="578">
        <v>170</v>
      </c>
      <c r="J919" s="578">
        <v>13</v>
      </c>
      <c r="K919" s="578">
        <v>2236</v>
      </c>
      <c r="L919" s="578">
        <v>1</v>
      </c>
      <c r="M919" s="578">
        <v>172</v>
      </c>
      <c r="N919" s="578">
        <v>7</v>
      </c>
      <c r="O919" s="578">
        <v>1218</v>
      </c>
      <c r="P919" s="563">
        <v>0.54472271914132375</v>
      </c>
      <c r="Q919" s="579">
        <v>174</v>
      </c>
    </row>
    <row r="920" spans="1:17" ht="14.45" customHeight="1" x14ac:dyDescent="0.2">
      <c r="A920" s="557" t="s">
        <v>1338</v>
      </c>
      <c r="B920" s="558" t="s">
        <v>1136</v>
      </c>
      <c r="C920" s="558" t="s">
        <v>1137</v>
      </c>
      <c r="D920" s="558" t="s">
        <v>1220</v>
      </c>
      <c r="E920" s="558" t="s">
        <v>1221</v>
      </c>
      <c r="F920" s="578"/>
      <c r="G920" s="578"/>
      <c r="H920" s="578"/>
      <c r="I920" s="578"/>
      <c r="J920" s="578">
        <v>7</v>
      </c>
      <c r="K920" s="578">
        <v>217</v>
      </c>
      <c r="L920" s="578">
        <v>1</v>
      </c>
      <c r="M920" s="578">
        <v>31</v>
      </c>
      <c r="N920" s="578"/>
      <c r="O920" s="578"/>
      <c r="P920" s="563"/>
      <c r="Q920" s="579"/>
    </row>
    <row r="921" spans="1:17" ht="14.45" customHeight="1" x14ac:dyDescent="0.2">
      <c r="A921" s="557" t="s">
        <v>1338</v>
      </c>
      <c r="B921" s="558" t="s">
        <v>1136</v>
      </c>
      <c r="C921" s="558" t="s">
        <v>1137</v>
      </c>
      <c r="D921" s="558" t="s">
        <v>1222</v>
      </c>
      <c r="E921" s="558" t="s">
        <v>1223</v>
      </c>
      <c r="F921" s="578">
        <v>2</v>
      </c>
      <c r="G921" s="578">
        <v>354</v>
      </c>
      <c r="H921" s="578">
        <v>0.49719101123595505</v>
      </c>
      <c r="I921" s="578">
        <v>177</v>
      </c>
      <c r="J921" s="578">
        <v>4</v>
      </c>
      <c r="K921" s="578">
        <v>712</v>
      </c>
      <c r="L921" s="578">
        <v>1</v>
      </c>
      <c r="M921" s="578">
        <v>178</v>
      </c>
      <c r="N921" s="578">
        <v>2</v>
      </c>
      <c r="O921" s="578">
        <v>360</v>
      </c>
      <c r="P921" s="563">
        <v>0.5056179775280899</v>
      </c>
      <c r="Q921" s="579">
        <v>180</v>
      </c>
    </row>
    <row r="922" spans="1:17" ht="14.45" customHeight="1" x14ac:dyDescent="0.2">
      <c r="A922" s="557" t="s">
        <v>1338</v>
      </c>
      <c r="B922" s="558" t="s">
        <v>1136</v>
      </c>
      <c r="C922" s="558" t="s">
        <v>1137</v>
      </c>
      <c r="D922" s="558" t="s">
        <v>1226</v>
      </c>
      <c r="E922" s="558" t="s">
        <v>1227</v>
      </c>
      <c r="F922" s="578">
        <v>18</v>
      </c>
      <c r="G922" s="578">
        <v>4752</v>
      </c>
      <c r="H922" s="578">
        <v>0.41390122811601776</v>
      </c>
      <c r="I922" s="578">
        <v>264</v>
      </c>
      <c r="J922" s="578">
        <v>43</v>
      </c>
      <c r="K922" s="578">
        <v>11481</v>
      </c>
      <c r="L922" s="578">
        <v>1</v>
      </c>
      <c r="M922" s="578">
        <v>267</v>
      </c>
      <c r="N922" s="578">
        <v>13</v>
      </c>
      <c r="O922" s="578">
        <v>3497</v>
      </c>
      <c r="P922" s="563">
        <v>0.30459019249194319</v>
      </c>
      <c r="Q922" s="579">
        <v>269</v>
      </c>
    </row>
    <row r="923" spans="1:17" ht="14.45" customHeight="1" x14ac:dyDescent="0.2">
      <c r="A923" s="557" t="s">
        <v>1338</v>
      </c>
      <c r="B923" s="558" t="s">
        <v>1136</v>
      </c>
      <c r="C923" s="558" t="s">
        <v>1137</v>
      </c>
      <c r="D923" s="558" t="s">
        <v>1228</v>
      </c>
      <c r="E923" s="558" t="s">
        <v>1229</v>
      </c>
      <c r="F923" s="578">
        <v>13</v>
      </c>
      <c r="G923" s="578">
        <v>27742</v>
      </c>
      <c r="H923" s="578">
        <v>0.51709226467847158</v>
      </c>
      <c r="I923" s="578">
        <v>2134</v>
      </c>
      <c r="J923" s="578">
        <v>25</v>
      </c>
      <c r="K923" s="578">
        <v>53650</v>
      </c>
      <c r="L923" s="578">
        <v>1</v>
      </c>
      <c r="M923" s="578">
        <v>2146</v>
      </c>
      <c r="N923" s="578">
        <v>22</v>
      </c>
      <c r="O923" s="578">
        <v>47454</v>
      </c>
      <c r="P923" s="563">
        <v>0.88451071761416589</v>
      </c>
      <c r="Q923" s="579">
        <v>2157</v>
      </c>
    </row>
    <row r="924" spans="1:17" ht="14.45" customHeight="1" x14ac:dyDescent="0.2">
      <c r="A924" s="557" t="s">
        <v>1338</v>
      </c>
      <c r="B924" s="558" t="s">
        <v>1136</v>
      </c>
      <c r="C924" s="558" t="s">
        <v>1137</v>
      </c>
      <c r="D924" s="558" t="s">
        <v>1230</v>
      </c>
      <c r="E924" s="558" t="s">
        <v>1231</v>
      </c>
      <c r="F924" s="578">
        <v>151</v>
      </c>
      <c r="G924" s="578">
        <v>36693</v>
      </c>
      <c r="H924" s="578">
        <v>1.0371113623516111</v>
      </c>
      <c r="I924" s="578">
        <v>243</v>
      </c>
      <c r="J924" s="578">
        <v>145</v>
      </c>
      <c r="K924" s="578">
        <v>35380</v>
      </c>
      <c r="L924" s="578">
        <v>1</v>
      </c>
      <c r="M924" s="578">
        <v>244</v>
      </c>
      <c r="N924" s="578">
        <v>132</v>
      </c>
      <c r="O924" s="578">
        <v>32472</v>
      </c>
      <c r="P924" s="563">
        <v>0.9178066704352742</v>
      </c>
      <c r="Q924" s="579">
        <v>246</v>
      </c>
    </row>
    <row r="925" spans="1:17" ht="14.45" customHeight="1" x14ac:dyDescent="0.2">
      <c r="A925" s="557" t="s">
        <v>1338</v>
      </c>
      <c r="B925" s="558" t="s">
        <v>1136</v>
      </c>
      <c r="C925" s="558" t="s">
        <v>1137</v>
      </c>
      <c r="D925" s="558" t="s">
        <v>1232</v>
      </c>
      <c r="E925" s="558" t="s">
        <v>1233</v>
      </c>
      <c r="F925" s="578">
        <v>9</v>
      </c>
      <c r="G925" s="578">
        <v>3834</v>
      </c>
      <c r="H925" s="578">
        <v>0.97931034482758617</v>
      </c>
      <c r="I925" s="578">
        <v>426</v>
      </c>
      <c r="J925" s="578">
        <v>9</v>
      </c>
      <c r="K925" s="578">
        <v>3915</v>
      </c>
      <c r="L925" s="578">
        <v>1</v>
      </c>
      <c r="M925" s="578">
        <v>435</v>
      </c>
      <c r="N925" s="578">
        <v>3</v>
      </c>
      <c r="O925" s="578">
        <v>1326</v>
      </c>
      <c r="P925" s="563">
        <v>0.33869731800766284</v>
      </c>
      <c r="Q925" s="579">
        <v>442</v>
      </c>
    </row>
    <row r="926" spans="1:17" ht="14.45" customHeight="1" x14ac:dyDescent="0.2">
      <c r="A926" s="557" t="s">
        <v>1338</v>
      </c>
      <c r="B926" s="558" t="s">
        <v>1136</v>
      </c>
      <c r="C926" s="558" t="s">
        <v>1137</v>
      </c>
      <c r="D926" s="558" t="s">
        <v>1313</v>
      </c>
      <c r="E926" s="558" t="s">
        <v>1314</v>
      </c>
      <c r="F926" s="578">
        <v>40</v>
      </c>
      <c r="G926" s="578">
        <v>42400</v>
      </c>
      <c r="H926" s="578">
        <v>1.6434108527131783</v>
      </c>
      <c r="I926" s="578">
        <v>1060</v>
      </c>
      <c r="J926" s="578">
        <v>24</v>
      </c>
      <c r="K926" s="578">
        <v>25800</v>
      </c>
      <c r="L926" s="578">
        <v>1</v>
      </c>
      <c r="M926" s="578">
        <v>1075</v>
      </c>
      <c r="N926" s="578"/>
      <c r="O926" s="578"/>
      <c r="P926" s="563"/>
      <c r="Q926" s="579"/>
    </row>
    <row r="927" spans="1:17" ht="14.45" customHeight="1" x14ac:dyDescent="0.2">
      <c r="A927" s="557" t="s">
        <v>1338</v>
      </c>
      <c r="B927" s="558" t="s">
        <v>1136</v>
      </c>
      <c r="C927" s="558" t="s">
        <v>1137</v>
      </c>
      <c r="D927" s="558" t="s">
        <v>1239</v>
      </c>
      <c r="E927" s="558" t="s">
        <v>1240</v>
      </c>
      <c r="F927" s="578">
        <v>3</v>
      </c>
      <c r="G927" s="578">
        <v>867</v>
      </c>
      <c r="H927" s="578">
        <v>0.33104238258877433</v>
      </c>
      <c r="I927" s="578">
        <v>289</v>
      </c>
      <c r="J927" s="578">
        <v>9</v>
      </c>
      <c r="K927" s="578">
        <v>2619</v>
      </c>
      <c r="L927" s="578">
        <v>1</v>
      </c>
      <c r="M927" s="578">
        <v>291</v>
      </c>
      <c r="N927" s="578">
        <v>7</v>
      </c>
      <c r="O927" s="578">
        <v>2051</v>
      </c>
      <c r="P927" s="563">
        <v>0.78312332951508212</v>
      </c>
      <c r="Q927" s="579">
        <v>293</v>
      </c>
    </row>
    <row r="928" spans="1:17" ht="14.45" customHeight="1" x14ac:dyDescent="0.2">
      <c r="A928" s="557" t="s">
        <v>1338</v>
      </c>
      <c r="B928" s="558" t="s">
        <v>1136</v>
      </c>
      <c r="C928" s="558" t="s">
        <v>1137</v>
      </c>
      <c r="D928" s="558" t="s">
        <v>1241</v>
      </c>
      <c r="E928" s="558" t="s">
        <v>1242</v>
      </c>
      <c r="F928" s="578">
        <v>3</v>
      </c>
      <c r="G928" s="578">
        <v>3306</v>
      </c>
      <c r="H928" s="578">
        <v>0.73926654740608233</v>
      </c>
      <c r="I928" s="578">
        <v>1102</v>
      </c>
      <c r="J928" s="578">
        <v>4</v>
      </c>
      <c r="K928" s="578">
        <v>4472</v>
      </c>
      <c r="L928" s="578">
        <v>1</v>
      </c>
      <c r="M928" s="578">
        <v>1118</v>
      </c>
      <c r="N928" s="578">
        <v>1</v>
      </c>
      <c r="O928" s="578">
        <v>1132</v>
      </c>
      <c r="P928" s="563">
        <v>0.25313059033989266</v>
      </c>
      <c r="Q928" s="579">
        <v>1132</v>
      </c>
    </row>
    <row r="929" spans="1:17" ht="14.45" customHeight="1" x14ac:dyDescent="0.2">
      <c r="A929" s="557" t="s">
        <v>1338</v>
      </c>
      <c r="B929" s="558" t="s">
        <v>1136</v>
      </c>
      <c r="C929" s="558" t="s">
        <v>1137</v>
      </c>
      <c r="D929" s="558" t="s">
        <v>1247</v>
      </c>
      <c r="E929" s="558" t="s">
        <v>1248</v>
      </c>
      <c r="F929" s="578">
        <v>1</v>
      </c>
      <c r="G929" s="578">
        <v>2384</v>
      </c>
      <c r="H929" s="578"/>
      <c r="I929" s="578">
        <v>2384</v>
      </c>
      <c r="J929" s="578"/>
      <c r="K929" s="578"/>
      <c r="L929" s="578"/>
      <c r="M929" s="578"/>
      <c r="N929" s="578"/>
      <c r="O929" s="578"/>
      <c r="P929" s="563"/>
      <c r="Q929" s="579"/>
    </row>
    <row r="930" spans="1:17" ht="14.45" customHeight="1" x14ac:dyDescent="0.2">
      <c r="A930" s="557" t="s">
        <v>1338</v>
      </c>
      <c r="B930" s="558" t="s">
        <v>1136</v>
      </c>
      <c r="C930" s="558" t="s">
        <v>1137</v>
      </c>
      <c r="D930" s="558" t="s">
        <v>1249</v>
      </c>
      <c r="E930" s="558" t="s">
        <v>1250</v>
      </c>
      <c r="F930" s="578">
        <v>3</v>
      </c>
      <c r="G930" s="578">
        <v>0</v>
      </c>
      <c r="H930" s="578"/>
      <c r="I930" s="578">
        <v>0</v>
      </c>
      <c r="J930" s="578">
        <v>8</v>
      </c>
      <c r="K930" s="578">
        <v>0</v>
      </c>
      <c r="L930" s="578"/>
      <c r="M930" s="578">
        <v>0</v>
      </c>
      <c r="N930" s="578">
        <v>5</v>
      </c>
      <c r="O930" s="578">
        <v>0</v>
      </c>
      <c r="P930" s="563"/>
      <c r="Q930" s="579">
        <v>0</v>
      </c>
    </row>
    <row r="931" spans="1:17" ht="14.45" customHeight="1" x14ac:dyDescent="0.2">
      <c r="A931" s="557" t="s">
        <v>1338</v>
      </c>
      <c r="B931" s="558" t="s">
        <v>1136</v>
      </c>
      <c r="C931" s="558" t="s">
        <v>1137</v>
      </c>
      <c r="D931" s="558" t="s">
        <v>1251</v>
      </c>
      <c r="E931" s="558" t="s">
        <v>1252</v>
      </c>
      <c r="F931" s="578"/>
      <c r="G931" s="578"/>
      <c r="H931" s="578"/>
      <c r="I931" s="578"/>
      <c r="J931" s="578"/>
      <c r="K931" s="578"/>
      <c r="L931" s="578"/>
      <c r="M931" s="578"/>
      <c r="N931" s="578">
        <v>1</v>
      </c>
      <c r="O931" s="578">
        <v>0</v>
      </c>
      <c r="P931" s="563"/>
      <c r="Q931" s="579">
        <v>0</v>
      </c>
    </row>
    <row r="932" spans="1:17" ht="14.45" customHeight="1" x14ac:dyDescent="0.2">
      <c r="A932" s="557" t="s">
        <v>1338</v>
      </c>
      <c r="B932" s="558" t="s">
        <v>1136</v>
      </c>
      <c r="C932" s="558" t="s">
        <v>1137</v>
      </c>
      <c r="D932" s="558" t="s">
        <v>1253</v>
      </c>
      <c r="E932" s="558" t="s">
        <v>1254</v>
      </c>
      <c r="F932" s="578">
        <v>4</v>
      </c>
      <c r="G932" s="578">
        <v>19116</v>
      </c>
      <c r="H932" s="578"/>
      <c r="I932" s="578">
        <v>4779</v>
      </c>
      <c r="J932" s="578"/>
      <c r="K932" s="578"/>
      <c r="L932" s="578"/>
      <c r="M932" s="578"/>
      <c r="N932" s="578"/>
      <c r="O932" s="578"/>
      <c r="P932" s="563"/>
      <c r="Q932" s="579"/>
    </row>
    <row r="933" spans="1:17" ht="14.45" customHeight="1" x14ac:dyDescent="0.2">
      <c r="A933" s="557" t="s">
        <v>1338</v>
      </c>
      <c r="B933" s="558" t="s">
        <v>1136</v>
      </c>
      <c r="C933" s="558" t="s">
        <v>1137</v>
      </c>
      <c r="D933" s="558" t="s">
        <v>1255</v>
      </c>
      <c r="E933" s="558" t="s">
        <v>1256</v>
      </c>
      <c r="F933" s="578">
        <v>1</v>
      </c>
      <c r="G933" s="578">
        <v>609</v>
      </c>
      <c r="H933" s="578">
        <v>0.49754901960784315</v>
      </c>
      <c r="I933" s="578">
        <v>609</v>
      </c>
      <c r="J933" s="578">
        <v>2</v>
      </c>
      <c r="K933" s="578">
        <v>1224</v>
      </c>
      <c r="L933" s="578">
        <v>1</v>
      </c>
      <c r="M933" s="578">
        <v>612</v>
      </c>
      <c r="N933" s="578">
        <v>2</v>
      </c>
      <c r="O933" s="578">
        <v>1230</v>
      </c>
      <c r="P933" s="563">
        <v>1.0049019607843137</v>
      </c>
      <c r="Q933" s="579">
        <v>615</v>
      </c>
    </row>
    <row r="934" spans="1:17" ht="14.45" customHeight="1" x14ac:dyDescent="0.2">
      <c r="A934" s="557" t="s">
        <v>1338</v>
      </c>
      <c r="B934" s="558" t="s">
        <v>1136</v>
      </c>
      <c r="C934" s="558" t="s">
        <v>1137</v>
      </c>
      <c r="D934" s="558" t="s">
        <v>1257</v>
      </c>
      <c r="E934" s="558" t="s">
        <v>1258</v>
      </c>
      <c r="F934" s="578">
        <v>1</v>
      </c>
      <c r="G934" s="578">
        <v>2840</v>
      </c>
      <c r="H934" s="578">
        <v>0.24956063268892795</v>
      </c>
      <c r="I934" s="578">
        <v>2840</v>
      </c>
      <c r="J934" s="578">
        <v>4</v>
      </c>
      <c r="K934" s="578">
        <v>11380</v>
      </c>
      <c r="L934" s="578">
        <v>1</v>
      </c>
      <c r="M934" s="578">
        <v>2845</v>
      </c>
      <c r="N934" s="578">
        <v>4</v>
      </c>
      <c r="O934" s="578">
        <v>11396</v>
      </c>
      <c r="P934" s="563">
        <v>1.0014059753954305</v>
      </c>
      <c r="Q934" s="579">
        <v>2849</v>
      </c>
    </row>
    <row r="935" spans="1:17" ht="14.45" customHeight="1" thickBot="1" x14ac:dyDescent="0.25">
      <c r="A935" s="549" t="s">
        <v>1338</v>
      </c>
      <c r="B935" s="550" t="s">
        <v>1136</v>
      </c>
      <c r="C935" s="550" t="s">
        <v>1137</v>
      </c>
      <c r="D935" s="550" t="s">
        <v>1263</v>
      </c>
      <c r="E935" s="550" t="s">
        <v>1264</v>
      </c>
      <c r="F935" s="570"/>
      <c r="G935" s="570"/>
      <c r="H935" s="570"/>
      <c r="I935" s="570"/>
      <c r="J935" s="570">
        <v>2</v>
      </c>
      <c r="K935" s="570">
        <v>7678</v>
      </c>
      <c r="L935" s="570">
        <v>1</v>
      </c>
      <c r="M935" s="570">
        <v>3839</v>
      </c>
      <c r="N935" s="570">
        <v>6</v>
      </c>
      <c r="O935" s="570">
        <v>23058</v>
      </c>
      <c r="P935" s="555">
        <v>3.0031258140140662</v>
      </c>
      <c r="Q935" s="571">
        <v>3843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75D556A6-F6A2-4E5D-844C-419C9AE95F7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135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265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262</v>
      </c>
      <c r="J4" s="269" t="s">
        <v>263</v>
      </c>
    </row>
    <row r="5" spans="1:10" ht="14.45" customHeight="1" x14ac:dyDescent="0.2">
      <c r="A5" s="112" t="str">
        <f>HYPERLINK("#'Léky Žádanky'!A1","Léky (Kč)")</f>
        <v>Léky (Kč)</v>
      </c>
      <c r="B5" s="27">
        <v>109.59154000000001</v>
      </c>
      <c r="C5" s="29">
        <v>124.15732999999999</v>
      </c>
      <c r="D5" s="8"/>
      <c r="E5" s="117">
        <v>232.11145999999991</v>
      </c>
      <c r="F5" s="28">
        <v>0</v>
      </c>
      <c r="G5" s="116">
        <f>E5-F5</f>
        <v>232.11145999999991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3980.8838400000009</v>
      </c>
      <c r="C6" s="31">
        <v>4451.1159400000006</v>
      </c>
      <c r="D6" s="8"/>
      <c r="E6" s="118">
        <v>5135.9211199999982</v>
      </c>
      <c r="F6" s="30">
        <v>0</v>
      </c>
      <c r="G6" s="119">
        <f>E6-F6</f>
        <v>5135.9211199999982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25173.119329999998</v>
      </c>
      <c r="C7" s="31">
        <v>27848.685139999998</v>
      </c>
      <c r="D7" s="8"/>
      <c r="E7" s="118">
        <v>29290.610670000002</v>
      </c>
      <c r="F7" s="30">
        <v>0</v>
      </c>
      <c r="G7" s="119">
        <f>E7-F7</f>
        <v>29290.610670000002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1884.0647200000008</v>
      </c>
      <c r="C8" s="33">
        <v>2418.0692199999985</v>
      </c>
      <c r="D8" s="8"/>
      <c r="E8" s="120">
        <v>1888.3938300000018</v>
      </c>
      <c r="F8" s="32">
        <v>0</v>
      </c>
      <c r="G8" s="121">
        <f>E8-F8</f>
        <v>1888.3938300000018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31147.65943</v>
      </c>
      <c r="C9" s="35">
        <v>34842.027629999997</v>
      </c>
      <c r="D9" s="8"/>
      <c r="E9" s="3">
        <v>36547.037080000002</v>
      </c>
      <c r="F9" s="34">
        <v>0</v>
      </c>
      <c r="G9" s="34">
        <f>E9-F9</f>
        <v>36547.037080000002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27894.746999999999</v>
      </c>
      <c r="C11" s="29">
        <f>IF(ISERROR(VLOOKUP("Celkem:",'ZV Vykáz.-A'!A:H,5,0)),0,VLOOKUP("Celkem:",'ZV Vykáz.-A'!A:H,5,0)/1000)</f>
        <v>29264.821</v>
      </c>
      <c r="D11" s="8"/>
      <c r="E11" s="117">
        <f>IF(ISERROR(VLOOKUP("Celkem:",'ZV Vykáz.-A'!A:H,8,0)),0,VLOOKUP("Celkem:",'ZV Vykáz.-A'!A:H,8,0)/1000)</f>
        <v>26437.83</v>
      </c>
      <c r="F11" s="28">
        <f>C11</f>
        <v>29264.821</v>
      </c>
      <c r="G11" s="116">
        <f>E11-F11</f>
        <v>-2826.9909999999982</v>
      </c>
      <c r="H11" s="122">
        <f>IF(F11&lt;0.00000001,"",E11/F11)</f>
        <v>0.90339968250617364</v>
      </c>
      <c r="I11" s="116">
        <f>E11-B11</f>
        <v>-1456.9169999999976</v>
      </c>
      <c r="J11" s="122">
        <f>IF(B11&lt;0.00000001,"",E11/B11)</f>
        <v>0.94777091901926924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27894.746999999999</v>
      </c>
      <c r="C13" s="37">
        <f>SUM(C11:C12)</f>
        <v>29264.821</v>
      </c>
      <c r="D13" s="8"/>
      <c r="E13" s="5">
        <f>SUM(E11:E12)</f>
        <v>26437.83</v>
      </c>
      <c r="F13" s="36">
        <f>SUM(F11:F12)</f>
        <v>29264.821</v>
      </c>
      <c r="G13" s="36">
        <f>E13-F13</f>
        <v>-2826.9909999999982</v>
      </c>
      <c r="H13" s="126">
        <f>IF(F13&lt;0.00000001,"",E13/F13)</f>
        <v>0.90339968250617364</v>
      </c>
      <c r="I13" s="36">
        <f>SUM(I11:I12)</f>
        <v>-1456.9169999999976</v>
      </c>
      <c r="J13" s="126">
        <f>IF(B13&lt;0.00000001,"",E13/B13)</f>
        <v>0.94777091901926924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0.89556478754654212</v>
      </c>
      <c r="C15" s="39">
        <f>IF(C9=0,"",C13/C9)</f>
        <v>0.8399287581874868</v>
      </c>
      <c r="D15" s="8"/>
      <c r="E15" s="6">
        <f>IF(E9=0,"",E13/E9)</f>
        <v>0.72339188378331876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156</v>
      </c>
    </row>
    <row r="18" spans="1:8" ht="14.45" customHeight="1" x14ac:dyDescent="0.25">
      <c r="A18" s="235" t="s">
        <v>183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182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202</v>
      </c>
    </row>
    <row r="21" spans="1:8" ht="14.45" customHeight="1" x14ac:dyDescent="0.2">
      <c r="A21" s="114" t="s">
        <v>157</v>
      </c>
    </row>
    <row r="22" spans="1:8" ht="14.45" customHeight="1" x14ac:dyDescent="0.2">
      <c r="A22" s="115" t="s">
        <v>241</v>
      </c>
    </row>
    <row r="23" spans="1:8" ht="14.45" customHeight="1" x14ac:dyDescent="0.2">
      <c r="A23" s="115" t="s">
        <v>158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2" priority="8" operator="greaterThan">
      <formula>0</formula>
    </cfRule>
  </conditionalFormatting>
  <conditionalFormatting sqref="G11:G13 G15">
    <cfRule type="cellIs" dxfId="61" priority="7" operator="lessThan">
      <formula>0</formula>
    </cfRule>
  </conditionalFormatting>
  <conditionalFormatting sqref="H5:H9">
    <cfRule type="cellIs" dxfId="60" priority="6" operator="greaterThan">
      <formula>1</formula>
    </cfRule>
  </conditionalFormatting>
  <conditionalFormatting sqref="H11:H13 H15">
    <cfRule type="cellIs" dxfId="59" priority="5" operator="lessThan">
      <formula>1</formula>
    </cfRule>
  </conditionalFormatting>
  <conditionalFormatting sqref="I11:I13">
    <cfRule type="cellIs" dxfId="58" priority="4" operator="lessThan">
      <formula>0</formula>
    </cfRule>
  </conditionalFormatting>
  <conditionalFormatting sqref="J11:J13">
    <cfRule type="cellIs" dxfId="57" priority="3" operator="lessThan">
      <formula>1</formula>
    </cfRule>
  </conditionalFormatting>
  <hyperlinks>
    <hyperlink ref="A2" location="Obsah!A1" display="Zpět na Obsah  KL 01  1.-4.měsíc" xr:uid="{A6456047-BE3C-4581-9EA9-7EE950D6D91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0.89084104204357928</v>
      </c>
      <c r="C4" s="201">
        <f t="shared" ref="C4:M4" si="0">(C10+C8)/C6</f>
        <v>0.90155024286706731</v>
      </c>
      <c r="D4" s="201">
        <f t="shared" si="0"/>
        <v>0.86239278309653555</v>
      </c>
      <c r="E4" s="201">
        <f t="shared" si="0"/>
        <v>0.76740405782440413</v>
      </c>
      <c r="F4" s="201">
        <f t="shared" si="0"/>
        <v>0.76293525687830088</v>
      </c>
      <c r="G4" s="201">
        <f t="shared" si="0"/>
        <v>0.78686636406559851</v>
      </c>
      <c r="H4" s="201">
        <f t="shared" si="0"/>
        <v>0.77100341630969105</v>
      </c>
      <c r="I4" s="201">
        <f t="shared" si="0"/>
        <v>0.76449348718194998</v>
      </c>
      <c r="J4" s="201">
        <f t="shared" si="0"/>
        <v>0.72339188378331876</v>
      </c>
      <c r="K4" s="201">
        <f t="shared" si="0"/>
        <v>0.72339188378331876</v>
      </c>
      <c r="L4" s="201">
        <f t="shared" si="0"/>
        <v>0.72339188378331876</v>
      </c>
      <c r="M4" s="201">
        <f t="shared" si="0"/>
        <v>0.72339188378331876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4147.0653300000004</v>
      </c>
      <c r="C5" s="201">
        <f>IF(ISERROR(VLOOKUP($A5,'Man Tab'!$A:$Q,COLUMN()+2,0)),0,VLOOKUP($A5,'Man Tab'!$A:$Q,COLUMN()+2,0))</f>
        <v>3842.5337599999998</v>
      </c>
      <c r="D5" s="201">
        <f>IF(ISERROR(VLOOKUP($A5,'Man Tab'!$A:$Q,COLUMN()+2,0)),0,VLOOKUP($A5,'Man Tab'!$A:$Q,COLUMN()+2,0))</f>
        <v>3925.2350799999999</v>
      </c>
      <c r="E5" s="201">
        <f>IF(ISERROR(VLOOKUP($A5,'Man Tab'!$A:$Q,COLUMN()+2,0)),0,VLOOKUP($A5,'Man Tab'!$A:$Q,COLUMN()+2,0))</f>
        <v>3739.0679399999999</v>
      </c>
      <c r="F5" s="201">
        <f>IF(ISERROR(VLOOKUP($A5,'Man Tab'!$A:$Q,COLUMN()+2,0)),0,VLOOKUP($A5,'Man Tab'!$A:$Q,COLUMN()+2,0))</f>
        <v>3837.4949200000001</v>
      </c>
      <c r="G5" s="201">
        <f>IF(ISERROR(VLOOKUP($A5,'Man Tab'!$A:$Q,COLUMN()+2,0)),0,VLOOKUP($A5,'Man Tab'!$A:$Q,COLUMN()+2,0))</f>
        <v>3853.9292400000004</v>
      </c>
      <c r="H5" s="201">
        <f>IF(ISERROR(VLOOKUP($A5,'Man Tab'!$A:$Q,COLUMN()+2,0)),0,VLOOKUP($A5,'Man Tab'!$A:$Q,COLUMN()+2,0))</f>
        <v>5299.5182699999996</v>
      </c>
      <c r="I5" s="201">
        <f>IF(ISERROR(VLOOKUP($A5,'Man Tab'!$A:$Q,COLUMN()+2,0)),0,VLOOKUP($A5,'Man Tab'!$A:$Q,COLUMN()+2,0))</f>
        <v>4175.2048399999994</v>
      </c>
      <c r="J5" s="201">
        <f>IF(ISERROR(VLOOKUP($A5,'Man Tab'!$A:$Q,COLUMN()+2,0)),0,VLOOKUP($A5,'Man Tab'!$A:$Q,COLUMN()+2,0))</f>
        <v>3726.9877000000001</v>
      </c>
      <c r="K5" s="201">
        <f>IF(ISERROR(VLOOKUP($A5,'Man Tab'!$A:$Q,COLUMN()+2,0)),0,VLOOKUP($A5,'Man Tab'!$A:$Q,COLUMN()+2,0))</f>
        <v>0</v>
      </c>
      <c r="L5" s="201">
        <f>IF(ISERROR(VLOOKUP($A5,'Man Tab'!$A:$Q,COLUMN()+2,0)),0,VLOOKUP($A5,'Man Tab'!$A:$Q,COLUMN()+2,0))</f>
        <v>0</v>
      </c>
      <c r="M5" s="201">
        <f>IF(ISERROR(VLOOKUP($A5,'Man Tab'!$A:$Q,COLUMN()+2,0)),0,VLOOKUP($A5,'Man Tab'!$A:$Q,COLUMN()+2,0))</f>
        <v>0</v>
      </c>
    </row>
    <row r="6" spans="1:13" ht="14.45" customHeight="1" x14ac:dyDescent="0.2">
      <c r="A6" s="202" t="s">
        <v>76</v>
      </c>
      <c r="B6" s="203">
        <f>B5</f>
        <v>4147.0653300000004</v>
      </c>
      <c r="C6" s="203">
        <f t="shared" ref="C6:M6" si="1">C5+B6</f>
        <v>7989.5990899999997</v>
      </c>
      <c r="D6" s="203">
        <f t="shared" si="1"/>
        <v>11914.83417</v>
      </c>
      <c r="E6" s="203">
        <f t="shared" si="1"/>
        <v>15653.902109999999</v>
      </c>
      <c r="F6" s="203">
        <f t="shared" si="1"/>
        <v>19491.39703</v>
      </c>
      <c r="G6" s="203">
        <f t="shared" si="1"/>
        <v>23345.326270000001</v>
      </c>
      <c r="H6" s="203">
        <f t="shared" si="1"/>
        <v>28644.844540000002</v>
      </c>
      <c r="I6" s="203">
        <f t="shared" si="1"/>
        <v>32820.049380000004</v>
      </c>
      <c r="J6" s="203">
        <f t="shared" si="1"/>
        <v>36547.037080000002</v>
      </c>
      <c r="K6" s="203">
        <f t="shared" si="1"/>
        <v>36547.037080000002</v>
      </c>
      <c r="L6" s="203">
        <f t="shared" si="1"/>
        <v>36547.037080000002</v>
      </c>
      <c r="M6" s="203">
        <f t="shared" si="1"/>
        <v>36547.037080000002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3694376</v>
      </c>
      <c r="C9" s="202">
        <v>3508649</v>
      </c>
      <c r="D9" s="202">
        <v>3072242</v>
      </c>
      <c r="E9" s="202">
        <v>1737601</v>
      </c>
      <c r="F9" s="202">
        <v>2857806</v>
      </c>
      <c r="G9" s="202">
        <v>3498978</v>
      </c>
      <c r="H9" s="202">
        <v>3715621</v>
      </c>
      <c r="I9" s="202">
        <v>3005441</v>
      </c>
      <c r="J9" s="202">
        <v>1347116</v>
      </c>
      <c r="K9" s="202">
        <v>0</v>
      </c>
      <c r="L9" s="202">
        <v>0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3694.3760000000002</v>
      </c>
      <c r="C10" s="203">
        <f t="shared" ref="C10:M10" si="3">C9/1000+B10</f>
        <v>7203.0249999999996</v>
      </c>
      <c r="D10" s="203">
        <f t="shared" si="3"/>
        <v>10275.267</v>
      </c>
      <c r="E10" s="203">
        <f t="shared" si="3"/>
        <v>12012.868</v>
      </c>
      <c r="F10" s="203">
        <f t="shared" si="3"/>
        <v>14870.674000000001</v>
      </c>
      <c r="G10" s="203">
        <f t="shared" si="3"/>
        <v>18369.652000000002</v>
      </c>
      <c r="H10" s="203">
        <f t="shared" si="3"/>
        <v>22085.273000000001</v>
      </c>
      <c r="I10" s="203">
        <f t="shared" si="3"/>
        <v>25090.714</v>
      </c>
      <c r="J10" s="203">
        <f t="shared" si="3"/>
        <v>26437.83</v>
      </c>
      <c r="K10" s="203">
        <f t="shared" si="3"/>
        <v>26437.83</v>
      </c>
      <c r="L10" s="203">
        <f t="shared" si="3"/>
        <v>26437.83</v>
      </c>
      <c r="M10" s="203">
        <f t="shared" si="3"/>
        <v>26437.83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9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DC73A3FE-B6A7-4F56-8EAE-BAED9A4F9807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267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265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242</v>
      </c>
      <c r="E4" s="262" t="s">
        <v>243</v>
      </c>
      <c r="F4" s="262" t="s">
        <v>244</v>
      </c>
      <c r="G4" s="262" t="s">
        <v>245</v>
      </c>
      <c r="H4" s="262" t="s">
        <v>246</v>
      </c>
      <c r="I4" s="262" t="s">
        <v>247</v>
      </c>
      <c r="J4" s="262" t="s">
        <v>248</v>
      </c>
      <c r="K4" s="262" t="s">
        <v>249</v>
      </c>
      <c r="L4" s="262" t="s">
        <v>250</v>
      </c>
      <c r="M4" s="262" t="s">
        <v>251</v>
      </c>
      <c r="N4" s="262" t="s">
        <v>252</v>
      </c>
      <c r="O4" s="262" t="s">
        <v>253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266</v>
      </c>
    </row>
    <row r="7" spans="1:17" ht="14.45" customHeight="1" x14ac:dyDescent="0.2">
      <c r="A7" s="15" t="s">
        <v>35</v>
      </c>
      <c r="B7" s="51">
        <v>179.99999990000001</v>
      </c>
      <c r="C7" s="52">
        <v>14.999999991666668</v>
      </c>
      <c r="D7" s="52">
        <v>12.676120000000001</v>
      </c>
      <c r="E7" s="52">
        <v>16.265729999999998</v>
      </c>
      <c r="F7" s="52">
        <v>35.152940000000001</v>
      </c>
      <c r="G7" s="52">
        <v>26.899080000000001</v>
      </c>
      <c r="H7" s="52">
        <v>21.89771</v>
      </c>
      <c r="I7" s="52">
        <v>28.034500000000001</v>
      </c>
      <c r="J7" s="52">
        <v>41.0351</v>
      </c>
      <c r="K7" s="52">
        <v>21.4573</v>
      </c>
      <c r="L7" s="52">
        <v>28.692979999999999</v>
      </c>
      <c r="M7" s="52">
        <v>0</v>
      </c>
      <c r="N7" s="52">
        <v>0</v>
      </c>
      <c r="O7" s="52">
        <v>0</v>
      </c>
      <c r="P7" s="53">
        <v>232.11146000000002</v>
      </c>
      <c r="Q7" s="95">
        <v>1.2895081118275047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266</v>
      </c>
    </row>
    <row r="9" spans="1:17" ht="14.45" customHeight="1" x14ac:dyDescent="0.2">
      <c r="A9" s="15" t="s">
        <v>37</v>
      </c>
      <c r="B9" s="51">
        <v>5670.0000003000005</v>
      </c>
      <c r="C9" s="52">
        <v>472.50000002500002</v>
      </c>
      <c r="D9" s="52">
        <v>648.26469999999995</v>
      </c>
      <c r="E9" s="52">
        <v>492.53164000000004</v>
      </c>
      <c r="F9" s="52">
        <v>736.30928000000006</v>
      </c>
      <c r="G9" s="52">
        <v>458.29496</v>
      </c>
      <c r="H9" s="52">
        <v>505.14309000000003</v>
      </c>
      <c r="I9" s="52">
        <v>511.87173999999999</v>
      </c>
      <c r="J9" s="52">
        <v>500.65924999999999</v>
      </c>
      <c r="K9" s="52">
        <v>861.67219999999998</v>
      </c>
      <c r="L9" s="52">
        <v>421.17426</v>
      </c>
      <c r="M9" s="52">
        <v>0</v>
      </c>
      <c r="N9" s="52">
        <v>0</v>
      </c>
      <c r="O9" s="52">
        <v>0</v>
      </c>
      <c r="P9" s="53">
        <v>5135.92112</v>
      </c>
      <c r="Q9" s="95">
        <v>0.90580619395560102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266</v>
      </c>
    </row>
    <row r="11" spans="1:17" ht="14.45" customHeight="1" x14ac:dyDescent="0.2">
      <c r="A11" s="15" t="s">
        <v>39</v>
      </c>
      <c r="B11" s="51">
        <v>781.67771189999996</v>
      </c>
      <c r="C11" s="52">
        <v>65.139809325000002</v>
      </c>
      <c r="D11" s="52">
        <v>81.072690000000009</v>
      </c>
      <c r="E11" s="52">
        <v>48.870809999999999</v>
      </c>
      <c r="F11" s="52">
        <v>49.343800000000002</v>
      </c>
      <c r="G11" s="52">
        <v>80.427850000000007</v>
      </c>
      <c r="H11" s="52">
        <v>75.948800000000006</v>
      </c>
      <c r="I11" s="52">
        <v>42.892540000000004</v>
      </c>
      <c r="J11" s="52">
        <v>61.67342</v>
      </c>
      <c r="K11" s="52">
        <v>77.692599999999999</v>
      </c>
      <c r="L11" s="52">
        <v>74.87178999999999</v>
      </c>
      <c r="M11" s="52">
        <v>0</v>
      </c>
      <c r="N11" s="52">
        <v>0</v>
      </c>
      <c r="O11" s="52">
        <v>0</v>
      </c>
      <c r="P11" s="53">
        <v>592.79430000000002</v>
      </c>
      <c r="Q11" s="95">
        <v>0.75836152288276593</v>
      </c>
    </row>
    <row r="12" spans="1:17" ht="14.45" customHeight="1" x14ac:dyDescent="0.2">
      <c r="A12" s="15" t="s">
        <v>40</v>
      </c>
      <c r="B12" s="51">
        <v>85.161419500000008</v>
      </c>
      <c r="C12" s="52">
        <v>7.096784958333334</v>
      </c>
      <c r="D12" s="52">
        <v>2.3836999999999997</v>
      </c>
      <c r="E12" s="52">
        <v>0</v>
      </c>
      <c r="F12" s="52">
        <v>2.2348699999999999</v>
      </c>
      <c r="G12" s="52">
        <v>15.852979999999999</v>
      </c>
      <c r="H12" s="52">
        <v>5.1265799999999997</v>
      </c>
      <c r="I12" s="52">
        <v>0</v>
      </c>
      <c r="J12" s="52">
        <v>0</v>
      </c>
      <c r="K12" s="52">
        <v>0</v>
      </c>
      <c r="L12" s="52">
        <v>30.54655</v>
      </c>
      <c r="M12" s="52">
        <v>0</v>
      </c>
      <c r="N12" s="52">
        <v>0</v>
      </c>
      <c r="O12" s="52">
        <v>0</v>
      </c>
      <c r="P12" s="53">
        <v>56.144680000000001</v>
      </c>
      <c r="Q12" s="95">
        <v>0.65927365149191763</v>
      </c>
    </row>
    <row r="13" spans="1:17" ht="14.45" customHeight="1" x14ac:dyDescent="0.2">
      <c r="A13" s="15" t="s">
        <v>41</v>
      </c>
      <c r="B13" s="51">
        <v>2</v>
      </c>
      <c r="C13" s="52">
        <v>0.16666666666666666</v>
      </c>
      <c r="D13" s="52">
        <v>1.0839000000000001</v>
      </c>
      <c r="E13" s="52">
        <v>0</v>
      </c>
      <c r="F13" s="52">
        <v>4.6350100000000003</v>
      </c>
      <c r="G13" s="52">
        <v>48.275849999999998</v>
      </c>
      <c r="H13" s="52">
        <v>19.495380000000001</v>
      </c>
      <c r="I13" s="52">
        <v>6.6220499999999998</v>
      </c>
      <c r="J13" s="52">
        <v>5.2925399999999998</v>
      </c>
      <c r="K13" s="52">
        <v>8.3868799999999997</v>
      </c>
      <c r="L13" s="52">
        <v>4.5511800000000004</v>
      </c>
      <c r="M13" s="52">
        <v>0</v>
      </c>
      <c r="N13" s="52">
        <v>0</v>
      </c>
      <c r="O13" s="52">
        <v>0</v>
      </c>
      <c r="P13" s="53">
        <v>98.342790000000008</v>
      </c>
      <c r="Q13" s="95">
        <v>49.171395000000004</v>
      </c>
    </row>
    <row r="14" spans="1:17" ht="14.45" customHeight="1" x14ac:dyDescent="0.2">
      <c r="A14" s="15" t="s">
        <v>42</v>
      </c>
      <c r="B14" s="51">
        <v>6.3334219000000003</v>
      </c>
      <c r="C14" s="52">
        <v>0.52778515833333339</v>
      </c>
      <c r="D14" s="52">
        <v>0.55600000000000005</v>
      </c>
      <c r="E14" s="52">
        <v>0.49</v>
      </c>
      <c r="F14" s="52">
        <v>0.503</v>
      </c>
      <c r="G14" s="52">
        <v>0.45700000000000002</v>
      </c>
      <c r="H14" s="52">
        <v>0.48</v>
      </c>
      <c r="I14" s="52">
        <v>0.505</v>
      </c>
      <c r="J14" s="52">
        <v>0.53700000000000003</v>
      </c>
      <c r="K14" s="52">
        <v>0.55800000000000005</v>
      </c>
      <c r="L14" s="52">
        <v>0.51300000000000001</v>
      </c>
      <c r="M14" s="52">
        <v>0</v>
      </c>
      <c r="N14" s="52">
        <v>0</v>
      </c>
      <c r="O14" s="52">
        <v>0</v>
      </c>
      <c r="P14" s="53">
        <v>4.5989999999999993</v>
      </c>
      <c r="Q14" s="95">
        <v>0.72614774013397065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266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266</v>
      </c>
    </row>
    <row r="17" spans="1:17" ht="14.45" customHeight="1" x14ac:dyDescent="0.2">
      <c r="A17" s="15" t="s">
        <v>45</v>
      </c>
      <c r="B17" s="51">
        <v>706.24672109999995</v>
      </c>
      <c r="C17" s="52">
        <v>58.853893424999995</v>
      </c>
      <c r="D17" s="52">
        <v>5.7111999999999998</v>
      </c>
      <c r="E17" s="52">
        <v>24.794460000000001</v>
      </c>
      <c r="F17" s="52">
        <v>1.2644500000000001</v>
      </c>
      <c r="G17" s="52">
        <v>16.51211</v>
      </c>
      <c r="H17" s="52">
        <v>53.30209</v>
      </c>
      <c r="I17" s="52">
        <v>41.24156</v>
      </c>
      <c r="J17" s="52">
        <v>0</v>
      </c>
      <c r="K17" s="52">
        <v>37.991019999999999</v>
      </c>
      <c r="L17" s="52">
        <v>0.44900000000000001</v>
      </c>
      <c r="M17" s="52">
        <v>0</v>
      </c>
      <c r="N17" s="52">
        <v>0</v>
      </c>
      <c r="O17" s="52">
        <v>0</v>
      </c>
      <c r="P17" s="53">
        <v>181.26588999999998</v>
      </c>
      <c r="Q17" s="95">
        <v>0.25666085885350809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3.5920000000000001</v>
      </c>
      <c r="E18" s="52">
        <v>13.808999999999999</v>
      </c>
      <c r="F18" s="52">
        <v>8.9640000000000004</v>
      </c>
      <c r="G18" s="52">
        <v>0</v>
      </c>
      <c r="H18" s="52">
        <v>0</v>
      </c>
      <c r="I18" s="52">
        <v>0</v>
      </c>
      <c r="J18" s="52">
        <v>4.5019999999999998</v>
      </c>
      <c r="K18" s="52">
        <v>0</v>
      </c>
      <c r="L18" s="52">
        <v>11.847</v>
      </c>
      <c r="M18" s="52">
        <v>0</v>
      </c>
      <c r="N18" s="52">
        <v>0</v>
      </c>
      <c r="O18" s="52">
        <v>0</v>
      </c>
      <c r="P18" s="53">
        <v>42.713999999999999</v>
      </c>
      <c r="Q18" s="95" t="s">
        <v>266</v>
      </c>
    </row>
    <row r="19" spans="1:17" ht="14.45" customHeight="1" x14ac:dyDescent="0.2">
      <c r="A19" s="15" t="s">
        <v>47</v>
      </c>
      <c r="B19" s="51">
        <v>706.4170153</v>
      </c>
      <c r="C19" s="52">
        <v>58.868084608333334</v>
      </c>
      <c r="D19" s="52">
        <v>76.465490000000003</v>
      </c>
      <c r="E19" s="52">
        <v>51.963250000000002</v>
      </c>
      <c r="F19" s="52">
        <v>36.57291</v>
      </c>
      <c r="G19" s="52">
        <v>15.825329999999999</v>
      </c>
      <c r="H19" s="52">
        <v>54.40663</v>
      </c>
      <c r="I19" s="52">
        <v>58.760120000000001</v>
      </c>
      <c r="J19" s="52">
        <v>9.2049500000000002</v>
      </c>
      <c r="K19" s="52">
        <v>16.323370000000001</v>
      </c>
      <c r="L19" s="52">
        <v>38.60727</v>
      </c>
      <c r="M19" s="52">
        <v>0</v>
      </c>
      <c r="N19" s="52">
        <v>0</v>
      </c>
      <c r="O19" s="52">
        <v>0</v>
      </c>
      <c r="P19" s="53">
        <v>358.12932000000001</v>
      </c>
      <c r="Q19" s="95">
        <v>0.50696587460865483</v>
      </c>
    </row>
    <row r="20" spans="1:17" ht="14.45" customHeight="1" x14ac:dyDescent="0.2">
      <c r="A20" s="15" t="s">
        <v>48</v>
      </c>
      <c r="B20" s="51">
        <v>42690.146831200007</v>
      </c>
      <c r="C20" s="52">
        <v>3557.5122359333341</v>
      </c>
      <c r="D20" s="52">
        <v>3266.2515400000002</v>
      </c>
      <c r="E20" s="52">
        <v>3137.8796400000001</v>
      </c>
      <c r="F20" s="52">
        <v>2995.3618300000003</v>
      </c>
      <c r="G20" s="52">
        <v>3027.4297900000001</v>
      </c>
      <c r="H20" s="52">
        <v>3051.1017400000001</v>
      </c>
      <c r="I20" s="52">
        <v>3094.6303900000003</v>
      </c>
      <c r="J20" s="52">
        <v>4607.2426699999996</v>
      </c>
      <c r="K20" s="52">
        <v>3081.7520399999999</v>
      </c>
      <c r="L20" s="52">
        <v>3028.9610299999999</v>
      </c>
      <c r="M20" s="52">
        <v>0</v>
      </c>
      <c r="N20" s="52">
        <v>0</v>
      </c>
      <c r="O20" s="52">
        <v>0</v>
      </c>
      <c r="P20" s="53">
        <v>29290.610669999998</v>
      </c>
      <c r="Q20" s="95">
        <v>0.68612110391227366</v>
      </c>
    </row>
    <row r="21" spans="1:17" ht="14.45" customHeight="1" x14ac:dyDescent="0.2">
      <c r="A21" s="16" t="s">
        <v>49</v>
      </c>
      <c r="B21" s="51">
        <v>626.22637139999995</v>
      </c>
      <c r="C21" s="52">
        <v>52.185530949999993</v>
      </c>
      <c r="D21" s="52">
        <v>46.243430000000004</v>
      </c>
      <c r="E21" s="52">
        <v>45.779429999999998</v>
      </c>
      <c r="F21" s="52">
        <v>49.09243</v>
      </c>
      <c r="G21" s="52">
        <v>49.09243</v>
      </c>
      <c r="H21" s="52">
        <v>49.092339999999993</v>
      </c>
      <c r="I21" s="52">
        <v>69.371340000000004</v>
      </c>
      <c r="J21" s="52">
        <v>69.371340000000004</v>
      </c>
      <c r="K21" s="52">
        <v>69.371340000000004</v>
      </c>
      <c r="L21" s="52">
        <v>69.371340000000004</v>
      </c>
      <c r="M21" s="52">
        <v>0</v>
      </c>
      <c r="N21" s="52">
        <v>0</v>
      </c>
      <c r="O21" s="52">
        <v>0</v>
      </c>
      <c r="P21" s="53">
        <v>516.78542000000016</v>
      </c>
      <c r="Q21" s="95">
        <v>0.82523739593506396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5" t="s">
        <v>266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266</v>
      </c>
    </row>
    <row r="24" spans="1:17" ht="14.45" customHeight="1" x14ac:dyDescent="0.2">
      <c r="A24" s="16" t="s">
        <v>52</v>
      </c>
      <c r="B24" s="51">
        <v>103.51528919999691</v>
      </c>
      <c r="C24" s="52">
        <v>8.6262740999997423</v>
      </c>
      <c r="D24" s="52">
        <v>2.7645599999996193</v>
      </c>
      <c r="E24" s="52">
        <v>10.149799999999686</v>
      </c>
      <c r="F24" s="52">
        <v>5.8005599999992228</v>
      </c>
      <c r="G24" s="52">
        <v>5.5999999949563062E-4</v>
      </c>
      <c r="H24" s="52">
        <v>1.5005599999999504</v>
      </c>
      <c r="I24" s="52">
        <v>0</v>
      </c>
      <c r="J24" s="52">
        <v>0</v>
      </c>
      <c r="K24" s="52">
        <v>8.9999999545398168E-5</v>
      </c>
      <c r="L24" s="52">
        <v>17.402300000000196</v>
      </c>
      <c r="M24" s="52">
        <v>0</v>
      </c>
      <c r="N24" s="52">
        <v>0</v>
      </c>
      <c r="O24" s="52">
        <v>0</v>
      </c>
      <c r="P24" s="53">
        <v>37.618429999997716</v>
      </c>
      <c r="Q24" s="95">
        <v>0.36340940831761531</v>
      </c>
    </row>
    <row r="25" spans="1:17" ht="14.45" customHeight="1" x14ac:dyDescent="0.2">
      <c r="A25" s="17" t="s">
        <v>53</v>
      </c>
      <c r="B25" s="54">
        <v>51557.724781700002</v>
      </c>
      <c r="C25" s="55">
        <v>4296.4770651416666</v>
      </c>
      <c r="D25" s="55">
        <v>4147.0653300000004</v>
      </c>
      <c r="E25" s="55">
        <v>3842.5337599999998</v>
      </c>
      <c r="F25" s="55">
        <v>3925.2350799999999</v>
      </c>
      <c r="G25" s="55">
        <v>3739.0679399999999</v>
      </c>
      <c r="H25" s="55">
        <v>3837.4949200000001</v>
      </c>
      <c r="I25" s="55">
        <v>3853.9292400000004</v>
      </c>
      <c r="J25" s="55">
        <v>5299.5182699999996</v>
      </c>
      <c r="K25" s="55">
        <v>4175.2048399999994</v>
      </c>
      <c r="L25" s="55">
        <v>3726.9877000000001</v>
      </c>
      <c r="M25" s="55">
        <v>0</v>
      </c>
      <c r="N25" s="55">
        <v>0</v>
      </c>
      <c r="O25" s="55">
        <v>0</v>
      </c>
      <c r="P25" s="56">
        <v>36547.037080000002</v>
      </c>
      <c r="Q25" s="96">
        <v>0.70885666958236448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541.46540000000005</v>
      </c>
      <c r="E26" s="52">
        <v>349.69234</v>
      </c>
      <c r="F26" s="52">
        <v>393.11571000000004</v>
      </c>
      <c r="G26" s="52">
        <v>436.35840999999999</v>
      </c>
      <c r="H26" s="52">
        <v>254.58829</v>
      </c>
      <c r="I26" s="52">
        <v>664.37274000000002</v>
      </c>
      <c r="J26" s="52">
        <v>443.00063</v>
      </c>
      <c r="K26" s="52">
        <v>493.51103000000001</v>
      </c>
      <c r="L26" s="52">
        <v>444.83326</v>
      </c>
      <c r="M26" s="52">
        <v>0</v>
      </c>
      <c r="N26" s="52">
        <v>0</v>
      </c>
      <c r="O26" s="52">
        <v>0</v>
      </c>
      <c r="P26" s="53">
        <v>4020.9378099999999</v>
      </c>
      <c r="Q26" s="95" t="s">
        <v>266</v>
      </c>
    </row>
    <row r="27" spans="1:17" ht="14.45" customHeight="1" x14ac:dyDescent="0.2">
      <c r="A27" s="18" t="s">
        <v>55</v>
      </c>
      <c r="B27" s="54">
        <v>51557.724781700002</v>
      </c>
      <c r="C27" s="55">
        <v>4296.4770651416666</v>
      </c>
      <c r="D27" s="55">
        <v>4688.5307300000004</v>
      </c>
      <c r="E27" s="55">
        <v>4192.2260999999999</v>
      </c>
      <c r="F27" s="55">
        <v>4318.3507900000004</v>
      </c>
      <c r="G27" s="55">
        <v>4175.4263499999997</v>
      </c>
      <c r="H27" s="55">
        <v>4092.0832100000002</v>
      </c>
      <c r="I27" s="55">
        <v>4518.3019800000002</v>
      </c>
      <c r="J27" s="55">
        <v>5742.5188999999991</v>
      </c>
      <c r="K27" s="55">
        <v>4668.7158699999991</v>
      </c>
      <c r="L27" s="55">
        <v>4171.82096</v>
      </c>
      <c r="M27" s="55">
        <v>0</v>
      </c>
      <c r="N27" s="55">
        <v>0</v>
      </c>
      <c r="O27" s="55">
        <v>0</v>
      </c>
      <c r="P27" s="56">
        <v>40567.974889999998</v>
      </c>
      <c r="Q27" s="96">
        <v>0.78684571636487866</v>
      </c>
    </row>
    <row r="28" spans="1:17" ht="14.45" customHeight="1" x14ac:dyDescent="0.2">
      <c r="A28" s="16" t="s">
        <v>56</v>
      </c>
      <c r="B28" s="51">
        <v>331.73761330000002</v>
      </c>
      <c r="C28" s="52">
        <v>27.644801108333336</v>
      </c>
      <c r="D28" s="52">
        <v>37.429339999999996</v>
      </c>
      <c r="E28" s="52">
        <v>0.98868</v>
      </c>
      <c r="F28" s="52">
        <v>18.515639999999998</v>
      </c>
      <c r="G28" s="52">
        <v>6.8610000000000004E-2</v>
      </c>
      <c r="H28" s="52">
        <v>12.41328</v>
      </c>
      <c r="I28" s="52">
        <v>4.1065200000000006</v>
      </c>
      <c r="J28" s="52">
        <v>1.18272</v>
      </c>
      <c r="K28" s="52">
        <v>2.94096</v>
      </c>
      <c r="L28" s="52">
        <v>3.3568600000000002</v>
      </c>
      <c r="M28" s="52">
        <v>0</v>
      </c>
      <c r="N28" s="52">
        <v>0</v>
      </c>
      <c r="O28" s="52">
        <v>0</v>
      </c>
      <c r="P28" s="53">
        <v>81.002610000000004</v>
      </c>
      <c r="Q28" s="95">
        <v>0.2441767431622141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266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266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266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156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240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FB6F862-E483-4023-915E-A08F1FABAC40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265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258</v>
      </c>
      <c r="G4" s="353" t="s">
        <v>64</v>
      </c>
      <c r="H4" s="140" t="s">
        <v>140</v>
      </c>
      <c r="I4" s="351" t="s">
        <v>65</v>
      </c>
      <c r="J4" s="353" t="s">
        <v>260</v>
      </c>
      <c r="K4" s="354" t="s">
        <v>261</v>
      </c>
    </row>
    <row r="5" spans="1:13" ht="39" thickBot="1" x14ac:dyDescent="0.25">
      <c r="A5" s="78"/>
      <c r="B5" s="24" t="s">
        <v>254</v>
      </c>
      <c r="C5" s="25" t="s">
        <v>255</v>
      </c>
      <c r="D5" s="26" t="s">
        <v>256</v>
      </c>
      <c r="E5" s="26" t="s">
        <v>257</v>
      </c>
      <c r="F5" s="352"/>
      <c r="G5" s="352"/>
      <c r="H5" s="25" t="s">
        <v>259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67236.967032</v>
      </c>
      <c r="C6" s="461">
        <v>57353.37975</v>
      </c>
      <c r="D6" s="461">
        <v>-9883.5872820000004</v>
      </c>
      <c r="E6" s="462">
        <v>0.85300367166627078</v>
      </c>
      <c r="F6" s="460">
        <v>-51132.353587199999</v>
      </c>
      <c r="G6" s="461">
        <v>-38349.265190399994</v>
      </c>
      <c r="H6" s="461">
        <v>2852.23479</v>
      </c>
      <c r="I6" s="461">
        <v>48142.272749999996</v>
      </c>
      <c r="J6" s="461">
        <v>86491.537940399983</v>
      </c>
      <c r="K6" s="463">
        <v>-0.94152272235814871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268</v>
      </c>
      <c r="B7" s="460">
        <v>44431.513382999998</v>
      </c>
      <c r="C7" s="461">
        <v>48756.273930000003</v>
      </c>
      <c r="D7" s="461">
        <v>4324.7605470000053</v>
      </c>
      <c r="E7" s="462">
        <v>1.0973354319426516</v>
      </c>
      <c r="F7" s="460">
        <v>51557.724781700002</v>
      </c>
      <c r="G7" s="461">
        <v>38668.293586275002</v>
      </c>
      <c r="H7" s="461">
        <v>3726.9877000000001</v>
      </c>
      <c r="I7" s="461">
        <v>36547.037079999995</v>
      </c>
      <c r="J7" s="461">
        <v>-2121.2565062750073</v>
      </c>
      <c r="K7" s="463">
        <v>0.70885666958236426</v>
      </c>
      <c r="L7" s="150"/>
      <c r="M7" s="459" t="str">
        <f t="shared" si="0"/>
        <v/>
      </c>
    </row>
    <row r="8" spans="1:13" ht="14.45" customHeight="1" x14ac:dyDescent="0.2">
      <c r="A8" s="464" t="s">
        <v>269</v>
      </c>
      <c r="B8" s="460">
        <v>6498.0714500000004</v>
      </c>
      <c r="C8" s="461">
        <v>6905.3068899999998</v>
      </c>
      <c r="D8" s="461">
        <v>407.23543999999947</v>
      </c>
      <c r="E8" s="462">
        <v>1.0626702004023054</v>
      </c>
      <c r="F8" s="460">
        <v>6725.1725535000005</v>
      </c>
      <c r="G8" s="461">
        <v>5043.8794151250004</v>
      </c>
      <c r="H8" s="461">
        <v>560.34984999999995</v>
      </c>
      <c r="I8" s="461">
        <v>6120.1795700000002</v>
      </c>
      <c r="J8" s="461">
        <v>1076.3001548749999</v>
      </c>
      <c r="K8" s="463">
        <v>0.91004052629324106</v>
      </c>
      <c r="L8" s="150"/>
      <c r="M8" s="459" t="str">
        <f t="shared" si="0"/>
        <v/>
      </c>
    </row>
    <row r="9" spans="1:13" ht="14.45" customHeight="1" x14ac:dyDescent="0.2">
      <c r="A9" s="464" t="s">
        <v>270</v>
      </c>
      <c r="B9" s="460">
        <v>6491.5277329999999</v>
      </c>
      <c r="C9" s="461">
        <v>6898.3468899999998</v>
      </c>
      <c r="D9" s="461">
        <v>406.8191569999999</v>
      </c>
      <c r="E9" s="462">
        <v>1.0626692473224624</v>
      </c>
      <c r="F9" s="460">
        <v>6718.8391315999997</v>
      </c>
      <c r="G9" s="461">
        <v>5039.1293486999994</v>
      </c>
      <c r="H9" s="461">
        <v>559.83685000000003</v>
      </c>
      <c r="I9" s="461">
        <v>6115.5805700000001</v>
      </c>
      <c r="J9" s="461">
        <v>1076.4512213000007</v>
      </c>
      <c r="K9" s="463">
        <v>0.91021387031537071</v>
      </c>
      <c r="L9" s="150"/>
      <c r="M9" s="459" t="str">
        <f t="shared" si="0"/>
        <v/>
      </c>
    </row>
    <row r="10" spans="1:13" ht="14.45" customHeight="1" x14ac:dyDescent="0.2">
      <c r="A10" s="464" t="s">
        <v>271</v>
      </c>
      <c r="B10" s="460">
        <v>0</v>
      </c>
      <c r="C10" s="461">
        <v>2.5699999999999998E-3</v>
      </c>
      <c r="D10" s="461">
        <v>2.5699999999999998E-3</v>
      </c>
      <c r="E10" s="462">
        <v>0</v>
      </c>
      <c r="F10" s="460">
        <v>0</v>
      </c>
      <c r="G10" s="461">
        <v>0</v>
      </c>
      <c r="H10" s="461">
        <v>8.9999999999999992E-5</v>
      </c>
      <c r="I10" s="461">
        <v>2.2200000000000002E-3</v>
      </c>
      <c r="J10" s="461">
        <v>2.2200000000000002E-3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272</v>
      </c>
      <c r="B11" s="460">
        <v>0</v>
      </c>
      <c r="C11" s="461">
        <v>2.5699999999999998E-3</v>
      </c>
      <c r="D11" s="461">
        <v>2.5699999999999998E-3</v>
      </c>
      <c r="E11" s="462">
        <v>0</v>
      </c>
      <c r="F11" s="460">
        <v>0</v>
      </c>
      <c r="G11" s="461">
        <v>0</v>
      </c>
      <c r="H11" s="461">
        <v>8.9999999999999992E-5</v>
      </c>
      <c r="I11" s="461">
        <v>2.2200000000000002E-3</v>
      </c>
      <c r="J11" s="461">
        <v>2.2200000000000002E-3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273</v>
      </c>
      <c r="B12" s="460">
        <v>180.000001</v>
      </c>
      <c r="C12" s="461">
        <v>170.52860000000001</v>
      </c>
      <c r="D12" s="461">
        <v>-9.471400999999986</v>
      </c>
      <c r="E12" s="462">
        <v>0.94738110584788282</v>
      </c>
      <c r="F12" s="460">
        <v>179.99999990000001</v>
      </c>
      <c r="G12" s="461">
        <v>134.999999925</v>
      </c>
      <c r="H12" s="461">
        <v>28.692979999999999</v>
      </c>
      <c r="I12" s="461">
        <v>232.11145999999999</v>
      </c>
      <c r="J12" s="461">
        <v>97.111460074999997</v>
      </c>
      <c r="K12" s="463">
        <v>1.2895081118275045</v>
      </c>
      <c r="L12" s="150"/>
      <c r="M12" s="459" t="str">
        <f t="shared" si="0"/>
        <v>X</v>
      </c>
    </row>
    <row r="13" spans="1:13" ht="14.45" customHeight="1" x14ac:dyDescent="0.2">
      <c r="A13" s="464" t="s">
        <v>274</v>
      </c>
      <c r="B13" s="460">
        <v>180.000001</v>
      </c>
      <c r="C13" s="461">
        <v>170.52860000000001</v>
      </c>
      <c r="D13" s="461">
        <v>-9.471400999999986</v>
      </c>
      <c r="E13" s="462">
        <v>0.94738110584788282</v>
      </c>
      <c r="F13" s="460">
        <v>179.99999990000001</v>
      </c>
      <c r="G13" s="461">
        <v>134.999999925</v>
      </c>
      <c r="H13" s="461">
        <v>22.391299999999998</v>
      </c>
      <c r="I13" s="461">
        <v>219.50810000000001</v>
      </c>
      <c r="J13" s="461">
        <v>84.508100075000016</v>
      </c>
      <c r="K13" s="463">
        <v>1.2194894451219387</v>
      </c>
      <c r="L13" s="150"/>
      <c r="M13" s="459" t="str">
        <f t="shared" si="0"/>
        <v/>
      </c>
    </row>
    <row r="14" spans="1:13" ht="14.45" customHeight="1" x14ac:dyDescent="0.2">
      <c r="A14" s="464" t="s">
        <v>275</v>
      </c>
      <c r="B14" s="460">
        <v>0</v>
      </c>
      <c r="C14" s="461">
        <v>0</v>
      </c>
      <c r="D14" s="461">
        <v>0</v>
      </c>
      <c r="E14" s="462">
        <v>0</v>
      </c>
      <c r="F14" s="460">
        <v>0</v>
      </c>
      <c r="G14" s="461">
        <v>0</v>
      </c>
      <c r="H14" s="461">
        <v>6.3016800000000002</v>
      </c>
      <c r="I14" s="461">
        <v>12.60336</v>
      </c>
      <c r="J14" s="461">
        <v>12.60336</v>
      </c>
      <c r="K14" s="463">
        <v>0</v>
      </c>
      <c r="L14" s="150"/>
      <c r="M14" s="459" t="str">
        <f t="shared" si="0"/>
        <v/>
      </c>
    </row>
    <row r="15" spans="1:13" ht="14.45" customHeight="1" x14ac:dyDescent="0.2">
      <c r="A15" s="464" t="s">
        <v>276</v>
      </c>
      <c r="B15" s="460">
        <v>5844.6880259999998</v>
      </c>
      <c r="C15" s="461">
        <v>5825.1111200000005</v>
      </c>
      <c r="D15" s="461">
        <v>-19.576905999999326</v>
      </c>
      <c r="E15" s="462">
        <v>0.99665047887707403</v>
      </c>
      <c r="F15" s="460">
        <v>5670.0000003000005</v>
      </c>
      <c r="G15" s="461">
        <v>4252.5000002249999</v>
      </c>
      <c r="H15" s="461">
        <v>421.17426</v>
      </c>
      <c r="I15" s="461">
        <v>5135.92112</v>
      </c>
      <c r="J15" s="461">
        <v>883.42111977500008</v>
      </c>
      <c r="K15" s="463">
        <v>0.90580619395560102</v>
      </c>
      <c r="L15" s="150"/>
      <c r="M15" s="459" t="str">
        <f t="shared" si="0"/>
        <v>X</v>
      </c>
    </row>
    <row r="16" spans="1:13" ht="14.45" customHeight="1" x14ac:dyDescent="0.2">
      <c r="A16" s="464" t="s">
        <v>277</v>
      </c>
      <c r="B16" s="460">
        <v>4914.6880229999997</v>
      </c>
      <c r="C16" s="461">
        <v>4895.9926299999997</v>
      </c>
      <c r="D16" s="461">
        <v>-18.695392999999967</v>
      </c>
      <c r="E16" s="462">
        <v>0.99619601632646704</v>
      </c>
      <c r="F16" s="460">
        <v>4720.0000003000005</v>
      </c>
      <c r="G16" s="461">
        <v>3540.0000002250003</v>
      </c>
      <c r="H16" s="461">
        <v>350.8023</v>
      </c>
      <c r="I16" s="461">
        <v>4359.8220899999997</v>
      </c>
      <c r="J16" s="461">
        <v>819.82208977499931</v>
      </c>
      <c r="K16" s="463">
        <v>0.9236911207040025</v>
      </c>
      <c r="L16" s="150"/>
      <c r="M16" s="459" t="str">
        <f t="shared" si="0"/>
        <v/>
      </c>
    </row>
    <row r="17" spans="1:13" ht="14.45" customHeight="1" x14ac:dyDescent="0.2">
      <c r="A17" s="464" t="s">
        <v>278</v>
      </c>
      <c r="B17" s="460">
        <v>590</v>
      </c>
      <c r="C17" s="461">
        <v>613.58887000000004</v>
      </c>
      <c r="D17" s="461">
        <v>23.588870000000043</v>
      </c>
      <c r="E17" s="462">
        <v>1.0399811355932205</v>
      </c>
      <c r="F17" s="460">
        <v>620</v>
      </c>
      <c r="G17" s="461">
        <v>465</v>
      </c>
      <c r="H17" s="461">
        <v>40.248390000000001</v>
      </c>
      <c r="I17" s="461">
        <v>464.32006999999999</v>
      </c>
      <c r="J17" s="461">
        <v>-0.67993000000001302</v>
      </c>
      <c r="K17" s="463">
        <v>0.7489033387096774</v>
      </c>
      <c r="L17" s="150"/>
      <c r="M17" s="459" t="str">
        <f t="shared" si="0"/>
        <v/>
      </c>
    </row>
    <row r="18" spans="1:13" ht="14.45" customHeight="1" x14ac:dyDescent="0.2">
      <c r="A18" s="464" t="s">
        <v>279</v>
      </c>
      <c r="B18" s="460">
        <v>20.000001000000001</v>
      </c>
      <c r="C18" s="461">
        <v>19.686889999999998</v>
      </c>
      <c r="D18" s="461">
        <v>-0.3131110000000028</v>
      </c>
      <c r="E18" s="462">
        <v>0.98434445078277732</v>
      </c>
      <c r="F18" s="460">
        <v>20.000000100000001</v>
      </c>
      <c r="G18" s="461">
        <v>15.000000075000001</v>
      </c>
      <c r="H18" s="461">
        <v>1.5131700000000001</v>
      </c>
      <c r="I18" s="461">
        <v>15.810229999999999</v>
      </c>
      <c r="J18" s="461">
        <v>0.81022992499999802</v>
      </c>
      <c r="K18" s="463">
        <v>0.79051149604744242</v>
      </c>
      <c r="L18" s="150"/>
      <c r="M18" s="459" t="str">
        <f t="shared" si="0"/>
        <v/>
      </c>
    </row>
    <row r="19" spans="1:13" ht="14.45" customHeight="1" x14ac:dyDescent="0.2">
      <c r="A19" s="464" t="s">
        <v>280</v>
      </c>
      <c r="B19" s="460">
        <v>300.000001</v>
      </c>
      <c r="C19" s="461">
        <v>276.64666999999997</v>
      </c>
      <c r="D19" s="461">
        <v>-23.353331000000026</v>
      </c>
      <c r="E19" s="462">
        <v>0.9221555635928147</v>
      </c>
      <c r="F19" s="460">
        <v>289.99999989999998</v>
      </c>
      <c r="G19" s="461">
        <v>217.49999992499997</v>
      </c>
      <c r="H19" s="461">
        <v>26.386470000000003</v>
      </c>
      <c r="I19" s="461">
        <v>274.22095000000002</v>
      </c>
      <c r="J19" s="461">
        <v>56.720950075000047</v>
      </c>
      <c r="K19" s="463">
        <v>0.94558948308468616</v>
      </c>
      <c r="L19" s="150"/>
      <c r="M19" s="459" t="str">
        <f t="shared" si="0"/>
        <v/>
      </c>
    </row>
    <row r="20" spans="1:13" ht="14.45" customHeight="1" x14ac:dyDescent="0.2">
      <c r="A20" s="464" t="s">
        <v>281</v>
      </c>
      <c r="B20" s="460">
        <v>0</v>
      </c>
      <c r="C20" s="461">
        <v>0</v>
      </c>
      <c r="D20" s="461">
        <v>0</v>
      </c>
      <c r="E20" s="462">
        <v>0</v>
      </c>
      <c r="F20" s="460">
        <v>0</v>
      </c>
      <c r="G20" s="461">
        <v>0</v>
      </c>
      <c r="H20" s="461">
        <v>0</v>
      </c>
      <c r="I20" s="461">
        <v>0.4884</v>
      </c>
      <c r="J20" s="461">
        <v>0.4884</v>
      </c>
      <c r="K20" s="463">
        <v>0</v>
      </c>
      <c r="L20" s="150"/>
      <c r="M20" s="459" t="str">
        <f t="shared" si="0"/>
        <v/>
      </c>
    </row>
    <row r="21" spans="1:13" ht="14.45" customHeight="1" x14ac:dyDescent="0.2">
      <c r="A21" s="464" t="s">
        <v>282</v>
      </c>
      <c r="B21" s="460">
        <v>20.000001000000001</v>
      </c>
      <c r="C21" s="461">
        <v>19.196060000000003</v>
      </c>
      <c r="D21" s="461">
        <v>-0.80394099999999824</v>
      </c>
      <c r="E21" s="462">
        <v>0.95980295200985244</v>
      </c>
      <c r="F21" s="460">
        <v>20</v>
      </c>
      <c r="G21" s="461">
        <v>15</v>
      </c>
      <c r="H21" s="461">
        <v>2.2239299999999997</v>
      </c>
      <c r="I21" s="461">
        <v>20.834580000000003</v>
      </c>
      <c r="J21" s="461">
        <v>5.8345800000000025</v>
      </c>
      <c r="K21" s="463">
        <v>1.0417290000000001</v>
      </c>
      <c r="L21" s="150"/>
      <c r="M21" s="459" t="str">
        <f t="shared" si="0"/>
        <v/>
      </c>
    </row>
    <row r="22" spans="1:13" ht="14.45" customHeight="1" x14ac:dyDescent="0.2">
      <c r="A22" s="464" t="s">
        <v>283</v>
      </c>
      <c r="B22" s="460">
        <v>0</v>
      </c>
      <c r="C22" s="461">
        <v>0</v>
      </c>
      <c r="D22" s="461">
        <v>0</v>
      </c>
      <c r="E22" s="462">
        <v>0</v>
      </c>
      <c r="F22" s="460">
        <v>0</v>
      </c>
      <c r="G22" s="461">
        <v>0</v>
      </c>
      <c r="H22" s="461">
        <v>0</v>
      </c>
      <c r="I22" s="461">
        <v>0.42480000000000001</v>
      </c>
      <c r="J22" s="461">
        <v>0.42480000000000001</v>
      </c>
      <c r="K22" s="463">
        <v>0</v>
      </c>
      <c r="L22" s="150"/>
      <c r="M22" s="459" t="str">
        <f t="shared" si="0"/>
        <v/>
      </c>
    </row>
    <row r="23" spans="1:13" ht="14.45" customHeight="1" x14ac:dyDescent="0.2">
      <c r="A23" s="464" t="s">
        <v>284</v>
      </c>
      <c r="B23" s="460">
        <v>411.79180300000002</v>
      </c>
      <c r="C23" s="461">
        <v>805.01750000000004</v>
      </c>
      <c r="D23" s="461">
        <v>393.22569700000003</v>
      </c>
      <c r="E23" s="462">
        <v>1.9549138524255667</v>
      </c>
      <c r="F23" s="460">
        <v>781.67771189999996</v>
      </c>
      <c r="G23" s="461">
        <v>586.258283925</v>
      </c>
      <c r="H23" s="461">
        <v>74.87178999999999</v>
      </c>
      <c r="I23" s="461">
        <v>592.79430000000002</v>
      </c>
      <c r="J23" s="461">
        <v>6.5360160750000205</v>
      </c>
      <c r="K23" s="463">
        <v>0.75836152288276604</v>
      </c>
      <c r="L23" s="150"/>
      <c r="M23" s="459" t="str">
        <f t="shared" si="0"/>
        <v>X</v>
      </c>
    </row>
    <row r="24" spans="1:13" ht="14.45" customHeight="1" x14ac:dyDescent="0.2">
      <c r="A24" s="464" t="s">
        <v>285</v>
      </c>
      <c r="B24" s="460">
        <v>0</v>
      </c>
      <c r="C24" s="461">
        <v>1.089</v>
      </c>
      <c r="D24" s="461">
        <v>1.089</v>
      </c>
      <c r="E24" s="462">
        <v>0</v>
      </c>
      <c r="F24" s="460">
        <v>0</v>
      </c>
      <c r="G24" s="461">
        <v>0</v>
      </c>
      <c r="H24" s="461">
        <v>0</v>
      </c>
      <c r="I24" s="461">
        <v>3.7711199999999998</v>
      </c>
      <c r="J24" s="461">
        <v>3.7711199999999998</v>
      </c>
      <c r="K24" s="463">
        <v>0</v>
      </c>
      <c r="L24" s="150"/>
      <c r="M24" s="459" t="str">
        <f t="shared" si="0"/>
        <v/>
      </c>
    </row>
    <row r="25" spans="1:13" ht="14.45" customHeight="1" x14ac:dyDescent="0.2">
      <c r="A25" s="464" t="s">
        <v>286</v>
      </c>
      <c r="B25" s="460">
        <v>9.999998999999999</v>
      </c>
      <c r="C25" s="461">
        <v>8.3955200000000012</v>
      </c>
      <c r="D25" s="461">
        <v>-1.6044789999999978</v>
      </c>
      <c r="E25" s="462">
        <v>0.83955208395520864</v>
      </c>
      <c r="F25" s="460">
        <v>10</v>
      </c>
      <c r="G25" s="461">
        <v>7.5</v>
      </c>
      <c r="H25" s="461">
        <v>0.76217999999999997</v>
      </c>
      <c r="I25" s="461">
        <v>7.1759499999999994</v>
      </c>
      <c r="J25" s="461">
        <v>-0.32405000000000062</v>
      </c>
      <c r="K25" s="463">
        <v>0.71759499999999998</v>
      </c>
      <c r="L25" s="150"/>
      <c r="M25" s="459" t="str">
        <f t="shared" si="0"/>
        <v/>
      </c>
    </row>
    <row r="26" spans="1:13" ht="14.45" customHeight="1" x14ac:dyDescent="0.2">
      <c r="A26" s="464" t="s">
        <v>287</v>
      </c>
      <c r="B26" s="460">
        <v>20</v>
      </c>
      <c r="C26" s="461">
        <v>24.043749999999999</v>
      </c>
      <c r="D26" s="461">
        <v>4.0437499999999993</v>
      </c>
      <c r="E26" s="462">
        <v>1.2021875</v>
      </c>
      <c r="F26" s="460">
        <v>24.999999899999999</v>
      </c>
      <c r="G26" s="461">
        <v>18.749999924999997</v>
      </c>
      <c r="H26" s="461">
        <v>3.4457199999999997</v>
      </c>
      <c r="I26" s="461">
        <v>20.883470000000003</v>
      </c>
      <c r="J26" s="461">
        <v>2.1334700750000053</v>
      </c>
      <c r="K26" s="463">
        <v>0.83533880334135535</v>
      </c>
      <c r="L26" s="150"/>
      <c r="M26" s="459" t="str">
        <f t="shared" si="0"/>
        <v/>
      </c>
    </row>
    <row r="27" spans="1:13" ht="14.45" customHeight="1" x14ac:dyDescent="0.2">
      <c r="A27" s="464" t="s">
        <v>288</v>
      </c>
      <c r="B27" s="460">
        <v>90</v>
      </c>
      <c r="C27" s="461">
        <v>74.182949999999991</v>
      </c>
      <c r="D27" s="461">
        <v>-15.817050000000009</v>
      </c>
      <c r="E27" s="462">
        <v>0.82425499999999985</v>
      </c>
      <c r="F27" s="460">
        <v>80.000000100000008</v>
      </c>
      <c r="G27" s="461">
        <v>60.00000007500001</v>
      </c>
      <c r="H27" s="461">
        <v>4.9532499999999997</v>
      </c>
      <c r="I27" s="461">
        <v>50.94379</v>
      </c>
      <c r="J27" s="461">
        <v>-9.0562100750000099</v>
      </c>
      <c r="K27" s="463">
        <v>0.63679737420400317</v>
      </c>
      <c r="L27" s="150"/>
      <c r="M27" s="459" t="str">
        <f t="shared" si="0"/>
        <v/>
      </c>
    </row>
    <row r="28" spans="1:13" ht="14.45" customHeight="1" x14ac:dyDescent="0.2">
      <c r="A28" s="464" t="s">
        <v>289</v>
      </c>
      <c r="B28" s="460">
        <v>0</v>
      </c>
      <c r="C28" s="461">
        <v>0</v>
      </c>
      <c r="D28" s="461">
        <v>0</v>
      </c>
      <c r="E28" s="462">
        <v>0</v>
      </c>
      <c r="F28" s="460">
        <v>0</v>
      </c>
      <c r="G28" s="461">
        <v>0</v>
      </c>
      <c r="H28" s="461">
        <v>0.31348999999999999</v>
      </c>
      <c r="I28" s="461">
        <v>0.31348999999999999</v>
      </c>
      <c r="J28" s="461">
        <v>0.31348999999999999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290</v>
      </c>
      <c r="B29" s="460">
        <v>0</v>
      </c>
      <c r="C29" s="461">
        <v>0.44789999999999996</v>
      </c>
      <c r="D29" s="461">
        <v>0.44789999999999996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291</v>
      </c>
      <c r="B30" s="460">
        <v>121.791803</v>
      </c>
      <c r="C30" s="461">
        <v>218.68191000000002</v>
      </c>
      <c r="D30" s="461">
        <v>96.890107000000015</v>
      </c>
      <c r="E30" s="462">
        <v>1.7955388179941798</v>
      </c>
      <c r="F30" s="460">
        <v>205.12507870000002</v>
      </c>
      <c r="G30" s="461">
        <v>153.84380902500001</v>
      </c>
      <c r="H30" s="461">
        <v>24.202300000000001</v>
      </c>
      <c r="I30" s="461">
        <v>126.1183</v>
      </c>
      <c r="J30" s="461">
        <v>-27.725509025000008</v>
      </c>
      <c r="K30" s="463">
        <v>0.61483608342425466</v>
      </c>
      <c r="L30" s="150"/>
      <c r="M30" s="459" t="str">
        <f t="shared" si="0"/>
        <v/>
      </c>
    </row>
    <row r="31" spans="1:13" ht="14.45" customHeight="1" x14ac:dyDescent="0.2">
      <c r="A31" s="464" t="s">
        <v>292</v>
      </c>
      <c r="B31" s="460">
        <v>0</v>
      </c>
      <c r="C31" s="461">
        <v>0</v>
      </c>
      <c r="D31" s="461">
        <v>0</v>
      </c>
      <c r="E31" s="462">
        <v>0</v>
      </c>
      <c r="F31" s="460">
        <v>0</v>
      </c>
      <c r="G31" s="461">
        <v>0</v>
      </c>
      <c r="H31" s="461">
        <v>6.4889999999999999</v>
      </c>
      <c r="I31" s="461">
        <v>6.4889999999999999</v>
      </c>
      <c r="J31" s="461">
        <v>6.4889999999999999</v>
      </c>
      <c r="K31" s="463">
        <v>0</v>
      </c>
      <c r="L31" s="150"/>
      <c r="M31" s="459" t="str">
        <f t="shared" si="0"/>
        <v/>
      </c>
    </row>
    <row r="32" spans="1:13" ht="14.45" customHeight="1" x14ac:dyDescent="0.2">
      <c r="A32" s="464" t="s">
        <v>293</v>
      </c>
      <c r="B32" s="460">
        <v>170.000001</v>
      </c>
      <c r="C32" s="461">
        <v>186.84476999999998</v>
      </c>
      <c r="D32" s="461">
        <v>16.844768999999985</v>
      </c>
      <c r="E32" s="462">
        <v>1.0990868758877241</v>
      </c>
      <c r="F32" s="460">
        <v>180.00000009999999</v>
      </c>
      <c r="G32" s="461">
        <v>135.000000075</v>
      </c>
      <c r="H32" s="461">
        <v>16.851089999999999</v>
      </c>
      <c r="I32" s="461">
        <v>150.56298000000001</v>
      </c>
      <c r="J32" s="461">
        <v>15.562979925000008</v>
      </c>
      <c r="K32" s="463">
        <v>0.83646099953529951</v>
      </c>
      <c r="L32" s="150"/>
      <c r="M32" s="459" t="str">
        <f t="shared" si="0"/>
        <v/>
      </c>
    </row>
    <row r="33" spans="1:13" ht="14.45" customHeight="1" x14ac:dyDescent="0.2">
      <c r="A33" s="464" t="s">
        <v>294</v>
      </c>
      <c r="B33" s="460">
        <v>0</v>
      </c>
      <c r="C33" s="461">
        <v>291.33170000000001</v>
      </c>
      <c r="D33" s="461">
        <v>291.33170000000001</v>
      </c>
      <c r="E33" s="462">
        <v>0</v>
      </c>
      <c r="F33" s="460">
        <v>281.55263309999998</v>
      </c>
      <c r="G33" s="461">
        <v>211.16447482499999</v>
      </c>
      <c r="H33" s="461">
        <v>17.854759999999999</v>
      </c>
      <c r="I33" s="461">
        <v>226.53620000000001</v>
      </c>
      <c r="J33" s="461">
        <v>15.371725175000023</v>
      </c>
      <c r="K33" s="463">
        <v>0.8045962756794407</v>
      </c>
      <c r="L33" s="150"/>
      <c r="M33" s="459" t="str">
        <f t="shared" si="0"/>
        <v/>
      </c>
    </row>
    <row r="34" spans="1:13" ht="14.45" customHeight="1" x14ac:dyDescent="0.2">
      <c r="A34" s="464" t="s">
        <v>295</v>
      </c>
      <c r="B34" s="460">
        <v>53.047902999999998</v>
      </c>
      <c r="C34" s="461">
        <v>84.72578</v>
      </c>
      <c r="D34" s="461">
        <v>31.677877000000002</v>
      </c>
      <c r="E34" s="462">
        <v>1.5971560647741345</v>
      </c>
      <c r="F34" s="460">
        <v>85.161419500000008</v>
      </c>
      <c r="G34" s="461">
        <v>63.871064625000002</v>
      </c>
      <c r="H34" s="461">
        <v>30.54655</v>
      </c>
      <c r="I34" s="461">
        <v>56.144680000000001</v>
      </c>
      <c r="J34" s="461">
        <v>-7.7263846250000014</v>
      </c>
      <c r="K34" s="463">
        <v>0.65927365149191763</v>
      </c>
      <c r="L34" s="150"/>
      <c r="M34" s="459" t="str">
        <f t="shared" si="0"/>
        <v>X</v>
      </c>
    </row>
    <row r="35" spans="1:13" ht="14.45" customHeight="1" x14ac:dyDescent="0.2">
      <c r="A35" s="464" t="s">
        <v>296</v>
      </c>
      <c r="B35" s="460">
        <v>0</v>
      </c>
      <c r="C35" s="461">
        <v>0</v>
      </c>
      <c r="D35" s="461">
        <v>0</v>
      </c>
      <c r="E35" s="462">
        <v>0</v>
      </c>
      <c r="F35" s="460">
        <v>0</v>
      </c>
      <c r="G35" s="461">
        <v>0</v>
      </c>
      <c r="H35" s="461">
        <v>1</v>
      </c>
      <c r="I35" s="461">
        <v>1</v>
      </c>
      <c r="J35" s="461">
        <v>1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297</v>
      </c>
      <c r="B36" s="460">
        <v>6.2158280000000001</v>
      </c>
      <c r="C36" s="461">
        <v>1.8029999999999999</v>
      </c>
      <c r="D36" s="461">
        <v>-4.4128280000000002</v>
      </c>
      <c r="E36" s="462">
        <v>0.29006594133557106</v>
      </c>
      <c r="F36" s="460">
        <v>1.7010648000000002</v>
      </c>
      <c r="G36" s="461">
        <v>1.2757986000000001</v>
      </c>
      <c r="H36" s="461">
        <v>2.3959999999999999</v>
      </c>
      <c r="I36" s="461">
        <v>5.6108700000000002</v>
      </c>
      <c r="J36" s="461">
        <v>4.3350714000000004</v>
      </c>
      <c r="K36" s="463">
        <v>3.2984457734943429</v>
      </c>
      <c r="L36" s="150"/>
      <c r="M36" s="459" t="str">
        <f t="shared" si="0"/>
        <v/>
      </c>
    </row>
    <row r="37" spans="1:13" ht="14.45" customHeight="1" x14ac:dyDescent="0.2">
      <c r="A37" s="464" t="s">
        <v>298</v>
      </c>
      <c r="B37" s="460">
        <v>46.030322999999996</v>
      </c>
      <c r="C37" s="461">
        <v>82.922780000000003</v>
      </c>
      <c r="D37" s="461">
        <v>36.892457000000007</v>
      </c>
      <c r="E37" s="462">
        <v>1.8014816015955397</v>
      </c>
      <c r="F37" s="460">
        <v>83.460354699999996</v>
      </c>
      <c r="G37" s="461">
        <v>62.595266025000001</v>
      </c>
      <c r="H37" s="461">
        <v>27.150549999999999</v>
      </c>
      <c r="I37" s="461">
        <v>49.533809999999995</v>
      </c>
      <c r="J37" s="461">
        <v>-13.061456025000005</v>
      </c>
      <c r="K37" s="463">
        <v>0.59350107219230397</v>
      </c>
      <c r="L37" s="150"/>
      <c r="M37" s="459" t="str">
        <f t="shared" si="0"/>
        <v/>
      </c>
    </row>
    <row r="38" spans="1:13" ht="14.45" customHeight="1" x14ac:dyDescent="0.2">
      <c r="A38" s="464" t="s">
        <v>299</v>
      </c>
      <c r="B38" s="460">
        <v>0.80175199999999991</v>
      </c>
      <c r="C38" s="461">
        <v>0</v>
      </c>
      <c r="D38" s="461">
        <v>-0.80175199999999991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300</v>
      </c>
      <c r="B39" s="460">
        <v>2</v>
      </c>
      <c r="C39" s="461">
        <v>12.697319999999999</v>
      </c>
      <c r="D39" s="461">
        <v>10.697319999999999</v>
      </c>
      <c r="E39" s="462">
        <v>6.3486599999999997</v>
      </c>
      <c r="F39" s="460">
        <v>2</v>
      </c>
      <c r="G39" s="461">
        <v>1.5</v>
      </c>
      <c r="H39" s="461">
        <v>4.5511800000000004</v>
      </c>
      <c r="I39" s="461">
        <v>98.342789999999994</v>
      </c>
      <c r="J39" s="461">
        <v>96.842789999999994</v>
      </c>
      <c r="K39" s="463">
        <v>49.171394999999997</v>
      </c>
      <c r="L39" s="150"/>
      <c r="M39" s="459" t="str">
        <f t="shared" si="0"/>
        <v>X</v>
      </c>
    </row>
    <row r="40" spans="1:13" ht="14.45" customHeight="1" x14ac:dyDescent="0.2">
      <c r="A40" s="464" t="s">
        <v>301</v>
      </c>
      <c r="B40" s="460">
        <v>0</v>
      </c>
      <c r="C40" s="461">
        <v>10.843909999999999</v>
      </c>
      <c r="D40" s="461">
        <v>10.843909999999999</v>
      </c>
      <c r="E40" s="462">
        <v>0</v>
      </c>
      <c r="F40" s="460">
        <v>0</v>
      </c>
      <c r="G40" s="461">
        <v>0</v>
      </c>
      <c r="H40" s="461">
        <v>0.31218000000000001</v>
      </c>
      <c r="I40" s="461">
        <v>4.1013000000000002</v>
      </c>
      <c r="J40" s="461">
        <v>4.1013000000000002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302</v>
      </c>
      <c r="B41" s="460">
        <v>2</v>
      </c>
      <c r="C41" s="461">
        <v>1.67493</v>
      </c>
      <c r="D41" s="461">
        <v>-0.32506999999999997</v>
      </c>
      <c r="E41" s="462">
        <v>0.83746500000000001</v>
      </c>
      <c r="F41" s="460">
        <v>2</v>
      </c>
      <c r="G41" s="461">
        <v>1.5</v>
      </c>
      <c r="H41" s="461">
        <v>4.2389999999999999</v>
      </c>
      <c r="I41" s="461">
        <v>8.9795200000000008</v>
      </c>
      <c r="J41" s="461">
        <v>7.4795200000000008</v>
      </c>
      <c r="K41" s="463">
        <v>4.4897600000000004</v>
      </c>
      <c r="L41" s="150"/>
      <c r="M41" s="459" t="str">
        <f t="shared" si="0"/>
        <v/>
      </c>
    </row>
    <row r="42" spans="1:13" ht="14.45" customHeight="1" x14ac:dyDescent="0.2">
      <c r="A42" s="464" t="s">
        <v>303</v>
      </c>
      <c r="B42" s="460">
        <v>0</v>
      </c>
      <c r="C42" s="461">
        <v>0.17848</v>
      </c>
      <c r="D42" s="461">
        <v>0.17848</v>
      </c>
      <c r="E42" s="462">
        <v>0</v>
      </c>
      <c r="F42" s="460">
        <v>0</v>
      </c>
      <c r="G42" s="461">
        <v>0</v>
      </c>
      <c r="H42" s="461">
        <v>0</v>
      </c>
      <c r="I42" s="461">
        <v>0</v>
      </c>
      <c r="J42" s="461">
        <v>0</v>
      </c>
      <c r="K42" s="463">
        <v>0</v>
      </c>
      <c r="L42" s="150"/>
      <c r="M42" s="459" t="str">
        <f t="shared" si="0"/>
        <v/>
      </c>
    </row>
    <row r="43" spans="1:13" ht="14.45" customHeight="1" x14ac:dyDescent="0.2">
      <c r="A43" s="464" t="s">
        <v>304</v>
      </c>
      <c r="B43" s="460">
        <v>0</v>
      </c>
      <c r="C43" s="461">
        <v>0</v>
      </c>
      <c r="D43" s="461">
        <v>0</v>
      </c>
      <c r="E43" s="462">
        <v>0</v>
      </c>
      <c r="F43" s="460">
        <v>0</v>
      </c>
      <c r="G43" s="461">
        <v>0</v>
      </c>
      <c r="H43" s="461">
        <v>0</v>
      </c>
      <c r="I43" s="461">
        <v>0.79664999999999997</v>
      </c>
      <c r="J43" s="461">
        <v>0.79664999999999997</v>
      </c>
      <c r="K43" s="463">
        <v>0</v>
      </c>
      <c r="L43" s="150"/>
      <c r="M43" s="459" t="str">
        <f t="shared" si="0"/>
        <v/>
      </c>
    </row>
    <row r="44" spans="1:13" ht="14.45" customHeight="1" x14ac:dyDescent="0.2">
      <c r="A44" s="464" t="s">
        <v>305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73.834199999999996</v>
      </c>
      <c r="J44" s="461">
        <v>73.834199999999996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306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4.05098</v>
      </c>
      <c r="J45" s="461">
        <v>4.05098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307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3.5516399999999999</v>
      </c>
      <c r="J46" s="461">
        <v>3.5516399999999999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308</v>
      </c>
      <c r="B47" s="460">
        <v>0</v>
      </c>
      <c r="C47" s="461">
        <v>0</v>
      </c>
      <c r="D47" s="461">
        <v>0</v>
      </c>
      <c r="E47" s="462">
        <v>0</v>
      </c>
      <c r="F47" s="460">
        <v>0</v>
      </c>
      <c r="G47" s="461">
        <v>0</v>
      </c>
      <c r="H47" s="461">
        <v>0</v>
      </c>
      <c r="I47" s="461">
        <v>1.9964999999999999</v>
      </c>
      <c r="J47" s="461">
        <v>1.9964999999999999</v>
      </c>
      <c r="K47" s="463">
        <v>0</v>
      </c>
      <c r="L47" s="150"/>
      <c r="M47" s="459" t="str">
        <f t="shared" si="0"/>
        <v/>
      </c>
    </row>
    <row r="48" spans="1:13" ht="14.45" customHeight="1" x14ac:dyDescent="0.2">
      <c r="A48" s="464" t="s">
        <v>309</v>
      </c>
      <c r="B48" s="460">
        <v>0</v>
      </c>
      <c r="C48" s="461">
        <v>0</v>
      </c>
      <c r="D48" s="461">
        <v>0</v>
      </c>
      <c r="E48" s="462">
        <v>0</v>
      </c>
      <c r="F48" s="460">
        <v>0</v>
      </c>
      <c r="G48" s="461">
        <v>0</v>
      </c>
      <c r="H48" s="461">
        <v>0</v>
      </c>
      <c r="I48" s="461">
        <v>1.032</v>
      </c>
      <c r="J48" s="461">
        <v>1.032</v>
      </c>
      <c r="K48" s="463">
        <v>0</v>
      </c>
      <c r="L48" s="150"/>
      <c r="M48" s="459" t="str">
        <f t="shared" si="0"/>
        <v/>
      </c>
    </row>
    <row r="49" spans="1:13" ht="14.45" customHeight="1" x14ac:dyDescent="0.2">
      <c r="A49" s="464" t="s">
        <v>310</v>
      </c>
      <c r="B49" s="460">
        <v>0</v>
      </c>
      <c r="C49" s="461">
        <v>0.26400000000000001</v>
      </c>
      <c r="D49" s="461">
        <v>0.26400000000000001</v>
      </c>
      <c r="E49" s="462">
        <v>0</v>
      </c>
      <c r="F49" s="460">
        <v>0</v>
      </c>
      <c r="G49" s="461">
        <v>0</v>
      </c>
      <c r="H49" s="461">
        <v>0</v>
      </c>
      <c r="I49" s="461">
        <v>0.26400000000000001</v>
      </c>
      <c r="J49" s="461">
        <v>0.26400000000000001</v>
      </c>
      <c r="K49" s="463">
        <v>0</v>
      </c>
      <c r="L49" s="150"/>
      <c r="M49" s="459" t="str">
        <f t="shared" si="0"/>
        <v>X</v>
      </c>
    </row>
    <row r="50" spans="1:13" ht="14.45" customHeight="1" x14ac:dyDescent="0.2">
      <c r="A50" s="464" t="s">
        <v>311</v>
      </c>
      <c r="B50" s="460">
        <v>0</v>
      </c>
      <c r="C50" s="461">
        <v>0.26400000000000001</v>
      </c>
      <c r="D50" s="461">
        <v>0.26400000000000001</v>
      </c>
      <c r="E50" s="462">
        <v>0</v>
      </c>
      <c r="F50" s="460">
        <v>0</v>
      </c>
      <c r="G50" s="461">
        <v>0</v>
      </c>
      <c r="H50" s="461">
        <v>0</v>
      </c>
      <c r="I50" s="461">
        <v>0.26400000000000001</v>
      </c>
      <c r="J50" s="461">
        <v>0.26400000000000001</v>
      </c>
      <c r="K50" s="463">
        <v>0</v>
      </c>
      <c r="L50" s="150"/>
      <c r="M50" s="459" t="str">
        <f t="shared" si="0"/>
        <v/>
      </c>
    </row>
    <row r="51" spans="1:13" ht="14.45" customHeight="1" x14ac:dyDescent="0.2">
      <c r="A51" s="464" t="s">
        <v>312</v>
      </c>
      <c r="B51" s="460">
        <v>6.543717</v>
      </c>
      <c r="C51" s="461">
        <v>6.96</v>
      </c>
      <c r="D51" s="461">
        <v>0.41628299999999996</v>
      </c>
      <c r="E51" s="462">
        <v>1.0636156789787823</v>
      </c>
      <c r="F51" s="460">
        <v>6.3334219000000003</v>
      </c>
      <c r="G51" s="461">
        <v>4.7500664250000009</v>
      </c>
      <c r="H51" s="461">
        <v>0.51300000000000001</v>
      </c>
      <c r="I51" s="461">
        <v>4.5990000000000002</v>
      </c>
      <c r="J51" s="461">
        <v>-0.15106642500000067</v>
      </c>
      <c r="K51" s="463">
        <v>0.72614774013397088</v>
      </c>
      <c r="L51" s="150"/>
      <c r="M51" s="459" t="str">
        <f t="shared" si="0"/>
        <v/>
      </c>
    </row>
    <row r="52" spans="1:13" ht="14.45" customHeight="1" x14ac:dyDescent="0.2">
      <c r="A52" s="464" t="s">
        <v>313</v>
      </c>
      <c r="B52" s="460">
        <v>6.543717</v>
      </c>
      <c r="C52" s="461">
        <v>6.96</v>
      </c>
      <c r="D52" s="461">
        <v>0.41628299999999996</v>
      </c>
      <c r="E52" s="462">
        <v>1.0636156789787823</v>
      </c>
      <c r="F52" s="460">
        <v>6.3334219000000003</v>
      </c>
      <c r="G52" s="461">
        <v>4.7500664250000009</v>
      </c>
      <c r="H52" s="461">
        <v>0.51300000000000001</v>
      </c>
      <c r="I52" s="461">
        <v>4.5990000000000002</v>
      </c>
      <c r="J52" s="461">
        <v>-0.15106642500000067</v>
      </c>
      <c r="K52" s="463">
        <v>0.72614774013397088</v>
      </c>
      <c r="L52" s="150"/>
      <c r="M52" s="459" t="str">
        <f t="shared" si="0"/>
        <v>X</v>
      </c>
    </row>
    <row r="53" spans="1:13" ht="14.45" customHeight="1" x14ac:dyDescent="0.2">
      <c r="A53" s="464" t="s">
        <v>314</v>
      </c>
      <c r="B53" s="460">
        <v>6.543717</v>
      </c>
      <c r="C53" s="461">
        <v>6.96</v>
      </c>
      <c r="D53" s="461">
        <v>0.41628299999999996</v>
      </c>
      <c r="E53" s="462">
        <v>1.0636156789787823</v>
      </c>
      <c r="F53" s="460">
        <v>6.3334219000000003</v>
      </c>
      <c r="G53" s="461">
        <v>4.7500664250000009</v>
      </c>
      <c r="H53" s="461">
        <v>0.51300000000000001</v>
      </c>
      <c r="I53" s="461">
        <v>4.5990000000000002</v>
      </c>
      <c r="J53" s="461">
        <v>-0.15106642500000067</v>
      </c>
      <c r="K53" s="463">
        <v>0.72614774013397088</v>
      </c>
      <c r="L53" s="150"/>
      <c r="M53" s="459" t="str">
        <f t="shared" si="0"/>
        <v/>
      </c>
    </row>
    <row r="54" spans="1:13" ht="14.45" customHeight="1" x14ac:dyDescent="0.2">
      <c r="A54" s="464" t="s">
        <v>315</v>
      </c>
      <c r="B54" s="460">
        <v>950.92228699999998</v>
      </c>
      <c r="C54" s="461">
        <v>1494.31537</v>
      </c>
      <c r="D54" s="461">
        <v>543.39308300000005</v>
      </c>
      <c r="E54" s="462">
        <v>1.5714379507439182</v>
      </c>
      <c r="F54" s="460">
        <v>1412.6637364000001</v>
      </c>
      <c r="G54" s="461">
        <v>1059.4978023000001</v>
      </c>
      <c r="H54" s="461">
        <v>50.903269999999999</v>
      </c>
      <c r="I54" s="461">
        <v>582.10920999999996</v>
      </c>
      <c r="J54" s="461">
        <v>-477.38859230000014</v>
      </c>
      <c r="K54" s="463">
        <v>0.41206494865043664</v>
      </c>
      <c r="L54" s="150"/>
      <c r="M54" s="459" t="str">
        <f t="shared" si="0"/>
        <v/>
      </c>
    </row>
    <row r="55" spans="1:13" ht="14.45" customHeight="1" x14ac:dyDescent="0.2">
      <c r="A55" s="464" t="s">
        <v>316</v>
      </c>
      <c r="B55" s="460">
        <v>94.024536999999995</v>
      </c>
      <c r="C55" s="461">
        <v>695.61491000000001</v>
      </c>
      <c r="D55" s="461">
        <v>601.590373</v>
      </c>
      <c r="E55" s="462">
        <v>7.3982274435448696</v>
      </c>
      <c r="F55" s="460">
        <v>706.24672109999995</v>
      </c>
      <c r="G55" s="461">
        <v>529.68504082499999</v>
      </c>
      <c r="H55" s="461">
        <v>0.44900000000000001</v>
      </c>
      <c r="I55" s="461">
        <v>181.26589000000001</v>
      </c>
      <c r="J55" s="461">
        <v>-348.41915082499997</v>
      </c>
      <c r="K55" s="463">
        <v>0.25666085885350814</v>
      </c>
      <c r="L55" s="150"/>
      <c r="M55" s="459" t="str">
        <f t="shared" si="0"/>
        <v/>
      </c>
    </row>
    <row r="56" spans="1:13" ht="14.45" customHeight="1" x14ac:dyDescent="0.2">
      <c r="A56" s="464" t="s">
        <v>317</v>
      </c>
      <c r="B56" s="460">
        <v>94.024536999999995</v>
      </c>
      <c r="C56" s="461">
        <v>695.61491000000001</v>
      </c>
      <c r="D56" s="461">
        <v>601.590373</v>
      </c>
      <c r="E56" s="462">
        <v>7.3982274435448696</v>
      </c>
      <c r="F56" s="460">
        <v>706.24672109999995</v>
      </c>
      <c r="G56" s="461">
        <v>529.68504082499999</v>
      </c>
      <c r="H56" s="461">
        <v>0.44900000000000001</v>
      </c>
      <c r="I56" s="461">
        <v>181.26589000000001</v>
      </c>
      <c r="J56" s="461">
        <v>-348.41915082499997</v>
      </c>
      <c r="K56" s="463">
        <v>0.25666085885350814</v>
      </c>
      <c r="L56" s="150"/>
      <c r="M56" s="459" t="str">
        <f t="shared" si="0"/>
        <v>X</v>
      </c>
    </row>
    <row r="57" spans="1:13" ht="14.45" customHeight="1" x14ac:dyDescent="0.2">
      <c r="A57" s="464" t="s">
        <v>318</v>
      </c>
      <c r="B57" s="460">
        <v>93.052797000000012</v>
      </c>
      <c r="C57" s="461">
        <v>685.93446999999992</v>
      </c>
      <c r="D57" s="461">
        <v>592.88167299999986</v>
      </c>
      <c r="E57" s="462">
        <v>7.371454616243291</v>
      </c>
      <c r="F57" s="460">
        <v>702.2396086</v>
      </c>
      <c r="G57" s="461">
        <v>526.67970645000003</v>
      </c>
      <c r="H57" s="461">
        <v>0</v>
      </c>
      <c r="I57" s="461">
        <v>153.14634000000001</v>
      </c>
      <c r="J57" s="461">
        <v>-373.53336645000002</v>
      </c>
      <c r="K57" s="463">
        <v>0.21808274287648891</v>
      </c>
      <c r="L57" s="150"/>
      <c r="M57" s="459" t="str">
        <f t="shared" si="0"/>
        <v/>
      </c>
    </row>
    <row r="58" spans="1:13" ht="14.45" customHeight="1" x14ac:dyDescent="0.2">
      <c r="A58" s="464" t="s">
        <v>319</v>
      </c>
      <c r="B58" s="460">
        <v>0</v>
      </c>
      <c r="C58" s="461">
        <v>0</v>
      </c>
      <c r="D58" s="461">
        <v>0</v>
      </c>
      <c r="E58" s="462">
        <v>0</v>
      </c>
      <c r="F58" s="460">
        <v>0</v>
      </c>
      <c r="G58" s="461">
        <v>0</v>
      </c>
      <c r="H58" s="461">
        <v>0</v>
      </c>
      <c r="I58" s="461">
        <v>1.2644500000000001</v>
      </c>
      <c r="J58" s="461">
        <v>1.2644500000000001</v>
      </c>
      <c r="K58" s="463">
        <v>0</v>
      </c>
      <c r="L58" s="150"/>
      <c r="M58" s="459" t="str">
        <f t="shared" si="0"/>
        <v/>
      </c>
    </row>
    <row r="59" spans="1:13" ht="14.45" customHeight="1" x14ac:dyDescent="0.2">
      <c r="A59" s="464" t="s">
        <v>320</v>
      </c>
      <c r="B59" s="460">
        <v>0</v>
      </c>
      <c r="C59" s="461">
        <v>5.4450000000000003</v>
      </c>
      <c r="D59" s="461">
        <v>5.4450000000000003</v>
      </c>
      <c r="E59" s="462">
        <v>0</v>
      </c>
      <c r="F59" s="460">
        <v>0.23244030000000002</v>
      </c>
      <c r="G59" s="461">
        <v>0.17433022500000003</v>
      </c>
      <c r="H59" s="461">
        <v>0.44900000000000001</v>
      </c>
      <c r="I59" s="461">
        <v>0.64900000000000002</v>
      </c>
      <c r="J59" s="461">
        <v>0.47466977499999996</v>
      </c>
      <c r="K59" s="463">
        <v>2.7921147924865006</v>
      </c>
      <c r="L59" s="150"/>
      <c r="M59" s="459" t="str">
        <f t="shared" si="0"/>
        <v/>
      </c>
    </row>
    <row r="60" spans="1:13" ht="14.45" customHeight="1" x14ac:dyDescent="0.2">
      <c r="A60" s="464" t="s">
        <v>321</v>
      </c>
      <c r="B60" s="460">
        <v>0</v>
      </c>
      <c r="C60" s="461">
        <v>4.2354399999999996</v>
      </c>
      <c r="D60" s="461">
        <v>4.2354399999999996</v>
      </c>
      <c r="E60" s="462">
        <v>0</v>
      </c>
      <c r="F60" s="460">
        <v>3.7746721999999999</v>
      </c>
      <c r="G60" s="461">
        <v>2.8310041500000001</v>
      </c>
      <c r="H60" s="461">
        <v>0</v>
      </c>
      <c r="I60" s="461">
        <v>5.6361000000000008</v>
      </c>
      <c r="J60" s="461">
        <v>2.8050958500000007</v>
      </c>
      <c r="K60" s="463">
        <v>1.4931362781647637</v>
      </c>
      <c r="L60" s="150"/>
      <c r="M60" s="459" t="str">
        <f t="shared" si="0"/>
        <v/>
      </c>
    </row>
    <row r="61" spans="1:13" ht="14.45" customHeight="1" x14ac:dyDescent="0.2">
      <c r="A61" s="464" t="s">
        <v>322</v>
      </c>
      <c r="B61" s="460">
        <v>0.97174000000000005</v>
      </c>
      <c r="C61" s="461">
        <v>0</v>
      </c>
      <c r="D61" s="461">
        <v>-0.97174000000000005</v>
      </c>
      <c r="E61" s="462">
        <v>0</v>
      </c>
      <c r="F61" s="460">
        <v>0</v>
      </c>
      <c r="G61" s="461">
        <v>0</v>
      </c>
      <c r="H61" s="461">
        <v>0</v>
      </c>
      <c r="I61" s="461">
        <v>0</v>
      </c>
      <c r="J61" s="461">
        <v>0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323</v>
      </c>
      <c r="B62" s="460">
        <v>0</v>
      </c>
      <c r="C62" s="461">
        <v>0</v>
      </c>
      <c r="D62" s="461">
        <v>0</v>
      </c>
      <c r="E62" s="462">
        <v>0</v>
      </c>
      <c r="F62" s="460">
        <v>0</v>
      </c>
      <c r="G62" s="461">
        <v>0</v>
      </c>
      <c r="H62" s="461">
        <v>0</v>
      </c>
      <c r="I62" s="461">
        <v>20.57</v>
      </c>
      <c r="J62" s="461">
        <v>20.57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324</v>
      </c>
      <c r="B63" s="460">
        <v>0</v>
      </c>
      <c r="C63" s="461">
        <v>75.085399999999993</v>
      </c>
      <c r="D63" s="461">
        <v>75.085399999999993</v>
      </c>
      <c r="E63" s="462">
        <v>0</v>
      </c>
      <c r="F63" s="460">
        <v>0</v>
      </c>
      <c r="G63" s="461">
        <v>0</v>
      </c>
      <c r="H63" s="461">
        <v>11.847</v>
      </c>
      <c r="I63" s="461">
        <v>42.713999999999999</v>
      </c>
      <c r="J63" s="461">
        <v>42.713999999999999</v>
      </c>
      <c r="K63" s="463">
        <v>0</v>
      </c>
      <c r="L63" s="150"/>
      <c r="M63" s="459" t="str">
        <f t="shared" si="0"/>
        <v/>
      </c>
    </row>
    <row r="64" spans="1:13" ht="14.45" customHeight="1" x14ac:dyDescent="0.2">
      <c r="A64" s="464" t="s">
        <v>325</v>
      </c>
      <c r="B64" s="460">
        <v>0</v>
      </c>
      <c r="C64" s="461">
        <v>75.085399999999993</v>
      </c>
      <c r="D64" s="461">
        <v>75.085399999999993</v>
      </c>
      <c r="E64" s="462">
        <v>0</v>
      </c>
      <c r="F64" s="460">
        <v>0</v>
      </c>
      <c r="G64" s="461">
        <v>0</v>
      </c>
      <c r="H64" s="461">
        <v>11.847</v>
      </c>
      <c r="I64" s="461">
        <v>42.713999999999999</v>
      </c>
      <c r="J64" s="461">
        <v>42.713999999999999</v>
      </c>
      <c r="K64" s="463">
        <v>0</v>
      </c>
      <c r="L64" s="150"/>
      <c r="M64" s="459" t="str">
        <f t="shared" si="0"/>
        <v>X</v>
      </c>
    </row>
    <row r="65" spans="1:13" ht="14.45" customHeight="1" x14ac:dyDescent="0.2">
      <c r="A65" s="464" t="s">
        <v>326</v>
      </c>
      <c r="B65" s="460">
        <v>0</v>
      </c>
      <c r="C65" s="461">
        <v>37.832999999999998</v>
      </c>
      <c r="D65" s="461">
        <v>37.832999999999998</v>
      </c>
      <c r="E65" s="462">
        <v>0</v>
      </c>
      <c r="F65" s="460">
        <v>0</v>
      </c>
      <c r="G65" s="461">
        <v>0</v>
      </c>
      <c r="H65" s="461">
        <v>10.047000000000001</v>
      </c>
      <c r="I65" s="461">
        <v>37.956000000000003</v>
      </c>
      <c r="J65" s="461">
        <v>37.956000000000003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327</v>
      </c>
      <c r="B66" s="460">
        <v>0</v>
      </c>
      <c r="C66" s="461">
        <v>37.252400000000002</v>
      </c>
      <c r="D66" s="461">
        <v>37.252400000000002</v>
      </c>
      <c r="E66" s="462">
        <v>0</v>
      </c>
      <c r="F66" s="460">
        <v>0</v>
      </c>
      <c r="G66" s="461">
        <v>0</v>
      </c>
      <c r="H66" s="461">
        <v>1.8</v>
      </c>
      <c r="I66" s="461">
        <v>4.758</v>
      </c>
      <c r="J66" s="461">
        <v>4.758</v>
      </c>
      <c r="K66" s="463">
        <v>0</v>
      </c>
      <c r="L66" s="150"/>
      <c r="M66" s="459" t="str">
        <f t="shared" si="0"/>
        <v/>
      </c>
    </row>
    <row r="67" spans="1:13" ht="14.45" customHeight="1" x14ac:dyDescent="0.2">
      <c r="A67" s="464" t="s">
        <v>328</v>
      </c>
      <c r="B67" s="460">
        <v>856.89774999999997</v>
      </c>
      <c r="C67" s="461">
        <v>723.61506000000008</v>
      </c>
      <c r="D67" s="461">
        <v>-133.28268999999989</v>
      </c>
      <c r="E67" s="462">
        <v>0.84445905010253575</v>
      </c>
      <c r="F67" s="460">
        <v>706.4170153</v>
      </c>
      <c r="G67" s="461">
        <v>529.812761475</v>
      </c>
      <c r="H67" s="461">
        <v>38.60727</v>
      </c>
      <c r="I67" s="461">
        <v>358.12932000000001</v>
      </c>
      <c r="J67" s="461">
        <v>-171.683441475</v>
      </c>
      <c r="K67" s="463">
        <v>0.50696587460865483</v>
      </c>
      <c r="L67" s="150"/>
      <c r="M67" s="459" t="str">
        <f t="shared" si="0"/>
        <v/>
      </c>
    </row>
    <row r="68" spans="1:13" ht="14.45" customHeight="1" x14ac:dyDescent="0.2">
      <c r="A68" s="464" t="s">
        <v>329</v>
      </c>
      <c r="B68" s="460">
        <v>402.637404</v>
      </c>
      <c r="C68" s="461">
        <v>239.77500000000001</v>
      </c>
      <c r="D68" s="461">
        <v>-162.862404</v>
      </c>
      <c r="E68" s="462">
        <v>0.59551099231704763</v>
      </c>
      <c r="F68" s="460">
        <v>226.75870139999998</v>
      </c>
      <c r="G68" s="461">
        <v>170.06902604999996</v>
      </c>
      <c r="H68" s="461">
        <v>0</v>
      </c>
      <c r="I68" s="461">
        <v>3.3410000000000002</v>
      </c>
      <c r="J68" s="461">
        <v>-166.72802604999995</v>
      </c>
      <c r="K68" s="463">
        <v>1.4733723466278418E-2</v>
      </c>
      <c r="L68" s="150"/>
      <c r="M68" s="459" t="str">
        <f t="shared" si="0"/>
        <v>X</v>
      </c>
    </row>
    <row r="69" spans="1:13" ht="14.45" customHeight="1" x14ac:dyDescent="0.2">
      <c r="A69" s="464" t="s">
        <v>330</v>
      </c>
      <c r="B69" s="460">
        <v>402.637404</v>
      </c>
      <c r="C69" s="461">
        <v>239.77500000000001</v>
      </c>
      <c r="D69" s="461">
        <v>-162.862404</v>
      </c>
      <c r="E69" s="462">
        <v>0.59551099231704763</v>
      </c>
      <c r="F69" s="460">
        <v>226.75870139999998</v>
      </c>
      <c r="G69" s="461">
        <v>170.06902604999996</v>
      </c>
      <c r="H69" s="461">
        <v>0</v>
      </c>
      <c r="I69" s="461">
        <v>3.3410000000000002</v>
      </c>
      <c r="J69" s="461">
        <v>-166.72802604999995</v>
      </c>
      <c r="K69" s="463">
        <v>1.4733723466278418E-2</v>
      </c>
      <c r="L69" s="150"/>
      <c r="M69" s="459" t="str">
        <f t="shared" si="0"/>
        <v/>
      </c>
    </row>
    <row r="70" spans="1:13" ht="14.45" customHeight="1" x14ac:dyDescent="0.2">
      <c r="A70" s="464" t="s">
        <v>331</v>
      </c>
      <c r="B70" s="460">
        <v>13.739231999999999</v>
      </c>
      <c r="C70" s="461">
        <v>15.37243</v>
      </c>
      <c r="D70" s="461">
        <v>1.6331980000000001</v>
      </c>
      <c r="E70" s="462">
        <v>1.1188711275855885</v>
      </c>
      <c r="F70" s="460">
        <v>15.7409623</v>
      </c>
      <c r="G70" s="461">
        <v>11.805721725</v>
      </c>
      <c r="H70" s="461">
        <v>1.17031</v>
      </c>
      <c r="I70" s="461">
        <v>11.88499</v>
      </c>
      <c r="J70" s="461">
        <v>7.9268275000000443E-2</v>
      </c>
      <c r="K70" s="463">
        <v>0.75503579600085824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64" t="s">
        <v>332</v>
      </c>
      <c r="B71" s="460">
        <v>11.884454999999999</v>
      </c>
      <c r="C71" s="461">
        <v>13.0921</v>
      </c>
      <c r="D71" s="461">
        <v>1.2076450000000012</v>
      </c>
      <c r="E71" s="462">
        <v>1.101615513710978</v>
      </c>
      <c r="F71" s="460">
        <v>13.271091800000001</v>
      </c>
      <c r="G71" s="461">
        <v>9.9533188500000005</v>
      </c>
      <c r="H71" s="461">
        <v>0.98039999999999994</v>
      </c>
      <c r="I71" s="461">
        <v>10.174200000000001</v>
      </c>
      <c r="J71" s="461">
        <v>0.2208811500000003</v>
      </c>
      <c r="K71" s="463">
        <v>0.76664378133530808</v>
      </c>
      <c r="L71" s="150"/>
      <c r="M71" s="459" t="str">
        <f t="shared" si="1"/>
        <v/>
      </c>
    </row>
    <row r="72" spans="1:13" ht="14.45" customHeight="1" x14ac:dyDescent="0.2">
      <c r="A72" s="464" t="s">
        <v>333</v>
      </c>
      <c r="B72" s="460">
        <v>1.8547770000000001</v>
      </c>
      <c r="C72" s="461">
        <v>2.2803299999999997</v>
      </c>
      <c r="D72" s="461">
        <v>0.42555299999999963</v>
      </c>
      <c r="E72" s="462">
        <v>1.2294362071559004</v>
      </c>
      <c r="F72" s="460">
        <v>2.4698704999999999</v>
      </c>
      <c r="G72" s="461">
        <v>1.8524028749999999</v>
      </c>
      <c r="H72" s="461">
        <v>0.18991</v>
      </c>
      <c r="I72" s="461">
        <v>1.71079</v>
      </c>
      <c r="J72" s="461">
        <v>-0.14161287499999986</v>
      </c>
      <c r="K72" s="463">
        <v>0.69266384614092125</v>
      </c>
      <c r="L72" s="150"/>
      <c r="M72" s="459" t="str">
        <f t="shared" si="1"/>
        <v/>
      </c>
    </row>
    <row r="73" spans="1:13" ht="14.45" customHeight="1" x14ac:dyDescent="0.2">
      <c r="A73" s="464" t="s">
        <v>334</v>
      </c>
      <c r="B73" s="460">
        <v>39.911303999999994</v>
      </c>
      <c r="C73" s="461">
        <v>14.66456</v>
      </c>
      <c r="D73" s="461">
        <v>-25.246743999999993</v>
      </c>
      <c r="E73" s="462">
        <v>0.36742873648027141</v>
      </c>
      <c r="F73" s="460">
        <v>15.4631378</v>
      </c>
      <c r="G73" s="461">
        <v>11.597353350000001</v>
      </c>
      <c r="H73" s="461">
        <v>2.5409999999999999</v>
      </c>
      <c r="I73" s="461">
        <v>5.8920000000000003</v>
      </c>
      <c r="J73" s="461">
        <v>-5.7053533500000002</v>
      </c>
      <c r="K73" s="463">
        <v>0.38103521265910212</v>
      </c>
      <c r="L73" s="150"/>
      <c r="M73" s="459" t="str">
        <f t="shared" si="1"/>
        <v>X</v>
      </c>
    </row>
    <row r="74" spans="1:13" ht="14.45" customHeight="1" x14ac:dyDescent="0.2">
      <c r="A74" s="464" t="s">
        <v>335</v>
      </c>
      <c r="B74" s="460">
        <v>0.999996</v>
      </c>
      <c r="C74" s="461">
        <v>1.08</v>
      </c>
      <c r="D74" s="461">
        <v>8.0004000000000075E-2</v>
      </c>
      <c r="E74" s="462">
        <v>1.0800043200172802</v>
      </c>
      <c r="F74" s="460">
        <v>1.08</v>
      </c>
      <c r="G74" s="461">
        <v>0.81</v>
      </c>
      <c r="H74" s="461">
        <v>0</v>
      </c>
      <c r="I74" s="461">
        <v>0.81</v>
      </c>
      <c r="J74" s="461">
        <v>0</v>
      </c>
      <c r="K74" s="463">
        <v>0.75</v>
      </c>
      <c r="L74" s="150"/>
      <c r="M74" s="459" t="str">
        <f t="shared" si="1"/>
        <v/>
      </c>
    </row>
    <row r="75" spans="1:13" ht="14.45" customHeight="1" x14ac:dyDescent="0.2">
      <c r="A75" s="464" t="s">
        <v>336</v>
      </c>
      <c r="B75" s="460">
        <v>38.911307999999998</v>
      </c>
      <c r="C75" s="461">
        <v>13.58456</v>
      </c>
      <c r="D75" s="461">
        <v>-25.326747999999998</v>
      </c>
      <c r="E75" s="462">
        <v>0.34911599476429833</v>
      </c>
      <c r="F75" s="460">
        <v>14.3831378</v>
      </c>
      <c r="G75" s="461">
        <v>10.78735335</v>
      </c>
      <c r="H75" s="461">
        <v>2.5409999999999999</v>
      </c>
      <c r="I75" s="461">
        <v>5.0819999999999999</v>
      </c>
      <c r="J75" s="461">
        <v>-5.7053533500000002</v>
      </c>
      <c r="K75" s="463">
        <v>0.35333041167136697</v>
      </c>
      <c r="L75" s="150"/>
      <c r="M75" s="459" t="str">
        <f t="shared" si="1"/>
        <v/>
      </c>
    </row>
    <row r="76" spans="1:13" ht="14.45" customHeight="1" x14ac:dyDescent="0.2">
      <c r="A76" s="464" t="s">
        <v>337</v>
      </c>
      <c r="B76" s="460">
        <v>3.1031970000000002</v>
      </c>
      <c r="C76" s="461">
        <v>10.460129999999999</v>
      </c>
      <c r="D76" s="461">
        <v>7.3569329999999997</v>
      </c>
      <c r="E76" s="462">
        <v>3.3707592524741417</v>
      </c>
      <c r="F76" s="460">
        <v>15.717281999999999</v>
      </c>
      <c r="G76" s="461">
        <v>11.7879615</v>
      </c>
      <c r="H76" s="461">
        <v>7.3355100000000002</v>
      </c>
      <c r="I76" s="461">
        <v>62.014830000000003</v>
      </c>
      <c r="J76" s="461">
        <v>50.226868500000002</v>
      </c>
      <c r="K76" s="463">
        <v>3.9456459456539625</v>
      </c>
      <c r="L76" s="150"/>
      <c r="M76" s="459" t="str">
        <f t="shared" si="1"/>
        <v>X</v>
      </c>
    </row>
    <row r="77" spans="1:13" ht="14.45" customHeight="1" x14ac:dyDescent="0.2">
      <c r="A77" s="464" t="s">
        <v>338</v>
      </c>
      <c r="B77" s="460">
        <v>3.1031970000000002</v>
      </c>
      <c r="C77" s="461">
        <v>3.4771900000000002</v>
      </c>
      <c r="D77" s="461">
        <v>0.37399300000000002</v>
      </c>
      <c r="E77" s="462">
        <v>1.1205186135459657</v>
      </c>
      <c r="F77" s="460">
        <v>3.4992815999999998</v>
      </c>
      <c r="G77" s="461">
        <v>2.6244611999999998</v>
      </c>
      <c r="H77" s="461">
        <v>0.35137999999999997</v>
      </c>
      <c r="I77" s="461">
        <v>2.5128300000000001</v>
      </c>
      <c r="J77" s="461">
        <v>-0.11163119999999971</v>
      </c>
      <c r="K77" s="463">
        <v>0.71809882348422605</v>
      </c>
      <c r="L77" s="150"/>
      <c r="M77" s="459" t="str">
        <f t="shared" si="1"/>
        <v/>
      </c>
    </row>
    <row r="78" spans="1:13" ht="14.45" customHeight="1" x14ac:dyDescent="0.2">
      <c r="A78" s="464" t="s">
        <v>339</v>
      </c>
      <c r="B78" s="460">
        <v>0</v>
      </c>
      <c r="C78" s="461">
        <v>6.9829399999999993</v>
      </c>
      <c r="D78" s="461">
        <v>6.9829399999999993</v>
      </c>
      <c r="E78" s="462">
        <v>0</v>
      </c>
      <c r="F78" s="460">
        <v>12.218000400000001</v>
      </c>
      <c r="G78" s="461">
        <v>9.1635003000000008</v>
      </c>
      <c r="H78" s="461">
        <v>6.9841300000000004</v>
      </c>
      <c r="I78" s="461">
        <v>59.502000000000002</v>
      </c>
      <c r="J78" s="461">
        <v>50.3384997</v>
      </c>
      <c r="K78" s="463">
        <v>4.8700276683572543</v>
      </c>
      <c r="L78" s="150"/>
      <c r="M78" s="459" t="str">
        <f t="shared" si="1"/>
        <v/>
      </c>
    </row>
    <row r="79" spans="1:13" ht="14.45" customHeight="1" x14ac:dyDescent="0.2">
      <c r="A79" s="464" t="s">
        <v>340</v>
      </c>
      <c r="B79" s="460">
        <v>352.50661300000002</v>
      </c>
      <c r="C79" s="461">
        <v>392.30903999999998</v>
      </c>
      <c r="D79" s="461">
        <v>39.802426999999966</v>
      </c>
      <c r="E79" s="462">
        <v>1.1129125682530103</v>
      </c>
      <c r="F79" s="460">
        <v>374.63210420000001</v>
      </c>
      <c r="G79" s="461">
        <v>280.97407815000003</v>
      </c>
      <c r="H79" s="461">
        <v>27.560449999999999</v>
      </c>
      <c r="I79" s="461">
        <v>224.39939999999999</v>
      </c>
      <c r="J79" s="461">
        <v>-56.57467815000004</v>
      </c>
      <c r="K79" s="463">
        <v>0.59898603852755439</v>
      </c>
      <c r="L79" s="150"/>
      <c r="M79" s="459" t="str">
        <f t="shared" si="1"/>
        <v>X</v>
      </c>
    </row>
    <row r="80" spans="1:13" ht="14.45" customHeight="1" x14ac:dyDescent="0.2">
      <c r="A80" s="464" t="s">
        <v>341</v>
      </c>
      <c r="B80" s="460">
        <v>235.31420300000002</v>
      </c>
      <c r="C80" s="461">
        <v>214.04300000000001</v>
      </c>
      <c r="D80" s="461">
        <v>-21.271203000000014</v>
      </c>
      <c r="E80" s="462">
        <v>0.90960510360694202</v>
      </c>
      <c r="F80" s="460">
        <v>197</v>
      </c>
      <c r="G80" s="461">
        <v>147.75</v>
      </c>
      <c r="H80" s="461">
        <v>27.560449999999999</v>
      </c>
      <c r="I80" s="461">
        <v>183.02957000000001</v>
      </c>
      <c r="J80" s="461">
        <v>35.279570000000007</v>
      </c>
      <c r="K80" s="463">
        <v>0.92908411167512694</v>
      </c>
      <c r="L80" s="150"/>
      <c r="M80" s="459" t="str">
        <f t="shared" si="1"/>
        <v/>
      </c>
    </row>
    <row r="81" spans="1:13" ht="14.45" customHeight="1" x14ac:dyDescent="0.2">
      <c r="A81" s="464" t="s">
        <v>342</v>
      </c>
      <c r="B81" s="460">
        <v>107.229732</v>
      </c>
      <c r="C81" s="461">
        <v>169.81365</v>
      </c>
      <c r="D81" s="461">
        <v>62.583917999999997</v>
      </c>
      <c r="E81" s="462">
        <v>1.5836433313103868</v>
      </c>
      <c r="F81" s="460">
        <v>177.63210420000001</v>
      </c>
      <c r="G81" s="461">
        <v>133.22407815000003</v>
      </c>
      <c r="H81" s="461">
        <v>0</v>
      </c>
      <c r="I81" s="461">
        <v>37.528080000000003</v>
      </c>
      <c r="J81" s="461">
        <v>-95.695998150000023</v>
      </c>
      <c r="K81" s="463">
        <v>0.21126856639465513</v>
      </c>
      <c r="L81" s="150"/>
      <c r="M81" s="459" t="str">
        <f t="shared" si="1"/>
        <v/>
      </c>
    </row>
    <row r="82" spans="1:13" ht="14.45" customHeight="1" x14ac:dyDescent="0.2">
      <c r="A82" s="464" t="s">
        <v>343</v>
      </c>
      <c r="B82" s="460">
        <v>9.9626780000000004</v>
      </c>
      <c r="C82" s="461">
        <v>8.4523899999999994</v>
      </c>
      <c r="D82" s="461">
        <v>-1.510288000000001</v>
      </c>
      <c r="E82" s="462">
        <v>0.8484054187036858</v>
      </c>
      <c r="F82" s="460">
        <v>0</v>
      </c>
      <c r="G82" s="461">
        <v>0</v>
      </c>
      <c r="H82" s="461">
        <v>0</v>
      </c>
      <c r="I82" s="461">
        <v>0</v>
      </c>
      <c r="J82" s="461">
        <v>0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344</v>
      </c>
      <c r="B83" s="460">
        <v>0</v>
      </c>
      <c r="C83" s="461">
        <v>0</v>
      </c>
      <c r="D83" s="461">
        <v>0</v>
      </c>
      <c r="E83" s="462">
        <v>0</v>
      </c>
      <c r="F83" s="460">
        <v>0</v>
      </c>
      <c r="G83" s="461">
        <v>0</v>
      </c>
      <c r="H83" s="461">
        <v>0</v>
      </c>
      <c r="I83" s="461">
        <v>3.8417500000000002</v>
      </c>
      <c r="J83" s="461">
        <v>3.8417500000000002</v>
      </c>
      <c r="K83" s="463">
        <v>0</v>
      </c>
      <c r="L83" s="150"/>
      <c r="M83" s="459" t="str">
        <f t="shared" si="1"/>
        <v/>
      </c>
    </row>
    <row r="84" spans="1:13" ht="14.45" customHeight="1" x14ac:dyDescent="0.2">
      <c r="A84" s="464" t="s">
        <v>345</v>
      </c>
      <c r="B84" s="460">
        <v>45</v>
      </c>
      <c r="C84" s="461">
        <v>51.033900000000003</v>
      </c>
      <c r="D84" s="461">
        <v>6.0339000000000027</v>
      </c>
      <c r="E84" s="462">
        <v>1.1340866666666667</v>
      </c>
      <c r="F84" s="460">
        <v>58.1048276</v>
      </c>
      <c r="G84" s="461">
        <v>43.578620700000002</v>
      </c>
      <c r="H84" s="461">
        <v>0</v>
      </c>
      <c r="I84" s="461">
        <v>50.597099999999998</v>
      </c>
      <c r="J84" s="461">
        <v>7.0184792999999956</v>
      </c>
      <c r="K84" s="463">
        <v>0.87078995136713899</v>
      </c>
      <c r="L84" s="150"/>
      <c r="M84" s="459" t="str">
        <f t="shared" si="1"/>
        <v>X</v>
      </c>
    </row>
    <row r="85" spans="1:13" ht="14.45" customHeight="1" x14ac:dyDescent="0.2">
      <c r="A85" s="464" t="s">
        <v>346</v>
      </c>
      <c r="B85" s="460">
        <v>0</v>
      </c>
      <c r="C85" s="461">
        <v>0</v>
      </c>
      <c r="D85" s="461">
        <v>0</v>
      </c>
      <c r="E85" s="462">
        <v>0</v>
      </c>
      <c r="F85" s="460">
        <v>0</v>
      </c>
      <c r="G85" s="461">
        <v>0</v>
      </c>
      <c r="H85" s="461">
        <v>0</v>
      </c>
      <c r="I85" s="461">
        <v>3.3410000000000002</v>
      </c>
      <c r="J85" s="461">
        <v>3.3410000000000002</v>
      </c>
      <c r="K85" s="463">
        <v>0</v>
      </c>
      <c r="L85" s="150"/>
      <c r="M85" s="459" t="str">
        <f t="shared" si="1"/>
        <v/>
      </c>
    </row>
    <row r="86" spans="1:13" ht="14.45" customHeight="1" x14ac:dyDescent="0.2">
      <c r="A86" s="464" t="s">
        <v>347</v>
      </c>
      <c r="B86" s="460">
        <v>39.999995999999996</v>
      </c>
      <c r="C86" s="461">
        <v>46.798900000000003</v>
      </c>
      <c r="D86" s="461">
        <v>6.7989040000000074</v>
      </c>
      <c r="E86" s="462">
        <v>1.169972616997262</v>
      </c>
      <c r="F86" s="460">
        <v>45.938353999999997</v>
      </c>
      <c r="G86" s="461">
        <v>34.453765499999996</v>
      </c>
      <c r="H86" s="461">
        <v>0</v>
      </c>
      <c r="I86" s="461">
        <v>13.9811</v>
      </c>
      <c r="J86" s="461">
        <v>-20.472665499999998</v>
      </c>
      <c r="K86" s="463">
        <v>0.30434481827537835</v>
      </c>
      <c r="L86" s="150"/>
      <c r="M86" s="459" t="str">
        <f t="shared" si="1"/>
        <v/>
      </c>
    </row>
    <row r="87" spans="1:13" ht="14.45" customHeight="1" x14ac:dyDescent="0.2">
      <c r="A87" s="464" t="s">
        <v>348</v>
      </c>
      <c r="B87" s="460">
        <v>5.0000039999999997</v>
      </c>
      <c r="C87" s="461">
        <v>4.2350000000000003</v>
      </c>
      <c r="D87" s="461">
        <v>-0.76500399999999935</v>
      </c>
      <c r="E87" s="462">
        <v>0.84699932240054221</v>
      </c>
      <c r="F87" s="460">
        <v>12.1664736</v>
      </c>
      <c r="G87" s="461">
        <v>9.1248551999999989</v>
      </c>
      <c r="H87" s="461">
        <v>0</v>
      </c>
      <c r="I87" s="461">
        <v>33.274999999999999</v>
      </c>
      <c r="J87" s="461">
        <v>24.1501448</v>
      </c>
      <c r="K87" s="463">
        <v>2.7349749067798905</v>
      </c>
      <c r="L87" s="150"/>
      <c r="M87" s="459" t="str">
        <f t="shared" si="1"/>
        <v/>
      </c>
    </row>
    <row r="88" spans="1:13" ht="14.45" customHeight="1" x14ac:dyDescent="0.2">
      <c r="A88" s="464" t="s">
        <v>349</v>
      </c>
      <c r="B88" s="460">
        <v>36261.519646000001</v>
      </c>
      <c r="C88" s="461">
        <v>39457.72092</v>
      </c>
      <c r="D88" s="461">
        <v>3196.2012739999991</v>
      </c>
      <c r="E88" s="462">
        <v>1.088143059232008</v>
      </c>
      <c r="F88" s="460">
        <v>42690.146831200007</v>
      </c>
      <c r="G88" s="461">
        <v>32017.610123400005</v>
      </c>
      <c r="H88" s="461">
        <v>3028.9610299999999</v>
      </c>
      <c r="I88" s="461">
        <v>29290.610670000002</v>
      </c>
      <c r="J88" s="461">
        <v>-2726.9994534000034</v>
      </c>
      <c r="K88" s="463">
        <v>0.68612110391227366</v>
      </c>
      <c r="L88" s="150"/>
      <c r="M88" s="459" t="str">
        <f t="shared" si="1"/>
        <v/>
      </c>
    </row>
    <row r="89" spans="1:13" ht="14.45" customHeight="1" x14ac:dyDescent="0.2">
      <c r="A89" s="464" t="s">
        <v>350</v>
      </c>
      <c r="B89" s="460">
        <v>25842.68</v>
      </c>
      <c r="C89" s="461">
        <v>29081.532999999999</v>
      </c>
      <c r="D89" s="461">
        <v>3238.8529999999992</v>
      </c>
      <c r="E89" s="462">
        <v>1.125329609777314</v>
      </c>
      <c r="F89" s="460">
        <v>31371.5619357</v>
      </c>
      <c r="G89" s="461">
        <v>23528.671451774997</v>
      </c>
      <c r="H89" s="461">
        <v>2232.5529999999999</v>
      </c>
      <c r="I89" s="461">
        <v>21606.893</v>
      </c>
      <c r="J89" s="461">
        <v>-1921.7784517749969</v>
      </c>
      <c r="K89" s="463">
        <v>0.68874138445150013</v>
      </c>
      <c r="L89" s="150"/>
      <c r="M89" s="459" t="str">
        <f t="shared" si="1"/>
        <v/>
      </c>
    </row>
    <row r="90" spans="1:13" ht="14.45" customHeight="1" x14ac:dyDescent="0.2">
      <c r="A90" s="464" t="s">
        <v>351</v>
      </c>
      <c r="B90" s="460">
        <v>25214.98</v>
      </c>
      <c r="C90" s="461">
        <v>28526.286</v>
      </c>
      <c r="D90" s="461">
        <v>3311.3060000000005</v>
      </c>
      <c r="E90" s="462">
        <v>1.1313229675375511</v>
      </c>
      <c r="F90" s="460">
        <v>30793.031987100003</v>
      </c>
      <c r="G90" s="461">
        <v>23094.773990325004</v>
      </c>
      <c r="H90" s="461">
        <v>2184.9340000000002</v>
      </c>
      <c r="I90" s="461">
        <v>21236.582999999999</v>
      </c>
      <c r="J90" s="461">
        <v>-1858.1909903250053</v>
      </c>
      <c r="K90" s="463">
        <v>0.68965547169556252</v>
      </c>
      <c r="L90" s="150"/>
      <c r="M90" s="459" t="str">
        <f t="shared" si="1"/>
        <v>X</v>
      </c>
    </row>
    <row r="91" spans="1:13" ht="14.45" customHeight="1" x14ac:dyDescent="0.2">
      <c r="A91" s="464" t="s">
        <v>352</v>
      </c>
      <c r="B91" s="460">
        <v>25214.98</v>
      </c>
      <c r="C91" s="461">
        <v>28526.286</v>
      </c>
      <c r="D91" s="461">
        <v>3311.3060000000005</v>
      </c>
      <c r="E91" s="462">
        <v>1.1313229675375511</v>
      </c>
      <c r="F91" s="460">
        <v>30793.031987100003</v>
      </c>
      <c r="G91" s="461">
        <v>23094.773990325004</v>
      </c>
      <c r="H91" s="461">
        <v>2184.9340000000002</v>
      </c>
      <c r="I91" s="461">
        <v>21236.582999999999</v>
      </c>
      <c r="J91" s="461">
        <v>-1858.1909903250053</v>
      </c>
      <c r="K91" s="463">
        <v>0.68965547169556252</v>
      </c>
      <c r="L91" s="150"/>
      <c r="M91" s="459" t="str">
        <f t="shared" si="1"/>
        <v/>
      </c>
    </row>
    <row r="92" spans="1:13" ht="14.45" customHeight="1" x14ac:dyDescent="0.2">
      <c r="A92" s="464" t="s">
        <v>353</v>
      </c>
      <c r="B92" s="460">
        <v>515.88</v>
      </c>
      <c r="C92" s="461">
        <v>440.52</v>
      </c>
      <c r="D92" s="461">
        <v>-75.360000000000014</v>
      </c>
      <c r="E92" s="462">
        <v>0.85391951616655037</v>
      </c>
      <c r="F92" s="460">
        <v>450.44727599999999</v>
      </c>
      <c r="G92" s="461">
        <v>337.83545700000002</v>
      </c>
      <c r="H92" s="461">
        <v>28.052</v>
      </c>
      <c r="I92" s="461">
        <v>229.374</v>
      </c>
      <c r="J92" s="461">
        <v>-108.46145700000002</v>
      </c>
      <c r="K92" s="463">
        <v>0.50921386857271167</v>
      </c>
      <c r="L92" s="150"/>
      <c r="M92" s="459" t="str">
        <f t="shared" si="1"/>
        <v>X</v>
      </c>
    </row>
    <row r="93" spans="1:13" ht="14.45" customHeight="1" x14ac:dyDescent="0.2">
      <c r="A93" s="464" t="s">
        <v>354</v>
      </c>
      <c r="B93" s="460">
        <v>515.88</v>
      </c>
      <c r="C93" s="461">
        <v>440.52</v>
      </c>
      <c r="D93" s="461">
        <v>-75.360000000000014</v>
      </c>
      <c r="E93" s="462">
        <v>0.85391951616655037</v>
      </c>
      <c r="F93" s="460">
        <v>450.44727599999999</v>
      </c>
      <c r="G93" s="461">
        <v>337.83545700000002</v>
      </c>
      <c r="H93" s="461">
        <v>28.052</v>
      </c>
      <c r="I93" s="461">
        <v>229.374</v>
      </c>
      <c r="J93" s="461">
        <v>-108.46145700000002</v>
      </c>
      <c r="K93" s="463">
        <v>0.50921386857271167</v>
      </c>
      <c r="L93" s="150"/>
      <c r="M93" s="459" t="str">
        <f t="shared" si="1"/>
        <v/>
      </c>
    </row>
    <row r="94" spans="1:13" ht="14.45" customHeight="1" x14ac:dyDescent="0.2">
      <c r="A94" s="464" t="s">
        <v>355</v>
      </c>
      <c r="B94" s="460">
        <v>65.62</v>
      </c>
      <c r="C94" s="461">
        <v>89.227000000000004</v>
      </c>
      <c r="D94" s="461">
        <v>23.606999999999999</v>
      </c>
      <c r="E94" s="462">
        <v>1.3597531240475464</v>
      </c>
      <c r="F94" s="460">
        <v>91.216051800000002</v>
      </c>
      <c r="G94" s="461">
        <v>68.412038850000002</v>
      </c>
      <c r="H94" s="461">
        <v>1.3169999999999999</v>
      </c>
      <c r="I94" s="461">
        <v>113.68600000000001</v>
      </c>
      <c r="J94" s="461">
        <v>45.273961150000005</v>
      </c>
      <c r="K94" s="463">
        <v>1.2463376539171804</v>
      </c>
      <c r="L94" s="150"/>
      <c r="M94" s="459" t="str">
        <f t="shared" si="1"/>
        <v>X</v>
      </c>
    </row>
    <row r="95" spans="1:13" ht="14.45" customHeight="1" x14ac:dyDescent="0.2">
      <c r="A95" s="464" t="s">
        <v>356</v>
      </c>
      <c r="B95" s="460">
        <v>65.62</v>
      </c>
      <c r="C95" s="461">
        <v>89.227000000000004</v>
      </c>
      <c r="D95" s="461">
        <v>23.606999999999999</v>
      </c>
      <c r="E95" s="462">
        <v>1.3597531240475464</v>
      </c>
      <c r="F95" s="460">
        <v>91.216051800000002</v>
      </c>
      <c r="G95" s="461">
        <v>68.412038850000002</v>
      </c>
      <c r="H95" s="461">
        <v>1.3169999999999999</v>
      </c>
      <c r="I95" s="461">
        <v>113.68600000000001</v>
      </c>
      <c r="J95" s="461">
        <v>45.273961150000005</v>
      </c>
      <c r="K95" s="463">
        <v>1.2463376539171804</v>
      </c>
      <c r="L95" s="150"/>
      <c r="M95" s="459" t="str">
        <f t="shared" si="1"/>
        <v/>
      </c>
    </row>
    <row r="96" spans="1:13" ht="14.45" customHeight="1" x14ac:dyDescent="0.2">
      <c r="A96" s="464" t="s">
        <v>357</v>
      </c>
      <c r="B96" s="460">
        <v>46.2</v>
      </c>
      <c r="C96" s="461">
        <v>25.5</v>
      </c>
      <c r="D96" s="461">
        <v>-20.700000000000003</v>
      </c>
      <c r="E96" s="462">
        <v>0.55194805194805197</v>
      </c>
      <c r="F96" s="460">
        <v>36.8666208</v>
      </c>
      <c r="G96" s="461">
        <v>27.649965600000002</v>
      </c>
      <c r="H96" s="461">
        <v>18.25</v>
      </c>
      <c r="I96" s="461">
        <v>27.25</v>
      </c>
      <c r="J96" s="461">
        <v>-0.39996560000000159</v>
      </c>
      <c r="K96" s="463">
        <v>0.73915101001065986</v>
      </c>
      <c r="L96" s="150"/>
      <c r="M96" s="459" t="str">
        <f t="shared" si="1"/>
        <v>X</v>
      </c>
    </row>
    <row r="97" spans="1:13" ht="14.45" customHeight="1" x14ac:dyDescent="0.2">
      <c r="A97" s="464" t="s">
        <v>358</v>
      </c>
      <c r="B97" s="460">
        <v>46.2</v>
      </c>
      <c r="C97" s="461">
        <v>25.5</v>
      </c>
      <c r="D97" s="461">
        <v>-20.700000000000003</v>
      </c>
      <c r="E97" s="462">
        <v>0.55194805194805197</v>
      </c>
      <c r="F97" s="460">
        <v>36.8666208</v>
      </c>
      <c r="G97" s="461">
        <v>27.649965600000002</v>
      </c>
      <c r="H97" s="461">
        <v>18.25</v>
      </c>
      <c r="I97" s="461">
        <v>27.25</v>
      </c>
      <c r="J97" s="461">
        <v>-0.39996560000000159</v>
      </c>
      <c r="K97" s="463">
        <v>0.73915101001065986</v>
      </c>
      <c r="L97" s="150"/>
      <c r="M97" s="459" t="str">
        <f t="shared" si="1"/>
        <v/>
      </c>
    </row>
    <row r="98" spans="1:13" ht="14.45" customHeight="1" x14ac:dyDescent="0.2">
      <c r="A98" s="464" t="s">
        <v>359</v>
      </c>
      <c r="B98" s="460">
        <v>9724.19</v>
      </c>
      <c r="C98" s="461">
        <v>9803.8419900000008</v>
      </c>
      <c r="D98" s="461">
        <v>79.651990000000296</v>
      </c>
      <c r="E98" s="462">
        <v>1.0081911182319556</v>
      </c>
      <c r="F98" s="460">
        <v>10557.968419199999</v>
      </c>
      <c r="G98" s="461">
        <v>7918.476314399999</v>
      </c>
      <c r="H98" s="461">
        <v>752.68431999999996</v>
      </c>
      <c r="I98" s="461">
        <v>7256.7024199999996</v>
      </c>
      <c r="J98" s="461">
        <v>-661.77389439999934</v>
      </c>
      <c r="K98" s="463">
        <v>0.68731995890454245</v>
      </c>
      <c r="L98" s="150"/>
      <c r="M98" s="459" t="str">
        <f t="shared" si="1"/>
        <v/>
      </c>
    </row>
    <row r="99" spans="1:13" ht="14.45" customHeight="1" x14ac:dyDescent="0.2">
      <c r="A99" s="464" t="s">
        <v>360</v>
      </c>
      <c r="B99" s="460">
        <v>2574.0500000000002</v>
      </c>
      <c r="C99" s="461">
        <v>2603.6593900000003</v>
      </c>
      <c r="D99" s="461">
        <v>29.609390000000076</v>
      </c>
      <c r="E99" s="462">
        <v>1.0115030360715604</v>
      </c>
      <c r="F99" s="460">
        <v>2811.2933661000002</v>
      </c>
      <c r="G99" s="461">
        <v>2108.470024575</v>
      </c>
      <c r="H99" s="461">
        <v>200.59317000000001</v>
      </c>
      <c r="I99" s="461">
        <v>1932.4343600000002</v>
      </c>
      <c r="J99" s="461">
        <v>-176.03566457499983</v>
      </c>
      <c r="K99" s="463">
        <v>0.68738267706325951</v>
      </c>
      <c r="L99" s="150"/>
      <c r="M99" s="459" t="str">
        <f t="shared" si="1"/>
        <v>X</v>
      </c>
    </row>
    <row r="100" spans="1:13" ht="14.45" customHeight="1" x14ac:dyDescent="0.2">
      <c r="A100" s="464" t="s">
        <v>361</v>
      </c>
      <c r="B100" s="460">
        <v>2574.0500000000002</v>
      </c>
      <c r="C100" s="461">
        <v>2603.6593900000003</v>
      </c>
      <c r="D100" s="461">
        <v>29.609390000000076</v>
      </c>
      <c r="E100" s="462">
        <v>1.0115030360715604</v>
      </c>
      <c r="F100" s="460">
        <v>2811.2933661000002</v>
      </c>
      <c r="G100" s="461">
        <v>2108.470024575</v>
      </c>
      <c r="H100" s="461">
        <v>200.59317000000001</v>
      </c>
      <c r="I100" s="461">
        <v>1932.4343600000002</v>
      </c>
      <c r="J100" s="461">
        <v>-176.03566457499983</v>
      </c>
      <c r="K100" s="463">
        <v>0.68738267706325951</v>
      </c>
      <c r="L100" s="150"/>
      <c r="M100" s="459" t="str">
        <f t="shared" si="1"/>
        <v/>
      </c>
    </row>
    <row r="101" spans="1:13" ht="14.45" customHeight="1" x14ac:dyDescent="0.2">
      <c r="A101" s="464" t="s">
        <v>362</v>
      </c>
      <c r="B101" s="460">
        <v>7150.14</v>
      </c>
      <c r="C101" s="461">
        <v>7200.1825999999992</v>
      </c>
      <c r="D101" s="461">
        <v>50.042599999998856</v>
      </c>
      <c r="E101" s="462">
        <v>1.0069988279949762</v>
      </c>
      <c r="F101" s="460">
        <v>7746.6750530999998</v>
      </c>
      <c r="G101" s="461">
        <v>5810.0062898249998</v>
      </c>
      <c r="H101" s="461">
        <v>552.09114999999997</v>
      </c>
      <c r="I101" s="461">
        <v>5324.2680599999994</v>
      </c>
      <c r="J101" s="461">
        <v>-485.73822982500042</v>
      </c>
      <c r="K101" s="463">
        <v>0.68729719828242675</v>
      </c>
      <c r="L101" s="150"/>
      <c r="M101" s="459" t="str">
        <f t="shared" si="1"/>
        <v>X</v>
      </c>
    </row>
    <row r="102" spans="1:13" ht="14.45" customHeight="1" x14ac:dyDescent="0.2">
      <c r="A102" s="464" t="s">
        <v>363</v>
      </c>
      <c r="B102" s="460">
        <v>7150.14</v>
      </c>
      <c r="C102" s="461">
        <v>7200.1825999999992</v>
      </c>
      <c r="D102" s="461">
        <v>50.042599999998856</v>
      </c>
      <c r="E102" s="462">
        <v>1.0069988279949762</v>
      </c>
      <c r="F102" s="460">
        <v>7746.6750530999998</v>
      </c>
      <c r="G102" s="461">
        <v>5810.0062898249998</v>
      </c>
      <c r="H102" s="461">
        <v>552.09114999999997</v>
      </c>
      <c r="I102" s="461">
        <v>5324.2680599999994</v>
      </c>
      <c r="J102" s="461">
        <v>-485.73822982500042</v>
      </c>
      <c r="K102" s="463">
        <v>0.68729719828242675</v>
      </c>
      <c r="L102" s="150"/>
      <c r="M102" s="459" t="str">
        <f t="shared" si="1"/>
        <v/>
      </c>
    </row>
    <row r="103" spans="1:13" ht="14.45" customHeight="1" x14ac:dyDescent="0.2">
      <c r="A103" s="464" t="s">
        <v>364</v>
      </c>
      <c r="B103" s="460">
        <v>118.37964599999999</v>
      </c>
      <c r="C103" s="461">
        <v>0</v>
      </c>
      <c r="D103" s="461">
        <v>-118.37964599999999</v>
      </c>
      <c r="E103" s="462">
        <v>0</v>
      </c>
      <c r="F103" s="460">
        <v>133.1852403</v>
      </c>
      <c r="G103" s="461">
        <v>99.888930224999996</v>
      </c>
      <c r="H103" s="461">
        <v>0</v>
      </c>
      <c r="I103" s="461">
        <v>0</v>
      </c>
      <c r="J103" s="461">
        <v>-99.888930224999996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365</v>
      </c>
      <c r="B104" s="460">
        <v>118.37964599999999</v>
      </c>
      <c r="C104" s="461">
        <v>0</v>
      </c>
      <c r="D104" s="461">
        <v>-118.37964599999999</v>
      </c>
      <c r="E104" s="462">
        <v>0</v>
      </c>
      <c r="F104" s="460">
        <v>133.1852403</v>
      </c>
      <c r="G104" s="461">
        <v>99.888930224999996</v>
      </c>
      <c r="H104" s="461">
        <v>0</v>
      </c>
      <c r="I104" s="461">
        <v>0</v>
      </c>
      <c r="J104" s="461">
        <v>-99.888930224999996</v>
      </c>
      <c r="K104" s="463">
        <v>0</v>
      </c>
      <c r="L104" s="150"/>
      <c r="M104" s="459" t="str">
        <f t="shared" si="1"/>
        <v>X</v>
      </c>
    </row>
    <row r="105" spans="1:13" ht="14.45" customHeight="1" x14ac:dyDescent="0.2">
      <c r="A105" s="464" t="s">
        <v>366</v>
      </c>
      <c r="B105" s="460">
        <v>118.37964599999999</v>
      </c>
      <c r="C105" s="461">
        <v>0</v>
      </c>
      <c r="D105" s="461">
        <v>-118.37964599999999</v>
      </c>
      <c r="E105" s="462">
        <v>0</v>
      </c>
      <c r="F105" s="460">
        <v>133.1852403</v>
      </c>
      <c r="G105" s="461">
        <v>99.888930224999996</v>
      </c>
      <c r="H105" s="461">
        <v>0</v>
      </c>
      <c r="I105" s="461">
        <v>0</v>
      </c>
      <c r="J105" s="461">
        <v>-99.888930224999996</v>
      </c>
      <c r="K105" s="463">
        <v>0</v>
      </c>
      <c r="L105" s="150"/>
      <c r="M105" s="459" t="str">
        <f t="shared" si="1"/>
        <v/>
      </c>
    </row>
    <row r="106" spans="1:13" ht="14.45" customHeight="1" x14ac:dyDescent="0.2">
      <c r="A106" s="464" t="s">
        <v>367</v>
      </c>
      <c r="B106" s="460">
        <v>576.27</v>
      </c>
      <c r="C106" s="461">
        <v>572.34593000000007</v>
      </c>
      <c r="D106" s="461">
        <v>-3.9240699999999151</v>
      </c>
      <c r="E106" s="462">
        <v>0.99319057039235092</v>
      </c>
      <c r="F106" s="460">
        <v>627.43123600000001</v>
      </c>
      <c r="G106" s="461">
        <v>470.57342699999998</v>
      </c>
      <c r="H106" s="461">
        <v>43.723709999999997</v>
      </c>
      <c r="I106" s="461">
        <v>427.01524999999998</v>
      </c>
      <c r="J106" s="461">
        <v>-43.558177000000001</v>
      </c>
      <c r="K106" s="463">
        <v>0.68057697082840163</v>
      </c>
      <c r="L106" s="150"/>
      <c r="M106" s="459" t="str">
        <f t="shared" si="1"/>
        <v/>
      </c>
    </row>
    <row r="107" spans="1:13" ht="14.45" customHeight="1" x14ac:dyDescent="0.2">
      <c r="A107" s="464" t="s">
        <v>368</v>
      </c>
      <c r="B107" s="460">
        <v>576.27</v>
      </c>
      <c r="C107" s="461">
        <v>572.34593000000007</v>
      </c>
      <c r="D107" s="461">
        <v>-3.9240699999999151</v>
      </c>
      <c r="E107" s="462">
        <v>0.99319057039235092</v>
      </c>
      <c r="F107" s="460">
        <v>627.43123600000001</v>
      </c>
      <c r="G107" s="461">
        <v>470.57342699999998</v>
      </c>
      <c r="H107" s="461">
        <v>43.723709999999997</v>
      </c>
      <c r="I107" s="461">
        <v>427.01524999999998</v>
      </c>
      <c r="J107" s="461">
        <v>-43.558177000000001</v>
      </c>
      <c r="K107" s="463">
        <v>0.68057697082840163</v>
      </c>
      <c r="L107" s="150"/>
      <c r="M107" s="459" t="str">
        <f t="shared" si="1"/>
        <v>X</v>
      </c>
    </row>
    <row r="108" spans="1:13" ht="14.45" customHeight="1" x14ac:dyDescent="0.2">
      <c r="A108" s="464" t="s">
        <v>369</v>
      </c>
      <c r="B108" s="460">
        <v>576.27</v>
      </c>
      <c r="C108" s="461">
        <v>572.34593000000007</v>
      </c>
      <c r="D108" s="461">
        <v>-3.9240699999999151</v>
      </c>
      <c r="E108" s="462">
        <v>0.99319057039235092</v>
      </c>
      <c r="F108" s="460">
        <v>627.43123600000001</v>
      </c>
      <c r="G108" s="461">
        <v>470.57342699999998</v>
      </c>
      <c r="H108" s="461">
        <v>43.723709999999997</v>
      </c>
      <c r="I108" s="461">
        <v>427.01524999999998</v>
      </c>
      <c r="J108" s="461">
        <v>-43.558177000000001</v>
      </c>
      <c r="K108" s="463">
        <v>0.68057697082840163</v>
      </c>
      <c r="L108" s="150"/>
      <c r="M108" s="459" t="str">
        <f t="shared" si="1"/>
        <v/>
      </c>
    </row>
    <row r="109" spans="1:13" ht="14.45" customHeight="1" x14ac:dyDescent="0.2">
      <c r="A109" s="464" t="s">
        <v>370</v>
      </c>
      <c r="B109" s="460">
        <v>0</v>
      </c>
      <c r="C109" s="461">
        <v>111.42110000000001</v>
      </c>
      <c r="D109" s="461">
        <v>111.42110000000001</v>
      </c>
      <c r="E109" s="462">
        <v>0</v>
      </c>
      <c r="F109" s="460">
        <v>103.45982640000001</v>
      </c>
      <c r="G109" s="461">
        <v>77.594869800000012</v>
      </c>
      <c r="H109" s="461">
        <v>17.399999999999999</v>
      </c>
      <c r="I109" s="461">
        <v>37.35</v>
      </c>
      <c r="J109" s="461">
        <v>-40.244869800000011</v>
      </c>
      <c r="K109" s="463">
        <v>0.36100969139070582</v>
      </c>
      <c r="L109" s="150"/>
      <c r="M109" s="459" t="str">
        <f t="shared" si="1"/>
        <v/>
      </c>
    </row>
    <row r="110" spans="1:13" ht="14.45" customHeight="1" x14ac:dyDescent="0.2">
      <c r="A110" s="464" t="s">
        <v>371</v>
      </c>
      <c r="B110" s="460">
        <v>0</v>
      </c>
      <c r="C110" s="461">
        <v>111.42110000000001</v>
      </c>
      <c r="D110" s="461">
        <v>111.42110000000001</v>
      </c>
      <c r="E110" s="462">
        <v>0</v>
      </c>
      <c r="F110" s="460">
        <v>103.45982640000001</v>
      </c>
      <c r="G110" s="461">
        <v>77.594869800000012</v>
      </c>
      <c r="H110" s="461">
        <v>17.399999999999999</v>
      </c>
      <c r="I110" s="461">
        <v>37.35</v>
      </c>
      <c r="J110" s="461">
        <v>-40.244869800000011</v>
      </c>
      <c r="K110" s="463">
        <v>0.36100969139070582</v>
      </c>
      <c r="L110" s="150"/>
      <c r="M110" s="459" t="str">
        <f t="shared" si="1"/>
        <v/>
      </c>
    </row>
    <row r="111" spans="1:13" ht="14.45" customHeight="1" x14ac:dyDescent="0.2">
      <c r="A111" s="464" t="s">
        <v>372</v>
      </c>
      <c r="B111" s="460">
        <v>0</v>
      </c>
      <c r="C111" s="461">
        <v>49.977499999999999</v>
      </c>
      <c r="D111" s="461">
        <v>49.977499999999999</v>
      </c>
      <c r="E111" s="462">
        <v>0</v>
      </c>
      <c r="F111" s="460">
        <v>66.093369600000003</v>
      </c>
      <c r="G111" s="461">
        <v>49.570027199999998</v>
      </c>
      <c r="H111" s="461">
        <v>17.399999999999999</v>
      </c>
      <c r="I111" s="461">
        <v>25.75</v>
      </c>
      <c r="J111" s="461">
        <v>-23.820027199999998</v>
      </c>
      <c r="K111" s="463">
        <v>0.38960035107666835</v>
      </c>
      <c r="L111" s="150"/>
      <c r="M111" s="459" t="str">
        <f t="shared" si="1"/>
        <v>X</v>
      </c>
    </row>
    <row r="112" spans="1:13" ht="14.45" customHeight="1" x14ac:dyDescent="0.2">
      <c r="A112" s="464" t="s">
        <v>373</v>
      </c>
      <c r="B112" s="460">
        <v>0</v>
      </c>
      <c r="C112" s="461">
        <v>25.41</v>
      </c>
      <c r="D112" s="461">
        <v>25.41</v>
      </c>
      <c r="E112" s="462">
        <v>0</v>
      </c>
      <c r="F112" s="460">
        <v>40.508652000000005</v>
      </c>
      <c r="G112" s="461">
        <v>30.381489000000002</v>
      </c>
      <c r="H112" s="461">
        <v>0</v>
      </c>
      <c r="I112" s="461">
        <v>2.5</v>
      </c>
      <c r="J112" s="461">
        <v>-27.881489000000002</v>
      </c>
      <c r="K112" s="463">
        <v>6.171521086408898E-2</v>
      </c>
      <c r="L112" s="150"/>
      <c r="M112" s="459" t="str">
        <f t="shared" si="1"/>
        <v/>
      </c>
    </row>
    <row r="113" spans="1:13" ht="14.45" customHeight="1" x14ac:dyDescent="0.2">
      <c r="A113" s="464" t="s">
        <v>374</v>
      </c>
      <c r="B113" s="460">
        <v>0</v>
      </c>
      <c r="C113" s="461">
        <v>22.25</v>
      </c>
      <c r="D113" s="461">
        <v>22.25</v>
      </c>
      <c r="E113" s="462">
        <v>0</v>
      </c>
      <c r="F113" s="460">
        <v>24.697183199999998</v>
      </c>
      <c r="G113" s="461">
        <v>18.522887399999998</v>
      </c>
      <c r="H113" s="461">
        <v>17.399999999999999</v>
      </c>
      <c r="I113" s="461">
        <v>23.25</v>
      </c>
      <c r="J113" s="461">
        <v>4.7271126000000017</v>
      </c>
      <c r="K113" s="463">
        <v>0.94140290460330722</v>
      </c>
      <c r="L113" s="150"/>
      <c r="M113" s="459" t="str">
        <f t="shared" si="1"/>
        <v/>
      </c>
    </row>
    <row r="114" spans="1:13" ht="14.45" customHeight="1" x14ac:dyDescent="0.2">
      <c r="A114" s="464" t="s">
        <v>375</v>
      </c>
      <c r="B114" s="460">
        <v>0</v>
      </c>
      <c r="C114" s="461">
        <v>2.3174999999999999</v>
      </c>
      <c r="D114" s="461">
        <v>2.3174999999999999</v>
      </c>
      <c r="E114" s="462">
        <v>0</v>
      </c>
      <c r="F114" s="460">
        <v>0.88753440000000006</v>
      </c>
      <c r="G114" s="461">
        <v>0.6656508000000001</v>
      </c>
      <c r="H114" s="461">
        <v>0</v>
      </c>
      <c r="I114" s="461">
        <v>0</v>
      </c>
      <c r="J114" s="461">
        <v>-0.6656508000000001</v>
      </c>
      <c r="K114" s="463">
        <v>0</v>
      </c>
      <c r="L114" s="150"/>
      <c r="M114" s="459" t="str">
        <f t="shared" si="1"/>
        <v/>
      </c>
    </row>
    <row r="115" spans="1:13" ht="14.45" customHeight="1" x14ac:dyDescent="0.2">
      <c r="A115" s="464" t="s">
        <v>376</v>
      </c>
      <c r="B115" s="460">
        <v>0</v>
      </c>
      <c r="C115" s="461">
        <v>40.7286</v>
      </c>
      <c r="D115" s="461">
        <v>40.7286</v>
      </c>
      <c r="E115" s="462">
        <v>0</v>
      </c>
      <c r="F115" s="460">
        <v>21.7671432</v>
      </c>
      <c r="G115" s="461">
        <v>16.325357399999998</v>
      </c>
      <c r="H115" s="461">
        <v>0</v>
      </c>
      <c r="I115" s="461">
        <v>0</v>
      </c>
      <c r="J115" s="461">
        <v>-16.325357399999998</v>
      </c>
      <c r="K115" s="463">
        <v>0</v>
      </c>
      <c r="L115" s="150"/>
      <c r="M115" s="459" t="str">
        <f t="shared" si="1"/>
        <v>X</v>
      </c>
    </row>
    <row r="116" spans="1:13" ht="14.45" customHeight="1" x14ac:dyDescent="0.2">
      <c r="A116" s="464" t="s">
        <v>377</v>
      </c>
      <c r="B116" s="460">
        <v>0</v>
      </c>
      <c r="C116" s="461">
        <v>40.7286</v>
      </c>
      <c r="D116" s="461">
        <v>40.7286</v>
      </c>
      <c r="E116" s="462">
        <v>0</v>
      </c>
      <c r="F116" s="460">
        <v>21.7671432</v>
      </c>
      <c r="G116" s="461">
        <v>16.325357399999998</v>
      </c>
      <c r="H116" s="461">
        <v>0</v>
      </c>
      <c r="I116" s="461">
        <v>0</v>
      </c>
      <c r="J116" s="461">
        <v>-16.325357399999998</v>
      </c>
      <c r="K116" s="463">
        <v>0</v>
      </c>
      <c r="L116" s="150"/>
      <c r="M116" s="459" t="str">
        <f t="shared" si="1"/>
        <v/>
      </c>
    </row>
    <row r="117" spans="1:13" ht="14.45" customHeight="1" x14ac:dyDescent="0.2">
      <c r="A117" s="464" t="s">
        <v>378</v>
      </c>
      <c r="B117" s="460">
        <v>0</v>
      </c>
      <c r="C117" s="461">
        <v>18.899999999999999</v>
      </c>
      <c r="D117" s="461">
        <v>18.899999999999999</v>
      </c>
      <c r="E117" s="462">
        <v>0</v>
      </c>
      <c r="F117" s="460">
        <v>14.870131199999999</v>
      </c>
      <c r="G117" s="461">
        <v>11.152598399999999</v>
      </c>
      <c r="H117" s="461">
        <v>0</v>
      </c>
      <c r="I117" s="461">
        <v>11.6</v>
      </c>
      <c r="J117" s="461">
        <v>0.44740160000000095</v>
      </c>
      <c r="K117" s="463">
        <v>0.78008726647953186</v>
      </c>
      <c r="L117" s="150"/>
      <c r="M117" s="459" t="str">
        <f t="shared" si="1"/>
        <v>X</v>
      </c>
    </row>
    <row r="118" spans="1:13" ht="14.45" customHeight="1" x14ac:dyDescent="0.2">
      <c r="A118" s="464" t="s">
        <v>379</v>
      </c>
      <c r="B118" s="460">
        <v>0</v>
      </c>
      <c r="C118" s="461">
        <v>18.899999999999999</v>
      </c>
      <c r="D118" s="461">
        <v>18.899999999999999</v>
      </c>
      <c r="E118" s="462">
        <v>0</v>
      </c>
      <c r="F118" s="460">
        <v>14.870131199999999</v>
      </c>
      <c r="G118" s="461">
        <v>11.152598399999999</v>
      </c>
      <c r="H118" s="461">
        <v>0</v>
      </c>
      <c r="I118" s="461">
        <v>11.6</v>
      </c>
      <c r="J118" s="461">
        <v>0.44740160000000095</v>
      </c>
      <c r="K118" s="463">
        <v>0.78008726647953186</v>
      </c>
      <c r="L118" s="150"/>
      <c r="M118" s="459" t="str">
        <f t="shared" si="1"/>
        <v/>
      </c>
    </row>
    <row r="119" spans="1:13" ht="14.45" customHeight="1" x14ac:dyDescent="0.2">
      <c r="A119" s="464" t="s">
        <v>380</v>
      </c>
      <c r="B119" s="460">
        <v>0</v>
      </c>
      <c r="C119" s="461">
        <v>1.8149999999999999</v>
      </c>
      <c r="D119" s="461">
        <v>1.8149999999999999</v>
      </c>
      <c r="E119" s="462">
        <v>0</v>
      </c>
      <c r="F119" s="460">
        <v>0.72918240000000001</v>
      </c>
      <c r="G119" s="461">
        <v>0.54688680000000001</v>
      </c>
      <c r="H119" s="461">
        <v>0</v>
      </c>
      <c r="I119" s="461">
        <v>0</v>
      </c>
      <c r="J119" s="461">
        <v>-0.54688680000000001</v>
      </c>
      <c r="K119" s="463">
        <v>0</v>
      </c>
      <c r="L119" s="150"/>
      <c r="M119" s="459" t="str">
        <f t="shared" si="1"/>
        <v>X</v>
      </c>
    </row>
    <row r="120" spans="1:13" ht="14.45" customHeight="1" x14ac:dyDescent="0.2">
      <c r="A120" s="464" t="s">
        <v>381</v>
      </c>
      <c r="B120" s="460">
        <v>0</v>
      </c>
      <c r="C120" s="461">
        <v>1.8149999999999999</v>
      </c>
      <c r="D120" s="461">
        <v>1.8149999999999999</v>
      </c>
      <c r="E120" s="462">
        <v>0</v>
      </c>
      <c r="F120" s="460">
        <v>0.72918240000000001</v>
      </c>
      <c r="G120" s="461">
        <v>0.54688680000000001</v>
      </c>
      <c r="H120" s="461">
        <v>0</v>
      </c>
      <c r="I120" s="461">
        <v>0</v>
      </c>
      <c r="J120" s="461">
        <v>-0.54688680000000001</v>
      </c>
      <c r="K120" s="463">
        <v>0</v>
      </c>
      <c r="L120" s="150"/>
      <c r="M120" s="459" t="str">
        <f t="shared" si="1"/>
        <v/>
      </c>
    </row>
    <row r="121" spans="1:13" ht="14.45" customHeight="1" x14ac:dyDescent="0.2">
      <c r="A121" s="464" t="s">
        <v>382</v>
      </c>
      <c r="B121" s="460">
        <v>721</v>
      </c>
      <c r="C121" s="461">
        <v>787.46222</v>
      </c>
      <c r="D121" s="461">
        <v>66.462220000000002</v>
      </c>
      <c r="E121" s="462">
        <v>1.092180610263523</v>
      </c>
      <c r="F121" s="460">
        <v>626.22637139999995</v>
      </c>
      <c r="G121" s="461">
        <v>469.66977854999993</v>
      </c>
      <c r="H121" s="461">
        <v>69.371340000000004</v>
      </c>
      <c r="I121" s="461">
        <v>516.78541999999993</v>
      </c>
      <c r="J121" s="461">
        <v>47.115641449999998</v>
      </c>
      <c r="K121" s="463">
        <v>0.82523739593506362</v>
      </c>
      <c r="L121" s="150"/>
      <c r="M121" s="459" t="str">
        <f t="shared" si="1"/>
        <v/>
      </c>
    </row>
    <row r="122" spans="1:13" ht="14.45" customHeight="1" x14ac:dyDescent="0.2">
      <c r="A122" s="464" t="s">
        <v>383</v>
      </c>
      <c r="B122" s="460">
        <v>687</v>
      </c>
      <c r="C122" s="461">
        <v>697.27062999999998</v>
      </c>
      <c r="D122" s="461">
        <v>10.270629999999983</v>
      </c>
      <c r="E122" s="462">
        <v>1.0149499708879184</v>
      </c>
      <c r="F122" s="460">
        <v>626.22637139999995</v>
      </c>
      <c r="G122" s="461">
        <v>469.66977854999993</v>
      </c>
      <c r="H122" s="461">
        <v>69.371340000000004</v>
      </c>
      <c r="I122" s="461">
        <v>516.78541999999993</v>
      </c>
      <c r="J122" s="461">
        <v>47.115641449999998</v>
      </c>
      <c r="K122" s="463">
        <v>0.82523739593506362</v>
      </c>
      <c r="L122" s="150"/>
      <c r="M122" s="459" t="str">
        <f t="shared" si="1"/>
        <v/>
      </c>
    </row>
    <row r="123" spans="1:13" ht="14.45" customHeight="1" x14ac:dyDescent="0.2">
      <c r="A123" s="464" t="s">
        <v>384</v>
      </c>
      <c r="B123" s="460">
        <v>687</v>
      </c>
      <c r="C123" s="461">
        <v>697.27062999999998</v>
      </c>
      <c r="D123" s="461">
        <v>10.270629999999983</v>
      </c>
      <c r="E123" s="462">
        <v>1.0149499708879184</v>
      </c>
      <c r="F123" s="460">
        <v>626.22637139999995</v>
      </c>
      <c r="G123" s="461">
        <v>469.66977854999993</v>
      </c>
      <c r="H123" s="461">
        <v>69.371340000000004</v>
      </c>
      <c r="I123" s="461">
        <v>516.78541999999993</v>
      </c>
      <c r="J123" s="461">
        <v>47.115641449999998</v>
      </c>
      <c r="K123" s="463">
        <v>0.82523739593506362</v>
      </c>
      <c r="L123" s="150"/>
      <c r="M123" s="459" t="str">
        <f t="shared" si="1"/>
        <v>X</v>
      </c>
    </row>
    <row r="124" spans="1:13" ht="14.45" customHeight="1" x14ac:dyDescent="0.2">
      <c r="A124" s="464" t="s">
        <v>385</v>
      </c>
      <c r="B124" s="460">
        <v>3</v>
      </c>
      <c r="C124" s="461">
        <v>3.3229499999999996</v>
      </c>
      <c r="D124" s="461">
        <v>0.32294999999999963</v>
      </c>
      <c r="E124" s="462">
        <v>1.1076499999999998</v>
      </c>
      <c r="F124" s="460">
        <v>4.2323177999999997</v>
      </c>
      <c r="G124" s="461">
        <v>3.1742383499999995</v>
      </c>
      <c r="H124" s="461">
        <v>0.29475000000000001</v>
      </c>
      <c r="I124" s="461">
        <v>2.6531100000000003</v>
      </c>
      <c r="J124" s="461">
        <v>-0.52112834999999924</v>
      </c>
      <c r="K124" s="463">
        <v>0.62686927716061414</v>
      </c>
      <c r="L124" s="150"/>
      <c r="M124" s="459" t="str">
        <f t="shared" si="1"/>
        <v/>
      </c>
    </row>
    <row r="125" spans="1:13" ht="14.45" customHeight="1" x14ac:dyDescent="0.2">
      <c r="A125" s="464" t="s">
        <v>386</v>
      </c>
      <c r="B125" s="460">
        <v>549</v>
      </c>
      <c r="C125" s="461">
        <v>546.76300000000003</v>
      </c>
      <c r="D125" s="461">
        <v>-2.2369999999999663</v>
      </c>
      <c r="E125" s="462">
        <v>0.99592531876138435</v>
      </c>
      <c r="F125" s="460">
        <v>464.89416360000001</v>
      </c>
      <c r="G125" s="461">
        <v>348.67062270000002</v>
      </c>
      <c r="H125" s="461">
        <v>56.365000000000002</v>
      </c>
      <c r="I125" s="461">
        <v>399.26400000000001</v>
      </c>
      <c r="J125" s="461">
        <v>50.593377299999986</v>
      </c>
      <c r="K125" s="463">
        <v>0.8588277316889078</v>
      </c>
      <c r="L125" s="150"/>
      <c r="M125" s="459" t="str">
        <f t="shared" si="1"/>
        <v/>
      </c>
    </row>
    <row r="126" spans="1:13" ht="14.45" customHeight="1" x14ac:dyDescent="0.2">
      <c r="A126" s="464" t="s">
        <v>387</v>
      </c>
      <c r="B126" s="460">
        <v>113.000004</v>
      </c>
      <c r="C126" s="461">
        <v>123.54</v>
      </c>
      <c r="D126" s="461">
        <v>10.539996000000002</v>
      </c>
      <c r="E126" s="462">
        <v>1.0932742975832108</v>
      </c>
      <c r="F126" s="460">
        <v>133.03800000000001</v>
      </c>
      <c r="G126" s="461">
        <v>99.778500000000008</v>
      </c>
      <c r="H126" s="461">
        <v>10.743</v>
      </c>
      <c r="I126" s="461">
        <v>97.150999999999996</v>
      </c>
      <c r="J126" s="461">
        <v>-2.6275000000000119</v>
      </c>
      <c r="K126" s="463">
        <v>0.73025000375832461</v>
      </c>
      <c r="L126" s="150"/>
      <c r="M126" s="459" t="str">
        <f t="shared" si="1"/>
        <v/>
      </c>
    </row>
    <row r="127" spans="1:13" ht="14.45" customHeight="1" x14ac:dyDescent="0.2">
      <c r="A127" s="464" t="s">
        <v>388</v>
      </c>
      <c r="B127" s="460">
        <v>21.999995999999999</v>
      </c>
      <c r="C127" s="461">
        <v>23.644680000000001</v>
      </c>
      <c r="D127" s="461">
        <v>1.6446840000000016</v>
      </c>
      <c r="E127" s="462">
        <v>1.0747583772287959</v>
      </c>
      <c r="F127" s="460">
        <v>24.061889999999998</v>
      </c>
      <c r="G127" s="461">
        <v>18.046417499999997</v>
      </c>
      <c r="H127" s="461">
        <v>1.9685899999999998</v>
      </c>
      <c r="I127" s="461">
        <v>17.717310000000001</v>
      </c>
      <c r="J127" s="461">
        <v>-0.32910749999999567</v>
      </c>
      <c r="K127" s="463">
        <v>0.7363224584602458</v>
      </c>
      <c r="L127" s="150"/>
      <c r="M127" s="459" t="str">
        <f t="shared" si="1"/>
        <v/>
      </c>
    </row>
    <row r="128" spans="1:13" ht="14.45" customHeight="1" x14ac:dyDescent="0.2">
      <c r="A128" s="464" t="s">
        <v>389</v>
      </c>
      <c r="B128" s="460">
        <v>34</v>
      </c>
      <c r="C128" s="461">
        <v>90.191589999999991</v>
      </c>
      <c r="D128" s="461">
        <v>56.191589999999991</v>
      </c>
      <c r="E128" s="462">
        <v>2.6526938235294115</v>
      </c>
      <c r="F128" s="460">
        <v>0</v>
      </c>
      <c r="G128" s="461">
        <v>0</v>
      </c>
      <c r="H128" s="461">
        <v>0</v>
      </c>
      <c r="I128" s="461">
        <v>0</v>
      </c>
      <c r="J128" s="461">
        <v>0</v>
      </c>
      <c r="K128" s="463">
        <v>0</v>
      </c>
      <c r="L128" s="150"/>
      <c r="M128" s="459" t="str">
        <f t="shared" si="1"/>
        <v/>
      </c>
    </row>
    <row r="129" spans="1:13" ht="14.45" customHeight="1" x14ac:dyDescent="0.2">
      <c r="A129" s="464" t="s">
        <v>390</v>
      </c>
      <c r="B129" s="460">
        <v>34</v>
      </c>
      <c r="C129" s="461">
        <v>61.435940000000002</v>
      </c>
      <c r="D129" s="461">
        <v>27.435940000000002</v>
      </c>
      <c r="E129" s="462">
        <v>1.806939411764706</v>
      </c>
      <c r="F129" s="460">
        <v>0</v>
      </c>
      <c r="G129" s="461">
        <v>0</v>
      </c>
      <c r="H129" s="461">
        <v>0</v>
      </c>
      <c r="I129" s="461">
        <v>0</v>
      </c>
      <c r="J129" s="461">
        <v>0</v>
      </c>
      <c r="K129" s="463">
        <v>0</v>
      </c>
      <c r="L129" s="150"/>
      <c r="M129" s="459" t="str">
        <f t="shared" si="1"/>
        <v>X</v>
      </c>
    </row>
    <row r="130" spans="1:13" ht="14.45" customHeight="1" x14ac:dyDescent="0.2">
      <c r="A130" s="464" t="s">
        <v>391</v>
      </c>
      <c r="B130" s="460">
        <v>34</v>
      </c>
      <c r="C130" s="461">
        <v>61.435940000000002</v>
      </c>
      <c r="D130" s="461">
        <v>27.435940000000002</v>
      </c>
      <c r="E130" s="462">
        <v>1.806939411764706</v>
      </c>
      <c r="F130" s="460">
        <v>0</v>
      </c>
      <c r="G130" s="461">
        <v>0</v>
      </c>
      <c r="H130" s="461">
        <v>0</v>
      </c>
      <c r="I130" s="461">
        <v>0</v>
      </c>
      <c r="J130" s="461">
        <v>0</v>
      </c>
      <c r="K130" s="463">
        <v>0</v>
      </c>
      <c r="L130" s="150"/>
      <c r="M130" s="459" t="str">
        <f t="shared" si="1"/>
        <v/>
      </c>
    </row>
    <row r="131" spans="1:13" ht="14.45" customHeight="1" x14ac:dyDescent="0.2">
      <c r="A131" s="464" t="s">
        <v>392</v>
      </c>
      <c r="B131" s="460">
        <v>0</v>
      </c>
      <c r="C131" s="461">
        <v>21.205249999999999</v>
      </c>
      <c r="D131" s="461">
        <v>21.205249999999999</v>
      </c>
      <c r="E131" s="462">
        <v>0</v>
      </c>
      <c r="F131" s="460">
        <v>0</v>
      </c>
      <c r="G131" s="461">
        <v>0</v>
      </c>
      <c r="H131" s="461">
        <v>0</v>
      </c>
      <c r="I131" s="461">
        <v>0</v>
      </c>
      <c r="J131" s="461">
        <v>0</v>
      </c>
      <c r="K131" s="463">
        <v>0</v>
      </c>
      <c r="L131" s="150"/>
      <c r="M131" s="459" t="str">
        <f t="shared" si="1"/>
        <v>X</v>
      </c>
    </row>
    <row r="132" spans="1:13" ht="14.45" customHeight="1" x14ac:dyDescent="0.2">
      <c r="A132" s="464" t="s">
        <v>393</v>
      </c>
      <c r="B132" s="460">
        <v>0</v>
      </c>
      <c r="C132" s="461">
        <v>21.205249999999999</v>
      </c>
      <c r="D132" s="461">
        <v>21.205249999999999</v>
      </c>
      <c r="E132" s="462">
        <v>0</v>
      </c>
      <c r="F132" s="460">
        <v>0</v>
      </c>
      <c r="G132" s="461">
        <v>0</v>
      </c>
      <c r="H132" s="461">
        <v>0</v>
      </c>
      <c r="I132" s="461">
        <v>0</v>
      </c>
      <c r="J132" s="461">
        <v>0</v>
      </c>
      <c r="K132" s="463">
        <v>0</v>
      </c>
      <c r="L132" s="150"/>
      <c r="M132" s="459" t="str">
        <f t="shared" si="1"/>
        <v/>
      </c>
    </row>
    <row r="133" spans="1:13" ht="14.45" customHeight="1" x14ac:dyDescent="0.2">
      <c r="A133" s="464" t="s">
        <v>394</v>
      </c>
      <c r="B133" s="460">
        <v>0</v>
      </c>
      <c r="C133" s="461">
        <v>7.5503999999999998</v>
      </c>
      <c r="D133" s="461">
        <v>7.5503999999999998</v>
      </c>
      <c r="E133" s="462">
        <v>0</v>
      </c>
      <c r="F133" s="460">
        <v>0</v>
      </c>
      <c r="G133" s="461">
        <v>0</v>
      </c>
      <c r="H133" s="461">
        <v>0</v>
      </c>
      <c r="I133" s="461">
        <v>0</v>
      </c>
      <c r="J133" s="461">
        <v>0</v>
      </c>
      <c r="K133" s="463">
        <v>0</v>
      </c>
      <c r="L133" s="150"/>
      <c r="M133" s="459" t="str">
        <f t="shared" si="1"/>
        <v>X</v>
      </c>
    </row>
    <row r="134" spans="1:13" ht="14.45" customHeight="1" x14ac:dyDescent="0.2">
      <c r="A134" s="464" t="s">
        <v>395</v>
      </c>
      <c r="B134" s="460">
        <v>0</v>
      </c>
      <c r="C134" s="461">
        <v>7.5503999999999998</v>
      </c>
      <c r="D134" s="461">
        <v>7.5503999999999998</v>
      </c>
      <c r="E134" s="462">
        <v>0</v>
      </c>
      <c r="F134" s="460">
        <v>0</v>
      </c>
      <c r="G134" s="461">
        <v>0</v>
      </c>
      <c r="H134" s="461">
        <v>0</v>
      </c>
      <c r="I134" s="461">
        <v>0</v>
      </c>
      <c r="J134" s="461">
        <v>0</v>
      </c>
      <c r="K134" s="463">
        <v>0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396</v>
      </c>
      <c r="B135" s="460">
        <v>0</v>
      </c>
      <c r="C135" s="461">
        <v>4.743E-2</v>
      </c>
      <c r="D135" s="461">
        <v>4.743E-2</v>
      </c>
      <c r="E135" s="462">
        <v>0</v>
      </c>
      <c r="F135" s="460">
        <v>5.54628E-2</v>
      </c>
      <c r="G135" s="461">
        <v>4.1597099999999998E-2</v>
      </c>
      <c r="H135" s="461">
        <v>2.2100000000000002E-3</v>
      </c>
      <c r="I135" s="461">
        <v>2.2100000000000002E-3</v>
      </c>
      <c r="J135" s="461">
        <v>-3.9387099999999994E-2</v>
      </c>
      <c r="K135" s="463">
        <v>3.9846527762752694E-2</v>
      </c>
      <c r="L135" s="150"/>
      <c r="M135" s="459" t="str">
        <f t="shared" si="2"/>
        <v/>
      </c>
    </row>
    <row r="136" spans="1:13" ht="14.45" customHeight="1" x14ac:dyDescent="0.2">
      <c r="A136" s="464" t="s">
        <v>397</v>
      </c>
      <c r="B136" s="460">
        <v>0</v>
      </c>
      <c r="C136" s="461">
        <v>4.743E-2</v>
      </c>
      <c r="D136" s="461">
        <v>4.743E-2</v>
      </c>
      <c r="E136" s="462">
        <v>0</v>
      </c>
      <c r="F136" s="460">
        <v>5.54628E-2</v>
      </c>
      <c r="G136" s="461">
        <v>4.1597099999999998E-2</v>
      </c>
      <c r="H136" s="461">
        <v>2.2100000000000002E-3</v>
      </c>
      <c r="I136" s="461">
        <v>2.2100000000000002E-3</v>
      </c>
      <c r="J136" s="461">
        <v>-3.9387099999999994E-2</v>
      </c>
      <c r="K136" s="463">
        <v>3.9846527762752694E-2</v>
      </c>
      <c r="L136" s="150"/>
      <c r="M136" s="459" t="str">
        <f t="shared" si="2"/>
        <v/>
      </c>
    </row>
    <row r="137" spans="1:13" ht="14.45" customHeight="1" x14ac:dyDescent="0.2">
      <c r="A137" s="464" t="s">
        <v>398</v>
      </c>
      <c r="B137" s="460">
        <v>0</v>
      </c>
      <c r="C137" s="461">
        <v>4.743E-2</v>
      </c>
      <c r="D137" s="461">
        <v>4.743E-2</v>
      </c>
      <c r="E137" s="462">
        <v>0</v>
      </c>
      <c r="F137" s="460">
        <v>5.54628E-2</v>
      </c>
      <c r="G137" s="461">
        <v>4.1597099999999998E-2</v>
      </c>
      <c r="H137" s="461">
        <v>2.2100000000000002E-3</v>
      </c>
      <c r="I137" s="461">
        <v>2.2100000000000002E-3</v>
      </c>
      <c r="J137" s="461">
        <v>-3.9387099999999994E-2</v>
      </c>
      <c r="K137" s="463">
        <v>3.9846527762752694E-2</v>
      </c>
      <c r="L137" s="150"/>
      <c r="M137" s="459" t="str">
        <f t="shared" si="2"/>
        <v>X</v>
      </c>
    </row>
    <row r="138" spans="1:13" ht="14.45" customHeight="1" x14ac:dyDescent="0.2">
      <c r="A138" s="464" t="s">
        <v>399</v>
      </c>
      <c r="B138" s="460">
        <v>0</v>
      </c>
      <c r="C138" s="461">
        <v>4.743E-2</v>
      </c>
      <c r="D138" s="461">
        <v>4.743E-2</v>
      </c>
      <c r="E138" s="462">
        <v>0</v>
      </c>
      <c r="F138" s="460">
        <v>5.54628E-2</v>
      </c>
      <c r="G138" s="461">
        <v>4.1597099999999998E-2</v>
      </c>
      <c r="H138" s="461">
        <v>2.2100000000000002E-3</v>
      </c>
      <c r="I138" s="461">
        <v>2.2100000000000002E-3</v>
      </c>
      <c r="J138" s="461">
        <v>-3.9387099999999994E-2</v>
      </c>
      <c r="K138" s="463">
        <v>3.9846527762752694E-2</v>
      </c>
      <c r="L138" s="150"/>
      <c r="M138" s="459" t="str">
        <f t="shared" si="2"/>
        <v/>
      </c>
    </row>
    <row r="139" spans="1:13" ht="14.45" customHeight="1" x14ac:dyDescent="0.2">
      <c r="A139" s="464" t="s">
        <v>400</v>
      </c>
      <c r="B139" s="460">
        <v>111668.48041500001</v>
      </c>
      <c r="C139" s="461">
        <v>111320.11762999999</v>
      </c>
      <c r="D139" s="461">
        <v>-348.36278500001936</v>
      </c>
      <c r="E139" s="462">
        <v>0.99688038393909029</v>
      </c>
      <c r="F139" s="460">
        <v>425.3711945</v>
      </c>
      <c r="G139" s="461">
        <v>319.028395875</v>
      </c>
      <c r="H139" s="461">
        <v>7014.2357499999998</v>
      </c>
      <c r="I139" s="461">
        <v>88580.642640000005</v>
      </c>
      <c r="J139" s="461">
        <v>88261.614244125012</v>
      </c>
      <c r="K139" s="463">
        <v>208.2431621730324</v>
      </c>
      <c r="L139" s="150"/>
      <c r="M139" s="459" t="str">
        <f t="shared" si="2"/>
        <v/>
      </c>
    </row>
    <row r="140" spans="1:13" ht="14.45" customHeight="1" x14ac:dyDescent="0.2">
      <c r="A140" s="464" t="s">
        <v>401</v>
      </c>
      <c r="B140" s="460">
        <v>111668.48041500001</v>
      </c>
      <c r="C140" s="461">
        <v>111176.23956999999</v>
      </c>
      <c r="D140" s="461">
        <v>-492.24084500002209</v>
      </c>
      <c r="E140" s="462">
        <v>0.99559194462778866</v>
      </c>
      <c r="F140" s="460">
        <v>331.73761330000002</v>
      </c>
      <c r="G140" s="461">
        <v>248.80320997500002</v>
      </c>
      <c r="H140" s="461">
        <v>6995.9857599999996</v>
      </c>
      <c r="I140" s="461">
        <v>88539.177660000001</v>
      </c>
      <c r="J140" s="461">
        <v>88290.374450025003</v>
      </c>
      <c r="K140" s="463">
        <v>266.89520304690757</v>
      </c>
      <c r="L140" s="150"/>
      <c r="M140" s="459" t="str">
        <f t="shared" si="2"/>
        <v/>
      </c>
    </row>
    <row r="141" spans="1:13" ht="14.45" customHeight="1" x14ac:dyDescent="0.2">
      <c r="A141" s="464" t="s">
        <v>402</v>
      </c>
      <c r="B141" s="460">
        <v>111668.48041500001</v>
      </c>
      <c r="C141" s="461">
        <v>111176.23956999999</v>
      </c>
      <c r="D141" s="461">
        <v>-492.24084500002209</v>
      </c>
      <c r="E141" s="462">
        <v>0.99559194462778866</v>
      </c>
      <c r="F141" s="460">
        <v>331.73761330000002</v>
      </c>
      <c r="G141" s="461">
        <v>248.80320997500002</v>
      </c>
      <c r="H141" s="461">
        <v>6995.9857599999996</v>
      </c>
      <c r="I141" s="461">
        <v>88539.177660000001</v>
      </c>
      <c r="J141" s="461">
        <v>88290.374450025003</v>
      </c>
      <c r="K141" s="463">
        <v>266.89520304690757</v>
      </c>
      <c r="L141" s="150"/>
      <c r="M141" s="459" t="str">
        <f t="shared" si="2"/>
        <v/>
      </c>
    </row>
    <row r="142" spans="1:13" ht="14.45" customHeight="1" x14ac:dyDescent="0.2">
      <c r="A142" s="464" t="s">
        <v>403</v>
      </c>
      <c r="B142" s="460">
        <v>248.56999100000002</v>
      </c>
      <c r="C142" s="461">
        <v>342.68728999999996</v>
      </c>
      <c r="D142" s="461">
        <v>94.117298999999946</v>
      </c>
      <c r="E142" s="462">
        <v>1.3786350018413926</v>
      </c>
      <c r="F142" s="460">
        <v>331.73761330000002</v>
      </c>
      <c r="G142" s="461">
        <v>248.80320997500002</v>
      </c>
      <c r="H142" s="461">
        <v>3.3568600000000002</v>
      </c>
      <c r="I142" s="461">
        <v>81.002610000000004</v>
      </c>
      <c r="J142" s="461">
        <v>-167.80059997500001</v>
      </c>
      <c r="K142" s="463">
        <v>0.2441767431622141</v>
      </c>
      <c r="L142" s="150"/>
      <c r="M142" s="459" t="str">
        <f t="shared" si="2"/>
        <v>X</v>
      </c>
    </row>
    <row r="143" spans="1:13" ht="14.45" customHeight="1" x14ac:dyDescent="0.2">
      <c r="A143" s="464" t="s">
        <v>404</v>
      </c>
      <c r="B143" s="460">
        <v>2.2335059999999998</v>
      </c>
      <c r="C143" s="461">
        <v>47.184820000000002</v>
      </c>
      <c r="D143" s="461">
        <v>44.951314000000004</v>
      </c>
      <c r="E143" s="462">
        <v>21.125898027585333</v>
      </c>
      <c r="F143" s="460">
        <v>46.322680099999999</v>
      </c>
      <c r="G143" s="461">
        <v>34.742010074999996</v>
      </c>
      <c r="H143" s="461">
        <v>0</v>
      </c>
      <c r="I143" s="461">
        <v>0</v>
      </c>
      <c r="J143" s="461">
        <v>-34.742010074999996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405</v>
      </c>
      <c r="B144" s="460">
        <v>0</v>
      </c>
      <c r="C144" s="461">
        <v>0</v>
      </c>
      <c r="D144" s="461">
        <v>0</v>
      </c>
      <c r="E144" s="462">
        <v>0</v>
      </c>
      <c r="F144" s="460">
        <v>0</v>
      </c>
      <c r="G144" s="461">
        <v>0</v>
      </c>
      <c r="H144" s="461">
        <v>0</v>
      </c>
      <c r="I144" s="461">
        <v>0.56759999999999999</v>
      </c>
      <c r="J144" s="461">
        <v>0.56759999999999999</v>
      </c>
      <c r="K144" s="463">
        <v>0</v>
      </c>
      <c r="L144" s="150"/>
      <c r="M144" s="459" t="str">
        <f t="shared" si="2"/>
        <v/>
      </c>
    </row>
    <row r="145" spans="1:13" ht="14.45" customHeight="1" x14ac:dyDescent="0.2">
      <c r="A145" s="464" t="s">
        <v>406</v>
      </c>
      <c r="B145" s="460">
        <v>236.60646</v>
      </c>
      <c r="C145" s="461">
        <v>295.28591999999998</v>
      </c>
      <c r="D145" s="461">
        <v>58.679459999999978</v>
      </c>
      <c r="E145" s="462">
        <v>1.2480044712219607</v>
      </c>
      <c r="F145" s="460">
        <v>285.19308490000003</v>
      </c>
      <c r="G145" s="461">
        <v>213.89481367500002</v>
      </c>
      <c r="H145" s="461">
        <v>2.31528</v>
      </c>
      <c r="I145" s="461">
        <v>71.662220000000005</v>
      </c>
      <c r="J145" s="461">
        <v>-142.23259367500003</v>
      </c>
      <c r="K145" s="463">
        <v>0.25127614866653453</v>
      </c>
      <c r="L145" s="150"/>
      <c r="M145" s="459" t="str">
        <f t="shared" si="2"/>
        <v/>
      </c>
    </row>
    <row r="146" spans="1:13" ht="14.45" customHeight="1" x14ac:dyDescent="0.2">
      <c r="A146" s="464" t="s">
        <v>407</v>
      </c>
      <c r="B146" s="460">
        <v>9.7300249999999995</v>
      </c>
      <c r="C146" s="461">
        <v>0.21655000000000002</v>
      </c>
      <c r="D146" s="461">
        <v>-9.5134749999999997</v>
      </c>
      <c r="E146" s="462">
        <v>2.2255852374480026E-2</v>
      </c>
      <c r="F146" s="460">
        <v>0.2218483</v>
      </c>
      <c r="G146" s="461">
        <v>0.166386225</v>
      </c>
      <c r="H146" s="461">
        <v>1.04158</v>
      </c>
      <c r="I146" s="461">
        <v>8.7727900000000005</v>
      </c>
      <c r="J146" s="461">
        <v>8.6064037750000004</v>
      </c>
      <c r="K146" s="463">
        <v>39.544093869549599</v>
      </c>
      <c r="L146" s="150"/>
      <c r="M146" s="459" t="str">
        <f t="shared" si="2"/>
        <v/>
      </c>
    </row>
    <row r="147" spans="1:13" ht="14.45" customHeight="1" x14ac:dyDescent="0.2">
      <c r="A147" s="464" t="s">
        <v>408</v>
      </c>
      <c r="B147" s="460">
        <v>129.70182</v>
      </c>
      <c r="C147" s="461">
        <v>448.99440000000004</v>
      </c>
      <c r="D147" s="461">
        <v>319.29258000000004</v>
      </c>
      <c r="E147" s="462">
        <v>3.4617432507886168</v>
      </c>
      <c r="F147" s="460">
        <v>0</v>
      </c>
      <c r="G147" s="461">
        <v>0</v>
      </c>
      <c r="H147" s="461">
        <v>138.60623999999999</v>
      </c>
      <c r="I147" s="461">
        <v>451.86471</v>
      </c>
      <c r="J147" s="461">
        <v>451.86471</v>
      </c>
      <c r="K147" s="463">
        <v>0</v>
      </c>
      <c r="L147" s="150"/>
      <c r="M147" s="459" t="str">
        <f t="shared" si="2"/>
        <v>X</v>
      </c>
    </row>
    <row r="148" spans="1:13" ht="14.45" customHeight="1" x14ac:dyDescent="0.2">
      <c r="A148" s="464" t="s">
        <v>409</v>
      </c>
      <c r="B148" s="460">
        <v>50.038008000000005</v>
      </c>
      <c r="C148" s="461">
        <v>115.15916</v>
      </c>
      <c r="D148" s="461">
        <v>65.121151999999995</v>
      </c>
      <c r="E148" s="462">
        <v>2.3014337421265849</v>
      </c>
      <c r="F148" s="460">
        <v>0</v>
      </c>
      <c r="G148" s="461">
        <v>0</v>
      </c>
      <c r="H148" s="461">
        <v>27.456479999999999</v>
      </c>
      <c r="I148" s="461">
        <v>185.92711</v>
      </c>
      <c r="J148" s="461">
        <v>185.92711</v>
      </c>
      <c r="K148" s="463">
        <v>0</v>
      </c>
      <c r="L148" s="150"/>
      <c r="M148" s="459" t="str">
        <f t="shared" si="2"/>
        <v/>
      </c>
    </row>
    <row r="149" spans="1:13" ht="14.45" customHeight="1" x14ac:dyDescent="0.2">
      <c r="A149" s="464" t="s">
        <v>410</v>
      </c>
      <c r="B149" s="460">
        <v>79.663812000000007</v>
      </c>
      <c r="C149" s="461">
        <v>333.83524</v>
      </c>
      <c r="D149" s="461">
        <v>254.17142799999999</v>
      </c>
      <c r="E149" s="462">
        <v>4.1905506605684391</v>
      </c>
      <c r="F149" s="460">
        <v>0</v>
      </c>
      <c r="G149" s="461">
        <v>0</v>
      </c>
      <c r="H149" s="461">
        <v>111.14976</v>
      </c>
      <c r="I149" s="461">
        <v>265.93759999999997</v>
      </c>
      <c r="J149" s="461">
        <v>265.93759999999997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411</v>
      </c>
      <c r="B150" s="460">
        <v>111290.208604</v>
      </c>
      <c r="C150" s="461">
        <v>104741.93653000001</v>
      </c>
      <c r="D150" s="461">
        <v>-6548.2720739999932</v>
      </c>
      <c r="E150" s="462">
        <v>0.941160393567951</v>
      </c>
      <c r="F150" s="460">
        <v>0</v>
      </c>
      <c r="G150" s="461">
        <v>0</v>
      </c>
      <c r="H150" s="461">
        <v>6099.5153300000002</v>
      </c>
      <c r="I150" s="461">
        <v>85225.546610000005</v>
      </c>
      <c r="J150" s="461">
        <v>85225.546610000005</v>
      </c>
      <c r="K150" s="463">
        <v>0</v>
      </c>
      <c r="L150" s="150"/>
      <c r="M150" s="459" t="str">
        <f t="shared" si="2"/>
        <v>X</v>
      </c>
    </row>
    <row r="151" spans="1:13" ht="14.45" customHeight="1" x14ac:dyDescent="0.2">
      <c r="A151" s="464" t="s">
        <v>412</v>
      </c>
      <c r="B151" s="460">
        <v>111290.208604</v>
      </c>
      <c r="C151" s="461">
        <v>104741.93653000001</v>
      </c>
      <c r="D151" s="461">
        <v>-6548.2720739999932</v>
      </c>
      <c r="E151" s="462">
        <v>0.941160393567951</v>
      </c>
      <c r="F151" s="460">
        <v>0</v>
      </c>
      <c r="G151" s="461">
        <v>0</v>
      </c>
      <c r="H151" s="461">
        <v>6099.5153300000002</v>
      </c>
      <c r="I151" s="461">
        <v>85225.546610000005</v>
      </c>
      <c r="J151" s="461">
        <v>85225.546610000005</v>
      </c>
      <c r="K151" s="463">
        <v>0</v>
      </c>
      <c r="L151" s="150"/>
      <c r="M151" s="459" t="str">
        <f t="shared" si="2"/>
        <v/>
      </c>
    </row>
    <row r="152" spans="1:13" ht="14.45" customHeight="1" x14ac:dyDescent="0.2">
      <c r="A152" s="464" t="s">
        <v>413</v>
      </c>
      <c r="B152" s="460">
        <v>0</v>
      </c>
      <c r="C152" s="461">
        <v>5642.6213499999994</v>
      </c>
      <c r="D152" s="461">
        <v>5642.6213499999994</v>
      </c>
      <c r="E152" s="462">
        <v>0</v>
      </c>
      <c r="F152" s="460">
        <v>0</v>
      </c>
      <c r="G152" s="461">
        <v>0</v>
      </c>
      <c r="H152" s="461">
        <v>754.50732999999991</v>
      </c>
      <c r="I152" s="461">
        <v>2780.7637300000001</v>
      </c>
      <c r="J152" s="461">
        <v>2780.7637300000001</v>
      </c>
      <c r="K152" s="463">
        <v>0</v>
      </c>
      <c r="L152" s="150"/>
      <c r="M152" s="459" t="str">
        <f t="shared" si="2"/>
        <v>X</v>
      </c>
    </row>
    <row r="153" spans="1:13" ht="14.45" customHeight="1" x14ac:dyDescent="0.2">
      <c r="A153" s="464" t="s">
        <v>414</v>
      </c>
      <c r="B153" s="460">
        <v>0</v>
      </c>
      <c r="C153" s="461">
        <v>5642.6213499999994</v>
      </c>
      <c r="D153" s="461">
        <v>5642.6213499999994</v>
      </c>
      <c r="E153" s="462">
        <v>0</v>
      </c>
      <c r="F153" s="460">
        <v>0</v>
      </c>
      <c r="G153" s="461">
        <v>0</v>
      </c>
      <c r="H153" s="461">
        <v>754.50732999999991</v>
      </c>
      <c r="I153" s="461">
        <v>2780.7637300000001</v>
      </c>
      <c r="J153" s="461">
        <v>2780.7637300000001</v>
      </c>
      <c r="K153" s="463">
        <v>0</v>
      </c>
      <c r="L153" s="150"/>
      <c r="M153" s="459" t="str">
        <f t="shared" si="2"/>
        <v/>
      </c>
    </row>
    <row r="154" spans="1:13" ht="14.45" customHeight="1" x14ac:dyDescent="0.2">
      <c r="A154" s="464" t="s">
        <v>415</v>
      </c>
      <c r="B154" s="460">
        <v>0</v>
      </c>
      <c r="C154" s="461">
        <v>143.81040999999999</v>
      </c>
      <c r="D154" s="461">
        <v>143.81040999999999</v>
      </c>
      <c r="E154" s="462">
        <v>0</v>
      </c>
      <c r="F154" s="460">
        <v>93.5717164</v>
      </c>
      <c r="G154" s="461">
        <v>70.178787299999996</v>
      </c>
      <c r="H154" s="461">
        <v>18.24999</v>
      </c>
      <c r="I154" s="461">
        <v>41.464980000000004</v>
      </c>
      <c r="J154" s="461">
        <v>-28.713807299999992</v>
      </c>
      <c r="K154" s="463">
        <v>0.4431358277403577</v>
      </c>
      <c r="L154" s="150"/>
      <c r="M154" s="459" t="str">
        <f t="shared" si="2"/>
        <v/>
      </c>
    </row>
    <row r="155" spans="1:13" ht="14.45" customHeight="1" x14ac:dyDescent="0.2">
      <c r="A155" s="464" t="s">
        <v>416</v>
      </c>
      <c r="B155" s="460">
        <v>0</v>
      </c>
      <c r="C155" s="461">
        <v>25.5</v>
      </c>
      <c r="D155" s="461">
        <v>25.5</v>
      </c>
      <c r="E155" s="462">
        <v>0</v>
      </c>
      <c r="F155" s="460">
        <v>0</v>
      </c>
      <c r="G155" s="461">
        <v>0</v>
      </c>
      <c r="H155" s="461">
        <v>18.25</v>
      </c>
      <c r="I155" s="461">
        <v>27.25</v>
      </c>
      <c r="J155" s="461">
        <v>27.25</v>
      </c>
      <c r="K155" s="463">
        <v>0</v>
      </c>
      <c r="L155" s="150"/>
      <c r="M155" s="459" t="str">
        <f t="shared" si="2"/>
        <v/>
      </c>
    </row>
    <row r="156" spans="1:13" ht="14.45" customHeight="1" x14ac:dyDescent="0.2">
      <c r="A156" s="464" t="s">
        <v>417</v>
      </c>
      <c r="B156" s="460">
        <v>0</v>
      </c>
      <c r="C156" s="461">
        <v>25.5</v>
      </c>
      <c r="D156" s="461">
        <v>25.5</v>
      </c>
      <c r="E156" s="462">
        <v>0</v>
      </c>
      <c r="F156" s="460">
        <v>0</v>
      </c>
      <c r="G156" s="461">
        <v>0</v>
      </c>
      <c r="H156" s="461">
        <v>18.25</v>
      </c>
      <c r="I156" s="461">
        <v>27.25</v>
      </c>
      <c r="J156" s="461">
        <v>27.25</v>
      </c>
      <c r="K156" s="463">
        <v>0</v>
      </c>
      <c r="L156" s="150"/>
      <c r="M156" s="459" t="str">
        <f t="shared" si="2"/>
        <v>X</v>
      </c>
    </row>
    <row r="157" spans="1:13" ht="14.45" customHeight="1" x14ac:dyDescent="0.2">
      <c r="A157" s="464" t="s">
        <v>418</v>
      </c>
      <c r="B157" s="460">
        <v>0</v>
      </c>
      <c r="C157" s="461">
        <v>25.5</v>
      </c>
      <c r="D157" s="461">
        <v>25.5</v>
      </c>
      <c r="E157" s="462">
        <v>0</v>
      </c>
      <c r="F157" s="460">
        <v>0</v>
      </c>
      <c r="G157" s="461">
        <v>0</v>
      </c>
      <c r="H157" s="461">
        <v>18.25</v>
      </c>
      <c r="I157" s="461">
        <v>27.25</v>
      </c>
      <c r="J157" s="461">
        <v>27.25</v>
      </c>
      <c r="K157" s="463">
        <v>0</v>
      </c>
      <c r="L157" s="150"/>
      <c r="M157" s="459" t="str">
        <f t="shared" si="2"/>
        <v/>
      </c>
    </row>
    <row r="158" spans="1:13" ht="14.45" customHeight="1" x14ac:dyDescent="0.2">
      <c r="A158" s="464" t="s">
        <v>419</v>
      </c>
      <c r="B158" s="460">
        <v>0</v>
      </c>
      <c r="C158" s="461">
        <v>118.31041</v>
      </c>
      <c r="D158" s="461">
        <v>118.31041</v>
      </c>
      <c r="E158" s="462">
        <v>0</v>
      </c>
      <c r="F158" s="460">
        <v>93.5717164</v>
      </c>
      <c r="G158" s="461">
        <v>70.178787299999996</v>
      </c>
      <c r="H158" s="461">
        <v>-1.0000000000000001E-5</v>
      </c>
      <c r="I158" s="461">
        <v>14.214979999999999</v>
      </c>
      <c r="J158" s="461">
        <v>-55.963807299999999</v>
      </c>
      <c r="K158" s="463">
        <v>0.15191534949763943</v>
      </c>
      <c r="L158" s="150"/>
      <c r="M158" s="459" t="str">
        <f t="shared" si="2"/>
        <v/>
      </c>
    </row>
    <row r="159" spans="1:13" ht="14.45" customHeight="1" x14ac:dyDescent="0.2">
      <c r="A159" s="464" t="s">
        <v>420</v>
      </c>
      <c r="B159" s="460">
        <v>0</v>
      </c>
      <c r="C159" s="461">
        <v>3.1E-4</v>
      </c>
      <c r="D159" s="461">
        <v>3.1E-4</v>
      </c>
      <c r="E159" s="462">
        <v>0</v>
      </c>
      <c r="F159" s="460">
        <v>0</v>
      </c>
      <c r="G159" s="461">
        <v>0</v>
      </c>
      <c r="H159" s="461">
        <v>-1.0000000000000001E-5</v>
      </c>
      <c r="I159" s="461">
        <v>1E-4</v>
      </c>
      <c r="J159" s="461">
        <v>1E-4</v>
      </c>
      <c r="K159" s="463">
        <v>0</v>
      </c>
      <c r="L159" s="150"/>
      <c r="M159" s="459" t="str">
        <f t="shared" si="2"/>
        <v>X</v>
      </c>
    </row>
    <row r="160" spans="1:13" ht="14.45" customHeight="1" x14ac:dyDescent="0.2">
      <c r="A160" s="464" t="s">
        <v>421</v>
      </c>
      <c r="B160" s="460">
        <v>0</v>
      </c>
      <c r="C160" s="461">
        <v>3.1E-4</v>
      </c>
      <c r="D160" s="461">
        <v>3.1E-4</v>
      </c>
      <c r="E160" s="462">
        <v>0</v>
      </c>
      <c r="F160" s="460">
        <v>0</v>
      </c>
      <c r="G160" s="461">
        <v>0</v>
      </c>
      <c r="H160" s="461">
        <v>-1.0000000000000001E-5</v>
      </c>
      <c r="I160" s="461">
        <v>1E-4</v>
      </c>
      <c r="J160" s="461">
        <v>1E-4</v>
      </c>
      <c r="K160" s="463">
        <v>0</v>
      </c>
      <c r="L160" s="150"/>
      <c r="M160" s="459" t="str">
        <f t="shared" si="2"/>
        <v/>
      </c>
    </row>
    <row r="161" spans="1:13" ht="14.45" customHeight="1" x14ac:dyDescent="0.2">
      <c r="A161" s="464" t="s">
        <v>422</v>
      </c>
      <c r="B161" s="460">
        <v>0</v>
      </c>
      <c r="C161" s="461">
        <v>118.31010000000001</v>
      </c>
      <c r="D161" s="461">
        <v>118.31010000000001</v>
      </c>
      <c r="E161" s="462">
        <v>0</v>
      </c>
      <c r="F161" s="460">
        <v>93.5717164</v>
      </c>
      <c r="G161" s="461">
        <v>70.178787299999996</v>
      </c>
      <c r="H161" s="461">
        <v>0</v>
      </c>
      <c r="I161" s="461">
        <v>14.214879999999999</v>
      </c>
      <c r="J161" s="461">
        <v>-55.963907299999995</v>
      </c>
      <c r="K161" s="463">
        <v>0.1519142807986367</v>
      </c>
      <c r="L161" s="150"/>
      <c r="M161" s="459" t="str">
        <f t="shared" si="2"/>
        <v>X</v>
      </c>
    </row>
    <row r="162" spans="1:13" ht="14.45" customHeight="1" x14ac:dyDescent="0.2">
      <c r="A162" s="464" t="s">
        <v>423</v>
      </c>
      <c r="B162" s="460">
        <v>0</v>
      </c>
      <c r="C162" s="461">
        <v>5.1499999999999997E-2</v>
      </c>
      <c r="D162" s="461">
        <v>5.1499999999999997E-2</v>
      </c>
      <c r="E162" s="462">
        <v>0</v>
      </c>
      <c r="F162" s="460">
        <v>0</v>
      </c>
      <c r="G162" s="461">
        <v>0</v>
      </c>
      <c r="H162" s="461">
        <v>0</v>
      </c>
      <c r="I162" s="461">
        <v>0</v>
      </c>
      <c r="J162" s="461">
        <v>0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424</v>
      </c>
      <c r="B163" s="460">
        <v>0</v>
      </c>
      <c r="C163" s="461">
        <v>118.2586</v>
      </c>
      <c r="D163" s="461">
        <v>118.2586</v>
      </c>
      <c r="E163" s="462">
        <v>0</v>
      </c>
      <c r="F163" s="460">
        <v>93.5717164</v>
      </c>
      <c r="G163" s="461">
        <v>70.178787299999996</v>
      </c>
      <c r="H163" s="461">
        <v>0</v>
      </c>
      <c r="I163" s="461">
        <v>14.214879999999999</v>
      </c>
      <c r="J163" s="461">
        <v>-55.963907299999995</v>
      </c>
      <c r="K163" s="463">
        <v>0.1519142807986367</v>
      </c>
      <c r="L163" s="150"/>
      <c r="M163" s="459" t="str">
        <f t="shared" si="2"/>
        <v/>
      </c>
    </row>
    <row r="164" spans="1:13" ht="14.45" customHeight="1" x14ac:dyDescent="0.2">
      <c r="A164" s="464" t="s">
        <v>425</v>
      </c>
      <c r="B164" s="460">
        <v>0</v>
      </c>
      <c r="C164" s="461">
        <v>6.7650000000000002E-2</v>
      </c>
      <c r="D164" s="461">
        <v>6.7650000000000002E-2</v>
      </c>
      <c r="E164" s="462">
        <v>0</v>
      </c>
      <c r="F164" s="460">
        <v>6.1864800000000005E-2</v>
      </c>
      <c r="G164" s="461">
        <v>4.6398599999999998E-2</v>
      </c>
      <c r="H164" s="461">
        <v>0</v>
      </c>
      <c r="I164" s="461">
        <v>0</v>
      </c>
      <c r="J164" s="461">
        <v>-4.6398599999999998E-2</v>
      </c>
      <c r="K164" s="463">
        <v>0</v>
      </c>
      <c r="L164" s="150"/>
      <c r="M164" s="459" t="str">
        <f t="shared" si="2"/>
        <v/>
      </c>
    </row>
    <row r="165" spans="1:13" ht="14.45" customHeight="1" x14ac:dyDescent="0.2">
      <c r="A165" s="464" t="s">
        <v>426</v>
      </c>
      <c r="B165" s="460">
        <v>0</v>
      </c>
      <c r="C165" s="461">
        <v>6.7650000000000002E-2</v>
      </c>
      <c r="D165" s="461">
        <v>6.7650000000000002E-2</v>
      </c>
      <c r="E165" s="462">
        <v>0</v>
      </c>
      <c r="F165" s="460">
        <v>6.1864800000000005E-2</v>
      </c>
      <c r="G165" s="461">
        <v>4.6398599999999998E-2</v>
      </c>
      <c r="H165" s="461">
        <v>0</v>
      </c>
      <c r="I165" s="461">
        <v>0</v>
      </c>
      <c r="J165" s="461">
        <v>-4.6398599999999998E-2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427</v>
      </c>
      <c r="B166" s="460">
        <v>0</v>
      </c>
      <c r="C166" s="461">
        <v>6.7650000000000002E-2</v>
      </c>
      <c r="D166" s="461">
        <v>6.7650000000000002E-2</v>
      </c>
      <c r="E166" s="462">
        <v>0</v>
      </c>
      <c r="F166" s="460">
        <v>6.1864800000000005E-2</v>
      </c>
      <c r="G166" s="461">
        <v>4.6398599999999998E-2</v>
      </c>
      <c r="H166" s="461">
        <v>0</v>
      </c>
      <c r="I166" s="461">
        <v>0</v>
      </c>
      <c r="J166" s="461">
        <v>-4.6398599999999998E-2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428</v>
      </c>
      <c r="B167" s="460">
        <v>0</v>
      </c>
      <c r="C167" s="461">
        <v>6.7650000000000002E-2</v>
      </c>
      <c r="D167" s="461">
        <v>6.7650000000000002E-2</v>
      </c>
      <c r="E167" s="462">
        <v>0</v>
      </c>
      <c r="F167" s="460">
        <v>6.1864800000000005E-2</v>
      </c>
      <c r="G167" s="461">
        <v>4.6398599999999998E-2</v>
      </c>
      <c r="H167" s="461">
        <v>0</v>
      </c>
      <c r="I167" s="461">
        <v>0</v>
      </c>
      <c r="J167" s="461">
        <v>-4.6398599999999998E-2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429</v>
      </c>
      <c r="B168" s="460">
        <v>0</v>
      </c>
      <c r="C168" s="461">
        <v>5245.2351500000004</v>
      </c>
      <c r="D168" s="461">
        <v>5245.2351500000004</v>
      </c>
      <c r="E168" s="462">
        <v>0</v>
      </c>
      <c r="F168" s="460">
        <v>0</v>
      </c>
      <c r="G168" s="461">
        <v>0</v>
      </c>
      <c r="H168" s="461">
        <v>444.83326</v>
      </c>
      <c r="I168" s="461">
        <v>4020.9378099999999</v>
      </c>
      <c r="J168" s="461">
        <v>4020.9378099999999</v>
      </c>
      <c r="K168" s="463">
        <v>0</v>
      </c>
      <c r="L168" s="150"/>
      <c r="M168" s="459" t="str">
        <f t="shared" si="2"/>
        <v/>
      </c>
    </row>
    <row r="169" spans="1:13" ht="14.45" customHeight="1" x14ac:dyDescent="0.2">
      <c r="A169" s="464" t="s">
        <v>430</v>
      </c>
      <c r="B169" s="460">
        <v>0</v>
      </c>
      <c r="C169" s="461">
        <v>5245.2351500000004</v>
      </c>
      <c r="D169" s="461">
        <v>5245.2351500000004</v>
      </c>
      <c r="E169" s="462">
        <v>0</v>
      </c>
      <c r="F169" s="460">
        <v>0</v>
      </c>
      <c r="G169" s="461">
        <v>0</v>
      </c>
      <c r="H169" s="461">
        <v>444.83326</v>
      </c>
      <c r="I169" s="461">
        <v>4020.9378099999999</v>
      </c>
      <c r="J169" s="461">
        <v>4020.9378099999999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431</v>
      </c>
      <c r="B170" s="460">
        <v>0</v>
      </c>
      <c r="C170" s="461">
        <v>5245.2351500000004</v>
      </c>
      <c r="D170" s="461">
        <v>5245.2351500000004</v>
      </c>
      <c r="E170" s="462">
        <v>0</v>
      </c>
      <c r="F170" s="460">
        <v>0</v>
      </c>
      <c r="G170" s="461">
        <v>0</v>
      </c>
      <c r="H170" s="461">
        <v>444.83326</v>
      </c>
      <c r="I170" s="461">
        <v>4020.9378099999999</v>
      </c>
      <c r="J170" s="461">
        <v>4020.9378099999999</v>
      </c>
      <c r="K170" s="463">
        <v>0</v>
      </c>
      <c r="L170" s="150"/>
      <c r="M170" s="459" t="str">
        <f t="shared" si="2"/>
        <v/>
      </c>
    </row>
    <row r="171" spans="1:13" ht="14.45" customHeight="1" x14ac:dyDescent="0.2">
      <c r="A171" s="464" t="s">
        <v>432</v>
      </c>
      <c r="B171" s="460">
        <v>0</v>
      </c>
      <c r="C171" s="461">
        <v>2.9408799999999999</v>
      </c>
      <c r="D171" s="461">
        <v>2.9408799999999999</v>
      </c>
      <c r="E171" s="462">
        <v>0</v>
      </c>
      <c r="F171" s="460">
        <v>0</v>
      </c>
      <c r="G171" s="461">
        <v>0</v>
      </c>
      <c r="H171" s="461">
        <v>0.12489</v>
      </c>
      <c r="I171" s="461">
        <v>1.55511</v>
      </c>
      <c r="J171" s="461">
        <v>1.55511</v>
      </c>
      <c r="K171" s="463">
        <v>0</v>
      </c>
      <c r="L171" s="150"/>
      <c r="M171" s="459" t="str">
        <f t="shared" si="2"/>
        <v>X</v>
      </c>
    </row>
    <row r="172" spans="1:13" ht="14.45" customHeight="1" x14ac:dyDescent="0.2">
      <c r="A172" s="464" t="s">
        <v>433</v>
      </c>
      <c r="B172" s="460">
        <v>0</v>
      </c>
      <c r="C172" s="461">
        <v>2.9408799999999999</v>
      </c>
      <c r="D172" s="461">
        <v>2.9408799999999999</v>
      </c>
      <c r="E172" s="462">
        <v>0</v>
      </c>
      <c r="F172" s="460">
        <v>0</v>
      </c>
      <c r="G172" s="461">
        <v>0</v>
      </c>
      <c r="H172" s="461">
        <v>0.12489</v>
      </c>
      <c r="I172" s="461">
        <v>1.55511</v>
      </c>
      <c r="J172" s="461">
        <v>1.55511</v>
      </c>
      <c r="K172" s="463">
        <v>0</v>
      </c>
      <c r="L172" s="150"/>
      <c r="M172" s="459" t="str">
        <f t="shared" si="2"/>
        <v/>
      </c>
    </row>
    <row r="173" spans="1:13" ht="14.45" customHeight="1" x14ac:dyDescent="0.2">
      <c r="A173" s="464" t="s">
        <v>434</v>
      </c>
      <c r="B173" s="460">
        <v>0</v>
      </c>
      <c r="C173" s="461">
        <v>3.9190200000000002</v>
      </c>
      <c r="D173" s="461">
        <v>3.9190200000000002</v>
      </c>
      <c r="E173" s="462">
        <v>0</v>
      </c>
      <c r="F173" s="460">
        <v>0</v>
      </c>
      <c r="G173" s="461">
        <v>0</v>
      </c>
      <c r="H173" s="461">
        <v>0.79379999999999995</v>
      </c>
      <c r="I173" s="461">
        <v>5.4898199999999999</v>
      </c>
      <c r="J173" s="461">
        <v>5.4898199999999999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435</v>
      </c>
      <c r="B174" s="460">
        <v>0</v>
      </c>
      <c r="C174" s="461">
        <v>0</v>
      </c>
      <c r="D174" s="461">
        <v>0</v>
      </c>
      <c r="E174" s="462">
        <v>0</v>
      </c>
      <c r="F174" s="460">
        <v>0</v>
      </c>
      <c r="G174" s="461">
        <v>0</v>
      </c>
      <c r="H174" s="461">
        <v>0</v>
      </c>
      <c r="I174" s="461">
        <v>0.92400000000000004</v>
      </c>
      <c r="J174" s="461">
        <v>0.92400000000000004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436</v>
      </c>
      <c r="B175" s="460">
        <v>0</v>
      </c>
      <c r="C175" s="461">
        <v>3.9190200000000002</v>
      </c>
      <c r="D175" s="461">
        <v>3.9190200000000002</v>
      </c>
      <c r="E175" s="462">
        <v>0</v>
      </c>
      <c r="F175" s="460">
        <v>0</v>
      </c>
      <c r="G175" s="461">
        <v>0</v>
      </c>
      <c r="H175" s="461">
        <v>0.79379999999999995</v>
      </c>
      <c r="I175" s="461">
        <v>4.5658199999999995</v>
      </c>
      <c r="J175" s="461">
        <v>4.5658199999999995</v>
      </c>
      <c r="K175" s="463">
        <v>0</v>
      </c>
      <c r="L175" s="150"/>
      <c r="M175" s="459" t="str">
        <f t="shared" si="2"/>
        <v/>
      </c>
    </row>
    <row r="176" spans="1:13" ht="14.45" customHeight="1" x14ac:dyDescent="0.2">
      <c r="A176" s="464" t="s">
        <v>437</v>
      </c>
      <c r="B176" s="460">
        <v>0</v>
      </c>
      <c r="C176" s="461">
        <v>0.45417000000000002</v>
      </c>
      <c r="D176" s="461">
        <v>0.45417000000000002</v>
      </c>
      <c r="E176" s="462">
        <v>0</v>
      </c>
      <c r="F176" s="460">
        <v>0</v>
      </c>
      <c r="G176" s="461">
        <v>0</v>
      </c>
      <c r="H176" s="461">
        <v>0.36631000000000002</v>
      </c>
      <c r="I176" s="461">
        <v>3.1550700000000003</v>
      </c>
      <c r="J176" s="461">
        <v>3.1550700000000003</v>
      </c>
      <c r="K176" s="463">
        <v>0</v>
      </c>
      <c r="L176" s="150"/>
      <c r="M176" s="459" t="str">
        <f t="shared" si="2"/>
        <v>X</v>
      </c>
    </row>
    <row r="177" spans="1:13" ht="14.45" customHeight="1" x14ac:dyDescent="0.2">
      <c r="A177" s="464" t="s">
        <v>438</v>
      </c>
      <c r="B177" s="460">
        <v>0</v>
      </c>
      <c r="C177" s="461">
        <v>0.45417000000000002</v>
      </c>
      <c r="D177" s="461">
        <v>0.45417000000000002</v>
      </c>
      <c r="E177" s="462">
        <v>0</v>
      </c>
      <c r="F177" s="460">
        <v>0</v>
      </c>
      <c r="G177" s="461">
        <v>0</v>
      </c>
      <c r="H177" s="461">
        <v>0.36631000000000002</v>
      </c>
      <c r="I177" s="461">
        <v>3.1550700000000003</v>
      </c>
      <c r="J177" s="461">
        <v>3.1550700000000003</v>
      </c>
      <c r="K177" s="463">
        <v>0</v>
      </c>
      <c r="L177" s="150"/>
      <c r="M177" s="459" t="str">
        <f t="shared" si="2"/>
        <v/>
      </c>
    </row>
    <row r="178" spans="1:13" ht="14.45" customHeight="1" x14ac:dyDescent="0.2">
      <c r="A178" s="464" t="s">
        <v>439</v>
      </c>
      <c r="B178" s="460">
        <v>0</v>
      </c>
      <c r="C178" s="461">
        <v>8.8812000000000015</v>
      </c>
      <c r="D178" s="461">
        <v>8.8812000000000015</v>
      </c>
      <c r="E178" s="462">
        <v>0</v>
      </c>
      <c r="F178" s="460">
        <v>0</v>
      </c>
      <c r="G178" s="461">
        <v>0</v>
      </c>
      <c r="H178" s="461">
        <v>0</v>
      </c>
      <c r="I178" s="461">
        <v>0</v>
      </c>
      <c r="J178" s="461">
        <v>0</v>
      </c>
      <c r="K178" s="463">
        <v>0</v>
      </c>
      <c r="L178" s="150"/>
      <c r="M178" s="459" t="str">
        <f t="shared" si="2"/>
        <v>X</v>
      </c>
    </row>
    <row r="179" spans="1:13" ht="14.45" customHeight="1" x14ac:dyDescent="0.2">
      <c r="A179" s="464" t="s">
        <v>440</v>
      </c>
      <c r="B179" s="460">
        <v>0</v>
      </c>
      <c r="C179" s="461">
        <v>8.8812000000000015</v>
      </c>
      <c r="D179" s="461">
        <v>8.8812000000000015</v>
      </c>
      <c r="E179" s="462">
        <v>0</v>
      </c>
      <c r="F179" s="460">
        <v>0</v>
      </c>
      <c r="G179" s="461">
        <v>0</v>
      </c>
      <c r="H179" s="461">
        <v>0</v>
      </c>
      <c r="I179" s="461">
        <v>0</v>
      </c>
      <c r="J179" s="461">
        <v>0</v>
      </c>
      <c r="K179" s="463">
        <v>0</v>
      </c>
      <c r="L179" s="150"/>
      <c r="M179" s="459" t="str">
        <f t="shared" si="2"/>
        <v/>
      </c>
    </row>
    <row r="180" spans="1:13" ht="14.45" customHeight="1" x14ac:dyDescent="0.2">
      <c r="A180" s="464" t="s">
        <v>441</v>
      </c>
      <c r="B180" s="460">
        <v>0</v>
      </c>
      <c r="C180" s="461">
        <v>1255.3024599999999</v>
      </c>
      <c r="D180" s="461">
        <v>1255.3024599999999</v>
      </c>
      <c r="E180" s="462">
        <v>0</v>
      </c>
      <c r="F180" s="460">
        <v>0</v>
      </c>
      <c r="G180" s="461">
        <v>0</v>
      </c>
      <c r="H180" s="461">
        <v>134.40647000000001</v>
      </c>
      <c r="I180" s="461">
        <v>980.14255000000003</v>
      </c>
      <c r="J180" s="461">
        <v>980.14255000000003</v>
      </c>
      <c r="K180" s="463">
        <v>0</v>
      </c>
      <c r="L180" s="150"/>
      <c r="M180" s="459" t="str">
        <f t="shared" si="2"/>
        <v>X</v>
      </c>
    </row>
    <row r="181" spans="1:13" ht="14.45" customHeight="1" x14ac:dyDescent="0.2">
      <c r="A181" s="464" t="s">
        <v>442</v>
      </c>
      <c r="B181" s="460">
        <v>0</v>
      </c>
      <c r="C181" s="461">
        <v>1255.3024599999999</v>
      </c>
      <c r="D181" s="461">
        <v>1255.3024599999999</v>
      </c>
      <c r="E181" s="462">
        <v>0</v>
      </c>
      <c r="F181" s="460">
        <v>0</v>
      </c>
      <c r="G181" s="461">
        <v>0</v>
      </c>
      <c r="H181" s="461">
        <v>134.40647000000001</v>
      </c>
      <c r="I181" s="461">
        <v>980.14255000000003</v>
      </c>
      <c r="J181" s="461">
        <v>980.14255000000003</v>
      </c>
      <c r="K181" s="463">
        <v>0</v>
      </c>
      <c r="L181" s="150"/>
      <c r="M181" s="459" t="str">
        <f t="shared" si="2"/>
        <v/>
      </c>
    </row>
    <row r="182" spans="1:13" ht="14.45" customHeight="1" x14ac:dyDescent="0.2">
      <c r="A182" s="464" t="s">
        <v>443</v>
      </c>
      <c r="B182" s="460">
        <v>0</v>
      </c>
      <c r="C182" s="461">
        <v>15.653</v>
      </c>
      <c r="D182" s="461">
        <v>15.653</v>
      </c>
      <c r="E182" s="462">
        <v>0</v>
      </c>
      <c r="F182" s="460">
        <v>0</v>
      </c>
      <c r="G182" s="461">
        <v>0</v>
      </c>
      <c r="H182" s="461">
        <v>0</v>
      </c>
      <c r="I182" s="461">
        <v>0</v>
      </c>
      <c r="J182" s="461">
        <v>0</v>
      </c>
      <c r="K182" s="463">
        <v>0</v>
      </c>
      <c r="L182" s="150"/>
      <c r="M182" s="459" t="str">
        <f t="shared" si="2"/>
        <v>X</v>
      </c>
    </row>
    <row r="183" spans="1:13" ht="14.45" customHeight="1" x14ac:dyDescent="0.2">
      <c r="A183" s="464" t="s">
        <v>444</v>
      </c>
      <c r="B183" s="460">
        <v>0</v>
      </c>
      <c r="C183" s="461">
        <v>15.653</v>
      </c>
      <c r="D183" s="461">
        <v>15.653</v>
      </c>
      <c r="E183" s="462">
        <v>0</v>
      </c>
      <c r="F183" s="460">
        <v>0</v>
      </c>
      <c r="G183" s="461">
        <v>0</v>
      </c>
      <c r="H183" s="461">
        <v>0</v>
      </c>
      <c r="I183" s="461">
        <v>0</v>
      </c>
      <c r="J183" s="461">
        <v>0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445</v>
      </c>
      <c r="B184" s="460">
        <v>0</v>
      </c>
      <c r="C184" s="461">
        <v>3958.0844200000001</v>
      </c>
      <c r="D184" s="461">
        <v>3958.0844200000001</v>
      </c>
      <c r="E184" s="462">
        <v>0</v>
      </c>
      <c r="F184" s="460">
        <v>0</v>
      </c>
      <c r="G184" s="461">
        <v>0</v>
      </c>
      <c r="H184" s="461">
        <v>309.14178999999996</v>
      </c>
      <c r="I184" s="461">
        <v>3030.5952599999996</v>
      </c>
      <c r="J184" s="461">
        <v>3030.5952599999996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446</v>
      </c>
      <c r="B185" s="460">
        <v>0</v>
      </c>
      <c r="C185" s="461">
        <v>3958.0844200000001</v>
      </c>
      <c r="D185" s="461">
        <v>3958.0844200000001</v>
      </c>
      <c r="E185" s="462">
        <v>0</v>
      </c>
      <c r="F185" s="460">
        <v>0</v>
      </c>
      <c r="G185" s="461">
        <v>0</v>
      </c>
      <c r="H185" s="461">
        <v>309.14178999999996</v>
      </c>
      <c r="I185" s="461">
        <v>3030.5952599999996</v>
      </c>
      <c r="J185" s="461">
        <v>3030.5952599999996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447</v>
      </c>
      <c r="B186" s="460">
        <v>0</v>
      </c>
      <c r="C186" s="461">
        <v>34.7712</v>
      </c>
      <c r="D186" s="461">
        <v>34.7712</v>
      </c>
      <c r="E186" s="462">
        <v>0</v>
      </c>
      <c r="F186" s="460">
        <v>0</v>
      </c>
      <c r="G186" s="461">
        <v>0</v>
      </c>
      <c r="H186" s="461">
        <v>9.82</v>
      </c>
      <c r="I186" s="461">
        <v>129.60499999999999</v>
      </c>
      <c r="J186" s="461">
        <v>129.60499999999999</v>
      </c>
      <c r="K186" s="463">
        <v>0</v>
      </c>
      <c r="L186" s="150"/>
      <c r="M186" s="459" t="str">
        <f t="shared" si="2"/>
        <v/>
      </c>
    </row>
    <row r="187" spans="1:13" ht="14.45" customHeight="1" x14ac:dyDescent="0.2">
      <c r="A187" s="464" t="s">
        <v>448</v>
      </c>
      <c r="B187" s="460">
        <v>0</v>
      </c>
      <c r="C187" s="461">
        <v>34.7712</v>
      </c>
      <c r="D187" s="461">
        <v>34.7712</v>
      </c>
      <c r="E187" s="462">
        <v>0</v>
      </c>
      <c r="F187" s="460">
        <v>0</v>
      </c>
      <c r="G187" s="461">
        <v>0</v>
      </c>
      <c r="H187" s="461">
        <v>9.82</v>
      </c>
      <c r="I187" s="461">
        <v>129.60499999999999</v>
      </c>
      <c r="J187" s="461">
        <v>129.60499999999999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449</v>
      </c>
      <c r="B188" s="460">
        <v>0</v>
      </c>
      <c r="C188" s="461">
        <v>34.7712</v>
      </c>
      <c r="D188" s="461">
        <v>34.7712</v>
      </c>
      <c r="E188" s="462">
        <v>0</v>
      </c>
      <c r="F188" s="460">
        <v>0</v>
      </c>
      <c r="G188" s="461">
        <v>0</v>
      </c>
      <c r="H188" s="461">
        <v>9.82</v>
      </c>
      <c r="I188" s="461">
        <v>129.60499999999999</v>
      </c>
      <c r="J188" s="461">
        <v>129.60499999999999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450</v>
      </c>
      <c r="B189" s="460">
        <v>0</v>
      </c>
      <c r="C189" s="461">
        <v>34.7712</v>
      </c>
      <c r="D189" s="461">
        <v>34.7712</v>
      </c>
      <c r="E189" s="462">
        <v>0</v>
      </c>
      <c r="F189" s="460">
        <v>0</v>
      </c>
      <c r="G189" s="461">
        <v>0</v>
      </c>
      <c r="H189" s="461">
        <v>9.82</v>
      </c>
      <c r="I189" s="461">
        <v>129.60499999999999</v>
      </c>
      <c r="J189" s="461">
        <v>129.60499999999999</v>
      </c>
      <c r="K189" s="463">
        <v>0</v>
      </c>
      <c r="L189" s="150"/>
      <c r="M189" s="459" t="str">
        <f t="shared" si="2"/>
        <v>X</v>
      </c>
    </row>
    <row r="190" spans="1:13" ht="14.45" customHeight="1" x14ac:dyDescent="0.2">
      <c r="A190" s="464" t="s">
        <v>451</v>
      </c>
      <c r="B190" s="460">
        <v>0</v>
      </c>
      <c r="C190" s="461">
        <v>34.7712</v>
      </c>
      <c r="D190" s="461">
        <v>34.7712</v>
      </c>
      <c r="E190" s="462">
        <v>0</v>
      </c>
      <c r="F190" s="460">
        <v>0</v>
      </c>
      <c r="G190" s="461">
        <v>0</v>
      </c>
      <c r="H190" s="461">
        <v>9.82</v>
      </c>
      <c r="I190" s="461">
        <v>129.60499999999999</v>
      </c>
      <c r="J190" s="461">
        <v>129.60499999999999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/>
      <c r="B191" s="460"/>
      <c r="C191" s="461"/>
      <c r="D191" s="461"/>
      <c r="E191" s="462"/>
      <c r="F191" s="460"/>
      <c r="G191" s="461"/>
      <c r="H191" s="461"/>
      <c r="I191" s="461"/>
      <c r="J191" s="461"/>
      <c r="K191" s="463"/>
      <c r="L191" s="150"/>
      <c r="M191" s="459" t="str">
        <f t="shared" si="2"/>
        <v/>
      </c>
    </row>
    <row r="192" spans="1:13" ht="14.45" customHeight="1" x14ac:dyDescent="0.2">
      <c r="A192" s="464"/>
      <c r="B192" s="460"/>
      <c r="C192" s="461"/>
      <c r="D192" s="461"/>
      <c r="E192" s="462"/>
      <c r="F192" s="460"/>
      <c r="G192" s="461"/>
      <c r="H192" s="461"/>
      <c r="I192" s="461"/>
      <c r="J192" s="461"/>
      <c r="K192" s="463"/>
      <c r="L192" s="150"/>
      <c r="M192" s="459" t="str">
        <f t="shared" si="2"/>
        <v/>
      </c>
    </row>
    <row r="193" spans="1:13" ht="14.45" customHeight="1" x14ac:dyDescent="0.2">
      <c r="A193" s="464"/>
      <c r="B193" s="460"/>
      <c r="C193" s="461"/>
      <c r="D193" s="461"/>
      <c r="E193" s="462"/>
      <c r="F193" s="460"/>
      <c r="G193" s="461"/>
      <c r="H193" s="461"/>
      <c r="I193" s="461"/>
      <c r="J193" s="461"/>
      <c r="K193" s="463"/>
      <c r="L193" s="150"/>
      <c r="M193" s="459" t="str">
        <f t="shared" si="2"/>
        <v/>
      </c>
    </row>
    <row r="194" spans="1:13" ht="14.45" customHeight="1" x14ac:dyDescent="0.2">
      <c r="A194" s="464"/>
      <c r="B194" s="460"/>
      <c r="C194" s="461"/>
      <c r="D194" s="461"/>
      <c r="E194" s="462"/>
      <c r="F194" s="460"/>
      <c r="G194" s="461"/>
      <c r="H194" s="461"/>
      <c r="I194" s="461"/>
      <c r="J194" s="461"/>
      <c r="K194" s="463"/>
      <c r="L194" s="150"/>
      <c r="M194" s="459" t="str">
        <f t="shared" si="2"/>
        <v/>
      </c>
    </row>
    <row r="195" spans="1:13" ht="14.45" customHeight="1" x14ac:dyDescent="0.2">
      <c r="A195" s="464"/>
      <c r="B195" s="460"/>
      <c r="C195" s="461"/>
      <c r="D195" s="461"/>
      <c r="E195" s="462"/>
      <c r="F195" s="460"/>
      <c r="G195" s="461"/>
      <c r="H195" s="461"/>
      <c r="I195" s="461"/>
      <c r="J195" s="461"/>
      <c r="K195" s="463"/>
      <c r="L195" s="150"/>
      <c r="M195" s="459" t="str">
        <f t="shared" si="2"/>
        <v/>
      </c>
    </row>
    <row r="196" spans="1:13" ht="14.45" customHeight="1" x14ac:dyDescent="0.2">
      <c r="A196" s="464"/>
      <c r="B196" s="460"/>
      <c r="C196" s="461"/>
      <c r="D196" s="461"/>
      <c r="E196" s="462"/>
      <c r="F196" s="460"/>
      <c r="G196" s="461"/>
      <c r="H196" s="461"/>
      <c r="I196" s="461"/>
      <c r="J196" s="461"/>
      <c r="K196" s="463"/>
      <c r="L196" s="150"/>
      <c r="M196" s="459" t="str">
        <f t="shared" si="2"/>
        <v/>
      </c>
    </row>
    <row r="197" spans="1:13" ht="14.45" customHeight="1" x14ac:dyDescent="0.2">
      <c r="A197" s="464"/>
      <c r="B197" s="460"/>
      <c r="C197" s="461"/>
      <c r="D197" s="461"/>
      <c r="E197" s="462"/>
      <c r="F197" s="460"/>
      <c r="G197" s="461"/>
      <c r="H197" s="461"/>
      <c r="I197" s="461"/>
      <c r="J197" s="461"/>
      <c r="K197" s="463"/>
      <c r="L197" s="150"/>
      <c r="M197" s="459" t="str">
        <f t="shared" si="2"/>
        <v/>
      </c>
    </row>
    <row r="198" spans="1:13" ht="14.45" customHeight="1" x14ac:dyDescent="0.2">
      <c r="A198" s="464"/>
      <c r="B198" s="460"/>
      <c r="C198" s="461"/>
      <c r="D198" s="461"/>
      <c r="E198" s="462"/>
      <c r="F198" s="460"/>
      <c r="G198" s="461"/>
      <c r="H198" s="461"/>
      <c r="I198" s="461"/>
      <c r="J198" s="461"/>
      <c r="K198" s="463"/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/>
      <c r="B199" s="460"/>
      <c r="C199" s="461"/>
      <c r="D199" s="461"/>
      <c r="E199" s="462"/>
      <c r="F199" s="460"/>
      <c r="G199" s="461"/>
      <c r="H199" s="461"/>
      <c r="I199" s="461"/>
      <c r="J199" s="461"/>
      <c r="K199" s="463"/>
      <c r="L199" s="150"/>
      <c r="M199" s="459" t="str">
        <f t="shared" si="3"/>
        <v/>
      </c>
    </row>
    <row r="200" spans="1:13" ht="14.45" customHeight="1" x14ac:dyDescent="0.2">
      <c r="A200" s="464"/>
      <c r="B200" s="460"/>
      <c r="C200" s="461"/>
      <c r="D200" s="461"/>
      <c r="E200" s="462"/>
      <c r="F200" s="460"/>
      <c r="G200" s="461"/>
      <c r="H200" s="461"/>
      <c r="I200" s="461"/>
      <c r="J200" s="461"/>
      <c r="K200" s="463"/>
      <c r="L200" s="150"/>
      <c r="M200" s="459" t="str">
        <f t="shared" si="3"/>
        <v/>
      </c>
    </row>
    <row r="201" spans="1:13" ht="14.45" customHeight="1" x14ac:dyDescent="0.2">
      <c r="A201" s="464"/>
      <c r="B201" s="460"/>
      <c r="C201" s="461"/>
      <c r="D201" s="461"/>
      <c r="E201" s="462"/>
      <c r="F201" s="460"/>
      <c r="G201" s="461"/>
      <c r="H201" s="461"/>
      <c r="I201" s="461"/>
      <c r="J201" s="461"/>
      <c r="K201" s="463"/>
      <c r="L201" s="150"/>
      <c r="M201" s="459" t="str">
        <f t="shared" si="3"/>
        <v/>
      </c>
    </row>
    <row r="202" spans="1:13" ht="14.45" customHeight="1" x14ac:dyDescent="0.2">
      <c r="A202" s="464"/>
      <c r="B202" s="460"/>
      <c r="C202" s="461"/>
      <c r="D202" s="461"/>
      <c r="E202" s="462"/>
      <c r="F202" s="460"/>
      <c r="G202" s="461"/>
      <c r="H202" s="461"/>
      <c r="I202" s="461"/>
      <c r="J202" s="461"/>
      <c r="K202" s="463"/>
      <c r="L202" s="150"/>
      <c r="M202" s="459" t="str">
        <f t="shared" si="3"/>
        <v/>
      </c>
    </row>
    <row r="203" spans="1:13" ht="14.45" customHeight="1" x14ac:dyDescent="0.2">
      <c r="A203" s="464"/>
      <c r="B203" s="460"/>
      <c r="C203" s="461"/>
      <c r="D203" s="461"/>
      <c r="E203" s="462"/>
      <c r="F203" s="460"/>
      <c r="G203" s="461"/>
      <c r="H203" s="461"/>
      <c r="I203" s="461"/>
      <c r="J203" s="461"/>
      <c r="K203" s="463"/>
      <c r="L203" s="150"/>
      <c r="M203" s="459" t="str">
        <f t="shared" si="3"/>
        <v/>
      </c>
    </row>
    <row r="204" spans="1:13" ht="14.45" customHeight="1" x14ac:dyDescent="0.2">
      <c r="A204" s="464"/>
      <c r="B204" s="460"/>
      <c r="C204" s="461"/>
      <c r="D204" s="461"/>
      <c r="E204" s="462"/>
      <c r="F204" s="460"/>
      <c r="G204" s="461"/>
      <c r="H204" s="461"/>
      <c r="I204" s="461"/>
      <c r="J204" s="461"/>
      <c r="K204" s="463"/>
      <c r="L204" s="150"/>
      <c r="M204" s="459" t="str">
        <f t="shared" si="3"/>
        <v/>
      </c>
    </row>
    <row r="205" spans="1:13" ht="14.45" customHeight="1" x14ac:dyDescent="0.2">
      <c r="A205" s="464"/>
      <c r="B205" s="460"/>
      <c r="C205" s="461"/>
      <c r="D205" s="461"/>
      <c r="E205" s="462"/>
      <c r="F205" s="460"/>
      <c r="G205" s="461"/>
      <c r="H205" s="461"/>
      <c r="I205" s="461"/>
      <c r="J205" s="461"/>
      <c r="K205" s="463"/>
      <c r="L205" s="150"/>
      <c r="M205" s="459" t="str">
        <f t="shared" si="3"/>
        <v/>
      </c>
    </row>
    <row r="206" spans="1:13" ht="14.45" customHeight="1" x14ac:dyDescent="0.2">
      <c r="A206" s="464"/>
      <c r="B206" s="460"/>
      <c r="C206" s="461"/>
      <c r="D206" s="461"/>
      <c r="E206" s="462"/>
      <c r="F206" s="460"/>
      <c r="G206" s="461"/>
      <c r="H206" s="461"/>
      <c r="I206" s="461"/>
      <c r="J206" s="461"/>
      <c r="K206" s="463"/>
      <c r="L206" s="150"/>
      <c r="M206" s="459" t="str">
        <f t="shared" si="3"/>
        <v/>
      </c>
    </row>
    <row r="207" spans="1:13" ht="14.45" customHeight="1" x14ac:dyDescent="0.2">
      <c r="A207" s="464"/>
      <c r="B207" s="460"/>
      <c r="C207" s="461"/>
      <c r="D207" s="461"/>
      <c r="E207" s="462"/>
      <c r="F207" s="460"/>
      <c r="G207" s="461"/>
      <c r="H207" s="461"/>
      <c r="I207" s="461"/>
      <c r="J207" s="461"/>
      <c r="K207" s="463"/>
      <c r="L207" s="150"/>
      <c r="M207" s="459" t="str">
        <f t="shared" si="3"/>
        <v/>
      </c>
    </row>
    <row r="208" spans="1:13" ht="14.45" customHeight="1" x14ac:dyDescent="0.2">
      <c r="A208" s="464"/>
      <c r="B208" s="460"/>
      <c r="C208" s="461"/>
      <c r="D208" s="461"/>
      <c r="E208" s="462"/>
      <c r="F208" s="460"/>
      <c r="G208" s="461"/>
      <c r="H208" s="461"/>
      <c r="I208" s="461"/>
      <c r="J208" s="461"/>
      <c r="K208" s="463"/>
      <c r="L208" s="150"/>
      <c r="M208" s="459" t="str">
        <f t="shared" si="3"/>
        <v/>
      </c>
    </row>
    <row r="209" spans="1:13" ht="14.45" customHeight="1" x14ac:dyDescent="0.2">
      <c r="A209" s="464"/>
      <c r="B209" s="460"/>
      <c r="C209" s="461"/>
      <c r="D209" s="461"/>
      <c r="E209" s="462"/>
      <c r="F209" s="460"/>
      <c r="G209" s="461"/>
      <c r="H209" s="461"/>
      <c r="I209" s="461"/>
      <c r="J209" s="461"/>
      <c r="K209" s="463"/>
      <c r="L209" s="150"/>
      <c r="M209" s="459" t="str">
        <f t="shared" si="3"/>
        <v/>
      </c>
    </row>
    <row r="210" spans="1:13" ht="14.45" customHeight="1" x14ac:dyDescent="0.2">
      <c r="A210" s="464"/>
      <c r="B210" s="460"/>
      <c r="C210" s="461"/>
      <c r="D210" s="461"/>
      <c r="E210" s="462"/>
      <c r="F210" s="460"/>
      <c r="G210" s="461"/>
      <c r="H210" s="461"/>
      <c r="I210" s="461"/>
      <c r="J210" s="461"/>
      <c r="K210" s="463"/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6" priority="3">
      <formula>$M23="HV"</formula>
    </cfRule>
    <cfRule type="expression" dxfId="55" priority="4">
      <formula>$M23="X"</formula>
    </cfRule>
  </conditionalFormatting>
  <conditionalFormatting sqref="A6:K22">
    <cfRule type="expression" dxfId="54" priority="1">
      <formula>$M6="HV"</formula>
    </cfRule>
    <cfRule type="expression" dxfId="53" priority="2">
      <formula>$M6="X"</formula>
    </cfRule>
  </conditionalFormatting>
  <hyperlinks>
    <hyperlink ref="A2" location="Obsah!A1" display="Zpět na Obsah  KL 01  1.-4.měsíc" xr:uid="{80204C07-8614-43F5-9955-783F4E52EFD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136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265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190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452</v>
      </c>
      <c r="B5" s="466" t="s">
        <v>453</v>
      </c>
      <c r="C5" s="467" t="s">
        <v>266</v>
      </c>
      <c r="D5" s="467" t="s">
        <v>266</v>
      </c>
      <c r="E5" s="467"/>
      <c r="F5" s="467" t="s">
        <v>266</v>
      </c>
      <c r="G5" s="467" t="s">
        <v>266</v>
      </c>
      <c r="H5" s="467" t="s">
        <v>266</v>
      </c>
      <c r="I5" s="468" t="s">
        <v>266</v>
      </c>
      <c r="J5" s="469" t="s">
        <v>68</v>
      </c>
    </row>
    <row r="6" spans="1:10" ht="14.45" customHeight="1" x14ac:dyDescent="0.2">
      <c r="A6" s="465" t="s">
        <v>452</v>
      </c>
      <c r="B6" s="466" t="s">
        <v>454</v>
      </c>
      <c r="C6" s="467">
        <v>109.59154000000001</v>
      </c>
      <c r="D6" s="467">
        <v>124.15732999999999</v>
      </c>
      <c r="E6" s="467"/>
      <c r="F6" s="467">
        <v>219.50809999999993</v>
      </c>
      <c r="G6" s="467">
        <v>0</v>
      </c>
      <c r="H6" s="467">
        <v>219.50809999999993</v>
      </c>
      <c r="I6" s="468" t="s">
        <v>266</v>
      </c>
      <c r="J6" s="469" t="s">
        <v>1</v>
      </c>
    </row>
    <row r="7" spans="1:10" ht="14.45" customHeight="1" x14ac:dyDescent="0.2">
      <c r="A7" s="465" t="s">
        <v>452</v>
      </c>
      <c r="B7" s="466" t="s">
        <v>455</v>
      </c>
      <c r="C7" s="467">
        <v>0</v>
      </c>
      <c r="D7" s="467">
        <v>0</v>
      </c>
      <c r="E7" s="467"/>
      <c r="F7" s="467">
        <v>12.60336</v>
      </c>
      <c r="G7" s="467">
        <v>0</v>
      </c>
      <c r="H7" s="467">
        <v>12.60336</v>
      </c>
      <c r="I7" s="468" t="s">
        <v>266</v>
      </c>
      <c r="J7" s="469" t="s">
        <v>1</v>
      </c>
    </row>
    <row r="8" spans="1:10" ht="14.45" customHeight="1" x14ac:dyDescent="0.2">
      <c r="A8" s="465" t="s">
        <v>452</v>
      </c>
      <c r="B8" s="466" t="s">
        <v>456</v>
      </c>
      <c r="C8" s="467">
        <v>109.59154000000001</v>
      </c>
      <c r="D8" s="467">
        <v>124.15732999999999</v>
      </c>
      <c r="E8" s="467"/>
      <c r="F8" s="467">
        <v>232.11145999999994</v>
      </c>
      <c r="G8" s="467">
        <v>0</v>
      </c>
      <c r="H8" s="467">
        <v>232.11145999999994</v>
      </c>
      <c r="I8" s="468" t="s">
        <v>266</v>
      </c>
      <c r="J8" s="469" t="s">
        <v>457</v>
      </c>
    </row>
    <row r="10" spans="1:10" ht="14.45" customHeight="1" x14ac:dyDescent="0.2">
      <c r="A10" s="465" t="s">
        <v>452</v>
      </c>
      <c r="B10" s="466" t="s">
        <v>453</v>
      </c>
      <c r="C10" s="467" t="s">
        <v>266</v>
      </c>
      <c r="D10" s="467" t="s">
        <v>266</v>
      </c>
      <c r="E10" s="467"/>
      <c r="F10" s="467" t="s">
        <v>266</v>
      </c>
      <c r="G10" s="467" t="s">
        <v>266</v>
      </c>
      <c r="H10" s="467" t="s">
        <v>266</v>
      </c>
      <c r="I10" s="468" t="s">
        <v>266</v>
      </c>
      <c r="J10" s="469" t="s">
        <v>68</v>
      </c>
    </row>
    <row r="11" spans="1:10" ht="14.45" customHeight="1" x14ac:dyDescent="0.2">
      <c r="A11" s="465" t="s">
        <v>458</v>
      </c>
      <c r="B11" s="466" t="s">
        <v>459</v>
      </c>
      <c r="C11" s="467" t="s">
        <v>266</v>
      </c>
      <c r="D11" s="467" t="s">
        <v>266</v>
      </c>
      <c r="E11" s="467"/>
      <c r="F11" s="467" t="s">
        <v>266</v>
      </c>
      <c r="G11" s="467" t="s">
        <v>266</v>
      </c>
      <c r="H11" s="467" t="s">
        <v>266</v>
      </c>
      <c r="I11" s="468" t="s">
        <v>266</v>
      </c>
      <c r="J11" s="469" t="s">
        <v>0</v>
      </c>
    </row>
    <row r="12" spans="1:10" ht="14.45" customHeight="1" x14ac:dyDescent="0.2">
      <c r="A12" s="465" t="s">
        <v>458</v>
      </c>
      <c r="B12" s="466" t="s">
        <v>454</v>
      </c>
      <c r="C12" s="467">
        <v>109.59154000000001</v>
      </c>
      <c r="D12" s="467">
        <v>124.15732999999999</v>
      </c>
      <c r="E12" s="467"/>
      <c r="F12" s="467">
        <v>219.50809999999993</v>
      </c>
      <c r="G12" s="467">
        <v>0</v>
      </c>
      <c r="H12" s="467">
        <v>219.50809999999993</v>
      </c>
      <c r="I12" s="468" t="s">
        <v>266</v>
      </c>
      <c r="J12" s="469" t="s">
        <v>1</v>
      </c>
    </row>
    <row r="13" spans="1:10" ht="14.45" customHeight="1" x14ac:dyDescent="0.2">
      <c r="A13" s="465" t="s">
        <v>458</v>
      </c>
      <c r="B13" s="466" t="s">
        <v>455</v>
      </c>
      <c r="C13" s="467">
        <v>0</v>
      </c>
      <c r="D13" s="467">
        <v>0</v>
      </c>
      <c r="E13" s="467"/>
      <c r="F13" s="467">
        <v>12.60336</v>
      </c>
      <c r="G13" s="467">
        <v>0</v>
      </c>
      <c r="H13" s="467">
        <v>12.60336</v>
      </c>
      <c r="I13" s="468" t="s">
        <v>266</v>
      </c>
      <c r="J13" s="469" t="s">
        <v>1</v>
      </c>
    </row>
    <row r="14" spans="1:10" ht="14.45" customHeight="1" x14ac:dyDescent="0.2">
      <c r="A14" s="465" t="s">
        <v>458</v>
      </c>
      <c r="B14" s="466" t="s">
        <v>460</v>
      </c>
      <c r="C14" s="467">
        <v>109.59154000000001</v>
      </c>
      <c r="D14" s="467">
        <v>124.15732999999999</v>
      </c>
      <c r="E14" s="467"/>
      <c r="F14" s="467">
        <v>232.11145999999994</v>
      </c>
      <c r="G14" s="467">
        <v>0</v>
      </c>
      <c r="H14" s="467">
        <v>232.11145999999994</v>
      </c>
      <c r="I14" s="468" t="s">
        <v>266</v>
      </c>
      <c r="J14" s="469" t="s">
        <v>461</v>
      </c>
    </row>
    <row r="15" spans="1:10" ht="14.45" customHeight="1" x14ac:dyDescent="0.2">
      <c r="A15" s="465" t="s">
        <v>266</v>
      </c>
      <c r="B15" s="466" t="s">
        <v>266</v>
      </c>
      <c r="C15" s="467" t="s">
        <v>266</v>
      </c>
      <c r="D15" s="467" t="s">
        <v>266</v>
      </c>
      <c r="E15" s="467"/>
      <c r="F15" s="467" t="s">
        <v>266</v>
      </c>
      <c r="G15" s="467" t="s">
        <v>266</v>
      </c>
      <c r="H15" s="467" t="s">
        <v>266</v>
      </c>
      <c r="I15" s="468" t="s">
        <v>266</v>
      </c>
      <c r="J15" s="469" t="s">
        <v>462</v>
      </c>
    </row>
    <row r="16" spans="1:10" ht="14.45" customHeight="1" x14ac:dyDescent="0.2">
      <c r="A16" s="465" t="s">
        <v>452</v>
      </c>
      <c r="B16" s="466" t="s">
        <v>456</v>
      </c>
      <c r="C16" s="467">
        <v>109.59154000000001</v>
      </c>
      <c r="D16" s="467">
        <v>124.15732999999999</v>
      </c>
      <c r="E16" s="467"/>
      <c r="F16" s="467">
        <v>232.11145999999994</v>
      </c>
      <c r="G16" s="467">
        <v>0</v>
      </c>
      <c r="H16" s="467">
        <v>232.11145999999994</v>
      </c>
      <c r="I16" s="468" t="s">
        <v>266</v>
      </c>
      <c r="J16" s="469" t="s">
        <v>457</v>
      </c>
    </row>
  </sheetData>
  <mergeCells count="3">
    <mergeCell ref="F3:I3"/>
    <mergeCell ref="C4:D4"/>
    <mergeCell ref="A1:I1"/>
  </mergeCells>
  <conditionalFormatting sqref="F9 F17:F65537">
    <cfRule type="cellIs" dxfId="52" priority="18" stopIfTrue="1" operator="greaterThan">
      <formula>1</formula>
    </cfRule>
  </conditionalFormatting>
  <conditionalFormatting sqref="H5:H8">
    <cfRule type="expression" dxfId="51" priority="14">
      <formula>$H5&gt;0</formula>
    </cfRule>
  </conditionalFormatting>
  <conditionalFormatting sqref="I5:I8">
    <cfRule type="expression" dxfId="50" priority="15">
      <formula>$I5&gt;1</formula>
    </cfRule>
  </conditionalFormatting>
  <conditionalFormatting sqref="B5:B8">
    <cfRule type="expression" dxfId="49" priority="11">
      <formula>OR($J5="NS",$J5="SumaNS",$J5="Účet")</formula>
    </cfRule>
  </conditionalFormatting>
  <conditionalFormatting sqref="B5:D8 F5:I8">
    <cfRule type="expression" dxfId="48" priority="17">
      <formula>AND($J5&lt;&gt;"",$J5&lt;&gt;"mezeraKL")</formula>
    </cfRule>
  </conditionalFormatting>
  <conditionalFormatting sqref="B5:D8 F5:I8">
    <cfRule type="expression" dxfId="47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46" priority="13">
      <formula>OR($J5="SumaNS",$J5="NS")</formula>
    </cfRule>
  </conditionalFormatting>
  <conditionalFormatting sqref="A5:A8">
    <cfRule type="expression" dxfId="45" priority="9">
      <formula>AND($J5&lt;&gt;"mezeraKL",$J5&lt;&gt;"")</formula>
    </cfRule>
  </conditionalFormatting>
  <conditionalFormatting sqref="A5:A8">
    <cfRule type="expression" dxfId="44" priority="10">
      <formula>AND($J5&lt;&gt;"",$J5&lt;&gt;"mezeraKL")</formula>
    </cfRule>
  </conditionalFormatting>
  <conditionalFormatting sqref="H10:H16">
    <cfRule type="expression" dxfId="43" priority="5">
      <formula>$H10&gt;0</formula>
    </cfRule>
  </conditionalFormatting>
  <conditionalFormatting sqref="A10:A16">
    <cfRule type="expression" dxfId="42" priority="2">
      <formula>AND($J10&lt;&gt;"mezeraKL",$J10&lt;&gt;"")</formula>
    </cfRule>
  </conditionalFormatting>
  <conditionalFormatting sqref="I10:I16">
    <cfRule type="expression" dxfId="41" priority="6">
      <formula>$I10&gt;1</formula>
    </cfRule>
  </conditionalFormatting>
  <conditionalFormatting sqref="B10:B16">
    <cfRule type="expression" dxfId="40" priority="1">
      <formula>OR($J10="NS",$J10="SumaNS",$J10="Účet")</formula>
    </cfRule>
  </conditionalFormatting>
  <conditionalFormatting sqref="A10:D16 F10:I16">
    <cfRule type="expression" dxfId="39" priority="8">
      <formula>AND($J10&lt;&gt;"",$J10&lt;&gt;"mezeraKL")</formula>
    </cfRule>
  </conditionalFormatting>
  <conditionalFormatting sqref="B10:D16 F10:I16">
    <cfRule type="expression" dxfId="38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37" priority="4">
      <formula>OR($J10="SumaNS",$J10="NS")</formula>
    </cfRule>
  </conditionalFormatting>
  <hyperlinks>
    <hyperlink ref="A2" location="Obsah!A1" display="Zpět na Obsah  KL 01  1.-4.měsíc" xr:uid="{2AED1F78-570A-4C5C-9A11-6A120518AD5D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2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159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265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1839.9145737881097</v>
      </c>
      <c r="M3" s="98">
        <f>SUBTOTAL(9,M5:M1048576)</f>
        <v>118</v>
      </c>
      <c r="N3" s="99">
        <f>SUBTOTAL(9,N5:N1048576)</f>
        <v>217109.91970699694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141</v>
      </c>
      <c r="M4" s="474" t="s">
        <v>13</v>
      </c>
      <c r="N4" s="475" t="s">
        <v>155</v>
      </c>
    </row>
    <row r="5" spans="1:14" ht="14.45" customHeight="1" x14ac:dyDescent="0.2">
      <c r="A5" s="478" t="s">
        <v>452</v>
      </c>
      <c r="B5" s="479" t="s">
        <v>453</v>
      </c>
      <c r="C5" s="480" t="s">
        <v>458</v>
      </c>
      <c r="D5" s="481" t="s">
        <v>459</v>
      </c>
      <c r="E5" s="482">
        <v>50113001</v>
      </c>
      <c r="F5" s="481" t="s">
        <v>463</v>
      </c>
      <c r="G5" s="480" t="s">
        <v>464</v>
      </c>
      <c r="H5" s="480">
        <v>186252</v>
      </c>
      <c r="I5" s="480">
        <v>186252</v>
      </c>
      <c r="J5" s="480" t="s">
        <v>465</v>
      </c>
      <c r="K5" s="480" t="s">
        <v>466</v>
      </c>
      <c r="L5" s="483">
        <v>147.92000000000002</v>
      </c>
      <c r="M5" s="483">
        <v>1</v>
      </c>
      <c r="N5" s="484">
        <v>147.92000000000002</v>
      </c>
    </row>
    <row r="6" spans="1:14" ht="14.45" customHeight="1" x14ac:dyDescent="0.2">
      <c r="A6" s="485" t="s">
        <v>452</v>
      </c>
      <c r="B6" s="486" t="s">
        <v>453</v>
      </c>
      <c r="C6" s="487" t="s">
        <v>458</v>
      </c>
      <c r="D6" s="488" t="s">
        <v>459</v>
      </c>
      <c r="E6" s="489">
        <v>50113001</v>
      </c>
      <c r="F6" s="488" t="s">
        <v>463</v>
      </c>
      <c r="G6" s="487" t="s">
        <v>464</v>
      </c>
      <c r="H6" s="487">
        <v>100982</v>
      </c>
      <c r="I6" s="487">
        <v>982</v>
      </c>
      <c r="J6" s="487" t="s">
        <v>467</v>
      </c>
      <c r="K6" s="487" t="s">
        <v>468</v>
      </c>
      <c r="L6" s="490">
        <v>87.05</v>
      </c>
      <c r="M6" s="490">
        <v>4</v>
      </c>
      <c r="N6" s="491">
        <v>348.2</v>
      </c>
    </row>
    <row r="7" spans="1:14" ht="14.45" customHeight="1" x14ac:dyDescent="0.2">
      <c r="A7" s="485" t="s">
        <v>452</v>
      </c>
      <c r="B7" s="486" t="s">
        <v>453</v>
      </c>
      <c r="C7" s="487" t="s">
        <v>458</v>
      </c>
      <c r="D7" s="488" t="s">
        <v>459</v>
      </c>
      <c r="E7" s="489">
        <v>50113001</v>
      </c>
      <c r="F7" s="488" t="s">
        <v>463</v>
      </c>
      <c r="G7" s="487" t="s">
        <v>464</v>
      </c>
      <c r="H7" s="487">
        <v>207899</v>
      </c>
      <c r="I7" s="487">
        <v>207899</v>
      </c>
      <c r="J7" s="487" t="s">
        <v>469</v>
      </c>
      <c r="K7" s="487" t="s">
        <v>470</v>
      </c>
      <c r="L7" s="490">
        <v>66.849999999999994</v>
      </c>
      <c r="M7" s="490">
        <v>4</v>
      </c>
      <c r="N7" s="491">
        <v>267.39999999999998</v>
      </c>
    </row>
    <row r="8" spans="1:14" ht="14.45" customHeight="1" x14ac:dyDescent="0.2">
      <c r="A8" s="485" t="s">
        <v>452</v>
      </c>
      <c r="B8" s="486" t="s">
        <v>453</v>
      </c>
      <c r="C8" s="487" t="s">
        <v>458</v>
      </c>
      <c r="D8" s="488" t="s">
        <v>459</v>
      </c>
      <c r="E8" s="489">
        <v>50113001</v>
      </c>
      <c r="F8" s="488" t="s">
        <v>463</v>
      </c>
      <c r="G8" s="487" t="s">
        <v>464</v>
      </c>
      <c r="H8" s="487">
        <v>207897</v>
      </c>
      <c r="I8" s="487">
        <v>207897</v>
      </c>
      <c r="J8" s="487" t="s">
        <v>469</v>
      </c>
      <c r="K8" s="487" t="s">
        <v>471</v>
      </c>
      <c r="L8" s="490">
        <v>44.54</v>
      </c>
      <c r="M8" s="490">
        <v>6</v>
      </c>
      <c r="N8" s="491">
        <v>267.24</v>
      </c>
    </row>
    <row r="9" spans="1:14" ht="14.45" customHeight="1" x14ac:dyDescent="0.2">
      <c r="A9" s="485" t="s">
        <v>452</v>
      </c>
      <c r="B9" s="486" t="s">
        <v>453</v>
      </c>
      <c r="C9" s="487" t="s">
        <v>458</v>
      </c>
      <c r="D9" s="488" t="s">
        <v>459</v>
      </c>
      <c r="E9" s="489">
        <v>50113001</v>
      </c>
      <c r="F9" s="488" t="s">
        <v>463</v>
      </c>
      <c r="G9" s="487" t="s">
        <v>464</v>
      </c>
      <c r="H9" s="487">
        <v>901176</v>
      </c>
      <c r="I9" s="487">
        <v>1000</v>
      </c>
      <c r="J9" s="487" t="s">
        <v>472</v>
      </c>
      <c r="K9" s="487" t="s">
        <v>473</v>
      </c>
      <c r="L9" s="490">
        <v>76.928723957256381</v>
      </c>
      <c r="M9" s="490">
        <v>2</v>
      </c>
      <c r="N9" s="491">
        <v>153.85744791451276</v>
      </c>
    </row>
    <row r="10" spans="1:14" ht="14.45" customHeight="1" x14ac:dyDescent="0.2">
      <c r="A10" s="485" t="s">
        <v>452</v>
      </c>
      <c r="B10" s="486" t="s">
        <v>453</v>
      </c>
      <c r="C10" s="487" t="s">
        <v>458</v>
      </c>
      <c r="D10" s="488" t="s">
        <v>459</v>
      </c>
      <c r="E10" s="489">
        <v>50113001</v>
      </c>
      <c r="F10" s="488" t="s">
        <v>463</v>
      </c>
      <c r="G10" s="487" t="s">
        <v>464</v>
      </c>
      <c r="H10" s="487">
        <v>920144</v>
      </c>
      <c r="I10" s="487">
        <v>0</v>
      </c>
      <c r="J10" s="487" t="s">
        <v>474</v>
      </c>
      <c r="K10" s="487" t="s">
        <v>475</v>
      </c>
      <c r="L10" s="490">
        <v>17580.81947154141</v>
      </c>
      <c r="M10" s="490">
        <v>10</v>
      </c>
      <c r="N10" s="491">
        <v>175808.19471541411</v>
      </c>
    </row>
    <row r="11" spans="1:14" ht="14.45" customHeight="1" x14ac:dyDescent="0.2">
      <c r="A11" s="485" t="s">
        <v>452</v>
      </c>
      <c r="B11" s="486" t="s">
        <v>453</v>
      </c>
      <c r="C11" s="487" t="s">
        <v>458</v>
      </c>
      <c r="D11" s="488" t="s">
        <v>459</v>
      </c>
      <c r="E11" s="489">
        <v>50113001</v>
      </c>
      <c r="F11" s="488" t="s">
        <v>463</v>
      </c>
      <c r="G11" s="487" t="s">
        <v>464</v>
      </c>
      <c r="H11" s="487">
        <v>920136</v>
      </c>
      <c r="I11" s="487">
        <v>0</v>
      </c>
      <c r="J11" s="487" t="s">
        <v>476</v>
      </c>
      <c r="K11" s="487" t="s">
        <v>475</v>
      </c>
      <c r="L11" s="490">
        <v>687.28</v>
      </c>
      <c r="M11" s="490">
        <v>10</v>
      </c>
      <c r="N11" s="491">
        <v>6872.7999999999993</v>
      </c>
    </row>
    <row r="12" spans="1:14" ht="14.45" customHeight="1" x14ac:dyDescent="0.2">
      <c r="A12" s="485" t="s">
        <v>452</v>
      </c>
      <c r="B12" s="486" t="s">
        <v>453</v>
      </c>
      <c r="C12" s="487" t="s">
        <v>458</v>
      </c>
      <c r="D12" s="488" t="s">
        <v>459</v>
      </c>
      <c r="E12" s="489">
        <v>50113001</v>
      </c>
      <c r="F12" s="488" t="s">
        <v>463</v>
      </c>
      <c r="G12" s="487" t="s">
        <v>464</v>
      </c>
      <c r="H12" s="487">
        <v>900321</v>
      </c>
      <c r="I12" s="487">
        <v>0</v>
      </c>
      <c r="J12" s="487" t="s">
        <v>477</v>
      </c>
      <c r="K12" s="487" t="s">
        <v>266</v>
      </c>
      <c r="L12" s="490">
        <v>6292.335972674874</v>
      </c>
      <c r="M12" s="490">
        <v>3</v>
      </c>
      <c r="N12" s="491">
        <v>18877.007918024621</v>
      </c>
    </row>
    <row r="13" spans="1:14" ht="14.45" customHeight="1" x14ac:dyDescent="0.2">
      <c r="A13" s="485" t="s">
        <v>452</v>
      </c>
      <c r="B13" s="486" t="s">
        <v>453</v>
      </c>
      <c r="C13" s="487" t="s">
        <v>458</v>
      </c>
      <c r="D13" s="488" t="s">
        <v>459</v>
      </c>
      <c r="E13" s="489">
        <v>50113001</v>
      </c>
      <c r="F13" s="488" t="s">
        <v>463</v>
      </c>
      <c r="G13" s="487" t="s">
        <v>464</v>
      </c>
      <c r="H13" s="487">
        <v>501065</v>
      </c>
      <c r="I13" s="487">
        <v>0</v>
      </c>
      <c r="J13" s="487" t="s">
        <v>478</v>
      </c>
      <c r="K13" s="487" t="s">
        <v>266</v>
      </c>
      <c r="L13" s="490">
        <v>174.37580516871989</v>
      </c>
      <c r="M13" s="490">
        <v>1</v>
      </c>
      <c r="N13" s="491">
        <v>174.37580516871989</v>
      </c>
    </row>
    <row r="14" spans="1:14" ht="14.45" customHeight="1" x14ac:dyDescent="0.2">
      <c r="A14" s="485" t="s">
        <v>452</v>
      </c>
      <c r="B14" s="486" t="s">
        <v>453</v>
      </c>
      <c r="C14" s="487" t="s">
        <v>458</v>
      </c>
      <c r="D14" s="488" t="s">
        <v>459</v>
      </c>
      <c r="E14" s="489">
        <v>50113001</v>
      </c>
      <c r="F14" s="488" t="s">
        <v>463</v>
      </c>
      <c r="G14" s="487" t="s">
        <v>464</v>
      </c>
      <c r="H14" s="487">
        <v>846813</v>
      </c>
      <c r="I14" s="487">
        <v>137120</v>
      </c>
      <c r="J14" s="487" t="s">
        <v>479</v>
      </c>
      <c r="K14" s="487" t="s">
        <v>480</v>
      </c>
      <c r="L14" s="490">
        <v>71.38000000000001</v>
      </c>
      <c r="M14" s="490">
        <v>4</v>
      </c>
      <c r="N14" s="491">
        <v>285.52000000000004</v>
      </c>
    </row>
    <row r="15" spans="1:14" ht="14.45" customHeight="1" x14ac:dyDescent="0.2">
      <c r="A15" s="485" t="s">
        <v>452</v>
      </c>
      <c r="B15" s="486" t="s">
        <v>453</v>
      </c>
      <c r="C15" s="487" t="s">
        <v>458</v>
      </c>
      <c r="D15" s="488" t="s">
        <v>459</v>
      </c>
      <c r="E15" s="489">
        <v>50113001</v>
      </c>
      <c r="F15" s="488" t="s">
        <v>463</v>
      </c>
      <c r="G15" s="487" t="s">
        <v>464</v>
      </c>
      <c r="H15" s="487">
        <v>500474</v>
      </c>
      <c r="I15" s="487">
        <v>0</v>
      </c>
      <c r="J15" s="487" t="s">
        <v>481</v>
      </c>
      <c r="K15" s="487" t="s">
        <v>266</v>
      </c>
      <c r="L15" s="490">
        <v>1129.2929775593677</v>
      </c>
      <c r="M15" s="490">
        <v>8</v>
      </c>
      <c r="N15" s="491">
        <v>9034.3438204749418</v>
      </c>
    </row>
    <row r="16" spans="1:14" ht="14.45" customHeight="1" x14ac:dyDescent="0.2">
      <c r="A16" s="485" t="s">
        <v>452</v>
      </c>
      <c r="B16" s="486" t="s">
        <v>453</v>
      </c>
      <c r="C16" s="487" t="s">
        <v>458</v>
      </c>
      <c r="D16" s="488" t="s">
        <v>459</v>
      </c>
      <c r="E16" s="489">
        <v>50113001</v>
      </c>
      <c r="F16" s="488" t="s">
        <v>463</v>
      </c>
      <c r="G16" s="487" t="s">
        <v>464</v>
      </c>
      <c r="H16" s="487">
        <v>109415</v>
      </c>
      <c r="I16" s="487">
        <v>119683</v>
      </c>
      <c r="J16" s="487" t="s">
        <v>482</v>
      </c>
      <c r="K16" s="487" t="s">
        <v>483</v>
      </c>
      <c r="L16" s="490">
        <v>73.95</v>
      </c>
      <c r="M16" s="490">
        <v>1</v>
      </c>
      <c r="N16" s="491">
        <v>73.95</v>
      </c>
    </row>
    <row r="17" spans="1:14" ht="14.45" customHeight="1" x14ac:dyDescent="0.2">
      <c r="A17" s="485" t="s">
        <v>452</v>
      </c>
      <c r="B17" s="486" t="s">
        <v>453</v>
      </c>
      <c r="C17" s="487" t="s">
        <v>458</v>
      </c>
      <c r="D17" s="488" t="s">
        <v>459</v>
      </c>
      <c r="E17" s="489">
        <v>50113001</v>
      </c>
      <c r="F17" s="488" t="s">
        <v>463</v>
      </c>
      <c r="G17" s="487" t="s">
        <v>464</v>
      </c>
      <c r="H17" s="487">
        <v>226670</v>
      </c>
      <c r="I17" s="487">
        <v>226670</v>
      </c>
      <c r="J17" s="487" t="s">
        <v>484</v>
      </c>
      <c r="K17" s="487" t="s">
        <v>485</v>
      </c>
      <c r="L17" s="490">
        <v>30.89</v>
      </c>
      <c r="M17" s="490">
        <v>1</v>
      </c>
      <c r="N17" s="491">
        <v>30.89</v>
      </c>
    </row>
    <row r="18" spans="1:14" ht="14.45" customHeight="1" x14ac:dyDescent="0.2">
      <c r="A18" s="485" t="s">
        <v>452</v>
      </c>
      <c r="B18" s="486" t="s">
        <v>453</v>
      </c>
      <c r="C18" s="487" t="s">
        <v>458</v>
      </c>
      <c r="D18" s="488" t="s">
        <v>459</v>
      </c>
      <c r="E18" s="489">
        <v>50113001</v>
      </c>
      <c r="F18" s="488" t="s">
        <v>463</v>
      </c>
      <c r="G18" s="487" t="s">
        <v>464</v>
      </c>
      <c r="H18" s="487">
        <v>207820</v>
      </c>
      <c r="I18" s="487">
        <v>207820</v>
      </c>
      <c r="J18" s="487" t="s">
        <v>486</v>
      </c>
      <c r="K18" s="487" t="s">
        <v>487</v>
      </c>
      <c r="L18" s="490">
        <v>33.67</v>
      </c>
      <c r="M18" s="490">
        <v>6</v>
      </c>
      <c r="N18" s="491">
        <v>202.02</v>
      </c>
    </row>
    <row r="19" spans="1:14" ht="14.45" customHeight="1" x14ac:dyDescent="0.2">
      <c r="A19" s="485" t="s">
        <v>452</v>
      </c>
      <c r="B19" s="486" t="s">
        <v>453</v>
      </c>
      <c r="C19" s="487" t="s">
        <v>458</v>
      </c>
      <c r="D19" s="488" t="s">
        <v>459</v>
      </c>
      <c r="E19" s="489">
        <v>50113001</v>
      </c>
      <c r="F19" s="488" t="s">
        <v>463</v>
      </c>
      <c r="G19" s="487" t="s">
        <v>464</v>
      </c>
      <c r="H19" s="487">
        <v>207819</v>
      </c>
      <c r="I19" s="487">
        <v>207819</v>
      </c>
      <c r="J19" s="487" t="s">
        <v>488</v>
      </c>
      <c r="K19" s="487" t="s">
        <v>489</v>
      </c>
      <c r="L19" s="490">
        <v>22.3</v>
      </c>
      <c r="M19" s="490">
        <v>3</v>
      </c>
      <c r="N19" s="491">
        <v>66.900000000000006</v>
      </c>
    </row>
    <row r="20" spans="1:14" ht="14.45" customHeight="1" x14ac:dyDescent="0.2">
      <c r="A20" s="485" t="s">
        <v>452</v>
      </c>
      <c r="B20" s="486" t="s">
        <v>453</v>
      </c>
      <c r="C20" s="487" t="s">
        <v>458</v>
      </c>
      <c r="D20" s="488" t="s">
        <v>459</v>
      </c>
      <c r="E20" s="489">
        <v>50113001</v>
      </c>
      <c r="F20" s="488" t="s">
        <v>463</v>
      </c>
      <c r="G20" s="487" t="s">
        <v>464</v>
      </c>
      <c r="H20" s="487">
        <v>229129</v>
      </c>
      <c r="I20" s="487">
        <v>229129</v>
      </c>
      <c r="J20" s="487" t="s">
        <v>490</v>
      </c>
      <c r="K20" s="487" t="s">
        <v>491</v>
      </c>
      <c r="L20" s="490">
        <v>52.040000000000006</v>
      </c>
      <c r="M20" s="490">
        <v>20</v>
      </c>
      <c r="N20" s="491">
        <v>1040.8000000000002</v>
      </c>
    </row>
    <row r="21" spans="1:14" ht="14.45" customHeight="1" x14ac:dyDescent="0.2">
      <c r="A21" s="485" t="s">
        <v>452</v>
      </c>
      <c r="B21" s="486" t="s">
        <v>453</v>
      </c>
      <c r="C21" s="487" t="s">
        <v>458</v>
      </c>
      <c r="D21" s="488" t="s">
        <v>459</v>
      </c>
      <c r="E21" s="489">
        <v>50113001</v>
      </c>
      <c r="F21" s="488" t="s">
        <v>463</v>
      </c>
      <c r="G21" s="487" t="s">
        <v>464</v>
      </c>
      <c r="H21" s="487">
        <v>207978</v>
      </c>
      <c r="I21" s="487">
        <v>207978</v>
      </c>
      <c r="J21" s="487" t="s">
        <v>492</v>
      </c>
      <c r="K21" s="487" t="s">
        <v>493</v>
      </c>
      <c r="L21" s="490">
        <v>128.82399999999998</v>
      </c>
      <c r="M21" s="490">
        <v>20</v>
      </c>
      <c r="N21" s="491">
        <v>2576.4799999999996</v>
      </c>
    </row>
    <row r="22" spans="1:14" ht="14.45" customHeight="1" x14ac:dyDescent="0.2">
      <c r="A22" s="485" t="s">
        <v>452</v>
      </c>
      <c r="B22" s="486" t="s">
        <v>453</v>
      </c>
      <c r="C22" s="487" t="s">
        <v>458</v>
      </c>
      <c r="D22" s="488" t="s">
        <v>459</v>
      </c>
      <c r="E22" s="489">
        <v>50113001</v>
      </c>
      <c r="F22" s="488" t="s">
        <v>463</v>
      </c>
      <c r="G22" s="487" t="s">
        <v>464</v>
      </c>
      <c r="H22" s="487">
        <v>395188</v>
      </c>
      <c r="I22" s="487">
        <v>0</v>
      </c>
      <c r="J22" s="487" t="s">
        <v>494</v>
      </c>
      <c r="K22" s="487" t="s">
        <v>495</v>
      </c>
      <c r="L22" s="490">
        <v>40.840000000000003</v>
      </c>
      <c r="M22" s="490">
        <v>2</v>
      </c>
      <c r="N22" s="491">
        <v>81.680000000000007</v>
      </c>
    </row>
    <row r="23" spans="1:14" ht="14.45" customHeight="1" x14ac:dyDescent="0.2">
      <c r="A23" s="485" t="s">
        <v>452</v>
      </c>
      <c r="B23" s="486" t="s">
        <v>453</v>
      </c>
      <c r="C23" s="487" t="s">
        <v>458</v>
      </c>
      <c r="D23" s="488" t="s">
        <v>459</v>
      </c>
      <c r="E23" s="489">
        <v>50113001</v>
      </c>
      <c r="F23" s="488" t="s">
        <v>463</v>
      </c>
      <c r="G23" s="487" t="s">
        <v>464</v>
      </c>
      <c r="H23" s="487">
        <v>994959</v>
      </c>
      <c r="I23" s="487">
        <v>0</v>
      </c>
      <c r="J23" s="487" t="s">
        <v>496</v>
      </c>
      <c r="K23" s="487" t="s">
        <v>266</v>
      </c>
      <c r="L23" s="490">
        <v>76.61</v>
      </c>
      <c r="M23" s="490">
        <v>4</v>
      </c>
      <c r="N23" s="491">
        <v>306.44</v>
      </c>
    </row>
    <row r="24" spans="1:14" ht="14.45" customHeight="1" x14ac:dyDescent="0.2">
      <c r="A24" s="485" t="s">
        <v>452</v>
      </c>
      <c r="B24" s="486" t="s">
        <v>453</v>
      </c>
      <c r="C24" s="487" t="s">
        <v>458</v>
      </c>
      <c r="D24" s="488" t="s">
        <v>459</v>
      </c>
      <c r="E24" s="489">
        <v>50113001</v>
      </c>
      <c r="F24" s="488" t="s">
        <v>463</v>
      </c>
      <c r="G24" s="487" t="s">
        <v>464</v>
      </c>
      <c r="H24" s="487">
        <v>192414</v>
      </c>
      <c r="I24" s="487">
        <v>92414</v>
      </c>
      <c r="J24" s="487" t="s">
        <v>497</v>
      </c>
      <c r="K24" s="487" t="s">
        <v>498</v>
      </c>
      <c r="L24" s="490">
        <v>63.13</v>
      </c>
      <c r="M24" s="490">
        <v>2</v>
      </c>
      <c r="N24" s="491">
        <v>126.26</v>
      </c>
    </row>
    <row r="25" spans="1:14" ht="14.45" customHeight="1" x14ac:dyDescent="0.2">
      <c r="A25" s="485" t="s">
        <v>452</v>
      </c>
      <c r="B25" s="486" t="s">
        <v>453</v>
      </c>
      <c r="C25" s="487" t="s">
        <v>458</v>
      </c>
      <c r="D25" s="488" t="s">
        <v>459</v>
      </c>
      <c r="E25" s="489">
        <v>50113001</v>
      </c>
      <c r="F25" s="488" t="s">
        <v>463</v>
      </c>
      <c r="G25" s="487" t="s">
        <v>464</v>
      </c>
      <c r="H25" s="487">
        <v>186198</v>
      </c>
      <c r="I25" s="487">
        <v>186198</v>
      </c>
      <c r="J25" s="487" t="s">
        <v>499</v>
      </c>
      <c r="K25" s="487" t="s">
        <v>500</v>
      </c>
      <c r="L25" s="490">
        <v>45.564999999999998</v>
      </c>
      <c r="M25" s="490">
        <v>4</v>
      </c>
      <c r="N25" s="491">
        <v>182.26</v>
      </c>
    </row>
    <row r="26" spans="1:14" ht="14.45" customHeight="1" thickBot="1" x14ac:dyDescent="0.25">
      <c r="A26" s="492" t="s">
        <v>452</v>
      </c>
      <c r="B26" s="493" t="s">
        <v>453</v>
      </c>
      <c r="C26" s="494" t="s">
        <v>458</v>
      </c>
      <c r="D26" s="495" t="s">
        <v>459</v>
      </c>
      <c r="E26" s="496">
        <v>50113001</v>
      </c>
      <c r="F26" s="495" t="s">
        <v>463</v>
      </c>
      <c r="G26" s="494" t="s">
        <v>464</v>
      </c>
      <c r="H26" s="494">
        <v>173208</v>
      </c>
      <c r="I26" s="494">
        <v>173208</v>
      </c>
      <c r="J26" s="494" t="s">
        <v>501</v>
      </c>
      <c r="K26" s="494" t="s">
        <v>502</v>
      </c>
      <c r="L26" s="497">
        <v>92.689999999999984</v>
      </c>
      <c r="M26" s="497">
        <v>2</v>
      </c>
      <c r="N26" s="498">
        <v>185.37999999999997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EB9CB750-5A81-41F0-9CAF-19FFD4BAF314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191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265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76</v>
      </c>
      <c r="C3" s="252">
        <f>SUM(C6:C1048576)</f>
        <v>7</v>
      </c>
      <c r="D3" s="252">
        <f>SUM(D6:D1048576)</f>
        <v>0</v>
      </c>
      <c r="E3" s="253">
        <f>SUM(E6:E1048576)</f>
        <v>0</v>
      </c>
      <c r="F3" s="250">
        <f>IF(SUM($B3:$E3)=0,"",B3/SUM($B3:$E3))</f>
        <v>0.91566265060240959</v>
      </c>
      <c r="G3" s="248">
        <f t="shared" ref="G3:I3" si="0">IF(SUM($B3:$E3)=0,"",C3/SUM($B3:$E3))</f>
        <v>8.4337349397590355E-2</v>
      </c>
      <c r="H3" s="248">
        <f t="shared" si="0"/>
        <v>0</v>
      </c>
      <c r="I3" s="249">
        <f t="shared" si="0"/>
        <v>0</v>
      </c>
      <c r="J3" s="252">
        <f>SUM(J6:J1048576)</f>
        <v>42</v>
      </c>
      <c r="K3" s="252">
        <f>SUM(K6:K1048576)</f>
        <v>4</v>
      </c>
      <c r="L3" s="252">
        <f>SUM(L6:L1048576)</f>
        <v>0</v>
      </c>
      <c r="M3" s="253">
        <f>SUM(M6:M1048576)</f>
        <v>0</v>
      </c>
      <c r="N3" s="250">
        <f>IF(SUM($J3:$M3)=0,"",J3/SUM($J3:$M3))</f>
        <v>0.91304347826086951</v>
      </c>
      <c r="O3" s="248">
        <f t="shared" ref="O3:Q3" si="1">IF(SUM($J3:$M3)=0,"",K3/SUM($J3:$M3))</f>
        <v>8.6956521739130432E-2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193</v>
      </c>
      <c r="C4" s="382"/>
      <c r="D4" s="382"/>
      <c r="E4" s="383"/>
      <c r="F4" s="378" t="s">
        <v>198</v>
      </c>
      <c r="G4" s="379"/>
      <c r="H4" s="379"/>
      <c r="I4" s="380"/>
      <c r="J4" s="381" t="s">
        <v>199</v>
      </c>
      <c r="K4" s="382"/>
      <c r="L4" s="382"/>
      <c r="M4" s="383"/>
      <c r="N4" s="378" t="s">
        <v>200</v>
      </c>
      <c r="O4" s="379"/>
      <c r="P4" s="379"/>
      <c r="Q4" s="380"/>
    </row>
    <row r="5" spans="1:17" ht="14.45" customHeight="1" thickBot="1" x14ac:dyDescent="0.25">
      <c r="A5" s="499" t="s">
        <v>192</v>
      </c>
      <c r="B5" s="500" t="s">
        <v>194</v>
      </c>
      <c r="C5" s="500" t="s">
        <v>195</v>
      </c>
      <c r="D5" s="500" t="s">
        <v>196</v>
      </c>
      <c r="E5" s="501" t="s">
        <v>197</v>
      </c>
      <c r="F5" s="502" t="s">
        <v>194</v>
      </c>
      <c r="G5" s="503" t="s">
        <v>195</v>
      </c>
      <c r="H5" s="503" t="s">
        <v>196</v>
      </c>
      <c r="I5" s="504" t="s">
        <v>197</v>
      </c>
      <c r="J5" s="500" t="s">
        <v>194</v>
      </c>
      <c r="K5" s="500" t="s">
        <v>195</v>
      </c>
      <c r="L5" s="500" t="s">
        <v>196</v>
      </c>
      <c r="M5" s="501" t="s">
        <v>197</v>
      </c>
      <c r="N5" s="502" t="s">
        <v>194</v>
      </c>
      <c r="O5" s="503" t="s">
        <v>195</v>
      </c>
      <c r="P5" s="503" t="s">
        <v>196</v>
      </c>
      <c r="Q5" s="504" t="s">
        <v>197</v>
      </c>
    </row>
    <row r="6" spans="1:17" ht="14.45" customHeight="1" x14ac:dyDescent="0.2">
      <c r="A6" s="510" t="s">
        <v>503</v>
      </c>
      <c r="B6" s="514"/>
      <c r="C6" s="483"/>
      <c r="D6" s="483"/>
      <c r="E6" s="484"/>
      <c r="F6" s="512"/>
      <c r="G6" s="506"/>
      <c r="H6" s="506"/>
      <c r="I6" s="516"/>
      <c r="J6" s="514"/>
      <c r="K6" s="483"/>
      <c r="L6" s="483"/>
      <c r="M6" s="484"/>
      <c r="N6" s="512"/>
      <c r="O6" s="506"/>
      <c r="P6" s="506"/>
      <c r="Q6" s="507"/>
    </row>
    <row r="7" spans="1:17" ht="14.45" customHeight="1" thickBot="1" x14ac:dyDescent="0.25">
      <c r="A7" s="511" t="s">
        <v>504</v>
      </c>
      <c r="B7" s="515">
        <v>76</v>
      </c>
      <c r="C7" s="497">
        <v>7</v>
      </c>
      <c r="D7" s="497"/>
      <c r="E7" s="498"/>
      <c r="F7" s="513">
        <v>0.91566265060240959</v>
      </c>
      <c r="G7" s="508">
        <v>8.4337349397590355E-2</v>
      </c>
      <c r="H7" s="508">
        <v>0</v>
      </c>
      <c r="I7" s="517">
        <v>0</v>
      </c>
      <c r="J7" s="515">
        <v>42</v>
      </c>
      <c r="K7" s="497">
        <v>4</v>
      </c>
      <c r="L7" s="497"/>
      <c r="M7" s="498"/>
      <c r="N7" s="513">
        <v>0.91304347826086951</v>
      </c>
      <c r="O7" s="508">
        <v>8.6956521739130432E-2</v>
      </c>
      <c r="P7" s="508">
        <v>0</v>
      </c>
      <c r="Q7" s="50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6C726415-4862-4E87-9FFE-43DE0532270F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2020-10-20T11:37:27Z</dcterms:modified>
</cp:coreProperties>
</file>