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01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xr:revisionPtr revIDLastSave="0" documentId="8_{8154D185-31F6-4FC7-A403-961E74633EF8}" xr6:coauthVersionLast="47" xr6:coauthVersionMax="47" xr10:uidLastSave="{00000000-0000-0000-0000-000000000000}"/>
  <bookViews>
    <workbookView xWindow="-120" yWindow="-120" windowWidth="29040" windowHeight="15840" tabRatio="930" xr2:uid="{00000000-000D-0000-FFFF-FFFF00000000}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Statim" sheetId="427" r:id="rId9"/>
    <sheet name="Léky Recepty" sheetId="346" r:id="rId10"/>
    <sheet name="LRp Lékaři" sheetId="415" r:id="rId11"/>
    <sheet name="LRp Detail" sheetId="347" r:id="rId12"/>
    <sheet name="LRp PL" sheetId="388" r:id="rId13"/>
    <sheet name="LRp PL Detail" sheetId="390" r:id="rId14"/>
    <sheet name="Materiál Žádanky" sheetId="420" r:id="rId15"/>
    <sheet name="MŽ Detail" sheetId="403" r:id="rId16"/>
    <sheet name="Osobní náklady" sheetId="431" r:id="rId17"/>
    <sheet name="ON Data" sheetId="432" state="hidden" r:id="rId18"/>
    <sheet name="ZV Vykáz.-A" sheetId="344" r:id="rId19"/>
    <sheet name="ZV Vykáz.-A Lékaři" sheetId="429" r:id="rId20"/>
    <sheet name="ZV Vykáz.-A Detail" sheetId="345" r:id="rId21"/>
    <sheet name="ZV Vykáz.-A Det.Lék." sheetId="430" r:id="rId22"/>
    <sheet name="ZV Vykáz.-H" sheetId="410" r:id="rId23"/>
    <sheet name="ZV Vykáz.-H Detail" sheetId="377" r:id="rId24"/>
  </sheets>
  <definedNames>
    <definedName name="_xlnm._FilterDatabase" localSheetId="5" hidden="1">HV!$A$5:$A$5</definedName>
    <definedName name="_xlnm._FilterDatabase" localSheetId="9" hidden="1">'Léky Recepty'!$A$4:$M$4</definedName>
    <definedName name="_xlnm._FilterDatabase" localSheetId="6" hidden="1">'Léky Žádanky'!$A$4:$I$4</definedName>
    <definedName name="_xlnm._FilterDatabase" localSheetId="11" hidden="1">'LRp Detail'!$A$6:$U$6</definedName>
    <definedName name="_xlnm._FilterDatabase" localSheetId="10" hidden="1">'LRp Lékaři'!$A$4:$N$4</definedName>
    <definedName name="_xlnm._FilterDatabase" localSheetId="12" hidden="1">'LRp PL'!$A$3:$F$50</definedName>
    <definedName name="_xlnm._FilterDatabase" localSheetId="13" hidden="1">'LRp PL Detail'!$A$5:$M$1005</definedName>
    <definedName name="_xlnm._FilterDatabase" localSheetId="7" hidden="1">'LŽ Detail'!$A$4:$N$4</definedName>
    <definedName name="_xlnm._FilterDatabase" localSheetId="8" hidden="1">'LŽ Statim'!$A$5:$I$5</definedName>
    <definedName name="_xlnm._FilterDatabase" localSheetId="4" hidden="1">'Man Tab'!$A$5:$A$31</definedName>
    <definedName name="_xlnm._FilterDatabase" localSheetId="14" hidden="1">'Materiál Žádanky'!$A$4:$I$4</definedName>
    <definedName name="_xlnm._FilterDatabase" localSheetId="15" hidden="1">'MŽ Detail'!$A$4:$K$4</definedName>
    <definedName name="_xlnm._FilterDatabase" localSheetId="21" hidden="1">'ZV Vykáz.-A Det.Lék.'!$A$5:$S$5</definedName>
    <definedName name="_xlnm._FilterDatabase" localSheetId="20" hidden="1">'ZV Vykáz.-A Detail'!$A$5:$R$5</definedName>
    <definedName name="_xlnm._FilterDatabase" localSheetId="19" hidden="1">'ZV Vykáz.-A Lékaři'!$A$4:$A$5</definedName>
    <definedName name="_xlnm._FilterDatabase" localSheetId="23" hidden="1">'ZV Vykáz.-H Detail'!$A$5:$Q$5</definedName>
    <definedName name="doměsíce">'HI Graf'!$C$11</definedName>
    <definedName name="Obdobi" localSheetId="17">'ON Data'!$B$3:$B$16</definedName>
    <definedName name="Obdobi" localSheetId="16">'ON Data'!$B$3:$B$16</definedName>
    <definedName name="Obdob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818" i="367" l="1"/>
  <c r="M817" i="367"/>
  <c r="M816" i="367"/>
  <c r="M815" i="367"/>
  <c r="M814" i="367"/>
  <c r="M813" i="367"/>
  <c r="M812" i="367"/>
  <c r="M811" i="367"/>
  <c r="M810" i="367"/>
  <c r="M809" i="367"/>
  <c r="M808" i="367"/>
  <c r="M807" i="367"/>
  <c r="M806" i="367"/>
  <c r="M805" i="367"/>
  <c r="M804" i="367"/>
  <c r="M803" i="367"/>
  <c r="M802" i="367"/>
  <c r="M801" i="367"/>
  <c r="M800" i="367"/>
  <c r="M799" i="367"/>
  <c r="M798" i="367"/>
  <c r="M797" i="367"/>
  <c r="M796" i="367"/>
  <c r="M795" i="367"/>
  <c r="M794" i="367"/>
  <c r="M793" i="367"/>
  <c r="M792" i="367"/>
  <c r="M791" i="367"/>
  <c r="M790" i="367"/>
  <c r="M789" i="367"/>
  <c r="M788" i="367"/>
  <c r="M787" i="367"/>
  <c r="M786" i="367"/>
  <c r="M785" i="367"/>
  <c r="M784" i="367"/>
  <c r="M783" i="367"/>
  <c r="M782" i="367"/>
  <c r="M781" i="367"/>
  <c r="M780" i="367"/>
  <c r="M779" i="367"/>
  <c r="M778" i="367"/>
  <c r="M777" i="367"/>
  <c r="M776" i="367"/>
  <c r="M775" i="367"/>
  <c r="M774" i="367"/>
  <c r="M773" i="367"/>
  <c r="M772" i="367"/>
  <c r="M771" i="367"/>
  <c r="M770" i="367"/>
  <c r="M769" i="367"/>
  <c r="M768" i="367"/>
  <c r="M767" i="367"/>
  <c r="M766" i="367"/>
  <c r="M765" i="367"/>
  <c r="M764" i="367"/>
  <c r="M763" i="367"/>
  <c r="M762" i="367"/>
  <c r="M761" i="367"/>
  <c r="M760" i="367"/>
  <c r="M759" i="367"/>
  <c r="M758" i="367"/>
  <c r="M757" i="367"/>
  <c r="M756" i="367"/>
  <c r="M755" i="367"/>
  <c r="M754" i="367"/>
  <c r="M753" i="367"/>
  <c r="M752" i="367"/>
  <c r="M751" i="367"/>
  <c r="M750" i="367"/>
  <c r="M749" i="367"/>
  <c r="M748" i="367"/>
  <c r="M747" i="367"/>
  <c r="M746" i="367"/>
  <c r="M745" i="367"/>
  <c r="M744" i="367"/>
  <c r="M743" i="367"/>
  <c r="M742" i="367"/>
  <c r="M741" i="367"/>
  <c r="M740" i="367"/>
  <c r="M739" i="367"/>
  <c r="M738" i="367"/>
  <c r="M737" i="367"/>
  <c r="M736" i="367"/>
  <c r="M735" i="367"/>
  <c r="M734" i="367"/>
  <c r="M733" i="367"/>
  <c r="M732" i="367"/>
  <c r="M731" i="367"/>
  <c r="M730" i="367"/>
  <c r="M729" i="367"/>
  <c r="M728" i="367"/>
  <c r="M727" i="367"/>
  <c r="M726" i="367"/>
  <c r="M725" i="367"/>
  <c r="M724" i="367"/>
  <c r="M723" i="367"/>
  <c r="M722" i="367"/>
  <c r="M721" i="367"/>
  <c r="M720" i="367"/>
  <c r="M719" i="367"/>
  <c r="M718" i="367"/>
  <c r="M717" i="367"/>
  <c r="M716" i="367"/>
  <c r="M715" i="367"/>
  <c r="M714" i="367"/>
  <c r="M713" i="367"/>
  <c r="M712" i="367"/>
  <c r="M711" i="367"/>
  <c r="M710" i="367"/>
  <c r="M709" i="367"/>
  <c r="M708" i="367"/>
  <c r="M707" i="367"/>
  <c r="M706" i="367"/>
  <c r="M705" i="367"/>
  <c r="M704" i="367"/>
  <c r="M703" i="367"/>
  <c r="M702" i="367"/>
  <c r="M701" i="367"/>
  <c r="M700" i="367"/>
  <c r="M699" i="367"/>
  <c r="M698" i="367"/>
  <c r="M697" i="367"/>
  <c r="M696" i="367"/>
  <c r="M695" i="367"/>
  <c r="M694" i="367"/>
  <c r="M693" i="367"/>
  <c r="M692" i="367"/>
  <c r="M691" i="367"/>
  <c r="M690" i="367"/>
  <c r="M689" i="367"/>
  <c r="M688" i="367"/>
  <c r="M687" i="367"/>
  <c r="M686" i="367"/>
  <c r="M685" i="367"/>
  <c r="M684" i="367"/>
  <c r="M683" i="367"/>
  <c r="M682" i="367"/>
  <c r="M681" i="367"/>
  <c r="M680" i="367"/>
  <c r="M679" i="367"/>
  <c r="M678" i="367"/>
  <c r="M677" i="367"/>
  <c r="M676" i="367"/>
  <c r="M675" i="367"/>
  <c r="M674" i="367"/>
  <c r="M673" i="367"/>
  <c r="M672" i="367"/>
  <c r="M671" i="367"/>
  <c r="M670" i="367"/>
  <c r="M669" i="367"/>
  <c r="M668" i="367"/>
  <c r="M667" i="367"/>
  <c r="M666" i="367"/>
  <c r="M665" i="367"/>
  <c r="M664" i="367"/>
  <c r="M663" i="367"/>
  <c r="M662" i="367"/>
  <c r="M661" i="367"/>
  <c r="M660" i="367"/>
  <c r="M659" i="367"/>
  <c r="M658" i="367"/>
  <c r="M657" i="367"/>
  <c r="M656" i="367"/>
  <c r="M655" i="367"/>
  <c r="M654" i="367"/>
  <c r="M653" i="367"/>
  <c r="M652" i="367"/>
  <c r="M651" i="367"/>
  <c r="M650" i="367"/>
  <c r="M649" i="367"/>
  <c r="M648" i="367"/>
  <c r="M647" i="367"/>
  <c r="M646" i="367"/>
  <c r="M645" i="367"/>
  <c r="M644" i="367"/>
  <c r="M643" i="367"/>
  <c r="M642" i="367"/>
  <c r="M641" i="367"/>
  <c r="M640" i="367"/>
  <c r="M639" i="367"/>
  <c r="M638" i="367"/>
  <c r="M637" i="367"/>
  <c r="M636" i="367"/>
  <c r="M635" i="367"/>
  <c r="M634" i="367"/>
  <c r="M633" i="367"/>
  <c r="M632" i="367"/>
  <c r="M631" i="367"/>
  <c r="M630" i="367"/>
  <c r="M629" i="367"/>
  <c r="M628" i="367"/>
  <c r="M627" i="367"/>
  <c r="M626" i="367"/>
  <c r="M625" i="367"/>
  <c r="M624" i="367"/>
  <c r="M623" i="367"/>
  <c r="M622" i="367"/>
  <c r="M621" i="367"/>
  <c r="M620" i="367"/>
  <c r="M619" i="367"/>
  <c r="M618" i="367"/>
  <c r="M617" i="367"/>
  <c r="M616" i="367"/>
  <c r="M615" i="367"/>
  <c r="M614" i="367"/>
  <c r="M613" i="367"/>
  <c r="M612" i="367"/>
  <c r="M611" i="367"/>
  <c r="M610" i="367"/>
  <c r="M609" i="367"/>
  <c r="M608" i="367"/>
  <c r="M607" i="367"/>
  <c r="M606" i="367"/>
  <c r="M605" i="367"/>
  <c r="M604" i="367"/>
  <c r="M603" i="367"/>
  <c r="M602" i="367"/>
  <c r="M601" i="367"/>
  <c r="M600" i="367"/>
  <c r="M599" i="367"/>
  <c r="M598" i="367"/>
  <c r="M597" i="367"/>
  <c r="M596" i="367"/>
  <c r="M595" i="367"/>
  <c r="M594" i="367"/>
  <c r="M593" i="367"/>
  <c r="M592" i="367"/>
  <c r="M591" i="367"/>
  <c r="M590" i="367"/>
  <c r="M589" i="367"/>
  <c r="M588" i="367"/>
  <c r="M587" i="367"/>
  <c r="M586" i="367"/>
  <c r="M585" i="367"/>
  <c r="M584" i="367"/>
  <c r="M583" i="367"/>
  <c r="M582" i="367"/>
  <c r="M581" i="367"/>
  <c r="M580" i="367"/>
  <c r="M579" i="367"/>
  <c r="M578" i="367"/>
  <c r="M577" i="367"/>
  <c r="M576" i="367"/>
  <c r="M575" i="367"/>
  <c r="M574" i="367"/>
  <c r="M573" i="367"/>
  <c r="M572" i="367"/>
  <c r="M571" i="367"/>
  <c r="M570" i="367"/>
  <c r="M569" i="367"/>
  <c r="M568" i="367"/>
  <c r="M567" i="367"/>
  <c r="M566" i="367"/>
  <c r="M565" i="367"/>
  <c r="M564" i="367"/>
  <c r="M563" i="367"/>
  <c r="M562" i="367"/>
  <c r="M561" i="367"/>
  <c r="M560" i="367"/>
  <c r="M559" i="367"/>
  <c r="M558" i="367"/>
  <c r="M557" i="367"/>
  <c r="M556" i="367"/>
  <c r="M555" i="367"/>
  <c r="M554" i="367"/>
  <c r="M553" i="367"/>
  <c r="M552" i="367"/>
  <c r="M551" i="367"/>
  <c r="M550" i="367"/>
  <c r="M549" i="367"/>
  <c r="M548" i="367"/>
  <c r="M547" i="367"/>
  <c r="M546" i="367"/>
  <c r="M545" i="367"/>
  <c r="M544" i="367"/>
  <c r="M543" i="367"/>
  <c r="M542" i="367"/>
  <c r="M541" i="367"/>
  <c r="M540" i="367"/>
  <c r="M539" i="367"/>
  <c r="M538" i="367"/>
  <c r="M537" i="367"/>
  <c r="M536" i="367"/>
  <c r="M535" i="367"/>
  <c r="M534" i="367"/>
  <c r="M533" i="367"/>
  <c r="M532" i="367"/>
  <c r="M531" i="367"/>
  <c r="M530" i="367"/>
  <c r="M529" i="367"/>
  <c r="M528" i="367"/>
  <c r="M527" i="367"/>
  <c r="M526" i="367"/>
  <c r="M525" i="367"/>
  <c r="M524" i="367"/>
  <c r="M523" i="367"/>
  <c r="M522" i="367"/>
  <c r="M521" i="367"/>
  <c r="M520" i="367"/>
  <c r="M519" i="367"/>
  <c r="M518" i="367"/>
  <c r="M517" i="367"/>
  <c r="M516" i="367"/>
  <c r="M515" i="367"/>
  <c r="M514" i="367"/>
  <c r="M513" i="367"/>
  <c r="M512" i="367"/>
  <c r="M511" i="367"/>
  <c r="M510" i="367"/>
  <c r="M509" i="367"/>
  <c r="M508" i="367"/>
  <c r="M507" i="367"/>
  <c r="M506" i="367"/>
  <c r="M505" i="367"/>
  <c r="M504" i="367"/>
  <c r="M503" i="367"/>
  <c r="M502" i="367"/>
  <c r="M501" i="367"/>
  <c r="M500" i="367"/>
  <c r="M499" i="367"/>
  <c r="M498" i="367"/>
  <c r="M497" i="367"/>
  <c r="M496" i="367"/>
  <c r="M495" i="367"/>
  <c r="M494" i="367"/>
  <c r="M493" i="367"/>
  <c r="M492" i="367"/>
  <c r="M491" i="367"/>
  <c r="M490" i="367"/>
  <c r="M489" i="367"/>
  <c r="M488" i="367"/>
  <c r="M487" i="367"/>
  <c r="M486" i="367"/>
  <c r="M485" i="367"/>
  <c r="M484" i="367"/>
  <c r="M483" i="367"/>
  <c r="M482" i="367"/>
  <c r="M481" i="367"/>
  <c r="M480" i="367"/>
  <c r="M479" i="367"/>
  <c r="M478" i="367"/>
  <c r="M477" i="367"/>
  <c r="M476" i="367"/>
  <c r="M475" i="367"/>
  <c r="M474" i="367"/>
  <c r="M473" i="367"/>
  <c r="M472" i="367"/>
  <c r="M471" i="367"/>
  <c r="M470" i="367"/>
  <c r="M469" i="367"/>
  <c r="M468" i="367"/>
  <c r="M467" i="367"/>
  <c r="M466" i="367"/>
  <c r="M465" i="367"/>
  <c r="M464" i="367"/>
  <c r="M463" i="367"/>
  <c r="M462" i="367"/>
  <c r="M461" i="367"/>
  <c r="M460" i="367"/>
  <c r="M459" i="367"/>
  <c r="M458" i="367"/>
  <c r="M457" i="367"/>
  <c r="M456" i="367"/>
  <c r="M455" i="367"/>
  <c r="M454" i="367"/>
  <c r="M453" i="367"/>
  <c r="M452" i="367"/>
  <c r="M451" i="367"/>
  <c r="M450" i="367"/>
  <c r="M449" i="367"/>
  <c r="M448" i="367"/>
  <c r="M447" i="367"/>
  <c r="M446" i="367"/>
  <c r="M445" i="367"/>
  <c r="M444" i="367"/>
  <c r="M443" i="367"/>
  <c r="M442" i="367"/>
  <c r="M441" i="367"/>
  <c r="M440" i="367"/>
  <c r="M439" i="367"/>
  <c r="M438" i="367"/>
  <c r="M437" i="367"/>
  <c r="M436" i="367"/>
  <c r="M435" i="367"/>
  <c r="M434" i="367"/>
  <c r="M433" i="367"/>
  <c r="M432" i="367"/>
  <c r="M431" i="367"/>
  <c r="M430" i="367"/>
  <c r="M429" i="367"/>
  <c r="M428" i="367"/>
  <c r="M427" i="367"/>
  <c r="M426" i="367"/>
  <c r="M425" i="367"/>
  <c r="M424" i="367"/>
  <c r="M423" i="367"/>
  <c r="M422" i="367"/>
  <c r="M421" i="367"/>
  <c r="M420" i="367"/>
  <c r="M419" i="367"/>
  <c r="M418" i="367"/>
  <c r="M417" i="367"/>
  <c r="M416" i="367"/>
  <c r="M415" i="367"/>
  <c r="M414" i="367"/>
  <c r="M413" i="367"/>
  <c r="M412" i="367"/>
  <c r="M411" i="367"/>
  <c r="M410" i="367"/>
  <c r="M409" i="367"/>
  <c r="M408" i="367"/>
  <c r="M407" i="367"/>
  <c r="M406" i="367"/>
  <c r="M405" i="367"/>
  <c r="M404" i="367"/>
  <c r="M403" i="367"/>
  <c r="M402" i="367"/>
  <c r="M401" i="367"/>
  <c r="M400" i="367"/>
  <c r="M399" i="367"/>
  <c r="M398" i="367"/>
  <c r="M397" i="367"/>
  <c r="M396" i="367"/>
  <c r="M395" i="367"/>
  <c r="M394" i="367"/>
  <c r="M393" i="367"/>
  <c r="M392" i="367"/>
  <c r="M391" i="367"/>
  <c r="M390" i="367"/>
  <c r="M389" i="367"/>
  <c r="M388" i="367"/>
  <c r="M387" i="367"/>
  <c r="M386" i="367"/>
  <c r="M385" i="367"/>
  <c r="M384" i="367"/>
  <c r="M383" i="367"/>
  <c r="M382" i="367"/>
  <c r="M381" i="367"/>
  <c r="M380" i="367"/>
  <c r="M379" i="367"/>
  <c r="M378" i="367"/>
  <c r="M377" i="367"/>
  <c r="M376" i="367"/>
  <c r="M375" i="367"/>
  <c r="M374" i="367"/>
  <c r="M373" i="367"/>
  <c r="M372" i="367"/>
  <c r="M371" i="367"/>
  <c r="M370" i="367"/>
  <c r="M369" i="367"/>
  <c r="M368" i="367"/>
  <c r="M367" i="367"/>
  <c r="M366" i="367"/>
  <c r="M365" i="367"/>
  <c r="M364" i="367"/>
  <c r="M363" i="367"/>
  <c r="M362" i="367"/>
  <c r="M361" i="367"/>
  <c r="M360" i="367"/>
  <c r="M359" i="367"/>
  <c r="M358" i="367"/>
  <c r="M357" i="367"/>
  <c r="M356" i="367"/>
  <c r="M355" i="367"/>
  <c r="M354" i="367"/>
  <c r="M353" i="367"/>
  <c r="M352" i="367"/>
  <c r="M351" i="367"/>
  <c r="M350" i="367"/>
  <c r="M349" i="367"/>
  <c r="M348" i="367"/>
  <c r="M347" i="367"/>
  <c r="M346" i="367"/>
  <c r="M345" i="367"/>
  <c r="M344" i="367"/>
  <c r="M343" i="367"/>
  <c r="M342" i="367"/>
  <c r="M341" i="367"/>
  <c r="M340" i="367"/>
  <c r="M339" i="367"/>
  <c r="M338" i="367"/>
  <c r="M337" i="367"/>
  <c r="M336" i="367"/>
  <c r="M335" i="367"/>
  <c r="M334" i="367"/>
  <c r="M333" i="367"/>
  <c r="M332" i="367"/>
  <c r="M331" i="367"/>
  <c r="M330" i="367"/>
  <c r="M329" i="367"/>
  <c r="M328" i="367"/>
  <c r="M327" i="367"/>
  <c r="M326" i="367"/>
  <c r="M325" i="367"/>
  <c r="M324" i="367"/>
  <c r="M323" i="367"/>
  <c r="M322" i="367"/>
  <c r="M321" i="367"/>
  <c r="M320" i="367"/>
  <c r="M319" i="367"/>
  <c r="M318" i="367"/>
  <c r="M317" i="367"/>
  <c r="M316" i="367"/>
  <c r="M315" i="367"/>
  <c r="M314" i="367"/>
  <c r="M313" i="367"/>
  <c r="M312" i="367"/>
  <c r="M311" i="367"/>
  <c r="M310" i="367"/>
  <c r="M309" i="367"/>
  <c r="M308" i="367"/>
  <c r="M307" i="367"/>
  <c r="M306" i="367"/>
  <c r="M305" i="367"/>
  <c r="M304" i="367"/>
  <c r="M303" i="367"/>
  <c r="M302" i="367"/>
  <c r="M301" i="367"/>
  <c r="M300" i="367"/>
  <c r="M299" i="367"/>
  <c r="M298" i="367"/>
  <c r="M297" i="367"/>
  <c r="M296" i="367"/>
  <c r="M295" i="367"/>
  <c r="M294" i="367"/>
  <c r="M293" i="367"/>
  <c r="M292" i="367"/>
  <c r="M291" i="367"/>
  <c r="M290" i="367"/>
  <c r="M289" i="367"/>
  <c r="M288" i="367"/>
  <c r="M287" i="367"/>
  <c r="M286" i="367"/>
  <c r="M285" i="367"/>
  <c r="M284" i="367"/>
  <c r="M283" i="367"/>
  <c r="M282" i="367"/>
  <c r="M281" i="367"/>
  <c r="M280" i="367"/>
  <c r="M279" i="367"/>
  <c r="M278" i="367"/>
  <c r="M277" i="367"/>
  <c r="M276" i="367"/>
  <c r="M275" i="367"/>
  <c r="M274" i="367"/>
  <c r="M273" i="367"/>
  <c r="M272" i="367"/>
  <c r="M271" i="367"/>
  <c r="M270" i="367"/>
  <c r="M269" i="367"/>
  <c r="M268" i="367"/>
  <c r="M267" i="367"/>
  <c r="M266" i="367"/>
  <c r="M265" i="367"/>
  <c r="M264" i="367"/>
  <c r="M263" i="367"/>
  <c r="M262" i="367"/>
  <c r="M261" i="367"/>
  <c r="M260" i="367"/>
  <c r="M259" i="367"/>
  <c r="M258" i="367"/>
  <c r="M257" i="367"/>
  <c r="M256" i="367"/>
  <c r="M255" i="367"/>
  <c r="M254" i="367"/>
  <c r="M253" i="367"/>
  <c r="M252" i="367"/>
  <c r="M251" i="367"/>
  <c r="M250" i="367"/>
  <c r="M249" i="367"/>
  <c r="M248" i="367"/>
  <c r="M247" i="367"/>
  <c r="M246" i="367"/>
  <c r="M245" i="367"/>
  <c r="M244" i="367"/>
  <c r="M243" i="367"/>
  <c r="M242" i="367"/>
  <c r="M241" i="367"/>
  <c r="M240" i="367"/>
  <c r="M239" i="367"/>
  <c r="M238" i="367"/>
  <c r="M237" i="367"/>
  <c r="M236" i="367"/>
  <c r="M235" i="367"/>
  <c r="M234" i="367"/>
  <c r="M233" i="367"/>
  <c r="M232" i="367"/>
  <c r="M231" i="367"/>
  <c r="M230" i="367"/>
  <c r="M229" i="367"/>
  <c r="M228" i="367"/>
  <c r="M227" i="367"/>
  <c r="M226" i="367"/>
  <c r="M225" i="367"/>
  <c r="M224" i="367"/>
  <c r="M223" i="367"/>
  <c r="M222" i="367"/>
  <c r="M221" i="367"/>
  <c r="M220" i="367"/>
  <c r="M219" i="367"/>
  <c r="M218" i="367"/>
  <c r="M217" i="367"/>
  <c r="M216" i="367"/>
  <c r="M215" i="367"/>
  <c r="M214" i="367"/>
  <c r="M213" i="367"/>
  <c r="M212" i="367"/>
  <c r="M211" i="367"/>
  <c r="M210" i="367"/>
  <c r="M209" i="367"/>
  <c r="M208" i="367"/>
  <c r="M207" i="367"/>
  <c r="M206" i="367"/>
  <c r="M205" i="367"/>
  <c r="M204" i="367"/>
  <c r="M203" i="367"/>
  <c r="M202" i="367"/>
  <c r="M201" i="367"/>
  <c r="M200" i="367"/>
  <c r="M199" i="367"/>
  <c r="M198" i="367"/>
  <c r="M197" i="367"/>
  <c r="M196" i="367"/>
  <c r="M195" i="367"/>
  <c r="M194" i="367"/>
  <c r="M193" i="367"/>
  <c r="M192" i="367"/>
  <c r="M191" i="367"/>
  <c r="M190" i="367"/>
  <c r="M189" i="367"/>
  <c r="M188" i="367"/>
  <c r="M187" i="367"/>
  <c r="M186" i="367"/>
  <c r="M185" i="367"/>
  <c r="M184" i="367"/>
  <c r="M183" i="367"/>
  <c r="M182" i="367"/>
  <c r="M181" i="367"/>
  <c r="M180" i="367"/>
  <c r="M179" i="367"/>
  <c r="M178" i="367"/>
  <c r="M177" i="367"/>
  <c r="M176" i="367"/>
  <c r="M175" i="367"/>
  <c r="M174" i="367"/>
  <c r="M173" i="367"/>
  <c r="M172" i="367"/>
  <c r="M171" i="367"/>
  <c r="M170" i="367"/>
  <c r="M169" i="367"/>
  <c r="M168" i="367"/>
  <c r="M167" i="367"/>
  <c r="M166" i="367"/>
  <c r="M165" i="367"/>
  <c r="M164" i="367"/>
  <c r="M163" i="367"/>
  <c r="M162" i="367"/>
  <c r="M161" i="367"/>
  <c r="M160" i="367"/>
  <c r="M159" i="367"/>
  <c r="M158" i="367"/>
  <c r="M157" i="367"/>
  <c r="M156" i="367"/>
  <c r="M155" i="367"/>
  <c r="M154" i="367"/>
  <c r="M153" i="367"/>
  <c r="M152" i="367"/>
  <c r="M151" i="367"/>
  <c r="M150" i="367"/>
  <c r="M149" i="367"/>
  <c r="M148" i="367"/>
  <c r="M147" i="367"/>
  <c r="M146" i="367"/>
  <c r="M145" i="367"/>
  <c r="M144" i="367"/>
  <c r="M143" i="367"/>
  <c r="M142" i="367"/>
  <c r="M141" i="367"/>
  <c r="M140" i="367"/>
  <c r="M139" i="367"/>
  <c r="M138" i="367"/>
  <c r="M137" i="367"/>
  <c r="M136" i="367"/>
  <c r="M135" i="367"/>
  <c r="M134" i="367"/>
  <c r="M133" i="367"/>
  <c r="M132" i="367"/>
  <c r="M131" i="367"/>
  <c r="M130" i="367"/>
  <c r="M129" i="367"/>
  <c r="M128" i="367"/>
  <c r="M127" i="367"/>
  <c r="M126" i="367"/>
  <c r="M125" i="367"/>
  <c r="M124" i="367"/>
  <c r="M123" i="367"/>
  <c r="M122" i="367"/>
  <c r="M121" i="367"/>
  <c r="M120" i="367"/>
  <c r="M119" i="367"/>
  <c r="M118" i="367"/>
  <c r="M117" i="367"/>
  <c r="M116" i="367"/>
  <c r="M115" i="367"/>
  <c r="M114" i="367"/>
  <c r="M113" i="367"/>
  <c r="M112" i="367"/>
  <c r="M111" i="367"/>
  <c r="M110" i="367"/>
  <c r="M109" i="367"/>
  <c r="M108" i="367"/>
  <c r="M107" i="367"/>
  <c r="M106" i="367"/>
  <c r="M105" i="367"/>
  <c r="M104" i="367"/>
  <c r="M103" i="367"/>
  <c r="M102" i="367"/>
  <c r="M101" i="367"/>
  <c r="M100" i="367"/>
  <c r="M99" i="367"/>
  <c r="M98" i="367"/>
  <c r="M97" i="367"/>
  <c r="M96" i="367"/>
  <c r="M95" i="367"/>
  <c r="M94" i="367"/>
  <c r="M93" i="367"/>
  <c r="M92" i="367"/>
  <c r="M91" i="367"/>
  <c r="M90" i="367"/>
  <c r="M89" i="367"/>
  <c r="M88" i="367"/>
  <c r="M87" i="367"/>
  <c r="M86" i="367"/>
  <c r="M85" i="367"/>
  <c r="M84" i="367"/>
  <c r="M83" i="367"/>
  <c r="M82" i="367"/>
  <c r="M81" i="367"/>
  <c r="M80" i="367"/>
  <c r="M79" i="367"/>
  <c r="M78" i="367"/>
  <c r="M77" i="367"/>
  <c r="M76" i="367"/>
  <c r="M75" i="367"/>
  <c r="M74" i="367"/>
  <c r="M73" i="367"/>
  <c r="M72" i="367"/>
  <c r="M71" i="367"/>
  <c r="M70" i="367"/>
  <c r="M69" i="367"/>
  <c r="M68" i="367"/>
  <c r="M67" i="367"/>
  <c r="M66" i="367"/>
  <c r="M65" i="367"/>
  <c r="M64" i="367"/>
  <c r="M63" i="367"/>
  <c r="M62" i="367"/>
  <c r="M61" i="367"/>
  <c r="M60" i="367"/>
  <c r="M59" i="367"/>
  <c r="M58" i="367"/>
  <c r="M57" i="367"/>
  <c r="M56" i="367"/>
  <c r="M55" i="367"/>
  <c r="M54" i="367"/>
  <c r="M53" i="367"/>
  <c r="M52" i="367"/>
  <c r="M51" i="367"/>
  <c r="M50" i="367"/>
  <c r="M49" i="367"/>
  <c r="M48" i="367"/>
  <c r="M47" i="367"/>
  <c r="M46" i="367"/>
  <c r="M45" i="367"/>
  <c r="M44" i="367"/>
  <c r="M43" i="367"/>
  <c r="M42" i="367"/>
  <c r="M41" i="367"/>
  <c r="M40" i="367"/>
  <c r="M39" i="367"/>
  <c r="M38" i="367"/>
  <c r="M37" i="367"/>
  <c r="M36" i="367"/>
  <c r="M35" i="367"/>
  <c r="M34" i="367"/>
  <c r="M33" i="367"/>
  <c r="M32" i="367"/>
  <c r="M31" i="367"/>
  <c r="M30" i="367"/>
  <c r="M29" i="367"/>
  <c r="M28" i="367"/>
  <c r="M27" i="367"/>
  <c r="M26" i="367"/>
  <c r="M25" i="367"/>
  <c r="M24" i="367"/>
  <c r="M23" i="367"/>
  <c r="M22" i="367"/>
  <c r="M21" i="367"/>
  <c r="M20" i="367"/>
  <c r="M19" i="367"/>
  <c r="M18" i="367"/>
  <c r="M17" i="367"/>
  <c r="M16" i="367"/>
  <c r="M15" i="367"/>
  <c r="M14" i="367"/>
  <c r="M13" i="367"/>
  <c r="M12" i="367"/>
  <c r="M11" i="367"/>
  <c r="M10" i="367"/>
  <c r="M9" i="367"/>
  <c r="M8" i="367"/>
  <c r="M7" i="367"/>
  <c r="M6" i="367"/>
  <c r="A18" i="414"/>
  <c r="C9" i="431"/>
  <c r="C17" i="431"/>
  <c r="D10" i="431"/>
  <c r="D18" i="431"/>
  <c r="E11" i="431"/>
  <c r="E19" i="431"/>
  <c r="F12" i="431"/>
  <c r="F20" i="431"/>
  <c r="G13" i="431"/>
  <c r="G21" i="431"/>
  <c r="H14" i="431"/>
  <c r="H22" i="431"/>
  <c r="I15" i="431"/>
  <c r="I23" i="431"/>
  <c r="J16" i="431"/>
  <c r="K9" i="431"/>
  <c r="K17" i="431"/>
  <c r="L10" i="431"/>
  <c r="L18" i="431"/>
  <c r="M11" i="431"/>
  <c r="M19" i="431"/>
  <c r="N12" i="431"/>
  <c r="N20" i="431"/>
  <c r="O21" i="431"/>
  <c r="P14" i="431"/>
  <c r="P22" i="431"/>
  <c r="Q15" i="431"/>
  <c r="I16" i="431"/>
  <c r="M20" i="431"/>
  <c r="O22" i="431"/>
  <c r="Q16" i="431"/>
  <c r="Q9" i="431"/>
  <c r="C10" i="431"/>
  <c r="C18" i="431"/>
  <c r="D11" i="431"/>
  <c r="D19" i="431"/>
  <c r="E12" i="431"/>
  <c r="E20" i="431"/>
  <c r="F13" i="431"/>
  <c r="F21" i="431"/>
  <c r="G14" i="431"/>
  <c r="H15" i="431"/>
  <c r="H23" i="431"/>
  <c r="J9" i="431"/>
  <c r="K10" i="431"/>
  <c r="L11" i="431"/>
  <c r="M12" i="431"/>
  <c r="N21" i="431"/>
  <c r="P15" i="431"/>
  <c r="Q17" i="431"/>
  <c r="C11" i="431"/>
  <c r="C19" i="431"/>
  <c r="D12" i="431"/>
  <c r="D20" i="431"/>
  <c r="E13" i="431"/>
  <c r="E21" i="431"/>
  <c r="F14" i="431"/>
  <c r="F22" i="431"/>
  <c r="G15" i="431"/>
  <c r="G23" i="431"/>
  <c r="H16" i="431"/>
  <c r="I9" i="431"/>
  <c r="I17" i="431"/>
  <c r="J10" i="431"/>
  <c r="J18" i="431"/>
  <c r="K11" i="431"/>
  <c r="K19" i="431"/>
  <c r="L12" i="431"/>
  <c r="L20" i="431"/>
  <c r="M13" i="431"/>
  <c r="M21" i="431"/>
  <c r="N14" i="431"/>
  <c r="N22" i="431"/>
  <c r="O15" i="431"/>
  <c r="O23" i="431"/>
  <c r="C12" i="431"/>
  <c r="C20" i="431"/>
  <c r="D13" i="431"/>
  <c r="D21" i="431"/>
  <c r="E14" i="431"/>
  <c r="E22" i="431"/>
  <c r="F15" i="431"/>
  <c r="F23" i="431"/>
  <c r="G16" i="431"/>
  <c r="H9" i="431"/>
  <c r="H17" i="431"/>
  <c r="I10" i="431"/>
  <c r="I18" i="431"/>
  <c r="J11" i="431"/>
  <c r="J19" i="431"/>
  <c r="K12" i="431"/>
  <c r="K20" i="431"/>
  <c r="L13" i="431"/>
  <c r="L21" i="431"/>
  <c r="M14" i="431"/>
  <c r="M22" i="431"/>
  <c r="N15" i="431"/>
  <c r="N23" i="431"/>
  <c r="O16" i="431"/>
  <c r="P9" i="431"/>
  <c r="P17" i="431"/>
  <c r="Q10" i="431"/>
  <c r="Q18" i="431"/>
  <c r="O17" i="431"/>
  <c r="H11" i="431"/>
  <c r="J21" i="431"/>
  <c r="K22" i="431"/>
  <c r="L23" i="431"/>
  <c r="N17" i="431"/>
  <c r="O18" i="431"/>
  <c r="Q12" i="431"/>
  <c r="P20" i="431"/>
  <c r="C13" i="431"/>
  <c r="C21" i="431"/>
  <c r="D14" i="431"/>
  <c r="D22" i="431"/>
  <c r="E15" i="431"/>
  <c r="E23" i="431"/>
  <c r="F16" i="431"/>
  <c r="G9" i="431"/>
  <c r="G17" i="431"/>
  <c r="H10" i="431"/>
  <c r="H18" i="431"/>
  <c r="I11" i="431"/>
  <c r="I19" i="431"/>
  <c r="J12" i="431"/>
  <c r="J20" i="431"/>
  <c r="K13" i="431"/>
  <c r="K21" i="431"/>
  <c r="L14" i="431"/>
  <c r="L22" i="431"/>
  <c r="M15" i="431"/>
  <c r="M23" i="431"/>
  <c r="N16" i="431"/>
  <c r="O9" i="431"/>
  <c r="P10" i="431"/>
  <c r="P18" i="431"/>
  <c r="Q11" i="431"/>
  <c r="Q19" i="431"/>
  <c r="I20" i="431"/>
  <c r="N9" i="431"/>
  <c r="P11" i="431"/>
  <c r="Q20" i="431"/>
  <c r="Q13" i="431"/>
  <c r="C14" i="431"/>
  <c r="C22" i="431"/>
  <c r="D15" i="431"/>
  <c r="D23" i="431"/>
  <c r="E16" i="431"/>
  <c r="F9" i="431"/>
  <c r="F17" i="431"/>
  <c r="G10" i="431"/>
  <c r="G18" i="431"/>
  <c r="H19" i="431"/>
  <c r="I12" i="431"/>
  <c r="J13" i="431"/>
  <c r="K14" i="431"/>
  <c r="L15" i="431"/>
  <c r="M16" i="431"/>
  <c r="O10" i="431"/>
  <c r="P19" i="431"/>
  <c r="Q21" i="431"/>
  <c r="C15" i="431"/>
  <c r="C23" i="431"/>
  <c r="D16" i="431"/>
  <c r="E9" i="431"/>
  <c r="E17" i="431"/>
  <c r="F10" i="431"/>
  <c r="F18" i="431"/>
  <c r="G11" i="431"/>
  <c r="G19" i="431"/>
  <c r="H12" i="431"/>
  <c r="H20" i="431"/>
  <c r="I13" i="431"/>
  <c r="I21" i="431"/>
  <c r="J14" i="431"/>
  <c r="J22" i="431"/>
  <c r="K15" i="431"/>
  <c r="K23" i="431"/>
  <c r="L16" i="431"/>
  <c r="M9" i="431"/>
  <c r="M17" i="431"/>
  <c r="N10" i="431"/>
  <c r="N18" i="431"/>
  <c r="O11" i="431"/>
  <c r="O19" i="431"/>
  <c r="P12" i="431"/>
  <c r="C16" i="431"/>
  <c r="D9" i="431"/>
  <c r="D17" i="431"/>
  <c r="E10" i="431"/>
  <c r="E18" i="431"/>
  <c r="F11" i="431"/>
  <c r="F19" i="431"/>
  <c r="G12" i="431"/>
  <c r="G20" i="431"/>
  <c r="H13" i="431"/>
  <c r="H21" i="431"/>
  <c r="I14" i="431"/>
  <c r="I22" i="431"/>
  <c r="J15" i="431"/>
  <c r="J23" i="431"/>
  <c r="K16" i="431"/>
  <c r="L9" i="431"/>
  <c r="L17" i="431"/>
  <c r="M10" i="431"/>
  <c r="M18" i="431"/>
  <c r="N11" i="431"/>
  <c r="N19" i="431"/>
  <c r="O12" i="431"/>
  <c r="O20" i="431"/>
  <c r="P13" i="431"/>
  <c r="P21" i="431"/>
  <c r="Q14" i="431"/>
  <c r="Q22" i="431"/>
  <c r="O13" i="431"/>
  <c r="Q23" i="431"/>
  <c r="G22" i="431"/>
  <c r="J17" i="431"/>
  <c r="K18" i="431"/>
  <c r="L19" i="431"/>
  <c r="N13" i="431"/>
  <c r="O14" i="431"/>
  <c r="P23" i="431"/>
  <c r="P16" i="431"/>
  <c r="S23" i="431" l="1"/>
  <c r="R23" i="431"/>
  <c r="S22" i="431"/>
  <c r="R22" i="431"/>
  <c r="S14" i="431"/>
  <c r="R14" i="431"/>
  <c r="S21" i="431"/>
  <c r="R21" i="431"/>
  <c r="S13" i="431"/>
  <c r="R13" i="431"/>
  <c r="S20" i="431"/>
  <c r="R20" i="431"/>
  <c r="S19" i="431"/>
  <c r="R19" i="431"/>
  <c r="S11" i="431"/>
  <c r="R11" i="431"/>
  <c r="S12" i="431"/>
  <c r="R12" i="431"/>
  <c r="S18" i="431"/>
  <c r="R18" i="431"/>
  <c r="S10" i="431"/>
  <c r="R10" i="431"/>
  <c r="S17" i="431"/>
  <c r="R17" i="431"/>
  <c r="R9" i="431"/>
  <c r="S9" i="431"/>
  <c r="R16" i="431"/>
  <c r="S16" i="431"/>
  <c r="S15" i="431"/>
  <c r="R15" i="431"/>
  <c r="I8" i="431"/>
  <c r="J8" i="431"/>
  <c r="Q8" i="431"/>
  <c r="K8" i="431"/>
  <c r="G8" i="431"/>
  <c r="M8" i="431"/>
  <c r="D8" i="431"/>
  <c r="F8" i="431"/>
  <c r="P8" i="431"/>
  <c r="N8" i="431"/>
  <c r="E8" i="431"/>
  <c r="C8" i="431"/>
  <c r="O8" i="431"/>
  <c r="H8" i="431"/>
  <c r="L8" i="431"/>
  <c r="C6" i="431" l="1"/>
  <c r="L6" i="431"/>
  <c r="R8" i="431"/>
  <c r="S8" i="431"/>
  <c r="Q6" i="431"/>
  <c r="N6" i="431"/>
  <c r="K6" i="431"/>
  <c r="M6" i="431"/>
  <c r="H6" i="431"/>
  <c r="I6" i="431"/>
  <c r="P6" i="431"/>
  <c r="G6" i="431"/>
  <c r="J6" i="431"/>
  <c r="O6" i="431"/>
  <c r="R6" i="431" l="1"/>
  <c r="S6" i="431"/>
  <c r="D21" i="414" l="1"/>
  <c r="E21" i="414" s="1"/>
  <c r="D20" i="414"/>
  <c r="A27" i="383" l="1"/>
  <c r="Q3" i="430"/>
  <c r="P3" i="430"/>
  <c r="M3" i="430"/>
  <c r="L3" i="430"/>
  <c r="I3" i="430"/>
  <c r="H3" i="430"/>
  <c r="R3" i="430" l="1"/>
  <c r="S3" i="430"/>
  <c r="H3" i="344"/>
  <c r="E11" i="339" s="1"/>
  <c r="E3" i="344"/>
  <c r="B3" i="344"/>
  <c r="I3" i="344" s="1"/>
  <c r="J3" i="344" l="1"/>
  <c r="D19" i="414" s="1"/>
  <c r="C11" i="339"/>
  <c r="E20" i="414"/>
  <c r="A21" i="414"/>
  <c r="A20" i="414"/>
  <c r="A19" i="414"/>
  <c r="A11" i="414" l="1"/>
  <c r="A10" i="414"/>
  <c r="A8" i="414"/>
  <c r="A7" i="414"/>
  <c r="A25" i="383" l="1"/>
  <c r="G3" i="429"/>
  <c r="F3" i="429"/>
  <c r="E3" i="429"/>
  <c r="D3" i="429"/>
  <c r="C3" i="429"/>
  <c r="B3" i="429"/>
  <c r="A13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8" i="414" s="1"/>
  <c r="E8" i="414" s="1"/>
  <c r="H3" i="427"/>
  <c r="I3" i="427"/>
  <c r="F3" i="427"/>
  <c r="C11" i="340" l="1"/>
  <c r="A19" i="383" l="1"/>
  <c r="A11" i="383"/>
  <c r="A7" i="33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4" i="414" l="1"/>
  <c r="D7" i="414"/>
  <c r="A17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B13" i="340" l="1"/>
  <c r="B12" i="340"/>
  <c r="A23" i="414" l="1"/>
  <c r="R3" i="410" l="1"/>
  <c r="Q3" i="410"/>
  <c r="P3" i="410"/>
  <c r="S3" i="410" s="1"/>
  <c r="O3" i="410"/>
  <c r="N3" i="410"/>
  <c r="L3" i="410"/>
  <c r="K3" i="410"/>
  <c r="J3" i="410"/>
  <c r="M3" i="410" s="1"/>
  <c r="I3" i="410"/>
  <c r="H3" i="410"/>
  <c r="F3" i="410"/>
  <c r="E3" i="410"/>
  <c r="D3" i="410"/>
  <c r="C3" i="410"/>
  <c r="B3" i="410"/>
  <c r="D22" i="414" l="1"/>
  <c r="G3" i="410"/>
  <c r="Z3" i="344"/>
  <c r="Y3" i="344"/>
  <c r="W3" i="344"/>
  <c r="AB3" i="344" s="1"/>
  <c r="V3" i="344"/>
  <c r="T3" i="344"/>
  <c r="AA3" i="344" s="1"/>
  <c r="Q3" i="344"/>
  <c r="P3" i="344"/>
  <c r="N3" i="344"/>
  <c r="S3" i="344" s="1"/>
  <c r="M3" i="344"/>
  <c r="K3" i="344"/>
  <c r="R3" i="344" s="1"/>
  <c r="G3" i="344"/>
  <c r="C3" i="344"/>
  <c r="B11" i="339"/>
  <c r="J11" i="339" s="1"/>
  <c r="I11" i="339" l="1"/>
  <c r="H11" i="339" l="1"/>
  <c r="G11" i="339"/>
  <c r="A22" i="414"/>
  <c r="A14" i="414"/>
  <c r="A15" i="414"/>
  <c r="A4" i="414"/>
  <c r="A6" i="339" l="1"/>
  <c r="A5" i="339"/>
  <c r="C15" i="414"/>
  <c r="D18" i="414"/>
  <c r="D15" i="414"/>
  <c r="C18" i="414"/>
  <c r="D4" i="414"/>
  <c r="D11" i="414" l="1"/>
  <c r="C14" i="414" l="1"/>
  <c r="C7" i="414"/>
  <c r="D10" i="414" l="1"/>
  <c r="E10" i="414" s="1"/>
  <c r="E22" i="414"/>
  <c r="E19" i="414"/>
  <c r="E14" i="414"/>
  <c r="E7" i="414"/>
  <c r="E11" i="414"/>
  <c r="A15" i="383" l="1"/>
  <c r="A18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E12" i="339" l="1"/>
  <c r="C12" i="339"/>
  <c r="B12" i="339"/>
  <c r="J12" i="339" s="1"/>
  <c r="O3" i="377"/>
  <c r="N3" i="377"/>
  <c r="Q3" i="377" s="1"/>
  <c r="K3" i="377"/>
  <c r="P3" i="377" s="1"/>
  <c r="J3" i="377"/>
  <c r="G3" i="377"/>
  <c r="F3" i="377"/>
  <c r="P3" i="345"/>
  <c r="O3" i="345"/>
  <c r="R3" i="345" s="1"/>
  <c r="L3" i="345"/>
  <c r="Q3" i="345" s="1"/>
  <c r="K3" i="345"/>
  <c r="H3" i="345"/>
  <c r="G3" i="345"/>
  <c r="M3" i="390"/>
  <c r="H3" i="390" s="1"/>
  <c r="L3" i="390"/>
  <c r="J3" i="390"/>
  <c r="I3" i="390"/>
  <c r="G3" i="390"/>
  <c r="F3" i="390"/>
  <c r="T3" i="347"/>
  <c r="R3" i="347"/>
  <c r="P3" i="347"/>
  <c r="O3" i="347"/>
  <c r="N3" i="347"/>
  <c r="M3" i="347"/>
  <c r="N3" i="220"/>
  <c r="L3" i="220" s="1"/>
  <c r="D23" i="414"/>
  <c r="C23" i="414"/>
  <c r="Q3" i="347" l="1"/>
  <c r="S3" i="347"/>
  <c r="U3" i="347"/>
  <c r="I12" i="339"/>
  <c r="I13" i="339" s="1"/>
  <c r="H13" i="339"/>
  <c r="E13" i="339"/>
  <c r="E15" i="339" s="1"/>
  <c r="H12" i="339"/>
  <c r="G12" i="339"/>
  <c r="K3" i="390"/>
  <c r="A4" i="383"/>
  <c r="A29" i="383"/>
  <c r="A28" i="383"/>
  <c r="A26" i="383"/>
  <c r="A24" i="383"/>
  <c r="A21" i="383"/>
  <c r="A20" i="383"/>
  <c r="A17" i="383"/>
  <c r="A16" i="383"/>
  <c r="A14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D17" i="414"/>
  <c r="C4" i="414"/>
  <c r="J13" i="339" l="1"/>
  <c r="B15" i="339"/>
  <c r="G15" i="339"/>
  <c r="H15" i="339"/>
  <c r="E15" i="414"/>
  <c r="E4" i="414"/>
  <c r="C6" i="340"/>
  <c r="D6" i="340" s="1"/>
  <c r="B4" i="340"/>
  <c r="G13" i="339"/>
  <c r="C4" i="340" l="1"/>
  <c r="E18" i="414"/>
  <c r="E23" i="414"/>
  <c r="D4" i="340"/>
  <c r="E6" i="340"/>
  <c r="C17" i="414"/>
  <c r="E17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62361</author>
  </authors>
  <commentList>
    <comment ref="A4" authorId="0" shapeId="0" xr:uid="{00000000-0006-0000-1A00-000001000000}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<sst xmlns="http://schemas.openxmlformats.org/spreadsheetml/2006/main" count="11449" uniqueCount="1563">
  <si>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</si>
  <si>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</si>
  <si>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</si>
  <si>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</si>
  <si>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</si>
  <si>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</si>
  <si>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</si>
  <si>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</si>
  <si>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</si>
  <si>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</si>
  <si>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</si>
  <si>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</si>
  <si>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</si>
  <si>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</si>
  <si>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</si>
  <si>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</si>
  <si>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</si>
  <si>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</si>
  <si>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</si>
  <si>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</si>
  <si>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</si>
  <si>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</si>
  <si>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</si>
  <si>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</si>
  <si>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</si>
  <si>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</si>
  <si>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</si>
  <si>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</si>
  <si>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</si>
  <si>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</si>
  <si>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</si>
  <si>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</si>
  <si>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</si>
  <si>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</si>
  <si>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</si>
  <si>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</si>
  <si>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</si>
  <si>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</si>
  <si>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</si>
  <si>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</si>
  <si>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</si>
  <si>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</si>
  <si>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</si>
  <si>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</si>
  <si>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</si>
  <si>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</si>
  <si>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</si>
  <si>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</si>
  <si>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</si>
  <si>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</si>
  <si>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</si>
  <si>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</si>
  <si>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</si>
  <si>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</si>
  <si>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</si>
  <si>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</si>
  <si>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</si>
  <si>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</si>
  <si>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</si>
  <si>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</si>
  <si>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</si>
  <si>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</si>
  <si>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</si>
  <si>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</si>
  <si>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</si>
  <si>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</si>
  <si>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</si>
  <si>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</si>
  <si>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</si>
  <si>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</si>
  <si>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</si>
  <si>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</si>
  <si>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</si>
  <si>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</si>
  <si>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</si>
  <si>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</si>
  <si>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</si>
  <si>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</si>
  <si>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</si>
  <si>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</si>
  <si>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</si>
  <si>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</si>
  <si>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</si>
  <si>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</si>
  <si>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</si>
  <si>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</si>
  <si>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</si>
  <si>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</si>
  <si>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</si>
  <si>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</si>
  <si>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</si>
  <si>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</si>
  <si>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</si>
  <si>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</si>
  <si>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</si>
  <si>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</si>
  <si>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</si>
  <si>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</si>
  <si>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</si>
  <si>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</si>
  <si>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</si>
  <si>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</si>
  <si>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</si>
  <si>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</si>
  <si>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</si>
  <si>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</si>
  <si>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</si>
  <si>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</si>
  <si>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</si>
  <si>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</si>
  <si>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</si>
  <si>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</si>
  <si>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</si>
  <si>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</si>
  <si>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</si>
  <si>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</si>
  <si>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</si>
  <si>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</si>
  <si>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</si>
  <si>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</si>
  <si>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</si>
  <si>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</si>
  <si>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</si>
  <si>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</si>
  <si>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</si>
  <si>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</si>
  <si>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</si>
  <si>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</si>
  <si>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V rámci PL</t>
  </si>
  <si>
    <t>Mimo PL</t>
  </si>
  <si>
    <t xml:space="preserve">ATC </t>
  </si>
  <si>
    <t>Název Léku</t>
  </si>
  <si>
    <t>Popis Léku</t>
  </si>
  <si>
    <t>% Kč</t>
  </si>
  <si>
    <t>Lékař</t>
  </si>
  <si>
    <t>Hospodaření zdravotnického pracoviště (v tisících)</t>
  </si>
  <si>
    <t>Spotřeba léčivých přípravků</t>
  </si>
  <si>
    <t>Preskripce a záchyt receptů a poukazů</t>
  </si>
  <si>
    <t>Spotřeba zdravotnického materiálu</t>
  </si>
  <si>
    <t>Přehledové sestavy</t>
  </si>
  <si>
    <t>Akt. měsíc</t>
  </si>
  <si>
    <t>Kč/ks</t>
  </si>
  <si>
    <t>LRp PL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</si>
  <si>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</si>
  <si>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</si>
  <si>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</si>
  <si>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</si>
  <si>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</si>
  <si>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</si>
  <si>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</si>
  <si>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</si>
  <si>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</si>
  <si>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</si>
  <si>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</si>
  <si>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</si>
  <si>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</si>
  <si>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</si>
  <si>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</si>
  <si>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</si>
  <si>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</si>
  <si>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Lékař / ATC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</si>
  <si>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</si>
  <si>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</si>
  <si>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</si>
  <si>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</si>
  <si>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</si>
  <si>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</si>
  <si>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</si>
  <si>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</si>
  <si>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</si>
  <si>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</si>
  <si>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</si>
  <si>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</si>
  <si>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</si>
  <si>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</si>
  <si>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</si>
  <si>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</si>
  <si>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</si>
  <si>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</si>
  <si>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</si>
  <si>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</si>
  <si>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</si>
  <si>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</si>
  <si>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</si>
  <si>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</si>
  <si>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</si>
  <si>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</si>
  <si>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</si>
  <si>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</si>
  <si>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</si>
  <si>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</si>
  <si>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</si>
  <si>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</si>
  <si>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</si>
  <si>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</si>
  <si>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</si>
  <si>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</si>
  <si>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</si>
  <si>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</si>
  <si>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</si>
  <si>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</si>
  <si>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</si>
  <si>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</si>
  <si>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</si>
  <si>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</si>
  <si>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Sml.odb./NS</t>
  </si>
  <si>
    <t>§</t>
  </si>
  <si>
    <t>ZV Vykáz.-A Det.Lék.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</si>
  <si>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</si>
  <si>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</si>
  <si>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</si>
  <si>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</si>
  <si>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</si>
  <si>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</si>
  <si>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</si>
  <si>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</si>
  <si>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</si>
  <si>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</si>
  <si>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</si>
  <si>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</si>
  <si>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</si>
  <si>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</si>
  <si>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</si>
  <si>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</si>
  <si>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</si>
  <si>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</si>
  <si>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</si>
  <si>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</si>
  <si>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</si>
  <si>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</si>
  <si>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</si>
  <si>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</si>
  <si>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</si>
  <si>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</si>
  <si>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</si>
  <si>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</si>
  <si>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</si>
  <si>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</si>
  <si>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</si>
  <si>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</si>
  <si>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t>Rozpočet výnosů pro rok 2019 je stanoven jako 100% skutečnosti referenčního období (2018)</t>
  </si>
  <si>
    <t>Rozdíl 2019</t>
  </si>
  <si>
    <t>Plnění 2019</t>
  </si>
  <si>
    <t>POMĚROVÉ  PLNĚNÍ = Rozpočet na rok 2021 celkem a 1/12  ročního rozpočtu, skutečnost daných měsíců a % plnění načítané skutečnosti do data k poměrné části rozpočtu do data.</t>
  </si>
  <si>
    <t>01/2021</t>
  </si>
  <si>
    <t>02/2021</t>
  </si>
  <si>
    <t>03/2021</t>
  </si>
  <si>
    <t>04/2021</t>
  </si>
  <si>
    <t>05/2021</t>
  </si>
  <si>
    <t>06/2021</t>
  </si>
  <si>
    <t>07/2021</t>
  </si>
  <si>
    <t>08/2021</t>
  </si>
  <si>
    <t>09/2021</t>
  </si>
  <si>
    <t>10/2021</t>
  </si>
  <si>
    <t>11/2021</t>
  </si>
  <si>
    <t>12/21</t>
  </si>
  <si>
    <t>% plnění (Skut.do data/Rozp.rok 2021)</t>
  </si>
  <si>
    <t>ROZDÍL (Sk.do data - Rozp.do data 2021)</t>
  </si>
  <si>
    <t>Sk.v tis 2021</t>
  </si>
  <si>
    <t>Rozp.rok 2021</t>
  </si>
  <si>
    <t>% plnění rozp.2020</t>
  </si>
  <si>
    <t>ROZDÍL  Skut. - Rozp. 2020</t>
  </si>
  <si>
    <t>Skut. 2020 CELKEM</t>
  </si>
  <si>
    <t>Rozp. 2020            CELKEM</t>
  </si>
  <si>
    <t>% 2019</t>
  </si>
  <si>
    <r>
      <t>Zpět na Obsah</t>
    </r>
    <r>
      <rPr>
        <sz val="9"/>
        <rFont val="Calibri"/>
        <family val="2"/>
        <charset val="238"/>
        <scheme val="minor"/>
      </rPr>
      <t xml:space="preserve"> | 1.-11.měsíc | Ústav klinické a molekulární patologie</t>
    </r>
  </si>
  <si>
    <t/>
  </si>
  <si>
    <t>Plnění rozpočtu po měsících</t>
  </si>
  <si>
    <t>5     Náklady</t>
  </si>
  <si>
    <t xml:space="preserve">     50     Spotřebované nákupy</t>
  </si>
  <si>
    <t xml:space="preserve">          501     Spotřeba materiálu</t>
  </si>
  <si>
    <t xml:space="preserve">               50109     Cenové odchylky k materiálu</t>
  </si>
  <si>
    <t xml:space="preserve">                    50109000     Cenové odchylky k materiálu</t>
  </si>
  <si>
    <t xml:space="preserve">               50113     Léky a léčiva</t>
  </si>
  <si>
    <t xml:space="preserve">                    50113001     Léky - paušál (LEK)</t>
  </si>
  <si>
    <t xml:space="preserve">                    50113190     Léky - medicinální plyny (sklad SVM)</t>
  </si>
  <si>
    <t xml:space="preserve">               50115     Zdravotnické prostředky</t>
  </si>
  <si>
    <t xml:space="preserve">                    50115020     Laboratorní diagnostika-LEK (Z501)</t>
  </si>
  <si>
    <t xml:space="preserve">                    50115040     Laboratorní materiál (Z505)</t>
  </si>
  <si>
    <t xml:space="preserve">                    50115050     Obvazový materiál (Z502)</t>
  </si>
  <si>
    <t xml:space="preserve">                    50115060     ZPr - ostatní (Z503)</t>
  </si>
  <si>
    <t xml:space="preserve">                    50115065     ZPr - vpichovací materiál (Z530)</t>
  </si>
  <si>
    <t xml:space="preserve">                    50115067     ZPr - rukavice (Z532)</t>
  </si>
  <si>
    <t xml:space="preserve">                    50115090     ZPr - zubolékařský materiál (Z509)</t>
  </si>
  <si>
    <t xml:space="preserve">                    50115030     ZPr. - ostatní (testy) - COVID19 (Z556)</t>
  </si>
  <si>
    <t xml:space="preserve">                    50115022     antigenní testy zaměstnanců FNOL</t>
  </si>
  <si>
    <t xml:space="preserve">               50117     Všeobecný materiál</t>
  </si>
  <si>
    <t xml:space="preserve">                    50117001     Všeobecný materiál (N524,525,P35,49,T13,V26,31,32,34,35,37,47,111,Z510)</t>
  </si>
  <si>
    <t xml:space="preserve">                    50117002     Prací a čistící prostř.,drog.zboží (sk.V41)</t>
  </si>
  <si>
    <t xml:space="preserve">                    50117003     Desinfekční prostředky (ID-ř.733-LEK)</t>
  </si>
  <si>
    <t xml:space="preserve">                    50117004     Tiskopisy a kanc.potřeby (sk.V42, 43)</t>
  </si>
  <si>
    <t xml:space="preserve">                    50117005     Údržbový materiál ZVIT (sk.B36,61,62,64)</t>
  </si>
  <si>
    <t xml:space="preserve">                    50117008     Spotřební materiál k PDS (potrubní pošta (sk.V22)</t>
  </si>
  <si>
    <t xml:space="preserve">                    50117015     IT - spotřební materiál (sk. P37, 38, 48)</t>
  </si>
  <si>
    <t xml:space="preserve">                    50117023     Všeob.mat. - kancel.tech. (V34) od 1tis do 2999,99</t>
  </si>
  <si>
    <t xml:space="preserve">                    50117024     Všeob.mat. - ostatní-vyjímky (V44) od 0,01 do 999,99</t>
  </si>
  <si>
    <t xml:space="preserve">                    50117190     Technické plyny</t>
  </si>
  <si>
    <t xml:space="preserve">               50118     Náhradní díly</t>
  </si>
  <si>
    <t xml:space="preserve">                    50118001     ND - ostatní (všeob.sklad) (sk.V38)</t>
  </si>
  <si>
    <t xml:space="preserve">                    50118002     ND - zdravot.techn.(sklad) (sk.Z39)</t>
  </si>
  <si>
    <t xml:space="preserve">                    50118004     ND - zdravotní techn. (OSBTK, vč.metrologa)</t>
  </si>
  <si>
    <t xml:space="preserve">               50119     DDHM a textil</t>
  </si>
  <si>
    <t xml:space="preserve">                    50119077     OOPP a prádlo pro zaměstnance (sk.T14)</t>
  </si>
  <si>
    <t xml:space="preserve">                    50119100     Jednorázové ochranné pomůcky (sk.T18A)</t>
  </si>
  <si>
    <t xml:space="preserve">                    50119102     Jednorázové hygienické potřeby (sk.T18C)</t>
  </si>
  <si>
    <t xml:space="preserve">                    50119080     OOPP a prádlo pro zaměstnance COVID19 - ochranné štíty (sk.T14C)</t>
  </si>
  <si>
    <t xml:space="preserve">                    50119103     Jednorázové ochranné pomůcky COVID19 - masky (sk.T18D)</t>
  </si>
  <si>
    <t xml:space="preserve">                    50119104     Jednorázové ochranné pomůcky COVID19 - respirátory FFP 2 (sk.T18E)</t>
  </si>
  <si>
    <t xml:space="preserve">                    50119105     Jednorázové ochranné pomůcky COVID19 - respirátory FFP 3 (sk.T18F)</t>
  </si>
  <si>
    <t xml:space="preserve">                    50119078     OOPP a prádlo pro zaměstnance COVID19 - ochranné pláště (sk.T14A)</t>
  </si>
  <si>
    <t xml:space="preserve">                    50119079     OOPP a prádlo pro zaměstnance COVID19 - ochranné brýle (sk.T14B)</t>
  </si>
  <si>
    <t xml:space="preserve">               50160     Knihy a časopisy</t>
  </si>
  <si>
    <t xml:space="preserve">                    50160002     Knihy a časopisy</t>
  </si>
  <si>
    <t xml:space="preserve">          502     Spotřeba energie</t>
  </si>
  <si>
    <t xml:space="preserve">               50210     Spotřeba energie</t>
  </si>
  <si>
    <t xml:space="preserve">                    50210071     Elektřina</t>
  </si>
  <si>
    <t xml:space="preserve">     51     Služby</t>
  </si>
  <si>
    <t xml:space="preserve">          511     Opravy a udržování</t>
  </si>
  <si>
    <t xml:space="preserve">               51102     Technika a stavby</t>
  </si>
  <si>
    <t xml:space="preserve">                    51102021     Opravy zdravotnické techniky - OSBTK, vč.metrologa</t>
  </si>
  <si>
    <t xml:space="preserve">                    51102022     Opravy - Úsek inf.systémů</t>
  </si>
  <si>
    <t xml:space="preserve">                    51102023     Opravy ostatní techniky - OSBTK, vč.metrologa</t>
  </si>
  <si>
    <t xml:space="preserve">                    51102025     Opravy - hl.energetik</t>
  </si>
  <si>
    <t xml:space="preserve">                    51102033     Opravy ostatní techniky - UTZ</t>
  </si>
  <si>
    <t xml:space="preserve">                    51102034     Opravy ostatní techniky - ELSYS</t>
  </si>
  <si>
    <t xml:space="preserve">          512     Cestovné</t>
  </si>
  <si>
    <t xml:space="preserve">               51201     Cestovné zaměstnanců-tuzemské</t>
  </si>
  <si>
    <t xml:space="preserve">                    51201000     Cestovné z mezd</t>
  </si>
  <si>
    <t xml:space="preserve">                    51201001     Cestovné tuzemské - OUC</t>
  </si>
  <si>
    <t xml:space="preserve">          518     Ostatní služby</t>
  </si>
  <si>
    <t xml:space="preserve">               51801     Přepravné</t>
  </si>
  <si>
    <t xml:space="preserve">                    51801000     Přepravné-lab. vzorky,...</t>
  </si>
  <si>
    <t xml:space="preserve">               51802     Spoje</t>
  </si>
  <si>
    <t xml:space="preserve">                    51802001     Poštovné</t>
  </si>
  <si>
    <t xml:space="preserve">                    51802003     Telekom.styk</t>
  </si>
  <si>
    <t xml:space="preserve">               51804     Nájemné</t>
  </si>
  <si>
    <t xml:space="preserve">                    51804004     Popl. za R a TV, veř. produkce</t>
  </si>
  <si>
    <t xml:space="preserve">                    51804005     Náj. plynových lahví</t>
  </si>
  <si>
    <t xml:space="preserve">               51806     Úklid, odpad, desinf., deratizace</t>
  </si>
  <si>
    <t xml:space="preserve">                    51806001     Úklid. služby - paušál</t>
  </si>
  <si>
    <t xml:space="preserve">                    51806005     Odpad (spalovna)</t>
  </si>
  <si>
    <t xml:space="preserve">                    51806007     Praní prádla</t>
  </si>
  <si>
    <t xml:space="preserve">               51808     Revize a smluvní servisy majetku</t>
  </si>
  <si>
    <t xml:space="preserve">                    51808008     Revize, tech.kontroly, prev.prohl.- OSBTK</t>
  </si>
  <si>
    <t xml:space="preserve">                    51808013     Revize - kalibrace - metrolog</t>
  </si>
  <si>
    <t xml:space="preserve">                    51808018     Smluvní servis - OSBTK</t>
  </si>
  <si>
    <t xml:space="preserve">                    51808020     Smluvní servis - UTZ</t>
  </si>
  <si>
    <t xml:space="preserve">               51874     Ostatní služby</t>
  </si>
  <si>
    <t xml:space="preserve">                    51874001     Ostatní služby - provozní</t>
  </si>
  <si>
    <t xml:space="preserve">                    51874004     Služby poradenské (odborní poradci)</t>
  </si>
  <si>
    <t xml:space="preserve">                    51874011     Zkoušky kvality</t>
  </si>
  <si>
    <t xml:space="preserve">                    51874015     Organ.rozvoj (certif., akred.)</t>
  </si>
  <si>
    <t xml:space="preserve">                    51874018     Propagace, reklama, tisk (TM)</t>
  </si>
  <si>
    <t xml:space="preserve">     52     Osobní náklady</t>
  </si>
  <si>
    <t xml:space="preserve">          521     Mzdové náklady</t>
  </si>
  <si>
    <t xml:space="preserve">               52111     Hrubé mzdy</t>
  </si>
  <si>
    <t xml:space="preserve">                    52111000     Hrubé mzdy</t>
  </si>
  <si>
    <t xml:space="preserve">               52113     Refundace</t>
  </si>
  <si>
    <t xml:space="preserve">                    52113000     Refundace</t>
  </si>
  <si>
    <t xml:space="preserve">               52121     OON - dohody</t>
  </si>
  <si>
    <t xml:space="preserve">                    52121000     OON - dohody</t>
  </si>
  <si>
    <t xml:space="preserve">               52128     Náhrada mzdy po dobu dočas.prac.neschopnosti</t>
  </si>
  <si>
    <t xml:space="preserve">                    52128000     Náhrada mzdy po dobu dočas.prac.neschop.-hraz.org.</t>
  </si>
  <si>
    <t xml:space="preserve">               52148     Peněžité dary z FKSP</t>
  </si>
  <si>
    <t xml:space="preserve">                    52148000     Peněžité dary z FKSP</t>
  </si>
  <si>
    <t xml:space="preserve">               52116     </t>
  </si>
  <si>
    <t xml:space="preserve">                    52116000     mimořádné finanční ohodnocení - Covid 19</t>
  </si>
  <si>
    <t xml:space="preserve">          524     Zákonné sociální pojištění</t>
  </si>
  <si>
    <t xml:space="preserve">               52401     Zdravotní pojištění organizace</t>
  </si>
  <si>
    <t xml:space="preserve">                    52401000     Zdravotní poj. organizace</t>
  </si>
  <si>
    <t xml:space="preserve">               52402     Sociální pojištění organizace</t>
  </si>
  <si>
    <t xml:space="preserve">                    52402000     Sociální poj. organizace</t>
  </si>
  <si>
    <t xml:space="preserve">               52413     Refundace - zdravotní pojištění</t>
  </si>
  <si>
    <t xml:space="preserve">                    52413000     Refundace - zdravotní pojištění</t>
  </si>
  <si>
    <t xml:space="preserve">               52414     Refundace - sociální pojištění</t>
  </si>
  <si>
    <t xml:space="preserve">                    52414000     Refundace - sociální pojištění</t>
  </si>
  <si>
    <t xml:space="preserve">               52411     </t>
  </si>
  <si>
    <t xml:space="preserve">                    52411000     zdravotní poj. organizace - COVID 19</t>
  </si>
  <si>
    <t xml:space="preserve">               52412     </t>
  </si>
  <si>
    <t xml:space="preserve">                    52412000     sociální poj.- COVID 19</t>
  </si>
  <si>
    <t xml:space="preserve">          525     Jiné sociální pojištění</t>
  </si>
  <si>
    <t xml:space="preserve">               52510     Jiné sociální pojištění</t>
  </si>
  <si>
    <t xml:space="preserve">                    52510000     Pojištění zaměstnanců (čtvrtletně)</t>
  </si>
  <si>
    <t xml:space="preserve">          527     Zákonné sociální náklady</t>
  </si>
  <si>
    <t xml:space="preserve">               52710     Zákonné sociální náklady</t>
  </si>
  <si>
    <t xml:space="preserve">                    52710001     FKSP - jednotný příděl</t>
  </si>
  <si>
    <t xml:space="preserve">          528     Ostatní sociální náklady</t>
  </si>
  <si>
    <t xml:space="preserve">               52810     Jiné sociální náklady</t>
  </si>
  <si>
    <t xml:space="preserve">                    52810000     Zvyšování kvalifikace (OPMČ)</t>
  </si>
  <si>
    <t xml:space="preserve">     54     Jiné provozní náklady</t>
  </si>
  <si>
    <t xml:space="preserve">          547     Mimořádné provozní náklady</t>
  </si>
  <si>
    <t xml:space="preserve">               54710     Manka a škody </t>
  </si>
  <si>
    <t xml:space="preserve">                    54710002     Zcizení a poškoz. maj.FNOL(jednání v NK)</t>
  </si>
  <si>
    <t xml:space="preserve">          549     Ostatní náklady z činnosti</t>
  </si>
  <si>
    <t xml:space="preserve">               54910     Ostatní náklady z činnosti</t>
  </si>
  <si>
    <t xml:space="preserve">                    54910008     Školení, kongresové poplatky tuzemské - lékaři</t>
  </si>
  <si>
    <t xml:space="preserve">                    54910009     Školení, kongresové poplatky tuzemské - ost.zdrav.pracov.</t>
  </si>
  <si>
    <t xml:space="preserve">                    54910010     Školení - nezdrav.pracov.</t>
  </si>
  <si>
    <t xml:space="preserve">                    54910011     Registrační poplatky - kongresy zahraniční</t>
  </si>
  <si>
    <t xml:space="preserve">               54920     Náklady účtované od UP</t>
  </si>
  <si>
    <t xml:space="preserve">                    54920000     Náklady účtované od UP</t>
  </si>
  <si>
    <t xml:space="preserve">               54925     Ostatní výplaty fyzickým osobám(OPMČ)</t>
  </si>
  <si>
    <t xml:space="preserve">                    54925000     Odškodn.-náhr.mzdy zam.(OPMČ)</t>
  </si>
  <si>
    <t xml:space="preserve">               54972     Školení, kongres.popl.tuzemské - lékaři (pouze OPMČ)</t>
  </si>
  <si>
    <t xml:space="preserve">                    54972000     Školení, kongres.popl.tuzemské - lékaři (pouze OPMČ)</t>
  </si>
  <si>
    <t xml:space="preserve">               54973     Školení, kongres.popl.tuzemské - ostatní zdrav.prac.(pouze OPMČ)</t>
  </si>
  <si>
    <t xml:space="preserve">                    54973000     Školení, kongres.popl.tuzemské - ostatní zdrav.prac.(pouze OPMČ)</t>
  </si>
  <si>
    <t xml:space="preserve">     55     Odpisy,rezervy a opravné položky provoz.nákladů</t>
  </si>
  <si>
    <t xml:space="preserve">          551     Odpisy dlouhodobého nehm. a hm. majetku</t>
  </si>
  <si>
    <t xml:space="preserve">               55110     Odpisy DM</t>
  </si>
  <si>
    <t xml:space="preserve">                    55110003     Odpisy DHM - budovy z odpisů</t>
  </si>
  <si>
    <t xml:space="preserve">                    55110004     Odpisy DHM - zdravot.techn. z odpisů</t>
  </si>
  <si>
    <t xml:space="preserve">                    55110005     Odpisy DHM - ostatní z odpisů</t>
  </si>
  <si>
    <t xml:space="preserve">                    55110013     Odpisy DHM - budovy z dotací</t>
  </si>
  <si>
    <t xml:space="preserve">          558     Náklady z drobného dlouhodobého majetku</t>
  </si>
  <si>
    <t xml:space="preserve">               55801     DDHM zdravotnický a laboratorní</t>
  </si>
  <si>
    <t xml:space="preserve">                    55801001     DDHM - zdravotnické přístroje (sk.N_525)</t>
  </si>
  <si>
    <t xml:space="preserve">               55802     DDHM - provozní</t>
  </si>
  <si>
    <t xml:space="preserve">                    55802002     DDHM - ostatní provozní technika (sk.V_35)</t>
  </si>
  <si>
    <t xml:space="preserve">               55805     DDHM - inventář</t>
  </si>
  <si>
    <t xml:space="preserve">                    55805002     DDHM - nábytek (sk.V_31)</t>
  </si>
  <si>
    <t xml:space="preserve">     56     Finanční náklady</t>
  </si>
  <si>
    <t xml:space="preserve">          563     Kursové ztráty</t>
  </si>
  <si>
    <t xml:space="preserve">               56301     Kurzové ztráty</t>
  </si>
  <si>
    <t xml:space="preserve">                    56301000     Kurzové ztráty</t>
  </si>
  <si>
    <t>6     Výnosy</t>
  </si>
  <si>
    <t xml:space="preserve">     60     Tržby za vlastní výkony a zboží</t>
  </si>
  <si>
    <t xml:space="preserve">          602     Tržby z prodeje služeb</t>
  </si>
  <si>
    <t xml:space="preserve">               60210     Zdravotní služby samoplátcům a právnickým osobám</t>
  </si>
  <si>
    <t xml:space="preserve">                    60210322     Zdr.služby - právn.osoby</t>
  </si>
  <si>
    <t xml:space="preserve">                    60210323     Zdr.služby - státní orgány</t>
  </si>
  <si>
    <t xml:space="preserve">                    60210354     Zdr.služby - cizinci</t>
  </si>
  <si>
    <t xml:space="preserve">                    60210359     Zdr.služby - tuzemci (plastika atd. ...)</t>
  </si>
  <si>
    <t xml:space="preserve">               60229     Zdr. výkony - ost. ZP sled.položky  OZPI</t>
  </si>
  <si>
    <t xml:space="preserve">                    60229201     Výkony + mater. - ZP ma výkon</t>
  </si>
  <si>
    <t xml:space="preserve">                    60229202     Výkony pojišť.EHS, výkony za cizinci (mimo EHS)</t>
  </si>
  <si>
    <t xml:space="preserve">               60245     Fakturace ZP - běžný rok (paušál)   OZPI</t>
  </si>
  <si>
    <t xml:space="preserve">                    60245401     Tržby ZP za zdrav.péči - paušál</t>
  </si>
  <si>
    <t xml:space="preserve">               60246     Dorovnání péče ZP - min.let         OZPI</t>
  </si>
  <si>
    <t xml:space="preserve">                    60246401     Tržby ZP za zdrav.péči - dorovnání min.let</t>
  </si>
  <si>
    <t xml:space="preserve">     64     Jiné provozní výnosy</t>
  </si>
  <si>
    <t xml:space="preserve">          648     Čerpání fondů</t>
  </si>
  <si>
    <t xml:space="preserve">               64824     Čerpání FKSP</t>
  </si>
  <si>
    <t xml:space="preserve">                    64824048     Čerpání z FKSP - peněžité dary</t>
  </si>
  <si>
    <t xml:space="preserve">          649     Ostatní výnosy z činnosti</t>
  </si>
  <si>
    <t xml:space="preserve">               64908     Ostatní výnosy z činnosti</t>
  </si>
  <si>
    <t xml:space="preserve">                    64908000     Rozdíly v zaokrouhlení</t>
  </si>
  <si>
    <t xml:space="preserve">               64924     Ostatní služby - mimo zdrav.výkony  FAKTURACE</t>
  </si>
  <si>
    <t xml:space="preserve">                    64924450     Poštovné, balné za odeslání</t>
  </si>
  <si>
    <t xml:space="preserve">                    64924459     Školení, stáže, odb. semináře, konference</t>
  </si>
  <si>
    <t xml:space="preserve">     66     Finanční výnosy</t>
  </si>
  <si>
    <t xml:space="preserve">          663     Kursové zisky</t>
  </si>
  <si>
    <t xml:space="preserve">               66300     Kurzové zisky</t>
  </si>
  <si>
    <t xml:space="preserve">                    66300001     Kurzové zisky</t>
  </si>
  <si>
    <t xml:space="preserve">     67     Výnosy z transferů</t>
  </si>
  <si>
    <t xml:space="preserve">          671     Transfery</t>
  </si>
  <si>
    <t xml:space="preserve">               67101     Nein.dotace, příspěvky, granty od zřizovatele</t>
  </si>
  <si>
    <t xml:space="preserve">                    67101009     transfery MZ - mimořádné fin.ohodnocení COVID-19</t>
  </si>
  <si>
    <t>7     Vnitropodnikové náklady</t>
  </si>
  <si>
    <t xml:space="preserve">     79     Vnitropodnikové náklady</t>
  </si>
  <si>
    <t xml:space="preserve">          799     Vnitropodnikové náklady</t>
  </si>
  <si>
    <t xml:space="preserve">               79901     VPN - lékárna</t>
  </si>
  <si>
    <t xml:space="preserve">                    79901002     Výdej HVLP</t>
  </si>
  <si>
    <t xml:space="preserve">               79903     VPN - doprava</t>
  </si>
  <si>
    <t xml:space="preserve">                    79903001     Doprava - sanitní</t>
  </si>
  <si>
    <t xml:space="preserve">                    79903003     Doprava - nákladní</t>
  </si>
  <si>
    <t xml:space="preserve">               79905     VPN - distribuce prádle (stř.9412)</t>
  </si>
  <si>
    <t xml:space="preserve">                    79905001     Režie - distribuce prádla (stř.9412)</t>
  </si>
  <si>
    <t xml:space="preserve">               79910     VPN - informační technologie</t>
  </si>
  <si>
    <t xml:space="preserve">                    79910001     Výkony IT</t>
  </si>
  <si>
    <t xml:space="preserve">               79950     VPN - správní režie</t>
  </si>
  <si>
    <t xml:space="preserve">                    79950001     Rozúčtování režie HTS</t>
  </si>
  <si>
    <t>8     Vnitropodnikové výnosy</t>
  </si>
  <si>
    <t xml:space="preserve">     89     Vnitropodnikové výnosy</t>
  </si>
  <si>
    <t xml:space="preserve">          899     Vnitropodnikové výnosy</t>
  </si>
  <si>
    <t xml:space="preserve">               89920     VPV - mezistřediskové převody</t>
  </si>
  <si>
    <t xml:space="preserve">                    89920004     Střediskové převody</t>
  </si>
  <si>
    <t>37</t>
  </si>
  <si>
    <t>PATOL: Ústav patologie</t>
  </si>
  <si>
    <t>50113001 - léky - paušál (LEK)</t>
  </si>
  <si>
    <t>50113190 - léky - medicinální plyny (sklad SVM)</t>
  </si>
  <si>
    <t>PATOL: Ústav patologie Celkem</t>
  </si>
  <si>
    <t>SumaKL</t>
  </si>
  <si>
    <t>3741</t>
  </si>
  <si>
    <t>PATOL: laboratoř</t>
  </si>
  <si>
    <t>PATOL: laboratoř Celkem</t>
  </si>
  <si>
    <t>SumaNS</t>
  </si>
  <si>
    <t>mezeraNS</t>
  </si>
  <si>
    <t>3742</t>
  </si>
  <si>
    <t>PATOL: laboratoř - referenční diagnostika</t>
  </si>
  <si>
    <t>PATOL: laboratoř - referenční diagnostika Celkem</t>
  </si>
  <si>
    <t>léky - paušál (LEK)</t>
  </si>
  <si>
    <t>O</t>
  </si>
  <si>
    <t>ACYLPYRIN</t>
  </si>
  <si>
    <t>TBL 10X500MG</t>
  </si>
  <si>
    <t>ATARALGIN</t>
  </si>
  <si>
    <t>POR TBL NOB 20</t>
  </si>
  <si>
    <t>BETADINE</t>
  </si>
  <si>
    <t>UNG 1X20GM</t>
  </si>
  <si>
    <t>DRM UNG 1X100GM 10%</t>
  </si>
  <si>
    <t>BETADINE - zelená</t>
  </si>
  <si>
    <t>LIQ 1X30ML</t>
  </si>
  <si>
    <t>LIQ 1X120ML</t>
  </si>
  <si>
    <t>Carbocit tbl.20</t>
  </si>
  <si>
    <t>CARBOSORB</t>
  </si>
  <si>
    <t>320MG TBL NOB 20</t>
  </si>
  <si>
    <t>DITHIADEN</t>
  </si>
  <si>
    <t>TBL 20X2MG</t>
  </si>
  <si>
    <t>ENDIARON</t>
  </si>
  <si>
    <t>250MG TBL FLM 40</t>
  </si>
  <si>
    <t>ENTEROL</t>
  </si>
  <si>
    <t>POR CPS DUR10X250MG</t>
  </si>
  <si>
    <t>FENISTIL</t>
  </si>
  <si>
    <t>1MG/G GEL 1X30G</t>
  </si>
  <si>
    <t>CHOLAGOL</t>
  </si>
  <si>
    <t>GTT 1X10ML</t>
  </si>
  <si>
    <t>IBALGIN</t>
  </si>
  <si>
    <t>600MG TBL FLM 30</t>
  </si>
  <si>
    <t>IBALGIN PLUS</t>
  </si>
  <si>
    <t>400MG/100MG TBL FLM 24</t>
  </si>
  <si>
    <t>IBALGIN RAPID</t>
  </si>
  <si>
    <t>400MG TBL FLM 12 I</t>
  </si>
  <si>
    <t>IBALGIN RAPIDCAPS</t>
  </si>
  <si>
    <t>400MG CPS MOL 30</t>
  </si>
  <si>
    <t>IBOLEX</t>
  </si>
  <si>
    <t>200MG TBL FLM 20 I</t>
  </si>
  <si>
    <t>KL ETHANOLUM B.DENAT SUD 200 l</t>
  </si>
  <si>
    <t>UN 1170</t>
  </si>
  <si>
    <t>KL PRIPRAVEK</t>
  </si>
  <si>
    <t>MAGNESIUM 250 MG PHARMAVIT</t>
  </si>
  <si>
    <t>POR TBL EFF 20</t>
  </si>
  <si>
    <t>Magnesium 250mg tbl.eff 20 s vit.C Generica</t>
  </si>
  <si>
    <t>MO SUD</t>
  </si>
  <si>
    <t>NASIVIN 0,05%</t>
  </si>
  <si>
    <t>NAS GTT SOL 10ML</t>
  </si>
  <si>
    <t>NO-SPA</t>
  </si>
  <si>
    <t>POR TBL NOB 24X40MG</t>
  </si>
  <si>
    <t>OLYNTH</t>
  </si>
  <si>
    <t>1MG/ML NAS SPR SOL 1X10ML I</t>
  </si>
  <si>
    <t>OLYNTH 0.05%</t>
  </si>
  <si>
    <t>NAS SPR SOL 1X10ML</t>
  </si>
  <si>
    <t>OLYNTH PLUS</t>
  </si>
  <si>
    <t>1MG/ML+50MG/ML NAS SPR SOL 1X10ML</t>
  </si>
  <si>
    <t>OPHTHALMO-SEPTONEX</t>
  </si>
  <si>
    <t>UNG OPH 1X5GM</t>
  </si>
  <si>
    <t>OPH GTT SOL 1X10ML PLAST</t>
  </si>
  <si>
    <t>PANADOL NOVUM</t>
  </si>
  <si>
    <t>500MG TBL FLM 24 III</t>
  </si>
  <si>
    <t>PARALEN EXTRA PROTI BOLESTI</t>
  </si>
  <si>
    <t>500MG/65MG TBL FLM 24</t>
  </si>
  <si>
    <t>SEPTONEX</t>
  </si>
  <si>
    <t>SPR 1X45ML</t>
  </si>
  <si>
    <t>STOPTUSSIN</t>
  </si>
  <si>
    <t>POR GTT SOL 1X25ML</t>
  </si>
  <si>
    <t>VALETOL</t>
  </si>
  <si>
    <t>POR TBL NOB 24</t>
  </si>
  <si>
    <t>37 - PATOL: Ústav patologie</t>
  </si>
  <si>
    <t>3741 - PATOL: laboratoř</t>
  </si>
  <si>
    <t>Ústav klinické a molekulární patologie</t>
  </si>
  <si>
    <t>HVLP</t>
  </si>
  <si>
    <t>89301375</t>
  </si>
  <si>
    <t>Oddělení patologie Celkem</t>
  </si>
  <si>
    <t>Ústav klinické a molekulární patologie Celkem</t>
  </si>
  <si>
    <t>* Legenda</t>
  </si>
  <si>
    <t>DIAPZT = Pomůcky pro diabetiky, jejichž název začíná slovem "Pumpa"</t>
  </si>
  <si>
    <t>Eliáš Martin</t>
  </si>
  <si>
    <t>Fritzová Dominika</t>
  </si>
  <si>
    <t>Kolečková Markéta</t>
  </si>
  <si>
    <t>Morong Martin</t>
  </si>
  <si>
    <t>Není Určen</t>
  </si>
  <si>
    <t>Šrámková Kojecká Johana</t>
  </si>
  <si>
    <t>BROMAZEPAM</t>
  </si>
  <si>
    <t>88217</t>
  </si>
  <si>
    <t>LEXAURIN</t>
  </si>
  <si>
    <t>1,5MG TBL NOB 30</t>
  </si>
  <si>
    <t>BUTYLSKOPOLAMINIUM</t>
  </si>
  <si>
    <t>225146</t>
  </si>
  <si>
    <t>BUSCOPAN</t>
  </si>
  <si>
    <t>10MG TBL OBD 20</t>
  </si>
  <si>
    <t>PROMETHAZIN</t>
  </si>
  <si>
    <t>207692</t>
  </si>
  <si>
    <t>PROTHAZIN</t>
  </si>
  <si>
    <t>25MG TBL FLM 20</t>
  </si>
  <si>
    <t>ZOLPIDEM</t>
  </si>
  <si>
    <t>233366</t>
  </si>
  <si>
    <t>ZOLPIDEM MYLAN</t>
  </si>
  <si>
    <t>10MG TBL FLM 50</t>
  </si>
  <si>
    <t>AMOXICILIN A  INHIBITOR BETA-LAKTAMASY</t>
  </si>
  <si>
    <t>203097</t>
  </si>
  <si>
    <t>AMOKSIKLAV 1 G</t>
  </si>
  <si>
    <t>875MG/125MG TBL FLM 21</t>
  </si>
  <si>
    <t>STŘÍBRNÁ SŮL SULFADIAZINU, KOMBINACE</t>
  </si>
  <si>
    <t>14877</t>
  </si>
  <si>
    <t>IALUGEN PLUS</t>
  </si>
  <si>
    <t>2MG/G+10MG/G CRM 60G</t>
  </si>
  <si>
    <t>ACIKLOVIR</t>
  </si>
  <si>
    <t>13704</t>
  </si>
  <si>
    <t>ZOVIRAX</t>
  </si>
  <si>
    <t>400MG TBL NOB 70</t>
  </si>
  <si>
    <t>ATOMOXETIN</t>
  </si>
  <si>
    <t>23870</t>
  </si>
  <si>
    <t>STRATTERA</t>
  </si>
  <si>
    <t>40MG CPS DUR 28</t>
  </si>
  <si>
    <t>23868</t>
  </si>
  <si>
    <t>40MG CPS DUR 7</t>
  </si>
  <si>
    <t>BILASTIN</t>
  </si>
  <si>
    <t>148675</t>
  </si>
  <si>
    <t>XADOS</t>
  </si>
  <si>
    <t>20MG TBL NOB 50</t>
  </si>
  <si>
    <t>ERYTHROMYCIN, KOMBINACE</t>
  </si>
  <si>
    <t>173200</t>
  </si>
  <si>
    <t>ZINERYT</t>
  </si>
  <si>
    <t>40MG/ML+12MG/ML DRM PLQ SOL 1+1X30ML</t>
  </si>
  <si>
    <t>INOSIN PRANOBEX</t>
  </si>
  <si>
    <t>162748</t>
  </si>
  <si>
    <t>ISOPRINOSINE</t>
  </si>
  <si>
    <t>500MG TBL NOB 100</t>
  </si>
  <si>
    <t>JINÁ ANTIBIOTIKA PRO LOKÁLNÍ APLIKACI</t>
  </si>
  <si>
    <t>1066</t>
  </si>
  <si>
    <t>FRAMYKOIN</t>
  </si>
  <si>
    <t>250IU/G+5,2MG/G UNG 10G</t>
  </si>
  <si>
    <t>METHYLFENIDÁT</t>
  </si>
  <si>
    <t>15622</t>
  </si>
  <si>
    <t>RITALIN</t>
  </si>
  <si>
    <t>10MG TBL NOB 30</t>
  </si>
  <si>
    <t>MOMETASON</t>
  </si>
  <si>
    <t>170760</t>
  </si>
  <si>
    <t>MOMMOX</t>
  </si>
  <si>
    <t>0,05MG/DÁV NAS SPR SUS 140DÁV</t>
  </si>
  <si>
    <t>KODEIN A PARACETAMOL</t>
  </si>
  <si>
    <t>109799</t>
  </si>
  <si>
    <t>ULTRACOD</t>
  </si>
  <si>
    <t>500MG/30MG TBL NOB 30</t>
  </si>
  <si>
    <t>HOŘČÍK (KOMBINACE RŮZNÝCH SOLÍ)</t>
  </si>
  <si>
    <t>215978</t>
  </si>
  <si>
    <t>MAGNOSOLV</t>
  </si>
  <si>
    <t>365MG POR GRA SOL SCC 30</t>
  </si>
  <si>
    <t>234736</t>
  </si>
  <si>
    <t>DESLORATADIN</t>
  </si>
  <si>
    <t>27899</t>
  </si>
  <si>
    <t>AERIUS</t>
  </si>
  <si>
    <t>5MG TBL FLM 90</t>
  </si>
  <si>
    <t>CHOLEKALCIFEROL</t>
  </si>
  <si>
    <t>238119</t>
  </si>
  <si>
    <t>FULTIUM D3</t>
  </si>
  <si>
    <t>10000IU/ML POR GTT SOL 1X10ML I</t>
  </si>
  <si>
    <t>MEFENOXALON</t>
  </si>
  <si>
    <t>85656</t>
  </si>
  <si>
    <t>DORSIFLEX</t>
  </si>
  <si>
    <t>200MG TBL NOB 30</t>
  </si>
  <si>
    <t>TETRYZOLIN, KOMBINACE</t>
  </si>
  <si>
    <t>187418</t>
  </si>
  <si>
    <t>SPERSALLERG</t>
  </si>
  <si>
    <t>0,5MG/ML+0,4MG/ML OPH GTT SOL 10ML</t>
  </si>
  <si>
    <t>TOBRAMYCIN</t>
  </si>
  <si>
    <t>225175</t>
  </si>
  <si>
    <t>TOBREX</t>
  </si>
  <si>
    <t>3MG/ML OPH GTT SOL 1X5ML</t>
  </si>
  <si>
    <t>EPINEFRIN</t>
  </si>
  <si>
    <t>233010</t>
  </si>
  <si>
    <t>EPIPEN</t>
  </si>
  <si>
    <t>300MCG INJ SOL PEP 1X0,3ML</t>
  </si>
  <si>
    <t>DROSPIRENON A ETHINYLESTRADIOL</t>
  </si>
  <si>
    <t>163982</t>
  </si>
  <si>
    <t>MAITALON</t>
  </si>
  <si>
    <t>3MG/0,03MG TBL FLM 6X21</t>
  </si>
  <si>
    <t>NIMESULID</t>
  </si>
  <si>
    <t>12892</t>
  </si>
  <si>
    <t>AULIN</t>
  </si>
  <si>
    <t>100MG TBL NOB 30</t>
  </si>
  <si>
    <t>LEVOCETIRIZIN</t>
  </si>
  <si>
    <t>32720</t>
  </si>
  <si>
    <t>XYZAL</t>
  </si>
  <si>
    <t>5MG TBL FLM 50</t>
  </si>
  <si>
    <t>SODNÁ SŮL METAMIZOLU</t>
  </si>
  <si>
    <t>55823</t>
  </si>
  <si>
    <t>NOVALGIN</t>
  </si>
  <si>
    <t>500MG TBL FLM 20</t>
  </si>
  <si>
    <t>197973</t>
  </si>
  <si>
    <t>80MG CPS DUR 28</t>
  </si>
  <si>
    <t>TIZANIDIN</t>
  </si>
  <si>
    <t>16051</t>
  </si>
  <si>
    <t>SIRDALUD</t>
  </si>
  <si>
    <t>2MG TBL NOB 30</t>
  </si>
  <si>
    <t>Oddělení patologie</t>
  </si>
  <si>
    <t>P</t>
  </si>
  <si>
    <t>Preskripce a záchyt receptů a poukazů - orientační přehled</t>
  </si>
  <si>
    <t>Přehled plnění pozitivního listu (PL) - 
   preskripce léčivých přípravků dle objemu Kč mimo PL</t>
  </si>
  <si>
    <t>J05AB01 - ACIKLOVIR</t>
  </si>
  <si>
    <t>R06AX27 - DESLORATADIN</t>
  </si>
  <si>
    <t>N06BA09 - ATOMOXETIN</t>
  </si>
  <si>
    <t>R01AD09 - MOMETASON</t>
  </si>
  <si>
    <t>J05AX05 - INOSIN PRANOBEX</t>
  </si>
  <si>
    <t>N02BB02 - SODNÁ SŮL METAMIZOLU</t>
  </si>
  <si>
    <t>N05CF02 - ZOLPIDEM</t>
  </si>
  <si>
    <t>N06BA09</t>
  </si>
  <si>
    <t>N02BB02</t>
  </si>
  <si>
    <t>N05CF02</t>
  </si>
  <si>
    <t>J05AB01</t>
  </si>
  <si>
    <t>J05AX05</t>
  </si>
  <si>
    <t>R01AD09</t>
  </si>
  <si>
    <t>R06AX27</t>
  </si>
  <si>
    <t>Přehled plnění PL - Preskripce léčivých přípravků - orientační přehled</t>
  </si>
  <si>
    <t>50115020 - laboratorní diagnostika-LEK (Z501)</t>
  </si>
  <si>
    <t>50115022 - antigenní testy zaměstnanců FNOL</t>
  </si>
  <si>
    <t>50115030 - ZPr. - ostatní (testy) - COVID19 (Z556)</t>
  </si>
  <si>
    <t>50115040 - laboratorní materiál (Z505)</t>
  </si>
  <si>
    <t>50115050 - obvazový materiál (Z502)</t>
  </si>
  <si>
    <t>50115060 - ZPr - ostatní (Z503)</t>
  </si>
  <si>
    <t>50115065 - ZPr - vpichovací materiál (Z530)</t>
  </si>
  <si>
    <t>50115067 - ZPr - rukavice (Z532)</t>
  </si>
  <si>
    <t>50115090 - ZPr - zubolékařský materiál (Z509)</t>
  </si>
  <si>
    <t>50115020</t>
  </si>
  <si>
    <t>laboratorní diagnostika-LEK (Z501)</t>
  </si>
  <si>
    <t>DF047</t>
  </si>
  <si>
    <t>1ml NCL-L-CHROM-430</t>
  </si>
  <si>
    <t>DH491</t>
  </si>
  <si>
    <t>4% roztok formaldehydu pufrovanĂ˝ fosfĂˇtovĂ˝m pufrem, kanystr 10l</t>
  </si>
  <si>
    <t>DE235</t>
  </si>
  <si>
    <t>ABI PRISM BigDye Terminator v 1.1 ( 100 reakcĂ­ )</t>
  </si>
  <si>
    <t>DC342</t>
  </si>
  <si>
    <t>ACETON P.A.</t>
  </si>
  <si>
    <t>DD352</t>
  </si>
  <si>
    <t>A-HU CD138.MI15/DK</t>
  </si>
  <si>
    <t>DC500</t>
  </si>
  <si>
    <t>A-HUMAN KI-1 ANTIG.CD30,BERH2 , 1ml</t>
  </si>
  <si>
    <t>DB868</t>
  </si>
  <si>
    <t>A-Hu-Mo CD 34 class 11 QBE nd 10</t>
  </si>
  <si>
    <t>DE467</t>
  </si>
  <si>
    <t>A-Hu-Mo p53 Protein, Clone DO-7, 1 ml</t>
  </si>
  <si>
    <t>DE810</t>
  </si>
  <si>
    <t>A-Hu-Mo PSA, Clone ER-PR8, 0,2 ml</t>
  </si>
  <si>
    <t>DH991</t>
  </si>
  <si>
    <t>Alcian Blu 8GX5 gr</t>
  </si>
  <si>
    <t>DI165</t>
  </si>
  <si>
    <t>ALK (D5F3 ) XP Rabbit mAb, 100ul</t>
  </si>
  <si>
    <t>DH775</t>
  </si>
  <si>
    <t>AMACR Rabbit monoclonal 13H4 ASR 0,5ml</t>
  </si>
  <si>
    <t>DD079</t>
  </si>
  <si>
    <t>AMONIAK VODNY ROZTOK 25%</t>
  </si>
  <si>
    <t>DI590</t>
  </si>
  <si>
    <t>AmpliTaq Gold polymeraza with BufferII 1000 II</t>
  </si>
  <si>
    <t>DG900</t>
  </si>
  <si>
    <t>anti DOG1 (SP31) Cell Marque 7 ml</t>
  </si>
  <si>
    <t>DC448</t>
  </si>
  <si>
    <t>anti Ki-67 (klon 30-9) 50 testĹŻ</t>
  </si>
  <si>
    <t>DC406</t>
  </si>
  <si>
    <t>Anti-ATRX antibody produced in rabbit 100ul</t>
  </si>
  <si>
    <t>DF866</t>
  </si>
  <si>
    <t>ANTI-BCL2-ONCOPROTEIN 100 (10 ml)</t>
  </si>
  <si>
    <t>DB387</t>
  </si>
  <si>
    <t>Anti-Cytokeratin Coctail (AE1AE3) 1 ml</t>
  </si>
  <si>
    <t>DA555</t>
  </si>
  <si>
    <t>Anti-Tia-1 (BioGenex) 0,5ml</t>
  </si>
  <si>
    <t>801799</t>
  </si>
  <si>
    <t>-Barbitalum natricum 1 g</t>
  </si>
  <si>
    <t>DI536</t>
  </si>
  <si>
    <t>BCL2 OncoProt, cl 124  1 ml</t>
  </si>
  <si>
    <t>DH377</t>
  </si>
  <si>
    <t>Bcl6 antibody</t>
  </si>
  <si>
    <t>DH469</t>
  </si>
  <si>
    <t>beta-catenin (E-5) antibody</t>
  </si>
  <si>
    <t>DE518</t>
  </si>
  <si>
    <t>BigDye XTerminator Purif kit 2ml</t>
  </si>
  <si>
    <t>DG130</t>
  </si>
  <si>
    <t>CALLA (CD10) 1 ml (Novocastra)</t>
  </si>
  <si>
    <t>DH707</t>
  </si>
  <si>
    <t>Calretinin 12 ml</t>
  </si>
  <si>
    <t>DH742</t>
  </si>
  <si>
    <t>CD117, c-kit (YR145)</t>
  </si>
  <si>
    <t>DH705</t>
  </si>
  <si>
    <t>CD15  12 ml</t>
  </si>
  <si>
    <t>DC167</t>
  </si>
  <si>
    <t>CD23,1B12 1ml</t>
  </si>
  <si>
    <t>DH706</t>
  </si>
  <si>
    <t>CD4 - 12 ml</t>
  </si>
  <si>
    <t>DE722</t>
  </si>
  <si>
    <t>CD56 / NCAM-1 (123C3.D5) ZETA CORPORATION</t>
  </si>
  <si>
    <t>DH371</t>
  </si>
  <si>
    <t>CD7 antibody NCL-L-CD7-580</t>
  </si>
  <si>
    <t>DC762</t>
  </si>
  <si>
    <t>CD99 (EPR3097Y) Rabbit Monoclonal Antibody, 1ml</t>
  </si>
  <si>
    <t>DC968</t>
  </si>
  <si>
    <t>CD99 (MIC2) Klon EPR3097Y    0,5ml</t>
  </si>
  <si>
    <t>DE356</t>
  </si>
  <si>
    <t>CDX2 (EPR 2764Y) 500 ul</t>
  </si>
  <si>
    <t>DD063</t>
  </si>
  <si>
    <t>CDX-2 (EPR2764Y)</t>
  </si>
  <si>
    <t>DA551</t>
  </si>
  <si>
    <t>c-Myc Rabbit Monoclonal (Y69)  100mikrolitrĹŻ</t>
  </si>
  <si>
    <t>DH601</t>
  </si>
  <si>
    <t>Combi PPP Master Mix, 200 reakcĂ­ - 5x0,5 ml</t>
  </si>
  <si>
    <t>DJ086</t>
  </si>
  <si>
    <t>CONFIRMâ„˘ anti-CD45RO (UCHL-1) Primary Antibody50 testĹŻ</t>
  </si>
  <si>
    <t>DH245</t>
  </si>
  <si>
    <t>Congo red 25g</t>
  </si>
  <si>
    <t>DG825</t>
  </si>
  <si>
    <t>Cyclin D1/SP4/ 1 ml</t>
  </si>
  <si>
    <t>DA683</t>
  </si>
  <si>
    <t>Decalcifier DC1 2500 ml</t>
  </si>
  <si>
    <t>DG922</t>
  </si>
  <si>
    <t>DekontaminaÄŤnĂ­ roztok UMONIUM 38 Medical Equipment 1 L</t>
  </si>
  <si>
    <t>804536</t>
  </si>
  <si>
    <t xml:space="preserve">-Diagnostikum připr. </t>
  </si>
  <si>
    <t>DF390</t>
  </si>
  <si>
    <t>DOG-1 (SP31)     50 testĹŻ</t>
  </si>
  <si>
    <t>DG379</t>
  </si>
  <si>
    <t>Doprava 21%</t>
  </si>
  <si>
    <t>DI601</t>
  </si>
  <si>
    <t>DreamTaqâ„˘ Hot Start Green DNA Polymerase</t>
  </si>
  <si>
    <t>DI615</t>
  </si>
  <si>
    <t>DusiÄŤnan stĹ™Ă­brnĂ˝ p.a.</t>
  </si>
  <si>
    <t>DI431</t>
  </si>
  <si>
    <t>EnV FLEX Wash Buffer (20x) 1 l</t>
  </si>
  <si>
    <t>DE172</t>
  </si>
  <si>
    <t>EnVision FLEX Red Subst Chrom Sys-Omnis</t>
  </si>
  <si>
    <t>DG755</t>
  </si>
  <si>
    <t>EnVisionâ„˘ FLEX Plus, Mouse, High pH</t>
  </si>
  <si>
    <t>DA296</t>
  </si>
  <si>
    <t>EOSIN Y disodium salt - for microscopy 25g (â‰Ą90%)</t>
  </si>
  <si>
    <t>DB259</t>
  </si>
  <si>
    <t>Epstein-Barr Virus (EBER) PNA Probe/Fluorescein</t>
  </si>
  <si>
    <t>DE938</t>
  </si>
  <si>
    <t>Estrogen Rec.(SP1) 250 testĹŻ</t>
  </si>
  <si>
    <t>DH433</t>
  </si>
  <si>
    <t>Estrogen receptor antibody, klon SP1 - 0,5 ml</t>
  </si>
  <si>
    <t>DC166</t>
  </si>
  <si>
    <t>ETHANOL 99,5%,  P.A.</t>
  </si>
  <si>
    <t>DE580</t>
  </si>
  <si>
    <t>EZ prep. 2 L</t>
  </si>
  <si>
    <t>DD528</t>
  </si>
  <si>
    <t>Faramount,Aqueous Mounting Medium</t>
  </si>
  <si>
    <t>DD060</t>
  </si>
  <si>
    <t>FG,HI-DI FORMAMIDE 25 ml</t>
  </si>
  <si>
    <t>DA208</t>
  </si>
  <si>
    <t>FLEX MAb Mo X-H Cytokeratin HMW, Clone 34</t>
  </si>
  <si>
    <t>DC656</t>
  </si>
  <si>
    <t>FLEX Mab, (WT1) Prot, cl 6F-H2, RTU Link 12 ml</t>
  </si>
  <si>
    <t>DI185</t>
  </si>
  <si>
    <t>FLEX Monoclonal Mouse Anti-Human Inhibin Î± Clone R1</t>
  </si>
  <si>
    <t>DD633</t>
  </si>
  <si>
    <t>FLEX Polyclonal Rabbit Anti- S100 Ready-to -Use (Link) 12 ml</t>
  </si>
  <si>
    <t>DB643</t>
  </si>
  <si>
    <t>Fluorescence Mounting Medium 15ml</t>
  </si>
  <si>
    <t>DF571</t>
  </si>
  <si>
    <t>Formaldehyd 36-38% p.a., 5 L</t>
  </si>
  <si>
    <t>DJ058</t>
  </si>
  <si>
    <t>FUCHSIN BazickĂ˝ 100 g</t>
  </si>
  <si>
    <t>DE395</t>
  </si>
  <si>
    <t>GATA3 antibody, 0,1 ml</t>
  </si>
  <si>
    <t>DF020</t>
  </si>
  <si>
    <t>GelRed Nucleic Acid Stain, 10,000X in water</t>
  </si>
  <si>
    <t>DI136</t>
  </si>
  <si>
    <t>GeneAll Exgene Clinic SV (size 250)</t>
  </si>
  <si>
    <t>DA996</t>
  </si>
  <si>
    <t>GeneScan 500 LIZ Size Standard</t>
  </si>
  <si>
    <t>DG208</t>
  </si>
  <si>
    <t>GIEMSA-ROMANOWSKI</t>
  </si>
  <si>
    <t>DE749</t>
  </si>
  <si>
    <t>GIEMSAS AZUR EOSIN METHYLENE BLUE SOLUTION</t>
  </si>
  <si>
    <t>DE871</t>
  </si>
  <si>
    <t>Glypican 3 (klon GC33) 50 tests</t>
  </si>
  <si>
    <t>DC681</t>
  </si>
  <si>
    <t>GOLD/III/CHLORIDE HYDRATE - 1g</t>
  </si>
  <si>
    <t>DD524</t>
  </si>
  <si>
    <t>GUM ARABIC 500G</t>
  </si>
  <si>
    <t>DH062</t>
  </si>
  <si>
    <t>Haematoxylin 25g</t>
  </si>
  <si>
    <t>DD658</t>
  </si>
  <si>
    <t>Hematoxylin 100 g</t>
  </si>
  <si>
    <t>DA803</t>
  </si>
  <si>
    <t>HER2 IQFISH pharmDX</t>
  </si>
  <si>
    <t>DG025</t>
  </si>
  <si>
    <t>HER-2/neu (4B5) CE Br/Ga  antibody 50 testĹŻ</t>
  </si>
  <si>
    <t>DA905</t>
  </si>
  <si>
    <t>hexamethylenetetramine</t>
  </si>
  <si>
    <t>DC982</t>
  </si>
  <si>
    <t>CHEMMATE Antibody Diluent, 250 ml</t>
  </si>
  <si>
    <t>DD491</t>
  </si>
  <si>
    <t>CHLORID ZELEZITY HEXAHYDRAT P.A.</t>
  </si>
  <si>
    <t>DB727</t>
  </si>
  <si>
    <t>Idylla MSI Mutation Test, 1 balenĂ­ (6 testĹŻ)</t>
  </si>
  <si>
    <t>DH994</t>
  </si>
  <si>
    <t>IgD â€“ Rabbit Polyclonal (BioSB) 0,1 ml</t>
  </si>
  <si>
    <t>DB811</t>
  </si>
  <si>
    <t>Kerawax 482 25 kg</t>
  </si>
  <si>
    <t>DD195</t>
  </si>
  <si>
    <t>kyselina CITRONOVA BEZV. P.A.</t>
  </si>
  <si>
    <t>DG145</t>
  </si>
  <si>
    <t>kyselina CHLOROVODĂŤKOVĂ 35% P.A.</t>
  </si>
  <si>
    <t>DC809</t>
  </si>
  <si>
    <t>kyselina JODISTA P.A. 25g</t>
  </si>
  <si>
    <t>DG144</t>
  </si>
  <si>
    <t>kyselina MRAVENCI P.A.</t>
  </si>
  <si>
    <t>DD659</t>
  </si>
  <si>
    <t>kyselina octovĂˇ p.a.</t>
  </si>
  <si>
    <t>DG171</t>
  </si>
  <si>
    <t>kyselina TRICHLOROCTOVA  P.A.</t>
  </si>
  <si>
    <t>DG209</t>
  </si>
  <si>
    <t>MAY-GRUNWALD</t>
  </si>
  <si>
    <t>DG229</t>
  </si>
  <si>
    <t>METHANOL P.A.</t>
  </si>
  <si>
    <t>DH861</t>
  </si>
  <si>
    <t>Mo a Hu Ki-67 Antigen, Clone MIB-1</t>
  </si>
  <si>
    <t>DC162</t>
  </si>
  <si>
    <t>Mo A-Hu CD20cy,L26/DK (1ml)</t>
  </si>
  <si>
    <t>DE535</t>
  </si>
  <si>
    <t>Mo A-Hu CD21,Clone 1F8 (1ml)</t>
  </si>
  <si>
    <t>DD430</t>
  </si>
  <si>
    <t>Mo A-HU CD3,CL.F7.2.38 -1 ml</t>
  </si>
  <si>
    <t>DF264</t>
  </si>
  <si>
    <t>Mo a-Hu CD61, Platelet Glycoprotein IIIa,Y2/51</t>
  </si>
  <si>
    <t>DG065</t>
  </si>
  <si>
    <t>Mo A-Hu Cytokeratin 18,Clone DC 10, 0.2ml</t>
  </si>
  <si>
    <t>DA585</t>
  </si>
  <si>
    <t>Mo A-Hu Cytokeratin 19,CloneRCK108, 12ml</t>
  </si>
  <si>
    <t>DF494</t>
  </si>
  <si>
    <t>Mo a-Hu Cytokeratin5/6 cl.D5/16 B4</t>
  </si>
  <si>
    <t>DE942</t>
  </si>
  <si>
    <t>Mo a-Hu D2-40, Clone D2-40, 1ml</t>
  </si>
  <si>
    <t>DA323</t>
  </si>
  <si>
    <t>Mo A-HU Desmin,Clone D33, 12 ml</t>
  </si>
  <si>
    <t>DA500</t>
  </si>
  <si>
    <t>Mo A-HU EMA,Clone E29, 12 ml</t>
  </si>
  <si>
    <t>DE893</t>
  </si>
  <si>
    <t>Mo a-Hu MUM1 Protein, Clone MUM1p</t>
  </si>
  <si>
    <t>DD639</t>
  </si>
  <si>
    <t>Mo A-Hu Smooth Muscle Actin,Clone 1A4</t>
  </si>
  <si>
    <t>DE332</t>
  </si>
  <si>
    <t>Mo A-Human Progesterone rec. Clone PgR 636</t>
  </si>
  <si>
    <t>DA909</t>
  </si>
  <si>
    <t>Mo monocl. A-H androgen rec. clon AR441</t>
  </si>
  <si>
    <t>DG575</t>
  </si>
  <si>
    <t>Mo-a-Hu SYNAPTOPHSYN clon DAK-SYNAP 1 ml</t>
  </si>
  <si>
    <t>DD134</t>
  </si>
  <si>
    <t>Monoclonal DAKO-NSE/DK</t>
  </si>
  <si>
    <t>DI294</t>
  </si>
  <si>
    <t>Monoclonal Mouse Anti-Human PD-L1  Clone 22C3 (Dako)   0,2ml</t>
  </si>
  <si>
    <t>DI618</t>
  </si>
  <si>
    <t>Mouse Monoclonal Anti-CD45RO antibody [UCH-L1], 100ÎĽg</t>
  </si>
  <si>
    <t>DI109</t>
  </si>
  <si>
    <t>Mouse/Rabbit PolyDetector HRP/DAB, 200 ml (2000 Tests)</t>
  </si>
  <si>
    <t>DJ079</t>
  </si>
  <si>
    <t>MUC-5AC klon MRQ-19 ,objem 500ul</t>
  </si>
  <si>
    <t>DC149</t>
  </si>
  <si>
    <t>Naphtol AS-D Chloroacetate 1g</t>
  </si>
  <si>
    <t>DG970</t>
  </si>
  <si>
    <t>NCL-CD1a-235 Clone MTB1 - 1 ml</t>
  </si>
  <si>
    <t>DB662</t>
  </si>
  <si>
    <t>NCL-CD5-4C7-L-CE          1ml</t>
  </si>
  <si>
    <t>DG903</t>
  </si>
  <si>
    <t>Neurofilament Protein Clone 2F11</t>
  </si>
  <si>
    <t>DJ063</t>
  </si>
  <si>
    <t>Oct-2 (MRQ-2) Mouse Monoclonal Antibody</t>
  </si>
  <si>
    <t>DH613</t>
  </si>
  <si>
    <t>OlejovĂˇ ÄŤerveĹ  (Oil Red O) 25g</t>
  </si>
  <si>
    <t>DB371</t>
  </si>
  <si>
    <t>OptiView Amplification Kit 250</t>
  </si>
  <si>
    <t>DB376</t>
  </si>
  <si>
    <t>OptiView DAB det. kit - 250 tests</t>
  </si>
  <si>
    <t>DE013</t>
  </si>
  <si>
    <t>OXID FOSFOREÄŚNĂť</t>
  </si>
  <si>
    <t>DH717</t>
  </si>
  <si>
    <t>OXID CHROMOVY 100g</t>
  </si>
  <si>
    <t>DB122</t>
  </si>
  <si>
    <t>p16CINtec histol.kit 50t</t>
  </si>
  <si>
    <t>DH754</t>
  </si>
  <si>
    <t>p63 Protein, Clone DAK-p63, RTU</t>
  </si>
  <si>
    <t>DH289</t>
  </si>
  <si>
    <t>Paraffinum solidum kusy</t>
  </si>
  <si>
    <t>DH904</t>
  </si>
  <si>
    <t>Paraffinum solidum pecky</t>
  </si>
  <si>
    <t>DA964</t>
  </si>
  <si>
    <t>DF027</t>
  </si>
  <si>
    <t>PAX-5, 1 ml</t>
  </si>
  <si>
    <t>DC610</t>
  </si>
  <si>
    <t>PAX-8, 1 ml, concentrate clone EP298</t>
  </si>
  <si>
    <t>DA876</t>
  </si>
  <si>
    <t>Peroxid vodĂ­ku p.a.,vodnĂ˝ roztok 30%,</t>
  </si>
  <si>
    <t>DD038</t>
  </si>
  <si>
    <t>PERTEX 1000 ML</t>
  </si>
  <si>
    <t>DB258</t>
  </si>
  <si>
    <t>PNA ISH Detection Kit</t>
  </si>
  <si>
    <t>DA621</t>
  </si>
  <si>
    <t>Polyc. Rab. Anti-Hu Fibrinogen/FITC 2 ml</t>
  </si>
  <si>
    <t>DB111</t>
  </si>
  <si>
    <t>Poly-L-lysine solution</t>
  </si>
  <si>
    <t>DH801</t>
  </si>
  <si>
    <t>POP-4-Polymer for 3100/3130/3130xl Genetic Analyzers, 7 ml</t>
  </si>
  <si>
    <t>DJ067</t>
  </si>
  <si>
    <t>Progesterone Rec.(1E2)</t>
  </si>
  <si>
    <t>DF045</t>
  </si>
  <si>
    <t>Progesterone Rec.(1E2)  250 testĹŻ</t>
  </si>
  <si>
    <t>DE447</t>
  </si>
  <si>
    <t>QIAquick PCR purification kit (250)</t>
  </si>
  <si>
    <t>DH604</t>
  </si>
  <si>
    <t>RA Mycobacteria (tuberculosis + NTM) PCR</t>
  </si>
  <si>
    <t>DD577</t>
  </si>
  <si>
    <t>RB A-HU T-Cell CD3/DK</t>
  </si>
  <si>
    <t>DE251</t>
  </si>
  <si>
    <t>Reaction buffer (2l)</t>
  </si>
  <si>
    <t>DJ078</t>
  </si>
  <si>
    <t>Recombinant Anti-PAX8antibody [SP348] - N-terminal, 1 ml</t>
  </si>
  <si>
    <t>DF082</t>
  </si>
  <si>
    <t>ROCHE LightCycler 480 HRM Master 5 x 1 ml</t>
  </si>
  <si>
    <t>DB849</t>
  </si>
  <si>
    <t>ROZTOK KYS.CHROMSIROVE</t>
  </si>
  <si>
    <t>DC443</t>
  </si>
  <si>
    <t>ROZTOK SCHIFF</t>
  </si>
  <si>
    <t>DI337</t>
  </si>
  <si>
    <t>Saccomanno Fluid 1 l (cytofix)</t>
  </si>
  <si>
    <t>DH004</t>
  </si>
  <si>
    <t>SĂŤRAN DRASELNO-HLINITĂť DODEKAHYDRĂT p.a.</t>
  </si>
  <si>
    <t>DH580</t>
  </si>
  <si>
    <t>Silver proteinate - Protargol 25 g</t>
  </si>
  <si>
    <t>DH704</t>
  </si>
  <si>
    <t>SOX 11</t>
  </si>
  <si>
    <t>DI448</t>
  </si>
  <si>
    <t>SOX-10 BioSb, klon EP268</t>
  </si>
  <si>
    <t>DD403</t>
  </si>
  <si>
    <t>SOX-10, 1 ml, concentrate,clone EP268</t>
  </si>
  <si>
    <t>DE340</t>
  </si>
  <si>
    <t>STAT6 (EP325) 0,5 ml</t>
  </si>
  <si>
    <t>DE275</t>
  </si>
  <si>
    <t>SV40, kontrolnĂ­ skla - 5 each</t>
  </si>
  <si>
    <t>DJ068</t>
  </si>
  <si>
    <t>TdT, cl EP266, RTU</t>
  </si>
  <si>
    <t>DH372</t>
  </si>
  <si>
    <t>TEMED 25ML</t>
  </si>
  <si>
    <t>DI409</t>
  </si>
  <si>
    <t>TTF-1 [SPT24]  1,0 ml</t>
  </si>
  <si>
    <t>DD425</t>
  </si>
  <si>
    <t>UHLIÄŚITAN VAPENATY SRAZ. P.A.</t>
  </si>
  <si>
    <t>DA684</t>
  </si>
  <si>
    <t>Ultra CC1 (2 litry)</t>
  </si>
  <si>
    <t>DA730</t>
  </si>
  <si>
    <t>ULTRA LCS roche</t>
  </si>
  <si>
    <t>DA827</t>
  </si>
  <si>
    <t>Ultra view DAB detection kit</t>
  </si>
  <si>
    <t>DF163</t>
  </si>
  <si>
    <t>Uroplakin II</t>
  </si>
  <si>
    <t>DA342</t>
  </si>
  <si>
    <t>WEIGERT ROZTOK 1 l</t>
  </si>
  <si>
    <t>DD276</t>
  </si>
  <si>
    <t>Xylen p.a.</t>
  </si>
  <si>
    <t>DJ065</t>
  </si>
  <si>
    <t>ZytoDot 2C SPEC BCL2 Break Apart Probe</t>
  </si>
  <si>
    <t>DJ066</t>
  </si>
  <si>
    <t>ZytoDot 2C SPEC CCND1 Break Apart Probe</t>
  </si>
  <si>
    <t>50115022</t>
  </si>
  <si>
    <t>antigenní testy zaměstnanců FNOL</t>
  </si>
  <si>
    <t>DE537</t>
  </si>
  <si>
    <t>Antigen Detection Kit  Nanjing Vazyme 20 testĹŻ - ZAMÄšSTNANCI</t>
  </si>
  <si>
    <t>LITUO COVID-19 Ag 25testĹŻ - ZAMÄšSTNANCI</t>
  </si>
  <si>
    <t>LITUO COVID-19 Antigen test, 25 testĹŻ - ZAMÄšSTNANCI</t>
  </si>
  <si>
    <t>50115040</t>
  </si>
  <si>
    <t>laboratorní materiál (Z505)</t>
  </si>
  <si>
    <t>ZQ022</t>
  </si>
  <si>
    <t>BaĹka odmÄ›rnĂˇ se zĂˇbrusem a PE zĂˇtkou objem 25 ml pĹ™esnost +/- 0,4 ml modrĂˇ graduace GLAS130.202.03</t>
  </si>
  <si>
    <t>ZQ023</t>
  </si>
  <si>
    <t>BaĹka odmÄ›rnĂˇ se zĂˇbrusem a PE zĂˇtkou objem 50 ml pĹ™esnost +/- 0,6 ml modrĂˇ graduace GLAS130.202.04</t>
  </si>
  <si>
    <t>ZK055</t>
  </si>
  <si>
    <t>FĂłlie coverslipping film 5 x 70 m  4770</t>
  </si>
  <si>
    <t>ZS333</t>
  </si>
  <si>
    <t>HĹ™eben k elektroforĂ©ze omni PAGE Maxi CLEAVER SCIENTIFIC, typ  COMB 24, tlouĹˇĹĄka 1 mm, objem 40 Âµl, bĂ­lĂ˝ VS20-24-1</t>
  </si>
  <si>
    <t>ZC689</t>
  </si>
  <si>
    <t>KĂˇdinka vysokĂˇ sklo 100 ml VTRB632417012100</t>
  </si>
  <si>
    <t>ZT414</t>
  </si>
  <si>
    <t>Kazeta k diagnostice bioptickĂ˝ch vzorkĹŻ Super Mega, bĂ­lĂˇ - DE, s vĂ˝klopnĂ˝m vĂ­ÄŤkem, rozmÄ›ry: 74 x 52 x 18 mm, bal. Ăˇ 100 ks 070705EN</t>
  </si>
  <si>
    <t>ZU540</t>
  </si>
  <si>
    <t>Kit preparaÄŤnĂ­ 2, BenchMark, k automatĹŻm Ventana, bal. Ăˇ 250 ks testĹŻ 05276292001 (5786-2852)</t>
  </si>
  <si>
    <t>ZU541</t>
  </si>
  <si>
    <t>Kit preparaÄŤnĂ­ 4, BenchMark, k automatĹŻm Ventana, bal. Ăˇ 250 ks testĹŻ 05276314001 (5786-2854)</t>
  </si>
  <si>
    <t>ZU542</t>
  </si>
  <si>
    <t>Kit preparaÄŤnĂ­ 5, BenchMark, k automatĹŻm Ventana, bal Ăˇ 250 ks testĹŻ 05276322001 (5786-2855)</t>
  </si>
  <si>
    <t>ZU543</t>
  </si>
  <si>
    <t>Kit preparaÄŤnĂ­ 6, BenchMark, k automatĹŻm Ventana, bal Ăˇ 250 ks testĹŻ 05276349001 (5786-2856)</t>
  </si>
  <si>
    <t>ZU544</t>
  </si>
  <si>
    <t>Kit preparaÄŤnĂ­ 7, BenchMark, k automatĹŻm Ventana, bal. Ăˇ 250 ks testĹŻ 05276357001 (5786-287)</t>
  </si>
  <si>
    <t>ZU545</t>
  </si>
  <si>
    <t>Kit preparaÄŤnĂ­ 8, BenchMark, k automatĹŻm Ventana, bal. Ăˇ 250 ks testĹŻ 05276365001 (5786-2858)</t>
  </si>
  <si>
    <t>ZU546</t>
  </si>
  <si>
    <t>Kit preparaÄŤnĂ­ 9, BenchMark, k automatĹŻm Ventana, bal. Ăˇ 250 ks testĹŻ 05276373001 (5786-2859)</t>
  </si>
  <si>
    <t>ZB581</t>
  </si>
  <si>
    <t>Ĺ piÄŤka loudovacĂ­ 1-200ul bal. Ăˇ 1000 ks U220600.1</t>
  </si>
  <si>
    <t>ZQ412</t>
  </si>
  <si>
    <t>Ĺ piÄŤka pipetovacĂ­ Capp ExpellPlus 10 Âµl XL dĂ©lka 45,75 mm ÄŤirĂˇ sterilnĂ­ v sĂˇÄŤku bal. Ăˇ 1000 ks 5030040</t>
  </si>
  <si>
    <t>ZI770</t>
  </si>
  <si>
    <t>Ĺ piÄŤka pipetovacĂ­ Capp ExpellPlus 10ul FT bal. 10 x 96 ks 5030030</t>
  </si>
  <si>
    <t>ZE821</t>
  </si>
  <si>
    <t>Ĺ piÄŤka pipetovacĂ­ EPPENDORF T.I.P.S.Â® Standard, PP, bez filtru, 50 â€“ 1 000 Âµl, dĂ©lka 71 mm, oznaÄŤrnĂ­ - modrĂˇ, ĹˇpiÄŤka modrĂˇ, nesterilnĂ­, bal.Ăˇ 1 000 ks (2 Ă— 500 ks) 0030000919</t>
  </si>
  <si>
    <t>ZM992</t>
  </si>
  <si>
    <t>Ĺ piÄŤka pipetovacĂ­ s filtrem 100ul bal. Ăˇ 960 ks (732-0523) 732-0523</t>
  </si>
  <si>
    <t>ZP610</t>
  </si>
  <si>
    <t>Ĺ piÄŤka pipetovacĂ­ UTIP 10 ul BULK LOW-RETENTION bal. Ăˇ 1000 ks 613-5622</t>
  </si>
  <si>
    <t>ZP611</t>
  </si>
  <si>
    <t>Ĺ piÄŤka pipetovacĂ­ UTIP 200 ul BULK LOW-RETENTION bal. Ăˇ 1000 ks 613-5624</t>
  </si>
  <si>
    <t>ZP823</t>
  </si>
  <si>
    <t>Set barev â€“TISSUE MARKING DYES set 5 x 50 ml (ÄŤernĂˇ, modrĂˇ, ÄŤervenĂˇ, zelenĂˇ, ĹľlutĂˇ) 3408 â€“ SET</t>
  </si>
  <si>
    <t>ZC092</t>
  </si>
  <si>
    <t>Sklo krycĂ­ 15 x 15 mm bal. Ăˇ 1000 ks 634 990 101 010</t>
  </si>
  <si>
    <t>ZC080</t>
  </si>
  <si>
    <t>Sklo krycĂ­ 24 x 24 mm, Ăˇ 1000 ks BD2424</t>
  </si>
  <si>
    <t>ZC056</t>
  </si>
  <si>
    <t>Sklo krycĂ­ 24 x 32 mm, Ăˇ 1000 ks BD2432</t>
  </si>
  <si>
    <t>ZC062</t>
  </si>
  <si>
    <t>Sklo krycĂ­ 24 x 50 mm, Ăˇ 1000 ks BD2450</t>
  </si>
  <si>
    <t>ZN320</t>
  </si>
  <si>
    <t>Sklo krycĂ­ 50 x 70 mm Knittel bal. Ăˇ 1000 ks VE105000700YA</t>
  </si>
  <si>
    <t>ZN027</t>
  </si>
  <si>
    <t>Sklo podloĹľnĂ­ ÄŤirĂ© 50 x 76 mm, Ăˇ 1000 ks VY11100050076</t>
  </si>
  <si>
    <t>ZK339</t>
  </si>
  <si>
    <t>Sklo podloĹľnĂ­ matovanĂˇ bal. Ăˇ 100 ks (karton 5000 ks) PAR002A</t>
  </si>
  <si>
    <t>ZT319</t>
  </si>
  <si>
    <t>Sklo podloĹľnĂ­ mikroskopickĂ© LEICA Snowcoat Clipped Corner Microscope Slides, bĂ­lĂ˝ konec, bal. Ăˇ 1000 ks 3808100GEIP</t>
  </si>
  <si>
    <t>ZO110</t>
  </si>
  <si>
    <t>Sklo podloĹľnĂ­ mikroskopickĂ© TOMO IHC Adhesive 25 x 75 x 1 mm bal. Ăˇ 1.000 ks (07098928) 08082286001</t>
  </si>
  <si>
    <t>ZN350</t>
  </si>
  <si>
    <t>Sklo pro elektroforĂ©zu Notched Glass Plates Think 200 x 100 x 4 mm bal. Ăˇ 2 ks VS10WNG</t>
  </si>
  <si>
    <t>ZF306</t>
  </si>
  <si>
    <t>VĂˇlec odmÄ›rnĂ˝ vysokĂ˝ 10 ml bĂ­lĂˇ graduace VTRB632432140819</t>
  </si>
  <si>
    <t>ZC530</t>
  </si>
  <si>
    <t>VĂˇlec odmÄ›rnĂ˝ vysokĂ˝ sklo, A, modrĂˇ graduace, objem 50ml, stupnice Â± 0.50 ml, d = 26.0 mm, d = 1 95 mm VTRB632432111125</t>
  </si>
  <si>
    <t>ZI765</t>
  </si>
  <si>
    <t>Zkumavka PS 15 ml sterilnĂ­ se zĂˇtkou s kulatĂ˝m dnem bal. Ăˇ 20 ks Z1331000020115</t>
  </si>
  <si>
    <t>50115050</t>
  </si>
  <si>
    <t>obvazový materiál (Z502)</t>
  </si>
  <si>
    <t>ZA539</t>
  </si>
  <si>
    <t>Kompresa NT 10 x 10 cm nesterilnĂ­ 06103</t>
  </si>
  <si>
    <t>ZA518</t>
  </si>
  <si>
    <t>Kompresa NT 7,5 x 7,5 cm nesterilnĂ­ 06102</t>
  </si>
  <si>
    <t>ZB404</t>
  </si>
  <si>
    <t>NĂˇplast cosmos 8 cm x 1 m 5403353</t>
  </si>
  <si>
    <t>ZI558</t>
  </si>
  <si>
    <t>NĂˇplast curapor   7 x   5 cm 32912  (22120,  nĂˇhrada za cosmopor )</t>
  </si>
  <si>
    <t>ZA451</t>
  </si>
  <si>
    <t>NĂˇplast omniplast 5,0 cm x 9,2 m 9004540 (900429)</t>
  </si>
  <si>
    <t>ZQ117</t>
  </si>
  <si>
    <t>NĂˇplast transparentnĂ­ Airoplast cĂ­vka 2,5 cm x 9,14 m (nĂˇhrada za transpore) P-AIRO2591</t>
  </si>
  <si>
    <t>ZK759</t>
  </si>
  <si>
    <t>NĂˇplast water resistant cosmos bal. Ăˇ 20 ks (10+10) 5351233</t>
  </si>
  <si>
    <t>ZD934</t>
  </si>
  <si>
    <t>Obinadlo elastickĂ© idealflex krĂˇtkotaĹľnĂ© 12 cm x 5 m 931324</t>
  </si>
  <si>
    <t>ZF454</t>
  </si>
  <si>
    <t>Obinadlo elastickĂ© lenkideal krĂˇtkotaĹľnĂ© 12 cm x 5 m bal. Ăˇ 10 ks 19584</t>
  </si>
  <si>
    <t>ZP221</t>
  </si>
  <si>
    <t>Obvaz elastickĂ˝ sĂ­ĹĄovĂ˝ pruban Tg-fix vel. D vÄ›tĹˇĂ­ hlava, slabĹˇĂ­ trup 25 m 24253</t>
  </si>
  <si>
    <t>ZA090</t>
  </si>
  <si>
    <t>Vata buniÄŤitĂˇ pĹ™Ă­Ĺ™ezy 37 x 57 cm 9130670</t>
  </si>
  <si>
    <t>Vata buniÄŤitĂˇ pĹ™Ă­Ĺ™ezy 37 x 57 cm pehazell 5 kg 9130670</t>
  </si>
  <si>
    <t>50115060</t>
  </si>
  <si>
    <t>ZPr - ostatní (Z503)</t>
  </si>
  <si>
    <t>ZC757</t>
  </si>
  <si>
    <t>ÄŚepelka skalpelovĂˇ 24 BB524</t>
  </si>
  <si>
    <t>ZT368</t>
  </si>
  <si>
    <t>Fix DAKO PEN f Immunocytochemistry k obkruĹľovĂˇnĂ­ preparĂˇtĹŻ Novocastra Reagent NCL â€“ PEN S200230</t>
  </si>
  <si>
    <t>ZB523</t>
  </si>
  <si>
    <t>Kazeta standard bez vĂ­ÄŤka-bĂ­lĂˇ bal. Ăˇ 4000 ks 3001</t>
  </si>
  <si>
    <t>ZL678</t>
  </si>
  <si>
    <t>Kazeta super mega bĂ­lĂˇ DE bal. Ăˇ 100 ks vel. 74 x 52 x 18 mm (38VSP59060E) 070750EN</t>
  </si>
  <si>
    <t>ZB558</t>
  </si>
  <si>
    <t>Ĺ˝iletka mikrotomovĂˇ Feather R35, pro sĂ©riovĂ© Ĺ™ezy, materiĂˇl: nerezovĂˇ ocel, dĂ©lka: 80 mm, vĂ˝Ĺˇka: 8 mmĂşhel ÄŤepele: 35 Â°, bal. Ăˇ 50 ks JP-BR35</t>
  </si>
  <si>
    <t>ZA728</t>
  </si>
  <si>
    <t>Lopatka ĂşstnĂ­ dĹ™evÄ›nĂˇ lĂ©kaĹ™skĂˇ nesterilnĂ­ bal. Ăˇ 100 ks 1320100655</t>
  </si>
  <si>
    <t>ZG830</t>
  </si>
  <si>
    <t>NĂˇdoba barvĂ­cĂ­ na mikroskla Hellendahl + vĂ­ÄŤko 2954 HAVA632499890004</t>
  </si>
  <si>
    <t>ZE174</t>
  </si>
  <si>
    <t>NĂˇdoba na histologickĂ˝ mat. 920 ml Z1333000041024</t>
  </si>
  <si>
    <t>ZF159</t>
  </si>
  <si>
    <t>NĂˇdoba na kontaminovanĂ˝ ostrĂ˝ odpad  1 l   kulatĂˇ 15-0002/2</t>
  </si>
  <si>
    <t>ZF104</t>
  </si>
  <si>
    <t>NĂˇdoba na kontaminovanĂ˝ ostrĂ˝ odpad 10 l  kulatĂˇ 15-0006</t>
  </si>
  <si>
    <t>ZQ068</t>
  </si>
  <si>
    <t>PapĂ­r bĂ­lĂ˝ filtraÄŤnĂ­ univerzĂˇlnĂ­ dvoudÄ›rovĂ˝ 0,180g / 200 ks 387</t>
  </si>
  <si>
    <t>ZA751</t>
  </si>
  <si>
    <t>PapĂ­r filtraÄŤnĂ­ archy 50 x 50 cm bal. 12,5 kg PPER2R/80G/50X50</t>
  </si>
  <si>
    <t>ZF879</t>
  </si>
  <si>
    <t>PapĂ­r filtraÄŤnĂ­ sklĂˇdanĂ˝ prĹŻmÄ›r 150 mm bal. Ăˇ 500 ks PPER2R/80G/S150</t>
  </si>
  <si>
    <t>ZQ143</t>
  </si>
  <si>
    <t>Pinzeta anatomickĂˇ rovnĂˇ ĂşzkĂˇ 145 mm TK-BA 100-14</t>
  </si>
  <si>
    <t>ZO010</t>
  </si>
  <si>
    <t>Pinzeta chirurgickĂˇ rovnĂˇ standard 1 x 2 zuby 140 mm 1141113014</t>
  </si>
  <si>
    <t>ZB370</t>
  </si>
  <si>
    <t>Pipeta pasteurova 1 ml nesterilnĂ­ bal. Ăˇ 500 ks 1501</t>
  </si>
  <si>
    <t>ZA952</t>
  </si>
  <si>
    <t>Sprej Cryospray 200 200 ml 40-0110-00</t>
  </si>
  <si>
    <t>ZB798</t>
  </si>
  <si>
    <t>StĹ™Ă­kaÄŤka injekÄŤnĂ­ 2-dĂ­lnĂˇ 20 ml LL Inject Solo 4606736V</t>
  </si>
  <si>
    <t>ZA749</t>
  </si>
  <si>
    <t>StĹ™Ă­kaÄŤka injekÄŤnĂ­ 3-dĂ­lnĂˇ 50 ml LL Omnifix Solo 4617509F</t>
  </si>
  <si>
    <t>ZQ459</t>
  </si>
  <si>
    <t>Zkumavka Eppendorf Safe-Lock PCR, 1.5 ml ÄŤirĂˇ s vĂ­ÄŤkem se zĂˇmkem bal. Ăˇ 1000 ks 0030123328</t>
  </si>
  <si>
    <t>ZA817</t>
  </si>
  <si>
    <t>Zkumavka PS 10 ml sterilnĂ­ modrĂˇ zĂˇtka bal. Ăˇ 20 ks 400914 - pouze pro SoudnĂ­ + DMP + NEU + Genetika</t>
  </si>
  <si>
    <t>ZI179</t>
  </si>
  <si>
    <t>Zkumavka s mediem + flovakovanĂ˝ tampon eSwab rĹŻĹľovĂ˝ (nos,krk,vagina,koneÄŤnĂ­k,rĂˇny,fekĂˇlnĂ­ vzo) 490CE.A</t>
  </si>
  <si>
    <t>50115067</t>
  </si>
  <si>
    <t>ZPr - rukavice (Z532)</t>
  </si>
  <si>
    <t>ZL346</t>
  </si>
  <si>
    <t>Rukavice operaÄŤnĂ­ latex bez pudru chlorovanĂ© sterilnĂ­ ansell gammex PF sensitive vel. 8,5 bal. Ăˇ 50 pĂˇrĹŻ 330051085</t>
  </si>
  <si>
    <t>ZP020</t>
  </si>
  <si>
    <t>Rukavice operaÄŤnĂ­ latex bez pudru sempermed derma PF vel. 8,0 39475</t>
  </si>
  <si>
    <t>ZN130</t>
  </si>
  <si>
    <t>Rukavice operaÄŤnĂ­ latex bez pudru sterilnĂ­  PF ansell gammex vel. 6,0 330048060</t>
  </si>
  <si>
    <t>ZN041</t>
  </si>
  <si>
    <t>Rukavice operaÄŤnĂ­ latex bez pudru sterilnĂ­  PF ansell gammex vel. 6,5 330048065</t>
  </si>
  <si>
    <t>ZN126</t>
  </si>
  <si>
    <t>Rukavice operaÄŤnĂ­ latex bez pudru sterilnĂ­  PF ansell gammex vel. 7,0 330048070</t>
  </si>
  <si>
    <t>ZO927</t>
  </si>
  <si>
    <t>Rukavice operaÄŤnĂ­ latex bez pudru sterilnĂ­ chemo Sempermed Supreme Plus  vel. 6,5 34652</t>
  </si>
  <si>
    <t>ZO933</t>
  </si>
  <si>
    <t>Rukavice operaÄŤnĂ­ latex bez pudru sterilnĂ­ sempermed derma PF vel. 6,0 39471</t>
  </si>
  <si>
    <t>ZL426</t>
  </si>
  <si>
    <t>Rukavice operaÄŤnĂ­ latex bez pudru sterilnĂ­ VASCO OP GRIP vel. 7,5 bal. Ăˇ 40 pĂˇrĹŻ (8050194) 6081441</t>
  </si>
  <si>
    <t>ZQ481</t>
  </si>
  <si>
    <t>Rukavice operaÄŤnĂ­ latex bez pudru Vasco sensitive 7,0 bal. Ăˇ 40 ks 6081029</t>
  </si>
  <si>
    <t>ZK473</t>
  </si>
  <si>
    <t>Rukavice operaÄŤnĂ­ latex s pudrem sterilnĂ­ ansell medigrip plus vel. 6,0 6035500</t>
  </si>
  <si>
    <t>ZK474</t>
  </si>
  <si>
    <t>Rukavice operaÄŤnĂ­ latex s pudrem sterilnĂ­ ansell, vasco surgical powderet vel. 6,5 6035518 (303503)</t>
  </si>
  <si>
    <t>ZK477</t>
  </si>
  <si>
    <t>Rukavice operaÄŤnĂ­ latex s pudrem sterilnĂ­ ansell, vasco surgical powderet vel. 8 6035542 (303506EU)</t>
  </si>
  <si>
    <t>ZE668</t>
  </si>
  <si>
    <t>Rukavice vyĹˇetĹ™ovacĂ­ latex bez pudru nesterilnĂ­ zdrsnÄ›nĂ© vel. L 9421625</t>
  </si>
  <si>
    <t>ZT034</t>
  </si>
  <si>
    <t>Rukavice vyĹˇetĹ™ovacĂ­ latex nesterilnĂ­  bez pudru vel. L bal. Ăˇ 100 ks 903242vL</t>
  </si>
  <si>
    <t>ZT033</t>
  </si>
  <si>
    <t>Rukavice vyĹˇetĹ™ovacĂ­ latex nesterilnĂ­  bez pudru vel. M bal. Ăˇ 100 ks 903242vM</t>
  </si>
  <si>
    <t>ZT379</t>
  </si>
  <si>
    <t>Rukavice vyĹˇetĹ™ovacĂ­ latex nesterilnĂ­  bez pudru vel. S bal. Ăˇ 100 ks 903242vS</t>
  </si>
  <si>
    <t>ZT613</t>
  </si>
  <si>
    <t>Rukavice vyĹˇetĹ™ovacĂ­ latex nesterilnĂ­ bez pudru Shamrock vel . M T10112</t>
  </si>
  <si>
    <t>Rukavice vyĹˇetĹ™ovacĂ­ latex nesterilnĂ­ bez pudru Shamrock vel . M T10112 - nahrazuje ZT122 nitril</t>
  </si>
  <si>
    <t>ZT612</t>
  </si>
  <si>
    <t>Rukavice vyĹˇetĹ™ovacĂ­ latex nesterilnĂ­ bez pudru Shamrock vel . S T10111 - nahrazuje ZT232</t>
  </si>
  <si>
    <t>ZP947</t>
  </si>
  <si>
    <t>Rukavice vyĹˇetĹ™ovacĂ­ nitril nesterilnĂ­ bez pudru basic modrĂ© vel. M bal. Ăˇ 200 ks 44751</t>
  </si>
  <si>
    <t>ZP946</t>
  </si>
  <si>
    <t>Rukavice vyĹˇetĹ™ovacĂ­ nitril nesterilnĂ­ bez pudru basic modrĂ© vel. S bal. Ăˇ 200 ks 44750</t>
  </si>
  <si>
    <t>ZT543</t>
  </si>
  <si>
    <t>Rukavice vyĹˇetĹ™ovacĂ­ nitril nesterilnĂ­ bez pudru brand - MD Fonscare  vel. M bal. Ăˇ 100 ks MDG-251-M</t>
  </si>
  <si>
    <t>ZT232</t>
  </si>
  <si>
    <t>Rukavice vyĹˇetĹ™ovacĂ­ nitril nesterilnĂ­ bez pudru GLOVE svÄ›tle modrĂ© vel. S</t>
  </si>
  <si>
    <t>ZT389</t>
  </si>
  <si>
    <t>Rukavice vyĹˇetĹ™ovacĂ­ nitril nesterilnĂ­ bez pudru INTCO SYNGUARD, vel. M, bal. Ăˇ 100 ks 151.00.001 M</t>
  </si>
  <si>
    <t>ZT074</t>
  </si>
  <si>
    <t>Rukavice vyĹˇetĹ™ovacĂ­ nitril nesterilnĂ­ bez pudru Nitrylex Classic vel. M RD30096003</t>
  </si>
  <si>
    <t>ZT123</t>
  </si>
  <si>
    <t>Rukavice vyĹˇetĹ™ovacĂ­ nitril nesterilnĂ­ bez pudru ONE PLUS vel. L bal. Ăˇ 100 ks 9450-016.04</t>
  </si>
  <si>
    <t>ZT122</t>
  </si>
  <si>
    <t>Rukavice vyĹˇetĹ™ovacĂ­ nitril nesterilnĂ­ bez pudru ONE PLUS vel. M bal. Ăˇ 100 ks 9450-014.04 - nahrazuje ZT478</t>
  </si>
  <si>
    <t>ZT478</t>
  </si>
  <si>
    <t>Rukavice vyĹˇetĹ™ovacĂ­ nitril nesterilnĂ­ bez pudru OPTIVIZION modrĂ© vel. M bal. Ăˇ 100 ks 2.308.001</t>
  </si>
  <si>
    <t>ZT477</t>
  </si>
  <si>
    <t>Rukavice vyĹˇetĹ™ovacĂ­ nitril nesterilnĂ­ bez pudru OPTIVIZION modrĂ© vel. S bal. Ăˇ 100 ks 2.308.002</t>
  </si>
  <si>
    <t>ZT383</t>
  </si>
  <si>
    <t>Rukavice vyĹˇetĹ™ovacĂ­ nitril nesterilnĂ­ bez pudru Peha-Soft  PF vel. S Ăˇ 100 ks 941903</t>
  </si>
  <si>
    <t>ZT466</t>
  </si>
  <si>
    <t>Rukavice vyĹˇetĹ™ovacĂ­ nitril nesterilnĂ­ bez pudru Peha-Soft white vel. S Ăˇ 200 ks 9422063</t>
  </si>
  <si>
    <t>ZT575</t>
  </si>
  <si>
    <t>Rukavice vyĹˇetĹ™ovacĂ­ nitril nesterilnĂ­ bez pudru tmavÄ› modrĂ© KOSSAN vel. M bal. Ăˇ 200 ks 1323805828</t>
  </si>
  <si>
    <t>ZT574</t>
  </si>
  <si>
    <t>Rukavice vyĹˇetĹ™ovacĂ­ nitril nesterilnĂ­ bez pudru tmavÄ› modrĂ© KOSSAN vel. S bal. Ăˇ 200 ks 1323805827</t>
  </si>
  <si>
    <t>ZT082</t>
  </si>
  <si>
    <t>Rukavice vyĹˇetĹ™ovacĂ­ nitril nesterilnĂ­ modrĂ© vel. L bal. Ăˇ 100 ks SM-L-nitril-VGlove</t>
  </si>
  <si>
    <t>50115090</t>
  </si>
  <si>
    <t>ZPr - zubolékařský materiál (Z509)</t>
  </si>
  <si>
    <t>ZB984</t>
  </si>
  <si>
    <t>PĂˇtradlo zubnĂ­ lomenĂ©-krĂˇtkĂ© 397133510040</t>
  </si>
  <si>
    <t>DI956</t>
  </si>
  <si>
    <t>Dako REAL Peroxidase-Blocking Solution, 250 ml</t>
  </si>
  <si>
    <t>DA981</t>
  </si>
  <si>
    <t>Formaldehyd 35% p.a., 10l</t>
  </si>
  <si>
    <t>DG814</t>
  </si>
  <si>
    <t>Chlorid ĹľelezitĂ˝ - Iron(III) chloride 100g</t>
  </si>
  <si>
    <t>DD458</t>
  </si>
  <si>
    <t>JOD P.A</t>
  </si>
  <si>
    <t>801048</t>
  </si>
  <si>
    <t>-N-BUTYLALKOHOL P.A. UN 1120   1000 ml</t>
  </si>
  <si>
    <t>DI584</t>
  </si>
  <si>
    <t>RozbĂ­jecĂ­ ÄŤĂˇstice ve zkumavkĂˇch</t>
  </si>
  <si>
    <t>DG224</t>
  </si>
  <si>
    <t>XYLEN CISTY</t>
  </si>
  <si>
    <t>ZA446</t>
  </si>
  <si>
    <t>Vata buniÄŤitĂˇ pĹ™Ă­Ĺ™ezy 20 x 30 cm 0,5 kg 1230200129</t>
  </si>
  <si>
    <t>ZK478</t>
  </si>
  <si>
    <t>Rukavice operaÄŤnĂ­ latex s pudrem sterilnĂ­ ansell, vasco surgical powderet vel. 8,5 6035559 (303507EU)</t>
  </si>
  <si>
    <t>Spotřeba zdravotnického materiálu - orientační přehled</t>
  </si>
  <si>
    <t>2 VŠ NLZP</t>
  </si>
  <si>
    <t>3 NLZP</t>
  </si>
  <si>
    <t>4 THP</t>
  </si>
  <si>
    <t>(prázdné)</t>
  </si>
  <si>
    <t>1 Celkem</t>
  </si>
  <si>
    <t>2 Celkem</t>
  </si>
  <si>
    <t>3 Celkem</t>
  </si>
  <si>
    <t>4 Celkem</t>
  </si>
  <si>
    <t>5 Celkem</t>
  </si>
  <si>
    <t>6 Celkem</t>
  </si>
  <si>
    <t>7 Celkem</t>
  </si>
  <si>
    <t>8 Celkem</t>
  </si>
  <si>
    <t>9 Celkem</t>
  </si>
  <si>
    <t>10 Celkem</t>
  </si>
  <si>
    <t>11 Celkem</t>
  </si>
  <si>
    <t>ON Data</t>
  </si>
  <si>
    <t>lékaři pod odborným dozorem</t>
  </si>
  <si>
    <t>lékaři pod odborným dohledem</t>
  </si>
  <si>
    <t>lékaři specialisté</t>
  </si>
  <si>
    <t>odborní pracovníci v lab. metodách</t>
  </si>
  <si>
    <t>abs. stud. oboru přirodověd. zaměření</t>
  </si>
  <si>
    <t>všeobecné sestry bez dohl.</t>
  </si>
  <si>
    <t>zdravotní laboranti</t>
  </si>
  <si>
    <t>laboratorní asistenti</t>
  </si>
  <si>
    <t>sanitáři</t>
  </si>
  <si>
    <t>THP</t>
  </si>
  <si>
    <t>Specializovaná ambulantní péče</t>
  </si>
  <si>
    <t>816 - Laboratoř lékařské genetiky</t>
  </si>
  <si>
    <t>Ambulantní péče ve vyjmenovaných odbornostech (§9) *</t>
  </si>
  <si>
    <t>807 - Pracoviště patologické anatomie</t>
  </si>
  <si>
    <t>813 - Laboratoř alergologická a imunologická</t>
  </si>
  <si>
    <t>Zdravotní výkony vykázané na pracovišti v rámci ambulantní péče *</t>
  </si>
  <si>
    <t>beze jména</t>
  </si>
  <si>
    <t>se jménem</t>
  </si>
  <si>
    <t>3743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</si>
  <si>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</si>
  <si>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</si>
  <si>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Brychtová Světlana</t>
  </si>
  <si>
    <t>Dušková Milada</t>
  </si>
  <si>
    <t>Ehrmann Jiří</t>
  </si>
  <si>
    <t>Flodr Patrik</t>
  </si>
  <si>
    <t>Horáček Jaroslav</t>
  </si>
  <si>
    <t>Janková Jana</t>
  </si>
  <si>
    <t>Kučerová Ladislava</t>
  </si>
  <si>
    <t>Kurfürstová Daniela</t>
  </si>
  <si>
    <t>Michálek Jaroslav</t>
  </si>
  <si>
    <t>Skanderová Daniela</t>
  </si>
  <si>
    <t>Slobodová Zuzana</t>
  </si>
  <si>
    <t>Škarda Jozef</t>
  </si>
  <si>
    <t>Tichý Martin</t>
  </si>
  <si>
    <t>Tichý Tomáš</t>
  </si>
  <si>
    <t>Tučková Lucie</t>
  </si>
  <si>
    <t>Zdravotní výkony vykázané na pracovišti v rámci ambulantní péče dle lékařů *</t>
  </si>
  <si>
    <t>09</t>
  </si>
  <si>
    <t>807</t>
  </si>
  <si>
    <t>V</t>
  </si>
  <si>
    <t>87113</t>
  </si>
  <si>
    <t>PITVA TECHNICKY OBTÍŽNÁ (SLOŽITÉ ANATOMICKÉ VZTAHY</t>
  </si>
  <si>
    <t>87127</t>
  </si>
  <si>
    <t>JEDNODUCHÝ BIOPTICKÝ VZOREK: MAKROSKOPICKÉ POSOUZE</t>
  </si>
  <si>
    <t>87131</t>
  </si>
  <si>
    <t>BIOPTICKÝ MATERIÁL S ČÁSTEČNÉ NEBO RADIKÁLNÍ EKTOM</t>
  </si>
  <si>
    <t>87133</t>
  </si>
  <si>
    <t>BIOPTICKÝ MATERIÁL ZÍSKANÝ KOMPLEXNÍ EKTOMIÍ: MAKR</t>
  </si>
  <si>
    <t>87213</t>
  </si>
  <si>
    <t>PEROPERAČNÍ BIOPSIE (TECHNICKÁ KOMPONENTA ZA KAŽDÝ</t>
  </si>
  <si>
    <t>87217</t>
  </si>
  <si>
    <t>PROKRAJOVÁNÍ BLOKU (POLOSÉRIOVÉ ŘEZY) S 1-3 PREPAR</t>
  </si>
  <si>
    <t>87221</t>
  </si>
  <si>
    <t>ODBĚR PRO SPECIELNÍ VYŠETŘENÍ : RECEPTORY, HISTOCH</t>
  </si>
  <si>
    <t>87223</t>
  </si>
  <si>
    <t>SPECIELNÍ BARVENÍ JEDNODUCHÉ (KAŽDÝ PREPARÁT Z PAR</t>
  </si>
  <si>
    <t>87227</t>
  </si>
  <si>
    <t>ENZYMOVÁ HISTOCHEMIE I. (ZA KAŽDÝ MARKER Z 1 BLOKU</t>
  </si>
  <si>
    <t>87231</t>
  </si>
  <si>
    <t>IMUNOHISTOCHEMIE (ZA KAŽDÝ MARKER Z 1 BLOKU)</t>
  </si>
  <si>
    <t>87233</t>
  </si>
  <si>
    <t>METODA POLOTENKÝCH ŘEZŮ Z UMĚL. PRYSKYŘIC</t>
  </si>
  <si>
    <t>87317</t>
  </si>
  <si>
    <t>VYŠETŘENÍ ELEKTRONOVĚ MIKROSKOPICKÉ STANDARDNÍ S F</t>
  </si>
  <si>
    <t>87413</t>
  </si>
  <si>
    <t>CYTOLOGICKÉ OTISKY A STĚRY -  ZA 1-3 PREPARÁTY</t>
  </si>
  <si>
    <t>87417</t>
  </si>
  <si>
    <t>CYTOLOGICKÉ OTISKY A STĚRY -  ZA VÍCE NEŽ 10 PREPA</t>
  </si>
  <si>
    <t>87421</t>
  </si>
  <si>
    <t>CYTOLOGICKÉ NÁTĚRY SEDIMENTU CENTRIFUGOVANÉ TEKUTI</t>
  </si>
  <si>
    <t>87427</t>
  </si>
  <si>
    <t>CYTOLOGICKÉ NÁTĚRY  NECENTRIFUGOVANÉ TEKUTINY - 4-</t>
  </si>
  <si>
    <t>87431</t>
  </si>
  <si>
    <t>PREPARÁTY METODOU CYTOBLOKU - ZA KAŽDÝ PREPARÁT</t>
  </si>
  <si>
    <t>87433</t>
  </si>
  <si>
    <t>STANDARDNÍ CYTOLOGICKÉ BARVENÍ,  ZA 1-3 PREPARÁTY</t>
  </si>
  <si>
    <t>87437</t>
  </si>
  <si>
    <t>STANDARDNÍ CYTOLOGICKÉ BARVENÍ,  ZA VÍCE NEŽ 10 PR</t>
  </si>
  <si>
    <t>87447</t>
  </si>
  <si>
    <t>CYTOLOGICKÉ PREPARÁTY ZHOTOVENÉ CYTOCENTRIFUGOU</t>
  </si>
  <si>
    <t>87513</t>
  </si>
  <si>
    <t>STANOVENÍ CYTOLOGICKÉ DIAGNÓZY I. STUPNĚ OBTÍŽNOST</t>
  </si>
  <si>
    <t>87517</t>
  </si>
  <si>
    <t>STANOVENÍ BIOPTICKÉ DIAGNÓZY II. STUPNĚ OBTÍŽNOSTI</t>
  </si>
  <si>
    <t>87521</t>
  </si>
  <si>
    <t>STANOVENÍ PITEVNÍ DIAGNÓZY II.STUPNĚ OBTÍŽNOSTI</t>
  </si>
  <si>
    <t>87523</t>
  </si>
  <si>
    <t>STANOVENÍ BIOPTICKÉ DIAGNÓZY III. STUPNĚ OBTÍŽNOST</t>
  </si>
  <si>
    <t>87527</t>
  </si>
  <si>
    <t>STANOVENÍ PITEVNÍ DIAGNÓZY III.STUPNĚ OBTÍŽNOSTI</t>
  </si>
  <si>
    <t>87613</t>
  </si>
  <si>
    <t>TECHNICKO ADMINISTRATIVNÍ KOMPONENTA BIOPSIE (STAN</t>
  </si>
  <si>
    <t>87617</t>
  </si>
  <si>
    <t xml:space="preserve">STANOVENÍ DIAGNÓZY IV. STUPNĚ OBTÍŽNOSTI Z JINÉHO </t>
  </si>
  <si>
    <t>94191</t>
  </si>
  <si>
    <t>FOTOGRAFIE GELU</t>
  </si>
  <si>
    <t>94201</t>
  </si>
  <si>
    <t>(VZP) FLUORESCENČNÍ IN SITU HYBRIDIZACE LIDSKÉ DNA</t>
  </si>
  <si>
    <t>87235</t>
  </si>
  <si>
    <t>VYŠETŘENÍ PREPARÁTU SPECIELNĚ BARVENÉHO NA MIKROOR</t>
  </si>
  <si>
    <t>87511</t>
  </si>
  <si>
    <t>STANOVENÍ BIOPTICKÉ DIAGNÓZY I. STUPNĚ OBTÍŽNOSTI</t>
  </si>
  <si>
    <t>87525</t>
  </si>
  <si>
    <t>STANOVENÍ CYTOLOGICKÉ DIAGNÓZY III. STUPNĚ OBTÍŽNO</t>
  </si>
  <si>
    <t>87225</t>
  </si>
  <si>
    <t>SPECIELNI BARVENÍ SLOŽITÉ (ZA KAŽDÝ PREPARÁT ZE ZM</t>
  </si>
  <si>
    <t>87129</t>
  </si>
  <si>
    <t>VÍCEČETNÉ MALÉ BIOPTICKÉ VZORKY: MAKROSKOPICKÉ POS</t>
  </si>
  <si>
    <t>87696</t>
  </si>
  <si>
    <t xml:space="preserve">(VZP) IMUNOHISTOCHEMICKÉ VYŠETŘENÍ CERTIFIKOVANÝM </t>
  </si>
  <si>
    <t>94115</t>
  </si>
  <si>
    <t>IN SITU HYBRIDIZACE LIDSKÉ DNA SE ZNAČENOU SONDOU</t>
  </si>
  <si>
    <t>87439</t>
  </si>
  <si>
    <t>SPECIÁLNÍ CYTOLOGICKÉ BARVENÍ - 1-3  PREPARÁTY,  J</t>
  </si>
  <si>
    <t>87215</t>
  </si>
  <si>
    <t>DALŠÍ BLOK SE STANDARTNÍM PREPARÁTEM (OD 3. BIOPTI</t>
  </si>
  <si>
    <t>87449</t>
  </si>
  <si>
    <t xml:space="preserve">SCREENINGOVÉ ODEČÍTÁNÍ CYTOLOGICKÝCH NÁLEZŮ (ZA 1 </t>
  </si>
  <si>
    <t>87415</t>
  </si>
  <si>
    <t>CYTOLOGICKÉ OTISKY A STĚRY -  ZA 4-10 PREPARÁTŮ</t>
  </si>
  <si>
    <t>87219</t>
  </si>
  <si>
    <t>ODVÁPNĚNÍ, ZMĚKČOVÁNÍ MATERIÁLU (ZA KAŽDÉ ZAPOČATÉ</t>
  </si>
  <si>
    <t>87425</t>
  </si>
  <si>
    <t xml:space="preserve">CYTOLOGICKÉ NÁTĚRY Z NECENTRIFUGOVANÉ TEKUTINY -  </t>
  </si>
  <si>
    <t>87435</t>
  </si>
  <si>
    <t>STANDARDNÍ CYTOLOGICKÉ BARVENÍ,  ZA 4-10  PREPARÁT</t>
  </si>
  <si>
    <t>87519</t>
  </si>
  <si>
    <t>STANOVENÍ CYTOLOGICKÉ DIAGNÓZY II. STUPNĚ OBTÍŽNOS</t>
  </si>
  <si>
    <t>87135</t>
  </si>
  <si>
    <t>VYŠETŘENÍ MORFOMETRICKÉ - ZA KAŽDÝ PARAMETR</t>
  </si>
  <si>
    <t>87411</t>
  </si>
  <si>
    <t>PEROPERAČNÍ CYTOLOGIE (TECHNICKÁ KOMPONENTA ZA KAŽ</t>
  </si>
  <si>
    <t>87611</t>
  </si>
  <si>
    <t>TECHNICKÁ KOMPONENTA MIKROSKOPICKÉHO VYŠETŘENÍ PIT</t>
  </si>
  <si>
    <t>87515</t>
  </si>
  <si>
    <t>STANOVENÍ PITEVNÍ DIAGNÓZY I. STUPNĚ OBTÍŽNOSTI</t>
  </si>
  <si>
    <t>87125</t>
  </si>
  <si>
    <t>87311</t>
  </si>
  <si>
    <t>ELEKTRONOVĚ MIKROSKOPICKÁ METODA ULTRATENKÝCH ŘEZŮ</t>
  </si>
  <si>
    <t>87209</t>
  </si>
  <si>
    <t>HISTOTOPOGRAM (5 X 5 CM A VĚTŠÍ)</t>
  </si>
  <si>
    <t>87011</t>
  </si>
  <si>
    <t>KONZULTACE NÁLEZU PATOLOGEM CÍLENÁ NA ŽÁDOST OŠETŘ</t>
  </si>
  <si>
    <t>87110</t>
  </si>
  <si>
    <t>PITVA STANDARDNÍ</t>
  </si>
  <si>
    <t>87429</t>
  </si>
  <si>
    <t>CYTOLOGICKÉ NÁTĚRY  NECENTRIFUGOVANÉ TEKUTINY - VÍ</t>
  </si>
  <si>
    <t>87445</t>
  </si>
  <si>
    <t>IMUNOCYTOCHEMIE -  ZA KAŽDÝ MARKER Z 1 VZORKU</t>
  </si>
  <si>
    <t>87115</t>
  </si>
  <si>
    <t xml:space="preserve">PITVA ZEMŘELÉHO S INFEKČNÍM ONEMOCNĚNÍM ZAŘAZENÝM </t>
  </si>
  <si>
    <t>99790</t>
  </si>
  <si>
    <t>(VZP) EXPRESE HER2-IHC - IMUNOHISTOCHEMICKÉ VYŠETŘ</t>
  </si>
  <si>
    <t>99791</t>
  </si>
  <si>
    <t>(VZP) AMPLIFIKACE HER2-ISH - FLUORESCENČNÍ IN SITU</t>
  </si>
  <si>
    <t>99792</t>
  </si>
  <si>
    <t>(VZP) EXPRESE ALK-IHC - IMUNOHISTOCHEMICKÉ VYŠETŘE</t>
  </si>
  <si>
    <t>87624</t>
  </si>
  <si>
    <t xml:space="preserve">POLYMERÁZOVÁ ŘETĚZOVÁ REAKCE (PCR) Z PARAFINOVÝCH </t>
  </si>
  <si>
    <t>94235</t>
  </si>
  <si>
    <t>IZOLACE NUKLEOVÝCH KYSELIN (DNA, RNA) Z MALÉHO MNO</t>
  </si>
  <si>
    <t>87618</t>
  </si>
  <si>
    <t>IMUNOHISTOCHEMIE CERTIFIKOVANÝCH KITEM Z HISTOLOGI</t>
  </si>
  <si>
    <t>87619</t>
  </si>
  <si>
    <t>IN SITU HYBRIDIZACE LIDSKÉ DNA Z PARAFINOVÝCH BLOK</t>
  </si>
  <si>
    <t>87621</t>
  </si>
  <si>
    <t>DETEKCE MUTACÍ SEKVENOVÁNÍM DNA IZOLOVANÉ Z PARAFI</t>
  </si>
  <si>
    <t>94239</t>
  </si>
  <si>
    <t>FRAGMENTAČNÍ ANALÝZA LIDSKÉHO SOMATICKÉHO GENOMU</t>
  </si>
  <si>
    <t>87623</t>
  </si>
  <si>
    <t xml:space="preserve">KVANTITATIVNÍ POLYMERÁZOVÁ ŘETĚZOVÁ REAKCE (QPCR) </t>
  </si>
  <si>
    <t>87622</t>
  </si>
  <si>
    <t>KRYOPREZERVACE TKÁNĚ</t>
  </si>
  <si>
    <t>87119</t>
  </si>
  <si>
    <t>PITVA FIXOVANÉHO MOZKU (NEUROPATOLOGICKÁ)</t>
  </si>
  <si>
    <t>99798</t>
  </si>
  <si>
    <t>(VZP) EXPRESE PD-L1 - IMUNOHISTOCHEMICKÉ VYŠETŘENÍ</t>
  </si>
  <si>
    <t>87697</t>
  </si>
  <si>
    <t>(VZP) MIKRODISEKCE BIOLOGICKÉHO MATERIÁLU</t>
  </si>
  <si>
    <t>99799</t>
  </si>
  <si>
    <t>(VZP) EXPRESE ROS1-IHC - IMUNOHISTOCHEMICKÉ VYŠETŘ</t>
  </si>
  <si>
    <t>87626</t>
  </si>
  <si>
    <t>STATIMOVÉ VYŠETŘENÍ</t>
  </si>
  <si>
    <t>87694</t>
  </si>
  <si>
    <t>(VZP) VYHLEDÁNÍ A OVĚŘENÍ MATERIÁLU PRO KONZULTAČN</t>
  </si>
  <si>
    <t>87441</t>
  </si>
  <si>
    <t>ENZYMOVÁ CYTOCHEMIE I.  -  ZA KAŽDÝ MARKER Z JEDNO</t>
  </si>
  <si>
    <t>87211</t>
  </si>
  <si>
    <t>ZMRAZOVACÍ HISTOLOGICKÉ  VYŠETŘENÍ PITEVNÍHO MATER</t>
  </si>
  <si>
    <t>813</t>
  </si>
  <si>
    <t>91197</t>
  </si>
  <si>
    <t>STANOVENÍ CYTOKINU ELISA</t>
  </si>
  <si>
    <t>91427</t>
  </si>
  <si>
    <t>IZOLACE MONONUKLEÁRŮ Z PERIFERNÍ KRVE GRADIENTOVOU</t>
  </si>
  <si>
    <t>816</t>
  </si>
  <si>
    <t>94215</t>
  </si>
  <si>
    <t>DOT BLOTTING DNA</t>
  </si>
  <si>
    <t>94225</t>
  </si>
  <si>
    <t>IZOLACE A BANKING LIDSKÝCH NUKLEOVÝCH KYSELIN (DNA</t>
  </si>
  <si>
    <t>94351</t>
  </si>
  <si>
    <t>STANOVENÍ ZNÁMÉ GENOVÉ VARIANTY LIDSKÉHO GERMINÁLN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</si>
  <si>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</si>
  <si>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lékařů</t>
  </si>
  <si>
    <t>01 - 1IK: I. Interní klinika - kardiologická</t>
  </si>
  <si>
    <t>02 - 2IK-GER: II. Interní klinika gastroenter. a geria.</t>
  </si>
  <si>
    <t>03 - 3IK: III. Interní klinika-nefrol.revm.a endokrin.</t>
  </si>
  <si>
    <t>04 - 1CHIR: I. Chirurgická klinika</t>
  </si>
  <si>
    <t>05 - 2CHIR: II. Chirurgická klinika</t>
  </si>
  <si>
    <t>06 - NCHIR: Neurochirurgická klinika</t>
  </si>
  <si>
    <t>07 - KARIM: Klinika anesteziologie,resuscit. a int.med.</t>
  </si>
  <si>
    <t>08 - PORGYN: Porodnicko-gynekologická klinika</t>
  </si>
  <si>
    <t>09 - NOVO: Novorozenecké oddělení</t>
  </si>
  <si>
    <t>10 - DK: Dětská klinika</t>
  </si>
  <si>
    <t>11 - ORT: Ortopedická klinika</t>
  </si>
  <si>
    <t>12 - UROL: Urologická klinika</t>
  </si>
  <si>
    <t>13 - ORL: Klinika otorinolaryngolog. a chir.hlav.a krku</t>
  </si>
  <si>
    <t>14 - OCNI: Oční klinika</t>
  </si>
  <si>
    <t>16 - PLIC: Klinika plicních nemocí a tuber.</t>
  </si>
  <si>
    <t>17 - NEUR: Neurologická klinika</t>
  </si>
  <si>
    <t>18 - PSY: Klinika psychiatrie</t>
  </si>
  <si>
    <t>20 - KOZNI: Klinika chorob kožních a pohl.</t>
  </si>
  <si>
    <t>21 - ONK: Onkologická klinika</t>
  </si>
  <si>
    <t>22 - KNM: Klinika nukleární medicíny</t>
  </si>
  <si>
    <t>25 - UCOCH: Klinika ústní,čelistní a obl. chir.</t>
  </si>
  <si>
    <t>26 - RHC: Oddělení rehabilitace</t>
  </si>
  <si>
    <t>30 - GER: Oddělení geriatrie</t>
  </si>
  <si>
    <t>31 - TRAU: Traumatologická klinika</t>
  </si>
  <si>
    <t>32 - HOK: Hemato-onkologická klinika</t>
  </si>
  <si>
    <t>50 - KCHIR: Kardiochirurgická klinika</t>
  </si>
  <si>
    <t>59 - IPCHO: Oddělení int. péče chirurg. oborů</t>
  </si>
  <si>
    <t>60 - URGENT: Oddělení urgentního příjmu</t>
  </si>
  <si>
    <t>01</t>
  </si>
  <si>
    <t>02</t>
  </si>
  <si>
    <t>03</t>
  </si>
  <si>
    <t>04</t>
  </si>
  <si>
    <t>05</t>
  </si>
  <si>
    <t>06</t>
  </si>
  <si>
    <t>07</t>
  </si>
  <si>
    <t>08</t>
  </si>
  <si>
    <t>10</t>
  </si>
  <si>
    <t>11</t>
  </si>
  <si>
    <t>12</t>
  </si>
  <si>
    <t>13</t>
  </si>
  <si>
    <t>14</t>
  </si>
  <si>
    <t>16</t>
  </si>
  <si>
    <t>17</t>
  </si>
  <si>
    <t>18</t>
  </si>
  <si>
    <t>20</t>
  </si>
  <si>
    <t>21</t>
  </si>
  <si>
    <t>22</t>
  </si>
  <si>
    <t>25</t>
  </si>
  <si>
    <t>26</t>
  </si>
  <si>
    <t>30</t>
  </si>
  <si>
    <t>31</t>
  </si>
  <si>
    <t>32</t>
  </si>
  <si>
    <t>50</t>
  </si>
  <si>
    <t>59</t>
  </si>
  <si>
    <t>60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</si>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</sst>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2">
    <numFmt numFmtId="44" formatCode="_(&quot;Kč&quot;* #,##0.00_);_(&quot;Kč&quot;* \(#,##0.00\);_(&quot;Kč&quot;* &quot;-&quot;??_);_(@_)"/>
    <numFmt numFmtId="164" formatCode="#\ ###\ ###\ ##0"/>
    <numFmt numFmtId="165" formatCode="#\ ###\ ##0.0"/>
    <numFmt numFmtId="166" formatCode="#,##0.0"/>
    <numFmt numFmtId="168" formatCode="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#,##0%;\-#,##0%;"/>
    <numFmt numFmtId="176" formatCode="#,##0.0;\-#,##0.0;"/>
  </numFmts>
  <fonts count="65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color theme="0"/>
      <name val="Calibri"/>
      <family val="2"/>
      <charset val="238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40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thin">
        <color rgb="FFE4E4E4"/>
      </top>
      <bottom style="thin">
        <color rgb="FFE4E4E4"/>
      </bottom>
      <diagonal/>
    </border>
    <border>
      <left style="thin">
        <color auto="1"/>
      </left>
      <right style="thin">
        <color rgb="FFE4E4E4"/>
      </right>
      <top style="thin">
        <color rgb="FFE4E4E4"/>
      </top>
      <bottom style="thin">
        <color rgb="FFE4E4E4"/>
      </bottom>
      <diagonal/>
    </border>
    <border>
      <left style="thin">
        <color rgb="FFE4E4E4"/>
      </left>
      <right style="thin">
        <color rgb="FFE4E4E4"/>
      </right>
      <top style="thin">
        <color rgb="FFE4E4E4"/>
      </top>
      <bottom style="thin">
        <color rgb="FFE4E4E4"/>
      </bottom>
      <diagonal/>
    </border>
    <border>
      <left style="thin">
        <color rgb="FFE4E4E4"/>
      </left>
      <right/>
      <top style="thin">
        <color rgb="FFE4E4E4"/>
      </top>
      <bottom style="thin">
        <color rgb="FFE4E4E4"/>
      </bottom>
      <diagonal/>
    </border>
    <border>
      <left style="thin">
        <color rgb="FFE4E4E4"/>
      </left>
      <right style="thin">
        <color auto="1"/>
      </right>
      <top style="thin">
        <color rgb="FFE4E4E4"/>
      </top>
      <bottom style="thin">
        <color rgb="FFE4E4E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99">
    <xf numFmtId="0" fontId="0" fillId="0" borderId="0"/>
    <xf numFmtId="0" fontId="26" fillId="0" borderId="0" applyNumberForma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25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11" fillId="0" borderId="0"/>
    <xf numFmtId="0" fontId="12" fillId="0" borderId="0"/>
    <xf numFmtId="0" fontId="4" fillId="0" borderId="0"/>
    <xf numFmtId="0" fontId="11" fillId="0" borderId="0"/>
    <xf numFmtId="0" fontId="11" fillId="0" borderId="0"/>
    <xf numFmtId="0" fontId="4" fillId="0" borderId="0"/>
    <xf numFmtId="0" fontId="13" fillId="0" borderId="0"/>
    <xf numFmtId="0" fontId="11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1" fillId="0" borderId="0"/>
    <xf numFmtId="0" fontId="23" fillId="0" borderId="0"/>
    <xf numFmtId="0" fontId="24" fillId="0" borderId="0"/>
    <xf numFmtId="0" fontId="27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5" fillId="0" borderId="0"/>
    <xf numFmtId="0" fontId="25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5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5" fillId="0" borderId="0"/>
  </cellStyleXfs>
  <cellXfs count="635">
    <xf numFmtId="0" fontId="0" fillId="0" borderId="0" xfId="0"/>
    <xf numFmtId="0" fontId="28" fillId="2" borderId="18" xfId="81" applyFont="1" applyFill="1" applyBorder="1"/>
    <xf numFmtId="0" fontId="29" fillId="2" borderId="19" xfId="81" applyFont="1" applyFill="1" applyBorder="1"/>
    <xf numFmtId="3" fontId="29" fillId="2" borderId="20" xfId="81" applyNumberFormat="1" applyFont="1" applyFill="1" applyBorder="1"/>
    <xf numFmtId="0" fontId="29" fillId="4" borderId="19" xfId="81" applyFont="1" applyFill="1" applyBorder="1"/>
    <xf numFmtId="3" fontId="29" fillId="4" borderId="20" xfId="81" applyNumberFormat="1" applyFont="1" applyFill="1" applyBorder="1"/>
    <xf numFmtId="171" fontId="29" fillId="3" borderId="20" xfId="81" applyNumberFormat="1" applyFont="1" applyFill="1" applyBorder="1"/>
    <xf numFmtId="0" fontId="30" fillId="5" borderId="0" xfId="74" applyFont="1" applyFill="1"/>
    <xf numFmtId="0" fontId="33" fillId="5" borderId="0" xfId="74" applyFont="1" applyFill="1"/>
    <xf numFmtId="3" fontId="28" fillId="5" borderId="25" xfId="81" applyNumberFormat="1" applyFont="1" applyFill="1" applyBorder="1"/>
    <xf numFmtId="3" fontId="28" fillId="5" borderId="9" xfId="81" applyNumberFormat="1" applyFont="1" applyFill="1" applyBorder="1"/>
    <xf numFmtId="3" fontId="28" fillId="5" borderId="13" xfId="81" applyNumberFormat="1" applyFont="1" applyFill="1" applyBorder="1"/>
    <xf numFmtId="0" fontId="28" fillId="5" borderId="0" xfId="81" applyFont="1" applyFill="1"/>
    <xf numFmtId="10" fontId="28" fillId="5" borderId="0" xfId="81" applyNumberFormat="1" applyFont="1" applyFill="1"/>
    <xf numFmtId="0" fontId="38" fillId="2" borderId="34" xfId="0" applyFont="1" applyFill="1" applyBorder="1" applyAlignment="1">
      <alignment vertical="top"/>
    </xf>
    <xf numFmtId="0" fontId="38" fillId="2" borderId="35" xfId="0" applyFont="1" applyFill="1" applyBorder="1" applyAlignment="1">
      <alignment vertical="top"/>
    </xf>
    <xf numFmtId="0" fontId="35" fillId="2" borderId="35" xfId="0" applyFont="1" applyFill="1" applyBorder="1" applyAlignment="1">
      <alignment vertical="top"/>
    </xf>
    <xf numFmtId="0" fontId="39" fillId="2" borderId="35" xfId="0" applyFont="1" applyFill="1" applyBorder="1" applyAlignment="1">
      <alignment vertical="top"/>
    </xf>
    <xf numFmtId="0" fontId="37" fillId="2" borderId="35" xfId="0" applyFont="1" applyFill="1" applyBorder="1" applyAlignment="1">
      <alignment vertical="top"/>
    </xf>
    <xf numFmtId="0" fontId="35" fillId="2" borderId="36" xfId="0" applyFont="1" applyFill="1" applyBorder="1" applyAlignment="1">
      <alignment vertical="top"/>
    </xf>
    <xf numFmtId="0" fontId="38" fillId="2" borderId="9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/>
    </xf>
    <xf numFmtId="0" fontId="38" fillId="2" borderId="24" xfId="0" applyFont="1" applyFill="1" applyBorder="1" applyAlignment="1">
      <alignment horizontal="center" vertical="center"/>
    </xf>
    <xf numFmtId="0" fontId="38" fillId="2" borderId="23" xfId="0" applyFont="1" applyFill="1" applyBorder="1" applyAlignment="1">
      <alignment horizontal="center" vertical="center"/>
    </xf>
    <xf numFmtId="0" fontId="39" fillId="2" borderId="22" xfId="0" applyFont="1" applyFill="1" applyBorder="1" applyAlignment="1">
      <alignment horizontal="center" vertical="center" wrapText="1"/>
    </xf>
    <xf numFmtId="0" fontId="39" fillId="2" borderId="24" xfId="0" applyFont="1" applyFill="1" applyBorder="1" applyAlignment="1">
      <alignment horizontal="center" vertical="center" wrapText="1"/>
    </xf>
    <xf numFmtId="0" fontId="37" fillId="2" borderId="24" xfId="0" applyFont="1" applyFill="1" applyBorder="1" applyAlignment="1">
      <alignment horizontal="center" vertical="center" wrapText="1"/>
    </xf>
    <xf numFmtId="3" fontId="28" fillId="5" borderId="5" xfId="81" applyNumberFormat="1" applyFont="1" applyFill="1" applyBorder="1"/>
    <xf numFmtId="3" fontId="28" fillId="5" borderId="30" xfId="81" applyNumberFormat="1" applyFont="1" applyFill="1" applyBorder="1"/>
    <xf numFmtId="3" fontId="28" fillId="5" borderId="26" xfId="81" applyNumberFormat="1" applyFont="1" applyFill="1" applyBorder="1"/>
    <xf numFmtId="3" fontId="28" fillId="5" borderId="10" xfId="81" applyNumberFormat="1" applyFont="1" applyFill="1" applyBorder="1"/>
    <xf numFmtId="3" fontId="28" fillId="5" borderId="11" xfId="81" applyNumberFormat="1" applyFont="1" applyFill="1" applyBorder="1"/>
    <xf numFmtId="3" fontId="28" fillId="5" borderId="14" xfId="81" applyNumberFormat="1" applyFont="1" applyFill="1" applyBorder="1"/>
    <xf numFmtId="3" fontId="28" fillId="5" borderId="15" xfId="81" applyNumberFormat="1" applyFont="1" applyFill="1" applyBorder="1"/>
    <xf numFmtId="3" fontId="29" fillId="2" borderId="28" xfId="81" applyNumberFormat="1" applyFont="1" applyFill="1" applyBorder="1"/>
    <xf numFmtId="3" fontId="29" fillId="2" borderId="21" xfId="81" applyNumberFormat="1" applyFont="1" applyFill="1" applyBorder="1"/>
    <xf numFmtId="3" fontId="29" fillId="4" borderId="28" xfId="81" applyNumberFormat="1" applyFont="1" applyFill="1" applyBorder="1"/>
    <xf numFmtId="3" fontId="29" fillId="4" borderId="21" xfId="81" applyNumberFormat="1" applyFont="1" applyFill="1" applyBorder="1"/>
    <xf numFmtId="171" fontId="29" fillId="3" borderId="28" xfId="81" applyNumberFormat="1" applyFont="1" applyFill="1" applyBorder="1"/>
    <xf numFmtId="171" fontId="29" fillId="3" borderId="21" xfId="81" applyNumberFormat="1" applyFont="1" applyFill="1" applyBorder="1"/>
    <xf numFmtId="0" fontId="32" fillId="2" borderId="26" xfId="81" applyFont="1" applyFill="1" applyBorder="1" applyAlignment="1">
      <alignment horizontal="center"/>
    </xf>
    <xf numFmtId="0" fontId="40" fillId="0" borderId="2" xfId="0" applyFont="1" applyFill="1" applyBorder="1"/>
    <xf numFmtId="0" fontId="40" fillId="0" borderId="3" xfId="0" applyFont="1" applyFill="1" applyBorder="1"/>
    <xf numFmtId="3" fontId="29" fillId="0" borderId="28" xfId="78" applyNumberFormat="1" applyFont="1" applyFill="1" applyBorder="1" applyAlignment="1">
      <alignment horizontal="right"/>
    </xf>
    <xf numFmtId="9" fontId="29" fillId="0" borderId="28" xfId="78" applyNumberFormat="1" applyFont="1" applyFill="1" applyBorder="1" applyAlignment="1">
      <alignment horizontal="right"/>
    </xf>
    <xf numFmtId="3" fontId="29" fillId="0" borderId="21" xfId="78" applyNumberFormat="1" applyFont="1" applyFill="1" applyBorder="1" applyAlignment="1">
      <alignment horizontal="right"/>
    </xf>
    <xf numFmtId="0" fontId="33" fillId="0" borderId="44" xfId="0" applyFont="1" applyFill="1" applyBorder="1" applyAlignment="1"/>
    <xf numFmtId="0" fontId="42" fillId="0" borderId="0" xfId="0" applyFont="1" applyFill="1" applyBorder="1" applyAlignment="1"/>
    <xf numFmtId="3" fontId="34" fillId="0" borderId="8" xfId="0" applyNumberFormat="1" applyFont="1" applyFill="1" applyBorder="1" applyAlignment="1">
      <alignment horizontal="right" vertical="top"/>
    </xf>
    <xf numFmtId="3" fontId="34" fillId="0" borderId="6" xfId="0" applyNumberFormat="1" applyFont="1" applyFill="1" applyBorder="1" applyAlignment="1">
      <alignment horizontal="right" vertical="top"/>
    </xf>
    <xf numFmtId="3" fontId="35" fillId="0" borderId="6" xfId="0" applyNumberFormat="1" applyFont="1" applyFill="1" applyBorder="1" applyAlignment="1">
      <alignment horizontal="right" vertical="top"/>
    </xf>
    <xf numFmtId="3" fontId="34" fillId="0" borderId="12" xfId="0" applyNumberFormat="1" applyFont="1" applyFill="1" applyBorder="1" applyAlignment="1">
      <alignment horizontal="right" vertical="top"/>
    </xf>
    <xf numFmtId="3" fontId="34" fillId="0" borderId="10" xfId="0" applyNumberFormat="1" applyFont="1" applyFill="1" applyBorder="1" applyAlignment="1">
      <alignment horizontal="right" vertical="top"/>
    </xf>
    <xf numFmtId="3" fontId="35" fillId="0" borderId="10" xfId="0" applyNumberFormat="1" applyFont="1" applyFill="1" applyBorder="1" applyAlignment="1">
      <alignment horizontal="right" vertical="top"/>
    </xf>
    <xf numFmtId="3" fontId="36" fillId="0" borderId="12" xfId="0" applyNumberFormat="1" applyFont="1" applyFill="1" applyBorder="1" applyAlignment="1">
      <alignment horizontal="right" vertical="top"/>
    </xf>
    <xf numFmtId="3" fontId="36" fillId="0" borderId="10" xfId="0" applyNumberFormat="1" applyFont="1" applyFill="1" applyBorder="1" applyAlignment="1">
      <alignment horizontal="right" vertical="top"/>
    </xf>
    <xf numFmtId="3" fontId="37" fillId="0" borderId="10" xfId="0" applyNumberFormat="1" applyFont="1" applyFill="1" applyBorder="1" applyAlignment="1">
      <alignment horizontal="right" vertical="top"/>
    </xf>
    <xf numFmtId="3" fontId="34" fillId="0" borderId="33" xfId="0" applyNumberFormat="1" applyFont="1" applyFill="1" applyBorder="1" applyAlignment="1">
      <alignment horizontal="right" vertical="top"/>
    </xf>
    <xf numFmtId="3" fontId="34" fillId="0" borderId="24" xfId="0" applyNumberFormat="1" applyFont="1" applyFill="1" applyBorder="1" applyAlignment="1">
      <alignment horizontal="right" vertical="top"/>
    </xf>
    <xf numFmtId="3" fontId="35" fillId="0" borderId="24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4" xfId="82" applyFont="1" applyFill="1" applyBorder="1" applyAlignment="1"/>
    <xf numFmtId="0" fontId="30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2" xfId="79" applyNumberFormat="1" applyFont="1" applyFill="1" applyBorder="1"/>
    <xf numFmtId="9" fontId="3" fillId="0" borderId="42" xfId="79" applyNumberFormat="1" applyFont="1" applyFill="1" applyBorder="1"/>
    <xf numFmtId="9" fontId="3" fillId="0" borderId="43" xfId="79" applyNumberFormat="1" applyFont="1" applyFill="1" applyBorder="1"/>
    <xf numFmtId="0" fontId="3" fillId="0" borderId="37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38" xfId="79" applyFont="1" applyFill="1" applyBorder="1"/>
    <xf numFmtId="0" fontId="3" fillId="0" borderId="39" xfId="79" applyFont="1" applyFill="1" applyBorder="1"/>
    <xf numFmtId="164" fontId="3" fillId="0" borderId="71" xfId="53" applyNumberFormat="1" applyFont="1" applyFill="1" applyBorder="1"/>
    <xf numFmtId="9" fontId="3" fillId="0" borderId="71" xfId="53" applyNumberFormat="1" applyFont="1" applyFill="1" applyBorder="1"/>
    <xf numFmtId="0" fontId="33" fillId="0" borderId="31" xfId="0" applyFont="1" applyFill="1" applyBorder="1" applyAlignment="1"/>
    <xf numFmtId="0" fontId="33" fillId="0" borderId="32" xfId="0" applyFont="1" applyFill="1" applyBorder="1" applyAlignment="1"/>
    <xf numFmtId="0" fontId="33" fillId="0" borderId="63" xfId="0" applyFont="1" applyFill="1" applyBorder="1" applyAlignment="1"/>
    <xf numFmtId="0" fontId="29" fillId="2" borderId="27" xfId="78" applyFont="1" applyFill="1" applyBorder="1" applyAlignment="1">
      <alignment horizontal="right"/>
    </xf>
    <xf numFmtId="3" fontId="29" fillId="2" borderId="62" xfId="78" applyNumberFormat="1" applyFont="1" applyFill="1" applyBorder="1"/>
    <xf numFmtId="0" fontId="3" fillId="2" borderId="20" xfId="79" applyFont="1" applyFill="1" applyBorder="1" applyAlignment="1">
      <alignment horizontal="left"/>
    </xf>
    <xf numFmtId="0" fontId="3" fillId="2" borderId="28" xfId="79" applyFont="1" applyFill="1" applyBorder="1" applyAlignment="1">
      <alignment horizontal="left"/>
    </xf>
    <xf numFmtId="0" fontId="3" fillId="2" borderId="24" xfId="80" applyFont="1" applyFill="1" applyBorder="1"/>
    <xf numFmtId="0" fontId="3" fillId="2" borderId="23" xfId="80" applyFont="1" applyFill="1" applyBorder="1"/>
    <xf numFmtId="0" fontId="3" fillId="2" borderId="41" xfId="79" applyFont="1" applyFill="1" applyBorder="1"/>
    <xf numFmtId="0" fontId="3" fillId="2" borderId="40" xfId="79" applyFont="1" applyFill="1" applyBorder="1"/>
    <xf numFmtId="0" fontId="3" fillId="2" borderId="69" xfId="53" applyFont="1" applyFill="1" applyBorder="1" applyAlignment="1">
      <alignment horizontal="right"/>
    </xf>
    <xf numFmtId="0" fontId="33" fillId="0" borderId="26" xfId="0" applyFont="1" applyBorder="1" applyAlignment="1"/>
    <xf numFmtId="0" fontId="33" fillId="5" borderId="7" xfId="0" applyFont="1" applyFill="1" applyBorder="1"/>
    <xf numFmtId="0" fontId="33" fillId="5" borderId="11" xfId="0" applyFont="1" applyFill="1" applyBorder="1"/>
    <xf numFmtId="0" fontId="33" fillId="5" borderId="23" xfId="0" applyFont="1" applyFill="1" applyBorder="1"/>
    <xf numFmtId="0" fontId="33" fillId="5" borderId="44" xfId="0" applyFont="1" applyFill="1" applyBorder="1"/>
    <xf numFmtId="0" fontId="33" fillId="5" borderId="52" xfId="0" applyFont="1" applyFill="1" applyBorder="1"/>
    <xf numFmtId="9" fontId="35" fillId="0" borderId="7" xfId="0" applyNumberFormat="1" applyFont="1" applyFill="1" applyBorder="1" applyAlignment="1">
      <alignment horizontal="right" vertical="top"/>
    </xf>
    <xf numFmtId="9" fontId="35" fillId="0" borderId="11" xfId="0" applyNumberFormat="1" applyFont="1" applyFill="1" applyBorder="1" applyAlignment="1">
      <alignment horizontal="right" vertical="top"/>
    </xf>
    <xf numFmtId="9" fontId="37" fillId="0" borderId="11" xfId="0" applyNumberFormat="1" applyFont="1" applyFill="1" applyBorder="1" applyAlignment="1">
      <alignment horizontal="right" vertical="top"/>
    </xf>
    <xf numFmtId="9" fontId="35" fillId="0" borderId="23" xfId="0" applyNumberFormat="1" applyFont="1" applyFill="1" applyBorder="1" applyAlignment="1">
      <alignment horizontal="right" vertical="top"/>
    </xf>
    <xf numFmtId="3" fontId="32" fillId="0" borderId="30" xfId="53" applyNumberFormat="1" applyFont="1" applyFill="1" applyBorder="1"/>
    <xf numFmtId="3" fontId="32" fillId="0" borderId="26" xfId="53" applyNumberFormat="1" applyFont="1" applyFill="1" applyBorder="1"/>
    <xf numFmtId="0" fontId="29" fillId="0" borderId="3" xfId="78" applyFont="1" applyFill="1" applyBorder="1" applyAlignment="1">
      <alignment horizontal="left"/>
    </xf>
    <xf numFmtId="0" fontId="32" fillId="2" borderId="52" xfId="0" applyFont="1" applyFill="1" applyBorder="1" applyAlignment="1">
      <alignment horizontal="center"/>
    </xf>
    <xf numFmtId="3" fontId="3" fillId="0" borderId="70" xfId="53" applyNumberFormat="1" applyFont="1" applyFill="1" applyBorder="1"/>
    <xf numFmtId="3" fontId="3" fillId="0" borderId="71" xfId="53" applyNumberFormat="1" applyFont="1" applyFill="1" applyBorder="1"/>
    <xf numFmtId="3" fontId="3" fillId="0" borderId="72" xfId="53" applyNumberFormat="1" applyFont="1" applyFill="1" applyBorder="1"/>
    <xf numFmtId="0" fontId="32" fillId="2" borderId="52" xfId="0" applyNumberFormat="1" applyFont="1" applyFill="1" applyBorder="1" applyAlignment="1">
      <alignment horizontal="center"/>
    </xf>
    <xf numFmtId="169" fontId="33" fillId="0" borderId="0" xfId="0" applyNumberFormat="1" applyFont="1" applyFill="1"/>
    <xf numFmtId="0" fontId="32" fillId="2" borderId="48" xfId="74" applyFont="1" applyFill="1" applyBorder="1" applyAlignment="1">
      <alignment horizontal="center"/>
    </xf>
    <xf numFmtId="0" fontId="28" fillId="5" borderId="44" xfId="81" applyFont="1" applyFill="1" applyBorder="1"/>
    <xf numFmtId="0" fontId="32" fillId="2" borderId="24" xfId="81" applyFont="1" applyFill="1" applyBorder="1" applyAlignment="1">
      <alignment horizontal="center"/>
    </xf>
    <xf numFmtId="0" fontId="32" fillId="2" borderId="23" xfId="81" applyFont="1" applyFill="1" applyBorder="1" applyAlignment="1">
      <alignment horizontal="center"/>
    </xf>
    <xf numFmtId="0" fontId="33" fillId="0" borderId="0" xfId="0" applyFont="1" applyFill="1" applyBorder="1" applyAlignment="1"/>
    <xf numFmtId="0" fontId="47" fillId="2" borderId="18" xfId="1" applyFont="1" applyFill="1" applyBorder="1"/>
    <xf numFmtId="0" fontId="48" fillId="0" borderId="0" xfId="0" applyFont="1" applyFill="1"/>
    <xf numFmtId="0" fontId="49" fillId="0" borderId="0" xfId="0" applyFont="1" applyFill="1"/>
    <xf numFmtId="0" fontId="49" fillId="0" borderId="0" xfId="0" applyFont="1" applyFill="1" applyBorder="1"/>
    <xf numFmtId="3" fontId="33" fillId="0" borderId="30" xfId="0" applyNumberFormat="1" applyFont="1" applyFill="1" applyBorder="1"/>
    <xf numFmtId="3" fontId="33" fillId="0" borderId="25" xfId="0" applyNumberFormat="1" applyFont="1" applyFill="1" applyBorder="1"/>
    <xf numFmtId="3" fontId="33" fillId="0" borderId="9" xfId="0" applyNumberFormat="1" applyFont="1" applyFill="1" applyBorder="1"/>
    <xf numFmtId="3" fontId="33" fillId="0" borderId="10" xfId="0" applyNumberFormat="1" applyFont="1" applyFill="1" applyBorder="1"/>
    <xf numFmtId="3" fontId="33" fillId="0" borderId="13" xfId="0" applyNumberFormat="1" applyFont="1" applyFill="1" applyBorder="1"/>
    <xf numFmtId="3" fontId="33" fillId="0" borderId="14" xfId="0" applyNumberFormat="1" applyFont="1" applyFill="1" applyBorder="1"/>
    <xf numFmtId="9" fontId="33" fillId="0" borderId="26" xfId="0" applyNumberFormat="1" applyFont="1" applyFill="1" applyBorder="1"/>
    <xf numFmtId="9" fontId="33" fillId="0" borderId="11" xfId="0" applyNumberFormat="1" applyFont="1" applyFill="1" applyBorder="1"/>
    <xf numFmtId="9" fontId="33" fillId="0" borderId="15" xfId="0" applyNumberFormat="1" applyFont="1" applyFill="1" applyBorder="1"/>
    <xf numFmtId="9" fontId="29" fillId="2" borderId="21" xfId="81" applyNumberFormat="1" applyFont="1" applyFill="1" applyBorder="1"/>
    <xf numFmtId="9" fontId="29" fillId="4" borderId="21" xfId="81" applyNumberFormat="1" applyFont="1" applyFill="1" applyBorder="1"/>
    <xf numFmtId="9" fontId="29" fillId="3" borderId="21" xfId="81" applyNumberFormat="1" applyFont="1" applyFill="1" applyBorder="1"/>
    <xf numFmtId="0" fontId="32" fillId="2" borderId="22" xfId="81" applyFont="1" applyFill="1" applyBorder="1" applyAlignment="1">
      <alignment horizontal="center"/>
    </xf>
    <xf numFmtId="0" fontId="33" fillId="0" borderId="0" xfId="0" applyFont="1" applyFill="1"/>
    <xf numFmtId="0" fontId="33" fillId="0" borderId="52" xfId="0" applyFont="1" applyFill="1" applyBorder="1" applyAlignment="1"/>
    <xf numFmtId="0" fontId="33" fillId="0" borderId="0" xfId="0" applyFont="1" applyFill="1" applyAlignment="1"/>
    <xf numFmtId="0" fontId="47" fillId="4" borderId="34" xfId="1" applyFont="1" applyFill="1" applyBorder="1"/>
    <xf numFmtId="0" fontId="47" fillId="4" borderId="18" xfId="1" applyFont="1" applyFill="1" applyBorder="1"/>
    <xf numFmtId="0" fontId="47" fillId="3" borderId="19" xfId="1" applyFont="1" applyFill="1" applyBorder="1"/>
    <xf numFmtId="0" fontId="50" fillId="0" borderId="0" xfId="0" applyFont="1" applyFill="1" applyBorder="1" applyAlignment="1">
      <alignment vertical="center"/>
    </xf>
    <xf numFmtId="0" fontId="50" fillId="0" borderId="0" xfId="0" applyFont="1" applyFill="1" applyAlignment="1">
      <alignment vertical="center"/>
    </xf>
    <xf numFmtId="0" fontId="33" fillId="2" borderId="30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/>
    </xf>
    <xf numFmtId="0" fontId="33" fillId="2" borderId="26" xfId="0" applyFont="1" applyFill="1" applyBorder="1" applyAlignment="1">
      <alignment horizontal="center" vertical="center"/>
    </xf>
    <xf numFmtId="0" fontId="39" fillId="2" borderId="10" xfId="0" applyFont="1" applyFill="1" applyBorder="1" applyAlignment="1">
      <alignment horizontal="center" vertical="center" wrapText="1"/>
    </xf>
    <xf numFmtId="164" fontId="32" fillId="2" borderId="25" xfId="53" applyNumberFormat="1" applyFont="1" applyFill="1" applyBorder="1" applyAlignment="1">
      <alignment horizontal="right"/>
    </xf>
    <xf numFmtId="0" fontId="3" fillId="2" borderId="30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0" fontId="47" fillId="3" borderId="9" xfId="1" applyFont="1" applyFill="1" applyBorder="1"/>
    <xf numFmtId="0" fontId="47" fillId="3" borderId="5" xfId="1" applyFont="1" applyFill="1" applyBorder="1"/>
    <xf numFmtId="0" fontId="47" fillId="6" borderId="5" xfId="1" applyFont="1" applyFill="1" applyBorder="1"/>
    <xf numFmtId="0" fontId="47" fillId="6" borderId="61" xfId="1" applyFont="1" applyFill="1" applyBorder="1"/>
    <xf numFmtId="0" fontId="47" fillId="2" borderId="5" xfId="1" applyFont="1" applyFill="1" applyBorder="1"/>
    <xf numFmtId="0" fontId="47" fillId="4" borderId="5" xfId="1" applyFont="1" applyFill="1" applyBorder="1"/>
    <xf numFmtId="0" fontId="33" fillId="0" borderId="0" xfId="0" applyFont="1"/>
    <xf numFmtId="0" fontId="33" fillId="0" borderId="0" xfId="0" applyFont="1" applyBorder="1" applyAlignment="1"/>
    <xf numFmtId="3" fontId="33" fillId="0" borderId="0" xfId="0" applyNumberFormat="1" applyFont="1"/>
    <xf numFmtId="9" fontId="33" fillId="0" borderId="0" xfId="0" applyNumberFormat="1" applyFont="1"/>
    <xf numFmtId="0" fontId="33" fillId="0" borderId="0" xfId="0" applyFont="1" applyBorder="1"/>
    <xf numFmtId="3" fontId="40" fillId="2" borderId="55" xfId="0" applyNumberFormat="1" applyFont="1" applyFill="1" applyBorder="1"/>
    <xf numFmtId="3" fontId="40" fillId="2" borderId="57" xfId="0" applyNumberFormat="1" applyFont="1" applyFill="1" applyBorder="1"/>
    <xf numFmtId="9" fontId="40" fillId="2" borderId="62" xfId="0" applyNumberFormat="1" applyFont="1" applyFill="1" applyBorder="1"/>
    <xf numFmtId="0" fontId="51" fillId="2" borderId="19" xfId="1" applyFont="1" applyFill="1" applyBorder="1" applyAlignment="1"/>
    <xf numFmtId="0" fontId="33" fillId="2" borderId="29" xfId="0" applyFont="1" applyFill="1" applyBorder="1" applyAlignment="1"/>
    <xf numFmtId="3" fontId="33" fillId="2" borderId="28" xfId="0" applyNumberFormat="1" applyFont="1" applyFill="1" applyBorder="1" applyAlignment="1"/>
    <xf numFmtId="9" fontId="33" fillId="2" borderId="21" xfId="0" applyNumberFormat="1" applyFont="1" applyFill="1" applyBorder="1" applyAlignment="1"/>
    <xf numFmtId="0" fontId="40" fillId="2" borderId="60" xfId="0" applyFont="1" applyFill="1" applyBorder="1" applyAlignment="1"/>
    <xf numFmtId="0" fontId="33" fillId="0" borderId="8" xfId="0" applyFont="1" applyBorder="1" applyAlignment="1"/>
    <xf numFmtId="3" fontId="33" fillId="0" borderId="6" xfId="0" applyNumberFormat="1" applyFont="1" applyBorder="1" applyAlignment="1"/>
    <xf numFmtId="9" fontId="33" fillId="0" borderId="11" xfId="0" applyNumberFormat="1" applyFont="1" applyBorder="1" applyAlignment="1"/>
    <xf numFmtId="0" fontId="30" fillId="2" borderId="35" xfId="1" applyFont="1" applyFill="1" applyBorder="1" applyAlignment="1">
      <alignment horizontal="left" indent="2"/>
    </xf>
    <xf numFmtId="0" fontId="33" fillId="0" borderId="12" xfId="0" applyFont="1" applyBorder="1" applyAlignment="1"/>
    <xf numFmtId="3" fontId="33" fillId="0" borderId="10" xfId="0" applyNumberFormat="1" applyFont="1" applyBorder="1" applyAlignment="1"/>
    <xf numFmtId="9" fontId="33" fillId="0" borderId="10" xfId="0" applyNumberFormat="1" applyFont="1" applyBorder="1" applyAlignment="1"/>
    <xf numFmtId="0" fontId="33" fillId="2" borderId="35" xfId="0" applyFont="1" applyFill="1" applyBorder="1" applyAlignment="1">
      <alignment horizontal="left" indent="2"/>
    </xf>
    <xf numFmtId="0" fontId="32" fillId="2" borderId="35" xfId="1" applyFont="1" applyFill="1" applyBorder="1" applyAlignment="1"/>
    <xf numFmtId="0" fontId="47" fillId="2" borderId="35" xfId="1" applyFont="1" applyFill="1" applyBorder="1" applyAlignment="1">
      <alignment horizontal="left" indent="2"/>
    </xf>
    <xf numFmtId="0" fontId="51" fillId="2" borderId="35" xfId="1" applyFont="1" applyFill="1" applyBorder="1" applyAlignment="1"/>
    <xf numFmtId="0" fontId="33" fillId="0" borderId="33" xfId="0" applyFont="1" applyBorder="1" applyAlignment="1"/>
    <xf numFmtId="3" fontId="33" fillId="0" borderId="24" xfId="0" applyNumberFormat="1" applyFont="1" applyBorder="1" applyAlignment="1"/>
    <xf numFmtId="9" fontId="33" fillId="0" borderId="23" xfId="0" applyNumberFormat="1" applyFont="1" applyBorder="1" applyAlignment="1"/>
    <xf numFmtId="0" fontId="40" fillId="0" borderId="44" xfId="0" applyFont="1" applyFill="1" applyBorder="1" applyAlignment="1">
      <alignment horizontal="left" indent="2"/>
    </xf>
    <xf numFmtId="0" fontId="33" fillId="0" borderId="44" xfId="0" applyFont="1" applyBorder="1" applyAlignment="1"/>
    <xf numFmtId="3" fontId="33" fillId="0" borderId="44" xfId="0" applyNumberFormat="1" applyFont="1" applyBorder="1" applyAlignment="1"/>
    <xf numFmtId="9" fontId="33" fillId="0" borderId="44" xfId="0" applyNumberFormat="1" applyFont="1" applyBorder="1" applyAlignment="1"/>
    <xf numFmtId="0" fontId="51" fillId="4" borderId="19" xfId="1" applyFont="1" applyFill="1" applyBorder="1" applyAlignment="1">
      <alignment horizontal="left"/>
    </xf>
    <xf numFmtId="0" fontId="33" fillId="4" borderId="29" xfId="0" applyFont="1" applyFill="1" applyBorder="1" applyAlignment="1"/>
    <xf numFmtId="3" fontId="33" fillId="4" borderId="28" xfId="0" applyNumberFormat="1" applyFont="1" applyFill="1" applyBorder="1" applyAlignment="1"/>
    <xf numFmtId="9" fontId="33" fillId="4" borderId="21" xfId="0" applyNumberFormat="1" applyFont="1" applyFill="1" applyBorder="1" applyAlignment="1"/>
    <xf numFmtId="0" fontId="47" fillId="4" borderId="35" xfId="1" applyFont="1" applyFill="1" applyBorder="1" applyAlignment="1">
      <alignment horizontal="left" indent="2"/>
    </xf>
    <xf numFmtId="0" fontId="51" fillId="4" borderId="35" xfId="1" applyFont="1" applyFill="1" applyBorder="1" applyAlignment="1">
      <alignment horizontal="left"/>
    </xf>
    <xf numFmtId="0" fontId="33" fillId="4" borderId="36" xfId="0" applyFont="1" applyFill="1" applyBorder="1" applyAlignment="1">
      <alignment horizontal="left" indent="2"/>
    </xf>
    <xf numFmtId="0" fontId="40" fillId="0" borderId="0" xfId="0" applyFont="1" applyFill="1" applyBorder="1" applyAlignment="1"/>
    <xf numFmtId="0" fontId="33" fillId="0" borderId="0" xfId="0" applyFont="1" applyAlignment="1"/>
    <xf numFmtId="3" fontId="33" fillId="0" borderId="0" xfId="0" applyNumberFormat="1" applyFont="1" applyAlignment="1"/>
    <xf numFmtId="9" fontId="33" fillId="0" borderId="52" xfId="0" applyNumberFormat="1" applyFont="1" applyBorder="1" applyAlignment="1"/>
    <xf numFmtId="0" fontId="40" fillId="3" borderId="19" xfId="0" applyFont="1" applyFill="1" applyBorder="1" applyAlignment="1"/>
    <xf numFmtId="0" fontId="33" fillId="3" borderId="29" xfId="0" applyFont="1" applyFill="1" applyBorder="1" applyAlignment="1"/>
    <xf numFmtId="3" fontId="33" fillId="3" borderId="28" xfId="0" applyNumberFormat="1" applyFont="1" applyFill="1" applyBorder="1" applyAlignment="1"/>
    <xf numFmtId="9" fontId="33" fillId="3" borderId="21" xfId="0" applyNumberFormat="1" applyFont="1" applyFill="1" applyBorder="1" applyAlignment="1"/>
    <xf numFmtId="0" fontId="41" fillId="0" borderId="0" xfId="0" applyFont="1" applyFill="1" applyBorder="1" applyAlignment="1"/>
    <xf numFmtId="0" fontId="42" fillId="0" borderId="0" xfId="0" applyFont="1" applyFill="1"/>
    <xf numFmtId="16" fontId="42" fillId="0" borderId="0" xfId="0" quotePrefix="1" applyNumberFormat="1" applyFont="1" applyFill="1"/>
    <xf numFmtId="0" fontId="42" fillId="0" borderId="0" xfId="0" quotePrefix="1" applyFont="1" applyFill="1"/>
    <xf numFmtId="171" fontId="42" fillId="0" borderId="0" xfId="0" applyNumberFormat="1" applyFont="1" applyFill="1"/>
    <xf numFmtId="172" fontId="42" fillId="0" borderId="0" xfId="0" applyNumberFormat="1" applyFont="1" applyFill="1"/>
    <xf numFmtId="3" fontId="42" fillId="0" borderId="0" xfId="0" applyNumberFormat="1" applyFont="1" applyFill="1"/>
    <xf numFmtId="0" fontId="8" fillId="0" borderId="0" xfId="81" applyFont="1" applyFill="1"/>
    <xf numFmtId="0" fontId="52" fillId="0" borderId="44" xfId="81" applyFont="1" applyFill="1" applyBorder="1" applyAlignment="1"/>
    <xf numFmtId="0" fontId="7" fillId="0" borderId="0" xfId="78" applyFont="1" applyFill="1" applyBorder="1" applyAlignment="1"/>
    <xf numFmtId="3" fontId="33" fillId="0" borderId="0" xfId="0" applyNumberFormat="1" applyFont="1" applyFill="1"/>
    <xf numFmtId="0" fontId="33" fillId="0" borderId="0" xfId="0" applyFont="1" applyFill="1" applyAlignment="1">
      <alignment horizontal="left"/>
    </xf>
    <xf numFmtId="164" fontId="33" fillId="0" borderId="0" xfId="0" applyNumberFormat="1" applyFont="1" applyFill="1"/>
    <xf numFmtId="9" fontId="33" fillId="0" borderId="0" xfId="0" applyNumberFormat="1" applyFont="1" applyFill="1"/>
    <xf numFmtId="164" fontId="28" fillId="0" borderId="0" xfId="78" applyNumberFormat="1" applyFont="1" applyFill="1" applyBorder="1" applyAlignment="1"/>
    <xf numFmtId="3" fontId="28" fillId="0" borderId="0" xfId="78" applyNumberFormat="1" applyFont="1" applyFill="1" applyBorder="1" applyAlignment="1"/>
    <xf numFmtId="164" fontId="33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3" fillId="0" borderId="0" xfId="0" applyFont="1" applyFill="1" applyAlignment="1">
      <alignment horizontal="right"/>
    </xf>
    <xf numFmtId="165" fontId="33" fillId="0" borderId="0" xfId="0" applyNumberFormat="1" applyFont="1" applyFill="1"/>
    <xf numFmtId="0" fontId="40" fillId="2" borderId="27" xfId="0" applyFont="1" applyFill="1" applyBorder="1" applyAlignment="1">
      <alignment horizontal="right"/>
    </xf>
    <xf numFmtId="169" fontId="40" fillId="0" borderId="20" xfId="0" applyNumberFormat="1" applyFont="1" applyFill="1" applyBorder="1" applyAlignment="1"/>
    <xf numFmtId="169" fontId="40" fillId="0" borderId="28" xfId="0" applyNumberFormat="1" applyFont="1" applyFill="1" applyBorder="1" applyAlignment="1"/>
    <xf numFmtId="9" fontId="40" fillId="0" borderId="21" xfId="0" applyNumberFormat="1" applyFont="1" applyFill="1" applyBorder="1" applyAlignment="1"/>
    <xf numFmtId="169" fontId="40" fillId="0" borderId="29" xfId="0" applyNumberFormat="1" applyFont="1" applyFill="1" applyBorder="1" applyAlignment="1"/>
    <xf numFmtId="9" fontId="40" fillId="0" borderId="54" xfId="0" applyNumberFormat="1" applyFont="1" applyFill="1" applyBorder="1" applyAlignment="1"/>
    <xf numFmtId="169" fontId="33" fillId="0" borderId="0" xfId="0" applyNumberFormat="1" applyFont="1" applyFill="1" applyBorder="1" applyAlignment="1"/>
    <xf numFmtId="9" fontId="33" fillId="0" borderId="0" xfId="0" applyNumberFormat="1" applyFont="1" applyFill="1" applyBorder="1" applyAlignment="1"/>
    <xf numFmtId="3" fontId="33" fillId="0" borderId="52" xfId="0" applyNumberFormat="1" applyFont="1" applyFill="1" applyBorder="1" applyAlignment="1"/>
    <xf numFmtId="9" fontId="33" fillId="0" borderId="52" xfId="0" applyNumberFormat="1" applyFont="1" applyFill="1" applyBorder="1" applyAlignment="1"/>
    <xf numFmtId="3" fontId="33" fillId="0" borderId="0" xfId="0" applyNumberFormat="1" applyFont="1" applyFill="1" applyBorder="1" applyAlignment="1"/>
    <xf numFmtId="3" fontId="0" fillId="0" borderId="0" xfId="0" applyNumberFormat="1"/>
    <xf numFmtId="0" fontId="55" fillId="0" borderId="0" xfId="1" applyFont="1" applyFill="1"/>
    <xf numFmtId="3" fontId="53" fillId="0" borderId="0" xfId="26" applyNumberFormat="1" applyFont="1" applyFill="1" applyBorder="1" applyAlignment="1"/>
    <xf numFmtId="0" fontId="58" fillId="0" borderId="0" xfId="0" applyFont="1" applyAlignment="1">
      <alignment horizontal="left" vertical="center" indent="1"/>
    </xf>
    <xf numFmtId="0" fontId="58" fillId="0" borderId="0" xfId="0" applyFont="1" applyAlignment="1">
      <alignment vertical="center"/>
    </xf>
    <xf numFmtId="0" fontId="0" fillId="0" borderId="0" xfId="0" applyAlignment="1"/>
    <xf numFmtId="0" fontId="59" fillId="0" borderId="0" xfId="0" applyFont="1"/>
    <xf numFmtId="0" fontId="32" fillId="2" borderId="99" xfId="74" applyFont="1" applyFill="1" applyBorder="1" applyAlignment="1">
      <alignment horizontal="center"/>
    </xf>
    <xf numFmtId="0" fontId="32" fillId="2" borderId="80" xfId="81" applyFont="1" applyFill="1" applyBorder="1" applyAlignment="1">
      <alignment horizontal="center"/>
    </xf>
    <xf numFmtId="0" fontId="32" fillId="2" borderId="81" xfId="81" applyFont="1" applyFill="1" applyBorder="1" applyAlignment="1">
      <alignment horizontal="center"/>
    </xf>
    <xf numFmtId="0" fontId="32" fillId="2" borderId="82" xfId="81" applyFont="1" applyFill="1" applyBorder="1" applyAlignment="1">
      <alignment horizontal="center"/>
    </xf>
    <xf numFmtId="0" fontId="32" fillId="2" borderId="83" xfId="81" applyFont="1" applyFill="1" applyBorder="1" applyAlignment="1">
      <alignment horizontal="center"/>
    </xf>
    <xf numFmtId="0" fontId="3" fillId="2" borderId="20" xfId="79" applyFont="1" applyFill="1" applyBorder="1" applyAlignment="1"/>
    <xf numFmtId="0" fontId="3" fillId="2" borderId="28" xfId="79" applyFont="1" applyFill="1" applyBorder="1" applyAlignment="1"/>
    <xf numFmtId="0" fontId="30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7" xfId="79" applyFont="1" applyFill="1" applyBorder="1" applyAlignment="1">
      <alignment horizontal="right"/>
    </xf>
    <xf numFmtId="9" fontId="33" fillId="0" borderId="28" xfId="0" applyNumberFormat="1" applyFont="1" applyFill="1" applyBorder="1"/>
    <xf numFmtId="9" fontId="33" fillId="0" borderId="21" xfId="0" applyNumberFormat="1" applyFont="1" applyFill="1" applyBorder="1"/>
    <xf numFmtId="9" fontId="33" fillId="0" borderId="29" xfId="0" applyNumberFormat="1" applyFont="1" applyFill="1" applyBorder="1"/>
    <xf numFmtId="3" fontId="7" fillId="0" borderId="20" xfId="78" applyNumberFormat="1" applyFont="1" applyFill="1" applyBorder="1" applyAlignment="1"/>
    <xf numFmtId="3" fontId="7" fillId="0" borderId="28" xfId="78" applyNumberFormat="1" applyFont="1" applyFill="1" applyBorder="1" applyAlignment="1"/>
    <xf numFmtId="3" fontId="7" fillId="0" borderId="21" xfId="78" applyNumberFormat="1" applyFont="1" applyFill="1" applyBorder="1" applyAlignment="1"/>
    <xf numFmtId="0" fontId="33" fillId="5" borderId="88" xfId="0" applyFont="1" applyFill="1" applyBorder="1"/>
    <xf numFmtId="0" fontId="33" fillId="0" borderId="89" xfId="0" applyFont="1" applyBorder="1" applyAlignment="1"/>
    <xf numFmtId="9" fontId="33" fillId="0" borderId="87" xfId="0" applyNumberFormat="1" applyFont="1" applyBorder="1" applyAlignment="1"/>
    <xf numFmtId="0" fontId="26" fillId="2" borderId="35" xfId="1" applyFill="1" applyBorder="1" applyAlignment="1">
      <alignment horizontal="left" indent="4"/>
    </xf>
    <xf numFmtId="0" fontId="40" fillId="0" borderId="0" xfId="0" applyFont="1" applyFill="1" applyAlignment="1">
      <alignment horizontal="left" indent="1"/>
    </xf>
    <xf numFmtId="3" fontId="40" fillId="0" borderId="20" xfId="0" applyNumberFormat="1" applyFont="1" applyFill="1" applyBorder="1" applyAlignment="1"/>
    <xf numFmtId="3" fontId="40" fillId="0" borderId="28" xfId="0" applyNumberFormat="1" applyFont="1" applyFill="1" applyBorder="1" applyAlignment="1"/>
    <xf numFmtId="169" fontId="40" fillId="0" borderId="21" xfId="0" applyNumberFormat="1" applyFont="1" applyFill="1" applyBorder="1" applyAlignment="1"/>
    <xf numFmtId="49" fontId="38" fillId="2" borderId="87" xfId="0" quotePrefix="1" applyNumberFormat="1" applyFont="1" applyFill="1" applyBorder="1" applyAlignment="1">
      <alignment horizontal="center" vertical="center"/>
    </xf>
    <xf numFmtId="0" fontId="26" fillId="4" borderId="85" xfId="1" applyFill="1" applyBorder="1" applyAlignment="1">
      <alignment horizontal="left" indent="4"/>
    </xf>
    <xf numFmtId="0" fontId="26" fillId="4" borderId="35" xfId="1" applyFill="1" applyBorder="1" applyAlignment="1">
      <alignment horizontal="left" indent="2"/>
    </xf>
    <xf numFmtId="0" fontId="33" fillId="0" borderId="86" xfId="0" applyFont="1" applyBorder="1"/>
    <xf numFmtId="0" fontId="32" fillId="2" borderId="76" xfId="0" applyFont="1" applyFill="1" applyBorder="1" applyAlignment="1">
      <alignment horizontal="center" vertical="top" wrapText="1"/>
    </xf>
    <xf numFmtId="0" fontId="26" fillId="6" borderId="5" xfId="1" applyFill="1" applyBorder="1"/>
    <xf numFmtId="0" fontId="32" fillId="2" borderId="46" xfId="81" applyFont="1" applyFill="1" applyBorder="1" applyAlignment="1">
      <alignment horizontal="center"/>
    </xf>
    <xf numFmtId="0" fontId="32" fillId="2" borderId="47" xfId="81" applyFont="1" applyFill="1" applyBorder="1" applyAlignment="1">
      <alignment horizontal="center"/>
    </xf>
    <xf numFmtId="0" fontId="32" fillId="2" borderId="25" xfId="74" applyFont="1" applyFill="1" applyBorder="1" applyAlignment="1">
      <alignment horizontal="center"/>
    </xf>
    <xf numFmtId="0" fontId="7" fillId="0" borderId="3" xfId="78" applyFont="1" applyFill="1" applyBorder="1" applyAlignment="1"/>
    <xf numFmtId="3" fontId="40" fillId="0" borderId="21" xfId="0" applyNumberFormat="1" applyFont="1" applyFill="1" applyBorder="1" applyAlignment="1"/>
    <xf numFmtId="0" fontId="40" fillId="2" borderId="19" xfId="0" applyFont="1" applyFill="1" applyBorder="1" applyAlignment="1">
      <alignment horizontal="right"/>
    </xf>
    <xf numFmtId="0" fontId="28" fillId="0" borderId="0" xfId="78" applyNumberFormat="1" applyFont="1" applyFill="1" applyBorder="1" applyAlignment="1"/>
    <xf numFmtId="0" fontId="33" fillId="0" borderId="0" xfId="0" applyNumberFormat="1" applyFont="1" applyFill="1"/>
    <xf numFmtId="9" fontId="0" fillId="0" borderId="0" xfId="0" applyNumberFormat="1"/>
    <xf numFmtId="168" fontId="0" fillId="0" borderId="0" xfId="0" applyNumberFormat="1"/>
    <xf numFmtId="0" fontId="49" fillId="0" borderId="0" xfId="0" applyFont="1" applyFill="1" applyAlignment="1">
      <alignment horizontal="left" indent="2"/>
    </xf>
    <xf numFmtId="176" fontId="40" fillId="0" borderId="16" xfId="0" applyNumberFormat="1" applyFont="1" applyBorder="1" applyAlignment="1">
      <alignment vertical="center"/>
    </xf>
    <xf numFmtId="173" fontId="40" fillId="0" borderId="32" xfId="0" applyNumberFormat="1" applyFont="1" applyBorder="1" applyAlignment="1">
      <alignment vertical="center"/>
    </xf>
    <xf numFmtId="173" fontId="33" fillId="0" borderId="17" xfId="0" applyNumberFormat="1" applyFont="1" applyBorder="1" applyAlignment="1">
      <alignment vertical="center"/>
    </xf>
    <xf numFmtId="173" fontId="33" fillId="0" borderId="0" xfId="0" applyNumberFormat="1" applyFont="1" applyBorder="1" applyAlignment="1">
      <alignment vertical="center"/>
    </xf>
    <xf numFmtId="173" fontId="33" fillId="0" borderId="16" xfId="0" applyNumberFormat="1" applyFont="1" applyBorder="1" applyAlignment="1">
      <alignment vertical="center"/>
    </xf>
    <xf numFmtId="174" fontId="33" fillId="0" borderId="0" xfId="0" applyNumberFormat="1" applyFont="1" applyBorder="1" applyAlignment="1">
      <alignment vertical="center"/>
    </xf>
    <xf numFmtId="0" fontId="56" fillId="0" borderId="17" xfId="0" applyFont="1" applyFill="1" applyBorder="1" applyAlignment="1">
      <alignment horizontal="left" vertical="center"/>
    </xf>
    <xf numFmtId="0" fontId="40" fillId="2" borderId="0" xfId="0" applyFont="1" applyFill="1" applyBorder="1" applyAlignment="1">
      <alignment horizontal="center" vertical="center"/>
    </xf>
    <xf numFmtId="173" fontId="33" fillId="0" borderId="0" xfId="0" applyNumberFormat="1" applyFont="1" applyBorder="1" applyAlignment="1">
      <alignment horizontal="right" vertical="center"/>
    </xf>
    <xf numFmtId="175" fontId="33" fillId="0" borderId="0" xfId="0" applyNumberFormat="1" applyFont="1" applyBorder="1" applyAlignment="1">
      <alignment horizontal="right" vertical="center"/>
    </xf>
    <xf numFmtId="3" fontId="40" fillId="0" borderId="68" xfId="0" applyNumberFormat="1" applyFont="1" applyBorder="1" applyAlignment="1">
      <alignment horizontal="right" vertical="center"/>
    </xf>
    <xf numFmtId="9" fontId="40" fillId="0" borderId="106" xfId="0" applyNumberFormat="1" applyFont="1" applyBorder="1" applyAlignment="1">
      <alignment horizontal="right" vertical="center"/>
    </xf>
    <xf numFmtId="173" fontId="40" fillId="0" borderId="106" xfId="0" applyNumberFormat="1" applyFont="1" applyBorder="1" applyAlignment="1">
      <alignment horizontal="right" vertical="center"/>
    </xf>
    <xf numFmtId="173" fontId="40" fillId="0" borderId="74" xfId="0" applyNumberFormat="1" applyFont="1" applyBorder="1" applyAlignment="1">
      <alignment horizontal="right" vertical="center"/>
    </xf>
    <xf numFmtId="173" fontId="40" fillId="0" borderId="76" xfId="0" applyNumberFormat="1" applyFont="1" applyBorder="1" applyAlignment="1">
      <alignment vertical="center"/>
    </xf>
    <xf numFmtId="173" fontId="40" fillId="0" borderId="107" xfId="0" applyNumberFormat="1" applyFont="1" applyBorder="1" applyAlignment="1">
      <alignment vertical="center"/>
    </xf>
    <xf numFmtId="173" fontId="40" fillId="0" borderId="106" xfId="0" applyNumberFormat="1" applyFont="1" applyBorder="1" applyAlignment="1">
      <alignment vertical="center"/>
    </xf>
    <xf numFmtId="173" fontId="40" fillId="0" borderId="74" xfId="0" applyNumberFormat="1" applyFont="1" applyBorder="1" applyAlignment="1">
      <alignment vertical="center"/>
    </xf>
    <xf numFmtId="173" fontId="40" fillId="0" borderId="108" xfId="0" applyNumberFormat="1" applyFont="1" applyBorder="1" applyAlignment="1">
      <alignment vertical="center"/>
    </xf>
    <xf numFmtId="174" fontId="40" fillId="0" borderId="109" xfId="0" applyNumberFormat="1" applyFont="1" applyBorder="1" applyAlignment="1">
      <alignment vertical="center"/>
    </xf>
    <xf numFmtId="174" fontId="40" fillId="0" borderId="106" xfId="0" applyNumberFormat="1" applyFont="1" applyBorder="1" applyAlignment="1">
      <alignment vertical="center"/>
    </xf>
    <xf numFmtId="174" fontId="40" fillId="0" borderId="74" xfId="0" applyNumberFormat="1" applyFont="1" applyBorder="1" applyAlignment="1">
      <alignment vertical="center"/>
    </xf>
    <xf numFmtId="168" fontId="40" fillId="0" borderId="100" xfId="0" applyNumberFormat="1" applyFont="1" applyBorder="1" applyAlignment="1">
      <alignment vertical="center"/>
    </xf>
    <xf numFmtId="0" fontId="33" fillId="0" borderId="107" xfId="0" applyFont="1" applyBorder="1" applyAlignment="1">
      <alignment horizontal="center" vertical="center"/>
    </xf>
    <xf numFmtId="166" fontId="40" fillId="2" borderId="74" xfId="0" applyNumberFormat="1" applyFont="1" applyFill="1" applyBorder="1" applyAlignment="1">
      <alignment horizontal="center" vertical="center"/>
    </xf>
    <xf numFmtId="173" fontId="40" fillId="0" borderId="83" xfId="0" applyNumberFormat="1" applyFont="1" applyBorder="1" applyAlignment="1">
      <alignment horizontal="right" vertical="center"/>
    </xf>
    <xf numFmtId="175" fontId="40" fillId="0" borderId="82" xfId="0" applyNumberFormat="1" applyFont="1" applyBorder="1" applyAlignment="1">
      <alignment horizontal="right" vertical="center"/>
    </xf>
    <xf numFmtId="173" fontId="40" fillId="0" borderId="82" xfId="0" applyNumberFormat="1" applyFont="1" applyBorder="1" applyAlignment="1">
      <alignment horizontal="right" vertical="center"/>
    </xf>
    <xf numFmtId="173" fontId="40" fillId="0" borderId="83" xfId="0" applyNumberFormat="1" applyFont="1" applyBorder="1" applyAlignment="1">
      <alignment vertical="center"/>
    </xf>
    <xf numFmtId="173" fontId="40" fillId="0" borderId="82" xfId="0" applyNumberFormat="1" applyFont="1" applyBorder="1" applyAlignment="1">
      <alignment vertical="center"/>
    </xf>
    <xf numFmtId="173" fontId="40" fillId="0" borderId="81" xfId="0" applyNumberFormat="1" applyFont="1" applyBorder="1" applyAlignment="1">
      <alignment vertical="center"/>
    </xf>
    <xf numFmtId="176" fontId="40" fillId="0" borderId="81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56" fillId="9" borderId="87" xfId="0" quotePrefix="1" applyFont="1" applyFill="1" applyBorder="1" applyAlignment="1">
      <alignment horizontal="center" vertical="center" wrapText="1"/>
    </xf>
    <xf numFmtId="0" fontId="41" fillId="9" borderId="87" xfId="0" quotePrefix="1" applyFont="1" applyFill="1" applyBorder="1" applyAlignment="1">
      <alignment horizontal="center" vertical="center" wrapText="1"/>
    </xf>
    <xf numFmtId="0" fontId="41" fillId="9" borderId="86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7" borderId="115" xfId="0" applyNumberFormat="1" applyFont="1" applyFill="1" applyBorder="1"/>
    <xf numFmtId="3" fontId="0" fillId="7" borderId="75" xfId="0" applyNumberFormat="1" applyFont="1" applyFill="1" applyBorder="1"/>
    <xf numFmtId="0" fontId="0" fillId="0" borderId="116" xfId="0" applyNumberFormat="1" applyFont="1" applyBorder="1"/>
    <xf numFmtId="3" fontId="0" fillId="0" borderId="117" xfId="0" applyNumberFormat="1" applyFont="1" applyBorder="1"/>
    <xf numFmtId="0" fontId="0" fillId="7" borderId="116" xfId="0" applyNumberFormat="1" applyFont="1" applyFill="1" applyBorder="1"/>
    <xf numFmtId="3" fontId="0" fillId="7" borderId="117" xfId="0" applyNumberFormat="1" applyFont="1" applyFill="1" applyBorder="1"/>
    <xf numFmtId="0" fontId="54" fillId="8" borderId="116" xfId="0" applyNumberFormat="1" applyFont="1" applyFill="1" applyBorder="1"/>
    <xf numFmtId="3" fontId="54" fillId="8" borderId="117" xfId="0" applyNumberFormat="1" applyFont="1" applyFill="1" applyBorder="1"/>
    <xf numFmtId="0" fontId="26" fillId="4" borderId="60" xfId="1" applyFill="1" applyBorder="1" applyAlignment="1">
      <alignment horizontal="left"/>
    </xf>
    <xf numFmtId="0" fontId="40" fillId="3" borderId="27" xfId="0" applyFont="1" applyFill="1" applyBorder="1" applyAlignment="1"/>
    <xf numFmtId="0" fontId="33" fillId="0" borderId="45" xfId="0" applyFont="1" applyBorder="1" applyAlignment="1"/>
    <xf numFmtId="0" fontId="40" fillId="2" borderId="27" xfId="0" applyFont="1" applyFill="1" applyBorder="1" applyAlignment="1"/>
    <xf numFmtId="0" fontId="40" fillId="4" borderId="27" xfId="0" applyFont="1" applyFill="1" applyBorder="1" applyAlignment="1"/>
    <xf numFmtId="0" fontId="43" fillId="0" borderId="2" xfId="0" applyFont="1" applyFill="1" applyBorder="1" applyAlignment="1"/>
    <xf numFmtId="0" fontId="43" fillId="0" borderId="2" xfId="0" applyFont="1" applyBorder="1" applyAlignment="1"/>
    <xf numFmtId="0" fontId="31" fillId="5" borderId="17" xfId="81" applyFont="1" applyFill="1" applyBorder="1" applyAlignment="1">
      <alignment horizontal="center" vertical="center"/>
    </xf>
    <xf numFmtId="0" fontId="42" fillId="0" borderId="3" xfId="0" applyFont="1" applyBorder="1" applyAlignment="1">
      <alignment horizontal="center" vertical="center"/>
    </xf>
    <xf numFmtId="0" fontId="32" fillId="2" borderId="50" xfId="81" applyFont="1" applyFill="1" applyBorder="1" applyAlignment="1">
      <alignment horizontal="center"/>
    </xf>
    <xf numFmtId="0" fontId="32" fillId="2" borderId="51" xfId="81" applyFont="1" applyFill="1" applyBorder="1" applyAlignment="1">
      <alignment horizontal="center"/>
    </xf>
    <xf numFmtId="0" fontId="32" fillId="2" borderId="48" xfId="81" applyFont="1" applyFill="1" applyBorder="1" applyAlignment="1">
      <alignment horizontal="center"/>
    </xf>
    <xf numFmtId="0" fontId="32" fillId="2" borderId="73" xfId="81" applyFont="1" applyFill="1" applyBorder="1" applyAlignment="1">
      <alignment horizontal="center"/>
    </xf>
    <xf numFmtId="0" fontId="32" fillId="2" borderId="49" xfId="81" applyFont="1" applyFill="1" applyBorder="1" applyAlignment="1">
      <alignment horizontal="center"/>
    </xf>
    <xf numFmtId="0" fontId="32" fillId="2" borderId="99" xfId="81" applyFont="1" applyFill="1" applyBorder="1" applyAlignment="1">
      <alignment horizontal="center"/>
    </xf>
    <xf numFmtId="0" fontId="32" fillId="2" borderId="84" xfId="81" applyFont="1" applyFill="1" applyBorder="1" applyAlignment="1">
      <alignment horizontal="center"/>
    </xf>
    <xf numFmtId="0" fontId="43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39" fillId="2" borderId="25" xfId="0" applyFont="1" applyFill="1" applyBorder="1" applyAlignment="1">
      <alignment horizontal="center" vertical="center"/>
    </xf>
    <xf numFmtId="0" fontId="33" fillId="2" borderId="30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/>
    </xf>
    <xf numFmtId="0" fontId="33" fillId="2" borderId="11" xfId="0" applyFont="1" applyFill="1" applyBorder="1" applyAlignment="1">
      <alignment horizontal="center" vertical="center"/>
    </xf>
    <xf numFmtId="0" fontId="6" fillId="0" borderId="2" xfId="0" applyFont="1" applyFill="1" applyBorder="1" applyAlignment="1"/>
    <xf numFmtId="0" fontId="33" fillId="2" borderId="9" xfId="0" applyFont="1" applyFill="1" applyBorder="1" applyAlignment="1">
      <alignment horizontal="center" vertical="center"/>
    </xf>
    <xf numFmtId="0" fontId="33" fillId="2" borderId="10" xfId="0" applyFont="1" applyFill="1" applyBorder="1" applyAlignment="1">
      <alignment horizontal="center" vertical="center"/>
    </xf>
    <xf numFmtId="0" fontId="39" fillId="2" borderId="30" xfId="0" applyFont="1" applyFill="1" applyBorder="1" applyAlignment="1">
      <alignment horizontal="center" vertical="center"/>
    </xf>
    <xf numFmtId="0" fontId="33" fillId="2" borderId="26" xfId="0" applyFont="1" applyFill="1" applyBorder="1" applyAlignment="1">
      <alignment horizontal="center" vertical="center"/>
    </xf>
    <xf numFmtId="0" fontId="39" fillId="2" borderId="10" xfId="0" applyFont="1" applyFill="1" applyBorder="1" applyAlignment="1">
      <alignment horizontal="center" vertical="center" wrapText="1"/>
    </xf>
    <xf numFmtId="0" fontId="33" fillId="2" borderId="24" xfId="0" applyFont="1" applyFill="1" applyBorder="1" applyAlignment="1">
      <alignment horizontal="center" vertical="center" wrapText="1"/>
    </xf>
    <xf numFmtId="0" fontId="37" fillId="2" borderId="10" xfId="0" applyFont="1" applyFill="1" applyBorder="1" applyAlignment="1">
      <alignment horizontal="center" vertical="center" wrapText="1"/>
    </xf>
    <xf numFmtId="0" fontId="37" fillId="2" borderId="11" xfId="0" applyFont="1" applyFill="1" applyBorder="1" applyAlignment="1">
      <alignment horizontal="center" vertical="center" wrapText="1"/>
    </xf>
    <xf numFmtId="0" fontId="33" fillId="2" borderId="23" xfId="0" applyFont="1" applyFill="1" applyBorder="1" applyAlignment="1">
      <alignment horizontal="center" vertical="center" wrapText="1"/>
    </xf>
    <xf numFmtId="0" fontId="32" fillId="2" borderId="97" xfId="81" applyFont="1" applyFill="1" applyBorder="1" applyAlignment="1">
      <alignment horizontal="center"/>
    </xf>
    <xf numFmtId="0" fontId="32" fillId="2" borderId="98" xfId="81" applyFont="1" applyFill="1" applyBorder="1" applyAlignment="1">
      <alignment horizontal="center"/>
    </xf>
    <xf numFmtId="0" fontId="32" fillId="2" borderId="92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3" fillId="0" borderId="2" xfId="14" applyFont="1" applyFill="1" applyBorder="1" applyAlignment="1"/>
    <xf numFmtId="0" fontId="0" fillId="0" borderId="2" xfId="0" applyBorder="1" applyAlignment="1"/>
    <xf numFmtId="164" fontId="32" fillId="0" borderId="0" xfId="53" applyNumberFormat="1" applyFont="1" applyFill="1" applyBorder="1" applyAlignment="1">
      <alignment horizontal="center"/>
    </xf>
    <xf numFmtId="164" fontId="30" fillId="0" borderId="0" xfId="79" applyNumberFormat="1" applyFont="1" applyFill="1" applyBorder="1" applyAlignment="1">
      <alignment horizontal="center"/>
    </xf>
    <xf numFmtId="164" fontId="32" fillId="2" borderId="25" xfId="53" applyNumberFormat="1" applyFont="1" applyFill="1" applyBorder="1" applyAlignment="1">
      <alignment horizontal="right"/>
    </xf>
    <xf numFmtId="164" fontId="30" fillId="2" borderId="30" xfId="79" applyNumberFormat="1" applyFont="1" applyFill="1" applyBorder="1" applyAlignment="1">
      <alignment horizontal="right"/>
    </xf>
    <xf numFmtId="164" fontId="44" fillId="0" borderId="2" xfId="14" applyNumberFormat="1" applyFont="1" applyFill="1" applyBorder="1" applyAlignment="1"/>
    <xf numFmtId="0" fontId="6" fillId="0" borderId="2" xfId="14" applyFont="1" applyFill="1" applyBorder="1" applyAlignment="1">
      <alignment wrapText="1"/>
    </xf>
    <xf numFmtId="0" fontId="6" fillId="0" borderId="2" xfId="14" applyFont="1" applyFill="1" applyBorder="1" applyAlignment="1"/>
    <xf numFmtId="3" fontId="29" fillId="2" borderId="64" xfId="78" applyNumberFormat="1" applyFont="1" applyFill="1" applyBorder="1" applyAlignment="1">
      <alignment horizontal="left"/>
    </xf>
    <xf numFmtId="0" fontId="33" fillId="2" borderId="56" xfId="0" applyFont="1" applyFill="1" applyBorder="1" applyAlignment="1"/>
    <xf numFmtId="3" fontId="29" fillId="2" borderId="58" xfId="78" applyNumberFormat="1" applyFont="1" applyFill="1" applyBorder="1" applyAlignment="1"/>
    <xf numFmtId="0" fontId="40" fillId="2" borderId="64" xfId="0" applyFont="1" applyFill="1" applyBorder="1" applyAlignment="1">
      <alignment horizontal="left"/>
    </xf>
    <xf numFmtId="0" fontId="33" fillId="2" borderId="52" xfId="0" applyFont="1" applyFill="1" applyBorder="1" applyAlignment="1">
      <alignment horizontal="left"/>
    </xf>
    <xf numFmtId="0" fontId="33" fillId="2" borderId="56" xfId="0" applyFont="1" applyFill="1" applyBorder="1" applyAlignment="1">
      <alignment horizontal="left"/>
    </xf>
    <xf numFmtId="0" fontId="40" fillId="2" borderId="58" xfId="0" applyFont="1" applyFill="1" applyBorder="1" applyAlignment="1">
      <alignment horizontal="left"/>
    </xf>
    <xf numFmtId="3" fontId="40" fillId="2" borderId="58" xfId="0" applyNumberFormat="1" applyFont="1" applyFill="1" applyBorder="1" applyAlignment="1">
      <alignment horizontal="left"/>
    </xf>
    <xf numFmtId="3" fontId="33" fillId="2" borderId="53" xfId="0" applyNumberFormat="1" applyFont="1" applyFill="1" applyBorder="1" applyAlignment="1">
      <alignment horizontal="left"/>
    </xf>
    <xf numFmtId="9" fontId="3" fillId="2" borderId="102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101" xfId="80" applyNumberFormat="1" applyFont="1" applyFill="1" applyBorder="1" applyAlignment="1">
      <alignment horizontal="left"/>
    </xf>
    <xf numFmtId="3" fontId="3" fillId="2" borderId="94" xfId="80" applyNumberFormat="1" applyFont="1" applyFill="1" applyBorder="1" applyAlignment="1">
      <alignment horizontal="left"/>
    </xf>
    <xf numFmtId="0" fontId="3" fillId="2" borderId="30" xfId="80" applyFont="1" applyFill="1" applyBorder="1" applyAlignment="1">
      <alignment horizontal="left"/>
    </xf>
    <xf numFmtId="0" fontId="3" fillId="2" borderId="25" xfId="80" applyFont="1" applyFill="1" applyBorder="1" applyAlignment="1">
      <alignment horizontal="left"/>
    </xf>
    <xf numFmtId="0" fontId="3" fillId="2" borderId="26" xfId="80" applyFont="1" applyFill="1" applyBorder="1" applyAlignment="1">
      <alignment horizontal="left"/>
    </xf>
    <xf numFmtId="0" fontId="3" fillId="2" borderId="59" xfId="80" applyFont="1" applyFill="1" applyBorder="1" applyAlignment="1">
      <alignment horizontal="left"/>
    </xf>
    <xf numFmtId="0" fontId="3" fillId="2" borderId="40" xfId="79" applyFont="1" applyFill="1" applyBorder="1" applyAlignment="1"/>
    <xf numFmtId="0" fontId="5" fillId="2" borderId="40" xfId="79" applyFont="1" applyFill="1" applyBorder="1" applyAlignment="1"/>
    <xf numFmtId="0" fontId="5" fillId="2" borderId="67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65" xfId="53" applyFont="1" applyFill="1" applyBorder="1" applyAlignment="1">
      <alignment horizontal="right"/>
    </xf>
    <xf numFmtId="0" fontId="5" fillId="2" borderId="66" xfId="79" applyFont="1" applyFill="1" applyBorder="1" applyAlignment="1"/>
    <xf numFmtId="0" fontId="3" fillId="2" borderId="41" xfId="79" applyFont="1" applyFill="1" applyBorder="1" applyAlignment="1">
      <alignment horizontal="left"/>
    </xf>
    <xf numFmtId="0" fontId="5" fillId="2" borderId="40" xfId="79" applyFont="1" applyFill="1" applyBorder="1" applyAlignment="1">
      <alignment horizontal="left"/>
    </xf>
    <xf numFmtId="0" fontId="3" fillId="2" borderId="40" xfId="79" applyFont="1" applyFill="1" applyBorder="1" applyAlignment="1">
      <alignment horizontal="left"/>
    </xf>
    <xf numFmtId="0" fontId="5" fillId="2" borderId="67" xfId="79" applyFont="1" applyFill="1" applyBorder="1" applyAlignment="1">
      <alignment horizontal="left"/>
    </xf>
    <xf numFmtId="0" fontId="2" fillId="0" borderId="2" xfId="26" applyFont="1" applyFill="1" applyBorder="1" applyAlignment="1"/>
    <xf numFmtId="3" fontId="56" fillId="4" borderId="90" xfId="0" applyNumberFormat="1" applyFont="1" applyFill="1" applyBorder="1" applyAlignment="1">
      <alignment horizontal="center" vertical="center"/>
    </xf>
    <xf numFmtId="3" fontId="56" fillId="4" borderId="104" xfId="0" applyNumberFormat="1" applyFont="1" applyFill="1" applyBorder="1" applyAlignment="1">
      <alignment horizontal="center" vertical="center"/>
    </xf>
    <xf numFmtId="9" fontId="56" fillId="4" borderId="90" xfId="0" applyNumberFormat="1" applyFont="1" applyFill="1" applyBorder="1" applyAlignment="1">
      <alignment horizontal="center" vertical="center"/>
    </xf>
    <xf numFmtId="9" fontId="56" fillId="4" borderId="104" xfId="0" applyNumberFormat="1" applyFont="1" applyFill="1" applyBorder="1" applyAlignment="1">
      <alignment horizontal="center" vertical="center"/>
    </xf>
    <xf numFmtId="3" fontId="56" fillId="4" borderId="91" xfId="0" applyNumberFormat="1" applyFont="1" applyFill="1" applyBorder="1" applyAlignment="1">
      <alignment horizontal="center" vertical="center" wrapText="1"/>
    </xf>
    <xf numFmtId="3" fontId="56" fillId="4" borderId="105" xfId="0" applyNumberFormat="1" applyFont="1" applyFill="1" applyBorder="1" applyAlignment="1">
      <alignment horizontal="center" vertical="center" wrapText="1"/>
    </xf>
    <xf numFmtId="0" fontId="40" fillId="2" borderId="112" xfId="0" applyFont="1" applyFill="1" applyBorder="1" applyAlignment="1">
      <alignment horizontal="center" vertical="center" wrapText="1"/>
    </xf>
    <xf numFmtId="0" fontId="40" fillId="2" borderId="94" xfId="0" applyFont="1" applyFill="1" applyBorder="1" applyAlignment="1">
      <alignment horizontal="center" vertical="center" wrapText="1"/>
    </xf>
    <xf numFmtId="0" fontId="56" fillId="9" borderId="114" xfId="0" applyFont="1" applyFill="1" applyBorder="1" applyAlignment="1">
      <alignment horizontal="center"/>
    </xf>
    <xf numFmtId="0" fontId="56" fillId="9" borderId="113" xfId="0" applyFont="1" applyFill="1" applyBorder="1" applyAlignment="1">
      <alignment horizontal="center"/>
    </xf>
    <xf numFmtId="0" fontId="56" fillId="9" borderId="89" xfId="0" applyFont="1" applyFill="1" applyBorder="1" applyAlignment="1">
      <alignment horizontal="center"/>
    </xf>
    <xf numFmtId="0" fontId="56" fillId="2" borderId="91" xfId="0" applyFont="1" applyFill="1" applyBorder="1" applyAlignment="1">
      <alignment horizontal="center" vertical="center" wrapText="1"/>
    </xf>
    <xf numFmtId="0" fontId="56" fillId="2" borderId="105" xfId="0" applyFont="1" applyFill="1" applyBorder="1" applyAlignment="1">
      <alignment horizontal="center" vertical="center" wrapText="1"/>
    </xf>
    <xf numFmtId="0" fontId="40" fillId="4" borderId="100" xfId="0" applyFont="1" applyFill="1" applyBorder="1" applyAlignment="1">
      <alignment horizontal="center" vertical="center" wrapText="1"/>
    </xf>
    <xf numFmtId="0" fontId="40" fillId="4" borderId="77" xfId="0" applyFont="1" applyFill="1" applyBorder="1" applyAlignment="1">
      <alignment horizontal="center" vertical="center" wrapText="1"/>
    </xf>
    <xf numFmtId="0" fontId="60" fillId="2" borderId="48" xfId="0" applyFont="1" applyFill="1" applyBorder="1" applyAlignment="1">
      <alignment horizontal="center"/>
    </xf>
    <xf numFmtId="0" fontId="60" fillId="2" borderId="97" xfId="0" applyFont="1" applyFill="1" applyBorder="1" applyAlignment="1">
      <alignment horizontal="center"/>
    </xf>
    <xf numFmtId="0" fontId="60" fillId="2" borderId="84" xfId="0" applyFont="1" applyFill="1" applyBorder="1" applyAlignment="1">
      <alignment horizontal="center"/>
    </xf>
    <xf numFmtId="0" fontId="60" fillId="4" borderId="25" xfId="0" applyFont="1" applyFill="1" applyBorder="1" applyAlignment="1">
      <alignment horizontal="center"/>
    </xf>
    <xf numFmtId="0" fontId="60" fillId="4" borderId="79" xfId="0" applyFont="1" applyFill="1" applyBorder="1" applyAlignment="1">
      <alignment horizontal="center"/>
    </xf>
    <xf numFmtId="0" fontId="60" fillId="4" borderId="80" xfId="0" applyFont="1" applyFill="1" applyBorder="1" applyAlignment="1">
      <alignment horizontal="center"/>
    </xf>
    <xf numFmtId="0" fontId="60" fillId="2" borderId="25" xfId="0" applyFont="1" applyFill="1" applyBorder="1" applyAlignment="1">
      <alignment horizontal="center"/>
    </xf>
    <xf numFmtId="0" fontId="60" fillId="2" borderId="79" xfId="0" applyFont="1" applyFill="1" applyBorder="1" applyAlignment="1">
      <alignment horizontal="center"/>
    </xf>
    <xf numFmtId="0" fontId="60" fillId="2" borderId="80" xfId="0" applyFont="1" applyFill="1" applyBorder="1" applyAlignment="1">
      <alignment horizontal="center"/>
    </xf>
    <xf numFmtId="166" fontId="40" fillId="2" borderId="81" xfId="0" applyNumberFormat="1" applyFont="1" applyFill="1" applyBorder="1" applyAlignment="1">
      <alignment horizontal="center" vertical="center"/>
    </xf>
    <xf numFmtId="0" fontId="33" fillId="0" borderId="110" xfId="0" applyFont="1" applyBorder="1" applyAlignment="1">
      <alignment horizontal="center" vertical="center"/>
    </xf>
    <xf numFmtId="0" fontId="56" fillId="4" borderId="103" xfId="0" applyFont="1" applyFill="1" applyBorder="1" applyAlignment="1">
      <alignment horizontal="center" vertical="center" wrapText="1"/>
    </xf>
    <xf numFmtId="0" fontId="56" fillId="4" borderId="111" xfId="0" applyFont="1" applyFill="1" applyBorder="1" applyAlignment="1">
      <alignment horizontal="center" vertical="center" wrapText="1"/>
    </xf>
    <xf numFmtId="0" fontId="56" fillId="4" borderId="90" xfId="0" applyFont="1" applyFill="1" applyBorder="1" applyAlignment="1">
      <alignment horizontal="center" vertical="center" wrapText="1"/>
    </xf>
    <xf numFmtId="0" fontId="56" fillId="4" borderId="104" xfId="0" applyFont="1" applyFill="1" applyBorder="1" applyAlignment="1">
      <alignment horizontal="center" vertical="center" wrapText="1"/>
    </xf>
    <xf numFmtId="0" fontId="56" fillId="4" borderId="91" xfId="0" applyFont="1" applyFill="1" applyBorder="1" applyAlignment="1">
      <alignment horizontal="center" vertical="center" wrapText="1"/>
    </xf>
    <xf numFmtId="0" fontId="56" fillId="4" borderId="105" xfId="0" applyFont="1" applyFill="1" applyBorder="1" applyAlignment="1">
      <alignment horizontal="center" vertical="center" wrapText="1"/>
    </xf>
    <xf numFmtId="0" fontId="40" fillId="4" borderId="1" xfId="0" applyFont="1" applyFill="1" applyBorder="1" applyAlignment="1">
      <alignment horizontal="center" vertical="center" wrapText="1"/>
    </xf>
    <xf numFmtId="0" fontId="40" fillId="4" borderId="3" xfId="0" applyFont="1" applyFill="1" applyBorder="1" applyAlignment="1">
      <alignment horizontal="center" vertical="center" wrapText="1"/>
    </xf>
    <xf numFmtId="168" fontId="56" fillId="2" borderId="103" xfId="0" applyNumberFormat="1" applyFont="1" applyFill="1" applyBorder="1" applyAlignment="1">
      <alignment horizontal="center" vertical="center" wrapText="1"/>
    </xf>
    <xf numFmtId="168" fontId="56" fillId="2" borderId="111" xfId="0" applyNumberFormat="1" applyFont="1" applyFill="1" applyBorder="1" applyAlignment="1">
      <alignment horizontal="center" vertical="center" wrapText="1"/>
    </xf>
    <xf numFmtId="0" fontId="56" fillId="2" borderId="90" xfId="0" applyFont="1" applyFill="1" applyBorder="1" applyAlignment="1">
      <alignment horizontal="center" vertical="center" wrapText="1"/>
    </xf>
    <xf numFmtId="0" fontId="56" fillId="2" borderId="104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wrapText="1"/>
    </xf>
    <xf numFmtId="0" fontId="40" fillId="2" borderId="62" xfId="0" applyFont="1" applyFill="1" applyBorder="1" applyAlignment="1">
      <alignment vertical="center"/>
    </xf>
    <xf numFmtId="3" fontId="32" fillId="2" borderId="64" xfId="26" applyNumberFormat="1" applyFont="1" applyFill="1" applyBorder="1" applyAlignment="1">
      <alignment horizontal="center"/>
    </xf>
    <xf numFmtId="3" fontId="32" fillId="2" borderId="52" xfId="26" applyNumberFormat="1" applyFont="1" applyFill="1" applyBorder="1" applyAlignment="1">
      <alignment horizontal="center"/>
    </xf>
    <xf numFmtId="3" fontId="32" fillId="2" borderId="95" xfId="26" applyNumberFormat="1" applyFont="1" applyFill="1" applyBorder="1" applyAlignment="1">
      <alignment horizontal="center"/>
    </xf>
    <xf numFmtId="3" fontId="32" fillId="2" borderId="53" xfId="26" applyNumberFormat="1" applyFont="1" applyFill="1" applyBorder="1" applyAlignment="1">
      <alignment horizontal="center"/>
    </xf>
    <xf numFmtId="3" fontId="32" fillId="2" borderId="100" xfId="26" applyNumberFormat="1" applyFont="1" applyFill="1" applyBorder="1" applyAlignment="1">
      <alignment horizontal="center"/>
    </xf>
    <xf numFmtId="3" fontId="32" fillId="2" borderId="77" xfId="26" applyNumberFormat="1" applyFont="1" applyFill="1" applyBorder="1" applyAlignment="1">
      <alignment horizontal="center"/>
    </xf>
    <xf numFmtId="0" fontId="32" fillId="2" borderId="31" xfId="0" applyFont="1" applyFill="1" applyBorder="1" applyAlignment="1">
      <alignment horizontal="center" vertical="top" wrapText="1"/>
    </xf>
    <xf numFmtId="3" fontId="32" fillId="2" borderId="53" xfId="0" applyNumberFormat="1" applyFont="1" applyFill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center"/>
    </xf>
    <xf numFmtId="0" fontId="32" fillId="2" borderId="64" xfId="0" quotePrefix="1" applyFont="1" applyFill="1" applyBorder="1" applyAlignment="1">
      <alignment horizontal="center"/>
    </xf>
    <xf numFmtId="0" fontId="32" fillId="2" borderId="53" xfId="0" applyFont="1" applyFill="1" applyBorder="1" applyAlignment="1">
      <alignment horizontal="center"/>
    </xf>
    <xf numFmtId="9" fontId="45" fillId="2" borderId="53" xfId="0" applyNumberFormat="1" applyFont="1" applyFill="1" applyBorder="1" applyAlignment="1">
      <alignment horizontal="center" vertical="top"/>
    </xf>
    <xf numFmtId="0" fontId="32" fillId="2" borderId="76" xfId="0" applyNumberFormat="1" applyFont="1" applyFill="1" applyBorder="1" applyAlignment="1">
      <alignment horizontal="center" vertical="top"/>
    </xf>
    <xf numFmtId="0" fontId="32" fillId="2" borderId="76" xfId="0" applyFont="1" applyFill="1" applyBorder="1" applyAlignment="1">
      <alignment horizontal="center" vertical="top" wrapText="1"/>
    </xf>
    <xf numFmtId="0" fontId="32" fillId="2" borderId="64" xfId="0" quotePrefix="1" applyNumberFormat="1" applyFont="1" applyFill="1" applyBorder="1" applyAlignment="1">
      <alignment horizontal="center"/>
    </xf>
    <xf numFmtId="0" fontId="32" fillId="2" borderId="53" xfId="0" applyNumberFormat="1" applyFont="1" applyFill="1" applyBorder="1" applyAlignment="1">
      <alignment horizontal="center"/>
    </xf>
    <xf numFmtId="49" fontId="32" fillId="2" borderId="31" xfId="0" applyNumberFormat="1" applyFont="1" applyFill="1" applyBorder="1" applyAlignment="1">
      <alignment horizontal="center" vertical="top"/>
    </xf>
    <xf numFmtId="0" fontId="45" fillId="2" borderId="53" xfId="0" applyNumberFormat="1" applyFont="1" applyFill="1" applyBorder="1" applyAlignment="1">
      <alignment horizontal="center" vertical="top"/>
    </xf>
    <xf numFmtId="0" fontId="62" fillId="0" borderId="0" xfId="0" applyFont="1"/>
    <xf numFmtId="3" fontId="34" fillId="10" borderId="119" xfId="83" applyNumberFormat="1" applyFont="1" applyFill="1" applyBorder="1" applyAlignment="1">
      <alignment horizontal="right" vertical="top"/>
    </xf>
    <xf numFmtId="3" fontId="34" fillId="10" borderId="120" xfId="83" applyNumberFormat="1" applyFont="1" applyFill="1" applyBorder="1" applyAlignment="1">
      <alignment horizontal="right" vertical="top"/>
    </xf>
    <xf numFmtId="9" fontId="34" fillId="10" borderId="121" xfId="83" applyFont="1" applyFill="1" applyBorder="1" applyAlignment="1">
      <alignment horizontal="right" vertical="top"/>
    </xf>
    <xf numFmtId="9" fontId="34" fillId="10" borderId="122" xfId="83" applyFont="1" applyFill="1" applyBorder="1" applyAlignment="1">
      <alignment horizontal="right" vertical="top"/>
    </xf>
    <xf numFmtId="3" fontId="34" fillId="11" borderId="118" xfId="24" applyNumberFormat="1" applyFont="1" applyFill="1" applyBorder="1" applyAlignment="1">
      <alignment horizontal="left" vertical="top"/>
    </xf>
    <xf numFmtId="0" fontId="30" fillId="0" borderId="0" xfId="0" applyFont="1" applyAlignment="1">
      <alignment horizontal="left"/>
    </xf>
    <xf numFmtId="3" fontId="30" fillId="0" borderId="0" xfId="0" applyNumberFormat="1" applyFont="1" applyAlignment="1">
      <alignment horizontal="left"/>
    </xf>
    <xf numFmtId="3" fontId="30" fillId="0" borderId="0" xfId="0" applyNumberFormat="1" applyFont="1" applyAlignment="1">
      <alignment horizontal="right"/>
    </xf>
    <xf numFmtId="9" fontId="30" fillId="0" borderId="0" xfId="0" applyNumberFormat="1" applyFont="1" applyAlignment="1">
      <alignment horizontal="right"/>
    </xf>
    <xf numFmtId="3" fontId="30" fillId="0" borderId="0" xfId="0" applyNumberFormat="1" applyFont="1"/>
    <xf numFmtId="164" fontId="32" fillId="2" borderId="108" xfId="53" applyNumberFormat="1" applyFont="1" applyFill="1" applyBorder="1" applyAlignment="1">
      <alignment horizontal="left"/>
    </xf>
    <xf numFmtId="164" fontId="32" fillId="2" borderId="123" xfId="53" applyNumberFormat="1" applyFont="1" applyFill="1" applyBorder="1" applyAlignment="1">
      <alignment horizontal="left"/>
    </xf>
    <xf numFmtId="0" fontId="32" fillId="2" borderId="123" xfId="53" applyNumberFormat="1" applyFont="1" applyFill="1" applyBorder="1" applyAlignment="1">
      <alignment horizontal="left"/>
    </xf>
    <xf numFmtId="164" fontId="32" fillId="2" borderId="106" xfId="53" applyNumberFormat="1" applyFont="1" applyFill="1" applyBorder="1" applyAlignment="1">
      <alignment horizontal="left"/>
    </xf>
    <xf numFmtId="3" fontId="32" fillId="2" borderId="106" xfId="53" applyNumberFormat="1" applyFont="1" applyFill="1" applyBorder="1" applyAlignment="1">
      <alignment horizontal="left"/>
    </xf>
    <xf numFmtId="3" fontId="32" fillId="2" borderId="68" xfId="53" applyNumberFormat="1" applyFont="1" applyFill="1" applyBorder="1" applyAlignment="1">
      <alignment horizontal="left"/>
    </xf>
    <xf numFmtId="0" fontId="33" fillId="0" borderId="78" xfId="0" applyFont="1" applyFill="1" applyBorder="1"/>
    <xf numFmtId="0" fontId="33" fillId="0" borderId="79" xfId="0" applyFont="1" applyFill="1" applyBorder="1"/>
    <xf numFmtId="164" fontId="33" fillId="0" borderId="79" xfId="0" applyNumberFormat="1" applyFont="1" applyFill="1" applyBorder="1"/>
    <xf numFmtId="164" fontId="33" fillId="0" borderId="79" xfId="0" applyNumberFormat="1" applyFont="1" applyFill="1" applyBorder="1" applyAlignment="1">
      <alignment horizontal="right"/>
    </xf>
    <xf numFmtId="0" fontId="33" fillId="0" borderId="79" xfId="0" applyNumberFormat="1" applyFont="1" applyFill="1" applyBorder="1"/>
    <xf numFmtId="3" fontId="33" fillId="0" borderId="79" xfId="0" applyNumberFormat="1" applyFont="1" applyFill="1" applyBorder="1"/>
    <xf numFmtId="3" fontId="33" fillId="0" borderId="80" xfId="0" applyNumberFormat="1" applyFont="1" applyFill="1" applyBorder="1"/>
    <xf numFmtId="0" fontId="33" fillId="0" borderId="86" xfId="0" applyFont="1" applyFill="1" applyBorder="1"/>
    <xf numFmtId="0" fontId="33" fillId="0" borderId="87" xfId="0" applyFont="1" applyFill="1" applyBorder="1"/>
    <xf numFmtId="164" fontId="33" fillId="0" borderId="87" xfId="0" applyNumberFormat="1" applyFont="1" applyFill="1" applyBorder="1"/>
    <xf numFmtId="164" fontId="33" fillId="0" borderId="87" xfId="0" applyNumberFormat="1" applyFont="1" applyFill="1" applyBorder="1" applyAlignment="1">
      <alignment horizontal="right"/>
    </xf>
    <xf numFmtId="0" fontId="33" fillId="0" borderId="87" xfId="0" applyNumberFormat="1" applyFont="1" applyFill="1" applyBorder="1"/>
    <xf numFmtId="3" fontId="33" fillId="0" borderId="87" xfId="0" applyNumberFormat="1" applyFont="1" applyFill="1" applyBorder="1"/>
    <xf numFmtId="3" fontId="33" fillId="0" borderId="88" xfId="0" applyNumberFormat="1" applyFont="1" applyFill="1" applyBorder="1"/>
    <xf numFmtId="0" fontId="33" fillId="0" borderId="81" xfId="0" applyFont="1" applyFill="1" applyBorder="1"/>
    <xf numFmtId="0" fontId="33" fillId="0" borderId="82" xfId="0" applyFont="1" applyFill="1" applyBorder="1"/>
    <xf numFmtId="164" fontId="33" fillId="0" borderId="82" xfId="0" applyNumberFormat="1" applyFont="1" applyFill="1" applyBorder="1"/>
    <xf numFmtId="164" fontId="33" fillId="0" borderId="82" xfId="0" applyNumberFormat="1" applyFont="1" applyFill="1" applyBorder="1" applyAlignment="1">
      <alignment horizontal="right"/>
    </xf>
    <xf numFmtId="0" fontId="33" fillId="0" borderId="82" xfId="0" applyNumberFormat="1" applyFont="1" applyFill="1" applyBorder="1"/>
    <xf numFmtId="3" fontId="33" fillId="0" borderId="82" xfId="0" applyNumberFormat="1" applyFont="1" applyFill="1" applyBorder="1"/>
    <xf numFmtId="3" fontId="33" fillId="0" borderId="83" xfId="0" applyNumberFormat="1" applyFont="1" applyFill="1" applyBorder="1"/>
    <xf numFmtId="0" fontId="3" fillId="2" borderId="108" xfId="79" applyFont="1" applyFill="1" applyBorder="1" applyAlignment="1">
      <alignment horizontal="left"/>
    </xf>
    <xf numFmtId="3" fontId="3" fillId="2" borderId="90" xfId="80" applyNumberFormat="1" applyFont="1" applyFill="1" applyBorder="1"/>
    <xf numFmtId="3" fontId="3" fillId="2" borderId="91" xfId="80" applyNumberFormat="1" applyFont="1" applyFill="1" applyBorder="1"/>
    <xf numFmtId="9" fontId="3" fillId="2" borderId="124" xfId="80" applyNumberFormat="1" applyFont="1" applyFill="1" applyBorder="1"/>
    <xf numFmtId="9" fontId="3" fillId="2" borderId="90" xfId="80" applyNumberFormat="1" applyFont="1" applyFill="1" applyBorder="1"/>
    <xf numFmtId="9" fontId="3" fillId="2" borderId="91" xfId="80" applyNumberFormat="1" applyFont="1" applyFill="1" applyBorder="1"/>
    <xf numFmtId="9" fontId="33" fillId="0" borderId="79" xfId="0" applyNumberFormat="1" applyFont="1" applyFill="1" applyBorder="1"/>
    <xf numFmtId="9" fontId="33" fillId="0" borderId="80" xfId="0" applyNumberFormat="1" applyFont="1" applyFill="1" applyBorder="1"/>
    <xf numFmtId="9" fontId="33" fillId="0" borderId="82" xfId="0" applyNumberFormat="1" applyFont="1" applyFill="1" applyBorder="1"/>
    <xf numFmtId="9" fontId="33" fillId="0" borderId="83" xfId="0" applyNumberFormat="1" applyFont="1" applyFill="1" applyBorder="1"/>
    <xf numFmtId="0" fontId="40" fillId="0" borderId="99" xfId="0" applyFont="1" applyFill="1" applyBorder="1"/>
    <xf numFmtId="0" fontId="40" fillId="0" borderId="98" xfId="0" applyFont="1" applyFill="1" applyBorder="1" applyAlignment="1">
      <alignment horizontal="left" indent="1"/>
    </xf>
    <xf numFmtId="9" fontId="33" fillId="0" borderId="125" xfId="0" applyNumberFormat="1" applyFont="1" applyFill="1" applyBorder="1"/>
    <xf numFmtId="9" fontId="33" fillId="0" borderId="93" xfId="0" applyNumberFormat="1" applyFont="1" applyFill="1" applyBorder="1"/>
    <xf numFmtId="3" fontId="33" fillId="0" borderId="78" xfId="0" applyNumberFormat="1" applyFont="1" applyFill="1" applyBorder="1"/>
    <xf numFmtId="3" fontId="33" fillId="0" borderId="81" xfId="0" applyNumberFormat="1" applyFont="1" applyFill="1" applyBorder="1"/>
    <xf numFmtId="9" fontId="33" fillId="0" borderId="126" xfId="0" applyNumberFormat="1" applyFont="1" applyFill="1" applyBorder="1"/>
    <xf numFmtId="9" fontId="33" fillId="0" borderId="110" xfId="0" applyNumberFormat="1" applyFont="1" applyFill="1" applyBorder="1"/>
    <xf numFmtId="9" fontId="30" fillId="0" borderId="0" xfId="0" applyNumberFormat="1" applyFont="1"/>
    <xf numFmtId="0" fontId="63" fillId="0" borderId="0" xfId="0" applyFont="1" applyFill="1"/>
    <xf numFmtId="0" fontId="64" fillId="0" borderId="0" xfId="0" applyFont="1" applyFill="1"/>
    <xf numFmtId="0" fontId="40" fillId="11" borderId="99" xfId="0" applyFont="1" applyFill="1" applyBorder="1"/>
    <xf numFmtId="0" fontId="40" fillId="11" borderId="114" xfId="0" applyFont="1" applyFill="1" applyBorder="1"/>
    <xf numFmtId="0" fontId="40" fillId="11" borderId="98" xfId="0" applyFont="1" applyFill="1" applyBorder="1"/>
    <xf numFmtId="0" fontId="3" fillId="2" borderId="90" xfId="80" applyFont="1" applyFill="1" applyBorder="1"/>
    <xf numFmtId="3" fontId="33" fillId="0" borderId="86" xfId="0" applyNumberFormat="1" applyFont="1" applyFill="1" applyBorder="1"/>
    <xf numFmtId="3" fontId="33" fillId="0" borderId="126" xfId="0" applyNumberFormat="1" applyFont="1" applyFill="1" applyBorder="1"/>
    <xf numFmtId="3" fontId="33" fillId="0" borderId="96" xfId="0" applyNumberFormat="1" applyFont="1" applyFill="1" applyBorder="1"/>
    <xf numFmtId="3" fontId="33" fillId="0" borderId="110" xfId="0" applyNumberFormat="1" applyFont="1" applyFill="1" applyBorder="1"/>
    <xf numFmtId="9" fontId="33" fillId="0" borderId="87" xfId="0" applyNumberFormat="1" applyFont="1" applyFill="1" applyBorder="1"/>
    <xf numFmtId="9" fontId="33" fillId="0" borderId="88" xfId="0" applyNumberFormat="1" applyFont="1" applyFill="1" applyBorder="1"/>
    <xf numFmtId="0" fontId="33" fillId="0" borderId="99" xfId="0" applyFont="1" applyFill="1" applyBorder="1"/>
    <xf numFmtId="0" fontId="33" fillId="0" borderId="114" xfId="0" applyFont="1" applyFill="1" applyBorder="1"/>
    <xf numFmtId="0" fontId="33" fillId="0" borderId="98" xfId="0" applyFont="1" applyFill="1" applyBorder="1"/>
    <xf numFmtId="3" fontId="33" fillId="0" borderId="125" xfId="0" applyNumberFormat="1" applyFont="1" applyFill="1" applyBorder="1"/>
    <xf numFmtId="3" fontId="33" fillId="0" borderId="89" xfId="0" applyNumberFormat="1" applyFont="1" applyFill="1" applyBorder="1"/>
    <xf numFmtId="3" fontId="33" fillId="0" borderId="93" xfId="0" applyNumberFormat="1" applyFont="1" applyFill="1" applyBorder="1"/>
    <xf numFmtId="0" fontId="3" fillId="2" borderId="127" xfId="79" applyFont="1" applyFill="1" applyBorder="1" applyAlignment="1">
      <alignment horizontal="left"/>
    </xf>
    <xf numFmtId="0" fontId="3" fillId="2" borderId="128" xfId="79" applyFont="1" applyFill="1" applyBorder="1" applyAlignment="1">
      <alignment horizontal="left"/>
    </xf>
    <xf numFmtId="0" fontId="3" fillId="2" borderId="129" xfId="80" applyFont="1" applyFill="1" applyBorder="1" applyAlignment="1">
      <alignment horizontal="left"/>
    </xf>
    <xf numFmtId="0" fontId="3" fillId="2" borderId="129" xfId="79" applyFont="1" applyFill="1" applyBorder="1" applyAlignment="1">
      <alignment horizontal="left"/>
    </xf>
    <xf numFmtId="0" fontId="3" fillId="2" borderId="130" xfId="79" applyFont="1" applyFill="1" applyBorder="1" applyAlignment="1">
      <alignment horizontal="left"/>
    </xf>
    <xf numFmtId="0" fontId="33" fillId="0" borderId="25" xfId="0" applyFont="1" applyFill="1" applyBorder="1"/>
    <xf numFmtId="0" fontId="33" fillId="0" borderId="30" xfId="0" applyFont="1" applyFill="1" applyBorder="1"/>
    <xf numFmtId="0" fontId="33" fillId="0" borderId="30" xfId="0" applyFont="1" applyFill="1" applyBorder="1" applyAlignment="1">
      <alignment horizontal="right"/>
    </xf>
    <xf numFmtId="0" fontId="33" fillId="0" borderId="30" xfId="0" applyFont="1" applyFill="1" applyBorder="1" applyAlignment="1">
      <alignment horizontal="left"/>
    </xf>
    <xf numFmtId="164" fontId="33" fillId="0" borderId="30" xfId="0" applyNumberFormat="1" applyFont="1" applyFill="1" applyBorder="1"/>
    <xf numFmtId="165" fontId="33" fillId="0" borderId="30" xfId="0" applyNumberFormat="1" applyFont="1" applyFill="1" applyBorder="1"/>
    <xf numFmtId="9" fontId="33" fillId="0" borderId="30" xfId="0" applyNumberFormat="1" applyFont="1" applyFill="1" applyBorder="1"/>
    <xf numFmtId="0" fontId="33" fillId="0" borderId="131" xfId="0" applyFont="1" applyFill="1" applyBorder="1"/>
    <xf numFmtId="0" fontId="33" fillId="0" borderId="132" xfId="0" applyFont="1" applyFill="1" applyBorder="1"/>
    <xf numFmtId="0" fontId="33" fillId="0" borderId="132" xfId="0" applyFont="1" applyFill="1" applyBorder="1" applyAlignment="1">
      <alignment horizontal="right"/>
    </xf>
    <xf numFmtId="0" fontId="33" fillId="0" borderId="132" xfId="0" applyFont="1" applyFill="1" applyBorder="1" applyAlignment="1">
      <alignment horizontal="left"/>
    </xf>
    <xf numFmtId="164" fontId="33" fillId="0" borderId="132" xfId="0" applyNumberFormat="1" applyFont="1" applyFill="1" applyBorder="1"/>
    <xf numFmtId="165" fontId="33" fillId="0" borderId="132" xfId="0" applyNumberFormat="1" applyFont="1" applyFill="1" applyBorder="1"/>
    <xf numFmtId="9" fontId="33" fillId="0" borderId="132" xfId="0" applyNumberFormat="1" applyFont="1" applyFill="1" applyBorder="1"/>
    <xf numFmtId="9" fontId="33" fillId="0" borderId="133" xfId="0" applyNumberFormat="1" applyFont="1" applyFill="1" applyBorder="1"/>
    <xf numFmtId="0" fontId="33" fillId="0" borderId="134" xfId="0" applyFont="1" applyFill="1" applyBorder="1"/>
    <xf numFmtId="0" fontId="33" fillId="0" borderId="135" xfId="0" applyFont="1" applyFill="1" applyBorder="1"/>
    <xf numFmtId="0" fontId="33" fillId="0" borderId="135" xfId="0" applyFont="1" applyFill="1" applyBorder="1" applyAlignment="1">
      <alignment horizontal="right"/>
    </xf>
    <xf numFmtId="0" fontId="33" fillId="0" borderId="135" xfId="0" applyFont="1" applyFill="1" applyBorder="1" applyAlignment="1">
      <alignment horizontal="left"/>
    </xf>
    <xf numFmtId="164" fontId="33" fillId="0" borderId="135" xfId="0" applyNumberFormat="1" applyFont="1" applyFill="1" applyBorder="1"/>
    <xf numFmtId="165" fontId="33" fillId="0" borderId="135" xfId="0" applyNumberFormat="1" applyFont="1" applyFill="1" applyBorder="1"/>
    <xf numFmtId="9" fontId="33" fillId="0" borderId="135" xfId="0" applyNumberFormat="1" applyFont="1" applyFill="1" applyBorder="1"/>
    <xf numFmtId="9" fontId="33" fillId="0" borderId="136" xfId="0" applyNumberFormat="1" applyFont="1" applyFill="1" applyBorder="1"/>
    <xf numFmtId="0" fontId="40" fillId="2" borderId="55" xfId="0" applyFont="1" applyFill="1" applyBorder="1"/>
    <xf numFmtId="3" fontId="40" fillId="2" borderId="109" xfId="0" applyNumberFormat="1" applyFont="1" applyFill="1" applyBorder="1"/>
    <xf numFmtId="9" fontId="40" fillId="2" borderId="74" xfId="0" applyNumberFormat="1" applyFont="1" applyFill="1" applyBorder="1"/>
    <xf numFmtId="3" fontId="40" fillId="2" borderId="68" xfId="0" applyNumberFormat="1" applyFont="1" applyFill="1" applyBorder="1"/>
    <xf numFmtId="3" fontId="33" fillId="0" borderId="26" xfId="0" applyNumberFormat="1" applyFont="1" applyFill="1" applyBorder="1"/>
    <xf numFmtId="3" fontId="33" fillId="0" borderId="135" xfId="0" applyNumberFormat="1" applyFont="1" applyFill="1" applyBorder="1"/>
    <xf numFmtId="3" fontId="33" fillId="0" borderId="136" xfId="0" applyNumberFormat="1" applyFont="1" applyFill="1" applyBorder="1"/>
    <xf numFmtId="3" fontId="33" fillId="0" borderId="132" xfId="0" applyNumberFormat="1" applyFont="1" applyFill="1" applyBorder="1"/>
    <xf numFmtId="3" fontId="33" fillId="0" borderId="133" xfId="0" applyNumberFormat="1" applyFont="1" applyFill="1" applyBorder="1"/>
    <xf numFmtId="3" fontId="33" fillId="0" borderId="138" xfId="0" applyNumberFormat="1" applyFont="1" applyFill="1" applyBorder="1"/>
    <xf numFmtId="9" fontId="33" fillId="0" borderId="138" xfId="0" applyNumberFormat="1" applyFont="1" applyFill="1" applyBorder="1"/>
    <xf numFmtId="3" fontId="33" fillId="0" borderId="139" xfId="0" applyNumberFormat="1" applyFont="1" applyFill="1" applyBorder="1"/>
    <xf numFmtId="0" fontId="40" fillId="11" borderId="20" xfId="0" applyFont="1" applyFill="1" applyBorder="1"/>
    <xf numFmtId="3" fontId="40" fillId="11" borderId="28" xfId="0" applyNumberFormat="1" applyFont="1" applyFill="1" applyBorder="1"/>
    <xf numFmtId="9" fontId="40" fillId="11" borderId="28" xfId="0" applyNumberFormat="1" applyFont="1" applyFill="1" applyBorder="1"/>
    <xf numFmtId="3" fontId="40" fillId="11" borderId="21" xfId="0" applyNumberFormat="1" applyFont="1" applyFill="1" applyBorder="1"/>
    <xf numFmtId="0" fontId="40" fillId="0" borderId="25" xfId="0" applyFont="1" applyFill="1" applyBorder="1"/>
    <xf numFmtId="0" fontId="40" fillId="0" borderId="134" xfId="0" applyFont="1" applyFill="1" applyBorder="1"/>
    <xf numFmtId="0" fontId="40" fillId="0" borderId="137" xfId="0" applyFont="1" applyFill="1" applyBorder="1"/>
    <xf numFmtId="0" fontId="33" fillId="5" borderId="11" xfId="0" applyFont="1" applyFill="1" applyBorder="1" applyAlignment="1">
      <alignment wrapText="1"/>
    </xf>
    <xf numFmtId="0" fontId="40" fillId="2" borderId="123" xfId="0" applyFont="1" applyFill="1" applyBorder="1"/>
    <xf numFmtId="3" fontId="40" fillId="2" borderId="0" xfId="0" applyNumberFormat="1" applyFont="1" applyFill="1" applyBorder="1"/>
    <xf numFmtId="3" fontId="40" fillId="2" borderId="17" xfId="0" applyNumberFormat="1" applyFont="1" applyFill="1" applyBorder="1"/>
    <xf numFmtId="164" fontId="32" fillId="2" borderId="55" xfId="53" applyNumberFormat="1" applyFont="1" applyFill="1" applyBorder="1" applyAlignment="1">
      <alignment horizontal="left"/>
    </xf>
    <xf numFmtId="164" fontId="33" fillId="0" borderId="30" xfId="0" applyNumberFormat="1" applyFont="1" applyFill="1" applyBorder="1" applyAlignment="1">
      <alignment horizontal="right"/>
    </xf>
    <xf numFmtId="164" fontId="33" fillId="0" borderId="135" xfId="0" applyNumberFormat="1" applyFont="1" applyFill="1" applyBorder="1" applyAlignment="1">
      <alignment horizontal="right"/>
    </xf>
    <xf numFmtId="164" fontId="33" fillId="0" borderId="132" xfId="0" applyNumberFormat="1" applyFont="1" applyFill="1" applyBorder="1" applyAlignment="1">
      <alignment horizontal="right"/>
    </xf>
    <xf numFmtId="0" fontId="33" fillId="2" borderId="68" xfId="0" applyFont="1" applyFill="1" applyBorder="1" applyAlignment="1">
      <alignment vertical="center"/>
    </xf>
    <xf numFmtId="0" fontId="32" fillId="2" borderId="16" xfId="26" applyNumberFormat="1" applyFont="1" applyFill="1" applyBorder="1"/>
    <xf numFmtId="0" fontId="32" fillId="2" borderId="0" xfId="26" applyNumberFormat="1" applyFont="1" applyFill="1" applyBorder="1"/>
    <xf numFmtId="9" fontId="32" fillId="2" borderId="0" xfId="26" quotePrefix="1" applyNumberFormat="1" applyFont="1" applyFill="1" applyBorder="1" applyAlignment="1">
      <alignment horizontal="right"/>
    </xf>
    <xf numFmtId="9" fontId="32" fillId="2" borderId="17" xfId="26" applyNumberFormat="1" applyFont="1" applyFill="1" applyBorder="1" applyAlignment="1">
      <alignment horizontal="right"/>
    </xf>
    <xf numFmtId="0" fontId="60" fillId="4" borderId="25" xfId="0" applyFont="1" applyFill="1" applyBorder="1" applyAlignment="1">
      <alignment horizontal="left"/>
    </xf>
    <xf numFmtId="169" fontId="60" fillId="4" borderId="30" xfId="0" applyNumberFormat="1" applyFont="1" applyFill="1" applyBorder="1"/>
    <xf numFmtId="9" fontId="60" fillId="4" borderId="30" xfId="0" applyNumberFormat="1" applyFont="1" applyFill="1" applyBorder="1"/>
    <xf numFmtId="9" fontId="60" fillId="4" borderId="26" xfId="0" applyNumberFormat="1" applyFont="1" applyFill="1" applyBorder="1"/>
    <xf numFmtId="169" fontId="0" fillId="0" borderId="135" xfId="0" applyNumberFormat="1" applyBorder="1"/>
    <xf numFmtId="9" fontId="0" fillId="0" borderId="135" xfId="0" applyNumberFormat="1" applyBorder="1"/>
    <xf numFmtId="9" fontId="0" fillId="0" borderId="136" xfId="0" applyNumberFormat="1" applyBorder="1"/>
    <xf numFmtId="0" fontId="60" fillId="4" borderId="134" xfId="0" applyFont="1" applyFill="1" applyBorder="1" applyAlignment="1">
      <alignment horizontal="left"/>
    </xf>
    <xf numFmtId="169" fontId="60" fillId="4" borderId="135" xfId="0" applyNumberFormat="1" applyFont="1" applyFill="1" applyBorder="1"/>
    <xf numFmtId="9" fontId="60" fillId="4" borderId="135" xfId="0" applyNumberFormat="1" applyFont="1" applyFill="1" applyBorder="1"/>
    <xf numFmtId="9" fontId="60" fillId="4" borderId="136" xfId="0" applyNumberFormat="1" applyFont="1" applyFill="1" applyBorder="1"/>
    <xf numFmtId="169" fontId="0" fillId="0" borderId="132" xfId="0" applyNumberFormat="1" applyBorder="1"/>
    <xf numFmtId="9" fontId="0" fillId="0" borderId="132" xfId="0" applyNumberFormat="1" applyBorder="1"/>
    <xf numFmtId="9" fontId="0" fillId="0" borderId="133" xfId="0" applyNumberFormat="1" applyBorder="1"/>
    <xf numFmtId="0" fontId="60" fillId="0" borderId="134" xfId="0" applyFont="1" applyBorder="1" applyAlignment="1">
      <alignment horizontal="left" indent="1"/>
    </xf>
    <xf numFmtId="0" fontId="60" fillId="0" borderId="131" xfId="0" applyFont="1" applyBorder="1" applyAlignment="1">
      <alignment horizontal="left" indent="1"/>
    </xf>
    <xf numFmtId="0" fontId="32" fillId="2" borderId="17" xfId="26" applyNumberFormat="1" applyFont="1" applyFill="1" applyBorder="1"/>
    <xf numFmtId="169" fontId="33" fillId="0" borderId="30" xfId="0" applyNumberFormat="1" applyFont="1" applyFill="1" applyBorder="1"/>
    <xf numFmtId="169" fontId="33" fillId="0" borderId="26" xfId="0" applyNumberFormat="1" applyFont="1" applyFill="1" applyBorder="1"/>
    <xf numFmtId="169" fontId="33" fillId="0" borderId="135" xfId="0" applyNumberFormat="1" applyFont="1" applyFill="1" applyBorder="1"/>
    <xf numFmtId="169" fontId="33" fillId="0" borderId="136" xfId="0" applyNumberFormat="1" applyFont="1" applyFill="1" applyBorder="1"/>
    <xf numFmtId="169" fontId="33" fillId="0" borderId="132" xfId="0" applyNumberFormat="1" applyFont="1" applyFill="1" applyBorder="1"/>
    <xf numFmtId="169" fontId="33" fillId="0" borderId="133" xfId="0" applyNumberFormat="1" applyFont="1" applyFill="1" applyBorder="1"/>
    <xf numFmtId="0" fontId="40" fillId="0" borderId="131" xfId="0" applyFont="1" applyFill="1" applyBorder="1"/>
    <xf numFmtId="0" fontId="33" fillId="2" borderId="32" xfId="0" applyFont="1" applyFill="1" applyBorder="1" applyAlignment="1">
      <alignment horizontal="center" vertical="top" wrapText="1"/>
    </xf>
    <xf numFmtId="0" fontId="32" fillId="2" borderId="32" xfId="0" applyFont="1" applyFill="1" applyBorder="1" applyAlignment="1">
      <alignment horizontal="center" vertical="top" wrapText="1"/>
    </xf>
    <xf numFmtId="0" fontId="32" fillId="2" borderId="32" xfId="0" applyFont="1" applyFill="1" applyBorder="1" applyAlignment="1">
      <alignment horizontal="center" vertical="top"/>
    </xf>
    <xf numFmtId="0" fontId="0" fillId="0" borderId="32" xfId="0" applyNumberFormat="1" applyBorder="1" applyAlignment="1">
      <alignment horizontal="center" vertical="top"/>
    </xf>
    <xf numFmtId="0" fontId="32" fillId="2" borderId="32" xfId="0" applyFont="1" applyFill="1" applyBorder="1" applyAlignment="1">
      <alignment horizontal="center" vertical="center"/>
    </xf>
    <xf numFmtId="3" fontId="32" fillId="2" borderId="16" xfId="0" applyNumberFormat="1" applyFont="1" applyFill="1" applyBorder="1" applyAlignment="1">
      <alignment horizontal="left"/>
    </xf>
    <xf numFmtId="3" fontId="32" fillId="2" borderId="17" xfId="0" applyNumberFormat="1" applyFont="1" applyFill="1" applyBorder="1" applyAlignment="1">
      <alignment horizontal="center"/>
    </xf>
    <xf numFmtId="3" fontId="32" fillId="2" borderId="0" xfId="0" applyNumberFormat="1" applyFont="1" applyFill="1" applyBorder="1" applyAlignment="1">
      <alignment horizontal="center"/>
    </xf>
    <xf numFmtId="9" fontId="45" fillId="2" borderId="17" xfId="0" applyNumberFormat="1" applyFont="1" applyFill="1" applyBorder="1" applyAlignment="1">
      <alignment horizontal="center" vertical="top"/>
    </xf>
    <xf numFmtId="3" fontId="32" fillId="2" borderId="17" xfId="0" applyNumberFormat="1" applyFont="1" applyFill="1" applyBorder="1" applyAlignment="1">
      <alignment horizontal="center" vertical="top"/>
    </xf>
    <xf numFmtId="0" fontId="32" fillId="2" borderId="32" xfId="0" applyFont="1" applyFill="1" applyBorder="1" applyAlignment="1">
      <alignment horizontal="center" vertical="top" wrapText="1"/>
    </xf>
    <xf numFmtId="0" fontId="32" fillId="2" borderId="17" xfId="26" applyNumberFormat="1" applyFont="1" applyFill="1" applyBorder="1" applyAlignment="1">
      <alignment horizontal="right"/>
    </xf>
    <xf numFmtId="49" fontId="32" fillId="2" borderId="32" xfId="0" applyNumberFormat="1" applyFont="1" applyFill="1" applyBorder="1" applyAlignment="1">
      <alignment horizontal="center" vertical="top"/>
    </xf>
    <xf numFmtId="0" fontId="32" fillId="2" borderId="16" xfId="0" applyNumberFormat="1" applyFont="1" applyFill="1" applyBorder="1" applyAlignment="1">
      <alignment horizontal="left"/>
    </xf>
    <xf numFmtId="0" fontId="32" fillId="2" borderId="17" xfId="0" applyNumberFormat="1" applyFont="1" applyFill="1" applyBorder="1" applyAlignment="1">
      <alignment horizontal="left"/>
    </xf>
    <xf numFmtId="0" fontId="32" fillId="2" borderId="0" xfId="0" applyNumberFormat="1" applyFont="1" applyFill="1" applyBorder="1" applyAlignment="1">
      <alignment horizontal="left"/>
    </xf>
    <xf numFmtId="0" fontId="45" fillId="2" borderId="17" xfId="0" applyNumberFormat="1" applyFont="1" applyFill="1" applyBorder="1" applyAlignment="1">
      <alignment horizontal="center" vertical="top"/>
    </xf>
  </cellXfs>
  <cellStyles count="99">
    <cellStyle name="Hypertextový odkaz" xfId="1" builtinId="8"/>
    <cellStyle name="Měna 10" xfId="2" xr:uid="{00000000-0005-0000-0000-000001000000}"/>
    <cellStyle name="Měna 11" xfId="3" xr:uid="{00000000-0005-0000-0000-000002000000}"/>
    <cellStyle name="Měna 12" xfId="4" xr:uid="{00000000-0005-0000-0000-000003000000}"/>
    <cellStyle name="Měna 13" xfId="5" xr:uid="{00000000-0005-0000-0000-000004000000}"/>
    <cellStyle name="Měna 2" xfId="6" xr:uid="{00000000-0005-0000-0000-000005000000}"/>
    <cellStyle name="Měna 3" xfId="7" xr:uid="{00000000-0005-0000-0000-000006000000}"/>
    <cellStyle name="Měna 4" xfId="8" xr:uid="{00000000-0005-0000-0000-000007000000}"/>
    <cellStyle name="Měna 5" xfId="9" xr:uid="{00000000-0005-0000-0000-000008000000}"/>
    <cellStyle name="Měna 6" xfId="10" xr:uid="{00000000-0005-0000-0000-000009000000}"/>
    <cellStyle name="Měna 7" xfId="11" xr:uid="{00000000-0005-0000-0000-00000A000000}"/>
    <cellStyle name="Měna 8" xfId="12" xr:uid="{00000000-0005-0000-0000-00000B000000}"/>
    <cellStyle name="Měna 9" xfId="13" xr:uid="{00000000-0005-0000-0000-00000C000000}"/>
    <cellStyle name="Normální" xfId="0" builtinId="0"/>
    <cellStyle name="Normální 10" xfId="14" xr:uid="{00000000-0005-0000-0000-00000E000000}"/>
    <cellStyle name="Normální 11" xfId="15" xr:uid="{00000000-0005-0000-0000-00000F000000}"/>
    <cellStyle name="Normální 12" xfId="16" xr:uid="{00000000-0005-0000-0000-000010000000}"/>
    <cellStyle name="Normální 13" xfId="17" xr:uid="{00000000-0005-0000-0000-000011000000}"/>
    <cellStyle name="Normální 14" xfId="18" xr:uid="{00000000-0005-0000-0000-000012000000}"/>
    <cellStyle name="Normální 15" xfId="19" xr:uid="{00000000-0005-0000-0000-000013000000}"/>
    <cellStyle name="Normální 16" xfId="20" xr:uid="{00000000-0005-0000-0000-000014000000}"/>
    <cellStyle name="Normální 17" xfId="21" xr:uid="{00000000-0005-0000-0000-000015000000}"/>
    <cellStyle name="Normální 18" xfId="22" xr:uid="{00000000-0005-0000-0000-000016000000}"/>
    <cellStyle name="Normální 19" xfId="23" xr:uid="{00000000-0005-0000-0000-000017000000}"/>
    <cellStyle name="normální 2" xfId="24" xr:uid="{00000000-0005-0000-0000-000018000000}"/>
    <cellStyle name="Normální 2 10" xfId="25" xr:uid="{00000000-0005-0000-0000-000019000000}"/>
    <cellStyle name="Normální 2 10 2" xfId="26" xr:uid="{00000000-0005-0000-0000-00001A000000}"/>
    <cellStyle name="normální 2 11" xfId="27" xr:uid="{00000000-0005-0000-0000-00001B000000}"/>
    <cellStyle name="normální 2 12" xfId="28" xr:uid="{00000000-0005-0000-0000-00001C000000}"/>
    <cellStyle name="Normální 2 13" xfId="29" xr:uid="{00000000-0005-0000-0000-00001D000000}"/>
    <cellStyle name="normální 2 2" xfId="30" xr:uid="{00000000-0005-0000-0000-00001E000000}"/>
    <cellStyle name="normální 2 3" xfId="31" xr:uid="{00000000-0005-0000-0000-00001F000000}"/>
    <cellStyle name="Normální 2 4" xfId="32" xr:uid="{00000000-0005-0000-0000-000020000000}"/>
    <cellStyle name="Normální 2 4 2" xfId="33" xr:uid="{00000000-0005-0000-0000-000021000000}"/>
    <cellStyle name="Normální 2 5" xfId="34" xr:uid="{00000000-0005-0000-0000-000022000000}"/>
    <cellStyle name="Normální 2 5 2" xfId="35" xr:uid="{00000000-0005-0000-0000-000023000000}"/>
    <cellStyle name="Normální 2 6" xfId="36" xr:uid="{00000000-0005-0000-0000-000024000000}"/>
    <cellStyle name="Normální 2 6 2" xfId="37" xr:uid="{00000000-0005-0000-0000-000025000000}"/>
    <cellStyle name="Normální 2 7" xfId="38" xr:uid="{00000000-0005-0000-0000-000026000000}"/>
    <cellStyle name="Normální 2 7 2" xfId="39" xr:uid="{00000000-0005-0000-0000-000027000000}"/>
    <cellStyle name="Normální 2 8" xfId="40" xr:uid="{00000000-0005-0000-0000-000028000000}"/>
    <cellStyle name="Normální 2 8 2" xfId="41" xr:uid="{00000000-0005-0000-0000-000029000000}"/>
    <cellStyle name="Normální 2 9" xfId="42" xr:uid="{00000000-0005-0000-0000-00002A000000}"/>
    <cellStyle name="Normální 2 9 2" xfId="43" xr:uid="{00000000-0005-0000-0000-00002B000000}"/>
    <cellStyle name="normální 2_Hodiny_Plan" xfId="44" xr:uid="{00000000-0005-0000-0000-00002C000000}"/>
    <cellStyle name="Normální 20" xfId="45" xr:uid="{00000000-0005-0000-0000-00002D000000}"/>
    <cellStyle name="Normální 21" xfId="46" xr:uid="{00000000-0005-0000-0000-00002E000000}"/>
    <cellStyle name="Normální 22" xfId="47" xr:uid="{00000000-0005-0000-0000-00002F000000}"/>
    <cellStyle name="normální 3" xfId="48" xr:uid="{00000000-0005-0000-0000-000030000000}"/>
    <cellStyle name="Normální 3 10" xfId="49" xr:uid="{00000000-0005-0000-0000-000031000000}"/>
    <cellStyle name="normální 3 11" xfId="50" xr:uid="{00000000-0005-0000-0000-000032000000}"/>
    <cellStyle name="normální 3 12" xfId="51" xr:uid="{00000000-0005-0000-0000-000033000000}"/>
    <cellStyle name="Normální 3 13" xfId="98" xr:uid="{00000000-0005-0000-0000-000034000000}"/>
    <cellStyle name="normální 3 2" xfId="52" xr:uid="{00000000-0005-0000-0000-000035000000}"/>
    <cellStyle name="Normální 3 3" xfId="53" xr:uid="{00000000-0005-0000-0000-000036000000}"/>
    <cellStyle name="Normální 3 3 2" xfId="54" xr:uid="{00000000-0005-0000-0000-000037000000}"/>
    <cellStyle name="Normální 3 4" xfId="55" xr:uid="{00000000-0005-0000-0000-000038000000}"/>
    <cellStyle name="Normální 3 5" xfId="56" xr:uid="{00000000-0005-0000-0000-000039000000}"/>
    <cellStyle name="Normální 3 6" xfId="57" xr:uid="{00000000-0005-0000-0000-00003A000000}"/>
    <cellStyle name="Normální 3 7" xfId="58" xr:uid="{00000000-0005-0000-0000-00003B000000}"/>
    <cellStyle name="Normální 3 8" xfId="59" xr:uid="{00000000-0005-0000-0000-00003C000000}"/>
    <cellStyle name="Normální 3 9" xfId="60" xr:uid="{00000000-0005-0000-0000-00003D000000}"/>
    <cellStyle name="normální 3_Hodiny_" xfId="61" xr:uid="{00000000-0005-0000-0000-00003E000000}"/>
    <cellStyle name="normální 4" xfId="62" xr:uid="{00000000-0005-0000-0000-00003F000000}"/>
    <cellStyle name="normální 4 2" xfId="63" xr:uid="{00000000-0005-0000-0000-000040000000}"/>
    <cellStyle name="normální 4 2 2" xfId="64" xr:uid="{00000000-0005-0000-0000-000041000000}"/>
    <cellStyle name="normální 4 2_Hodiny_" xfId="65" xr:uid="{00000000-0005-0000-0000-000042000000}"/>
    <cellStyle name="normální 4 3" xfId="66" xr:uid="{00000000-0005-0000-0000-000043000000}"/>
    <cellStyle name="normální 4 4" xfId="67" xr:uid="{00000000-0005-0000-0000-000044000000}"/>
    <cellStyle name="normální 4 5" xfId="68" xr:uid="{00000000-0005-0000-0000-000045000000}"/>
    <cellStyle name="normální 4 6" xfId="69" xr:uid="{00000000-0005-0000-0000-000046000000}"/>
    <cellStyle name="normální 4_Hodiny_" xfId="70" xr:uid="{00000000-0005-0000-0000-000047000000}"/>
    <cellStyle name="normální 5" xfId="71" xr:uid="{00000000-0005-0000-0000-000048000000}"/>
    <cellStyle name="normální 6" xfId="72" xr:uid="{00000000-0005-0000-0000-000049000000}"/>
    <cellStyle name="normální 7" xfId="73" xr:uid="{00000000-0005-0000-0000-00004A000000}"/>
    <cellStyle name="Normální 8" xfId="74" xr:uid="{00000000-0005-0000-0000-00004B000000}"/>
    <cellStyle name="Normální 8 2" xfId="75" xr:uid="{00000000-0005-0000-0000-00004C000000}"/>
    <cellStyle name="Normální 9" xfId="76" xr:uid="{00000000-0005-0000-0000-00004D000000}"/>
    <cellStyle name="Normální 9 2" xfId="77" xr:uid="{00000000-0005-0000-0000-00004E000000}"/>
    <cellStyle name="normální_LEK_01" xfId="78" xr:uid="{00000000-0005-0000-0000-00004F000000}"/>
    <cellStyle name="normální_LEK_FNOL" xfId="79" xr:uid="{00000000-0005-0000-0000-000050000000}"/>
    <cellStyle name="normální_LEK_FNOL 2" xfId="80" xr:uid="{00000000-0005-0000-0000-000051000000}"/>
    <cellStyle name="normální_Manažerské tabulky" xfId="81" xr:uid="{00000000-0005-0000-0000-000052000000}"/>
    <cellStyle name="normální_Sestava hospodaření" xfId="82" xr:uid="{00000000-0005-0000-0000-000053000000}"/>
    <cellStyle name="Procenta" xfId="83" builtinId="5"/>
    <cellStyle name="Procenta 10" xfId="84" xr:uid="{00000000-0005-0000-0000-000055000000}"/>
    <cellStyle name="Procenta 11" xfId="85" xr:uid="{00000000-0005-0000-0000-000056000000}"/>
    <cellStyle name="Procenta 2" xfId="86" xr:uid="{00000000-0005-0000-0000-000057000000}"/>
    <cellStyle name="Procenta 2 2" xfId="87" xr:uid="{00000000-0005-0000-0000-000058000000}"/>
    <cellStyle name="Procenta 2 2 2" xfId="88" xr:uid="{00000000-0005-0000-0000-000059000000}"/>
    <cellStyle name="Procenta 2 3" xfId="89" xr:uid="{00000000-0005-0000-0000-00005A000000}"/>
    <cellStyle name="Procenta 3" xfId="90" xr:uid="{00000000-0005-0000-0000-00005B000000}"/>
    <cellStyle name="Procenta 3 2" xfId="91" xr:uid="{00000000-0005-0000-0000-00005C000000}"/>
    <cellStyle name="Procenta 4" xfId="92" xr:uid="{00000000-0005-0000-0000-00005D000000}"/>
    <cellStyle name="Procenta 5" xfId="93" xr:uid="{00000000-0005-0000-0000-00005E000000}"/>
    <cellStyle name="Procenta 6" xfId="94" xr:uid="{00000000-0005-0000-0000-00005F000000}"/>
    <cellStyle name="Procenta 7" xfId="95" xr:uid="{00000000-0005-0000-0000-000060000000}"/>
    <cellStyle name="Procenta 8" xfId="96" xr:uid="{00000000-0005-0000-0000-000061000000}"/>
    <cellStyle name="Procenta 9" xfId="97" xr:uid="{00000000-0005-0000-0000-000062000000}"/>
  </cellStyles>
  <dxfs count="107">
    <dxf>
      <font>
        <b/>
        <i val="0"/>
        <color rgb="FFFF0000"/>
      </font>
    </dxf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</font>
      <border>
        <top style="thin">
          <color auto="1"/>
        </top>
        <vertical/>
        <horizontal/>
      </border>
    </dxf>
    <dxf>
      <font>
        <b/>
        <i val="0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border>
        <top style="thin">
          <color auto="1"/>
        </top>
        <vertical/>
        <horizontal/>
      </border>
    </dxf>
    <dxf>
      <font>
        <b/>
        <i val="0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 xr9:uid="{00000000-0011-0000-FFFF-FFFF00000000}">
      <tableStyleElement type="wholeTable" dxfId="106"/>
      <tableStyleElement type="headerRow" dxfId="105"/>
      <tableStyleElement type="totalRow" dxfId="104"/>
      <tableStyleElement type="firstColumn" dxfId="103"/>
      <tableStyleElement type="lastColumn" dxfId="102"/>
      <tableStyleElement type="firstRowStripe" dxfId="101"/>
      <tableStyleElement type="firstColumnStripe" dxfId="100"/>
    </tableStyle>
    <tableStyle name="TableStyleMedium2 2" pivot="0" count="7" xr9:uid="{00000000-0011-0000-FFFF-FFFF01000000}">
      <tableStyleElement type="wholeTable" dxfId="99"/>
      <tableStyleElement type="headerRow" dxfId="98"/>
      <tableStyleElement type="totalRow" dxfId="97"/>
      <tableStyleElement type="firstColumn" dxfId="96"/>
      <tableStyleElement type="lastColumn" dxfId="95"/>
      <tableStyleElement type="firstRowStripe" dxfId="94"/>
      <tableStyleElement type="firstColumnStripe" dxfId="93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Graf'!$B$4:$L$4</c:f>
              <c:numCache>
                <c:formatCode>General</c:formatCode>
                <c:ptCount val="11"/>
                <c:pt idx="0">
                  <c:v>0.71491265042487206</c:v>
                </c:pt>
                <c:pt idx="1">
                  <c:v>0.79628793681754717</c:v>
                </c:pt>
                <c:pt idx="2">
                  <c:v>0.82729781884050324</c:v>
                </c:pt>
                <c:pt idx="3">
                  <c:v>0.65641274327849386</c:v>
                </c:pt>
                <c:pt idx="4">
                  <c:v>0.70766336119163553</c:v>
                </c:pt>
                <c:pt idx="5">
                  <c:v>0.86905698409871057</c:v>
                </c:pt>
                <c:pt idx="6">
                  <c:v>0.81843352109525935</c:v>
                </c:pt>
                <c:pt idx="7">
                  <c:v>0.8042561979204752</c:v>
                </c:pt>
                <c:pt idx="8">
                  <c:v>0.80087284245241142</c:v>
                </c:pt>
                <c:pt idx="9">
                  <c:v>0.80730289649050313</c:v>
                </c:pt>
                <c:pt idx="10">
                  <c:v>0.77616494271010505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78790560"/>
        <c:axId val="-585227104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585219488"/>
        <c:axId val="-585228192"/>
      </c:scatterChart>
      <c:catAx>
        <c:axId val="-1978790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585227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58522710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1978790560"/>
        <c:crosses val="autoZero"/>
        <c:crossBetween val="between"/>
      </c:valAx>
      <c:valAx>
        <c:axId val="-585219488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585228192"/>
        <c:crosses val="max"/>
        <c:crossBetween val="midCat"/>
      </c:valAx>
      <c:valAx>
        <c:axId val="-58522819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585219488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>
          <a:extLst>
            <a:ext uri="{FF2B5EF4-FFF2-40B4-BE49-F238E27FC236}">
              <a16:creationId xmlns:a16="http://schemas.microsoft.com/office/drawing/2014/main" id="{00000000-0008-0000-0400-000061280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0000000}" name="Tabulka" displayName="Tabulka" ref="A7:S23" totalsRowShown="0" headerRowDxfId="92" tableBorderDxfId="91">
  <autoFilter ref="A7:S23" xr:uid="{00000000-0009-0000-0100-000006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xr3:uid="{00000000-0010-0000-0000-000001000000}" name="kat" dataDxfId="90"/>
    <tableColumn id="2" xr3:uid="{00000000-0010-0000-0000-000002000000}" name="popis" dataDxfId="89"/>
    <tableColumn id="3" xr3:uid="{00000000-0010-0000-0000-000003000000}" name="01 uv_sk" dataDxfId="8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xr3:uid="{00000000-0010-0000-0000-000004000000}" name="02 uv_pla" dataDxfId="8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xr3:uid="{00000000-0010-0000-0000-000005000000}" name="03 uv_pln" dataDxfId="8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xr3:uid="{00000000-0010-0000-0000-000006000000}" name="04 uv_rozd" dataDxfId="8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xr3:uid="{00000000-0010-0000-0000-000007000000}" name="05 h_vram" dataDxfId="8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xr3:uid="{00000000-0010-0000-0000-000008000000}" name="06 h_naduv" dataDxfId="8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xr3:uid="{00000000-0010-0000-0000-000009000000}" name="07 h_nadzk" dataDxfId="8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xr3:uid="{00000000-0010-0000-0000-00000A000000}" name="08 h_oon" dataDxfId="8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xr3:uid="{00000000-0010-0000-0000-00000B000000}" name="09 m_kl" dataDxfId="8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xr3:uid="{00000000-0010-0000-0000-00000C000000}" name="10 m_gr" dataDxfId="7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xr3:uid="{00000000-0010-0000-0000-00000D000000}" name="11 m_jo" dataDxfId="7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xr3:uid="{00000000-0010-0000-0000-00000E000000}" name="12 m_oc" dataDxfId="7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xr3:uid="{00000000-0010-0000-0000-00000F000000}" name="13 m_sk" dataDxfId="7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xr3:uid="{00000000-0010-0000-0000-000011000000}" name="14_vzsk" dataDxfId="7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xr3:uid="{00000000-0010-0000-0000-000012000000}" name="15_vzpl" dataDxfId="7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xr3:uid="{00000000-0010-0000-0000-000013000000}" name="16_vzpln" dataDxfId="73">
      <calculatedColumnFormula>IF(Tabulka[[#This Row],[15_vzpl]]=0,"",Tabulka[[#This Row],[14_vzsk]]/Tabulka[[#This Row],[15_vzpl]])</calculatedColumnFormula>
    </tableColumn>
    <tableColumn id="20" xr3:uid="{00000000-0010-0000-0000-000014000000}" name="17_vzroz" dataDxfId="72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ONData" displayName="ONData" ref="C3:S190" totalsRowShown="0">
  <autoFilter ref="C3:S190" xr:uid="{00000000-0009-0000-0100-000007000000}"/>
  <tableColumns count="17">
    <tableColumn id="1" xr3:uid="{00000000-0010-0000-0100-000001000000}" name="mesic"/>
    <tableColumn id="2" xr3:uid="{00000000-0010-0000-0100-000002000000}" name="kat"/>
    <tableColumn id="3" xr3:uid="{00000000-0010-0000-0100-000003000000}" name="01 uv_sk"/>
    <tableColumn id="4" xr3:uid="{00000000-0010-0000-0100-000004000000}" name="02 uv_pla"/>
    <tableColumn id="5" xr3:uid="{00000000-0010-0000-0100-000005000000}" name="03 uv_pln"/>
    <tableColumn id="6" xr3:uid="{00000000-0010-0000-0100-000006000000}" name="04 uv_rozd"/>
    <tableColumn id="7" xr3:uid="{00000000-0010-0000-0100-000007000000}" name="05 h_vram"/>
    <tableColumn id="8" xr3:uid="{00000000-0010-0000-0100-000008000000}" name="06 h_naduv"/>
    <tableColumn id="9" xr3:uid="{00000000-0010-0000-0100-000009000000}" name="07 h_nadzk"/>
    <tableColumn id="10" xr3:uid="{00000000-0010-0000-0100-00000A000000}" name="08 h_oon"/>
    <tableColumn id="11" xr3:uid="{00000000-0010-0000-0100-00000B000000}" name="09 m_kl"/>
    <tableColumn id="12" xr3:uid="{00000000-0010-0000-0100-00000C000000}" name="10 m_gr"/>
    <tableColumn id="13" xr3:uid="{00000000-0010-0000-0100-00000D000000}" name="11 m_jo"/>
    <tableColumn id="14" xr3:uid="{00000000-0010-0000-0100-00000E000000}" name="12 m_oc"/>
    <tableColumn id="15" xr3:uid="{00000000-0010-0000-0100-00000F000000}" name="13 m_sk"/>
    <tableColumn id="16" xr3:uid="{00000000-0010-0000-0100-000010000000}" name="14_vzsk"/>
    <tableColumn id="17" xr3:uid="{00000000-0010-0000-0100-000011000000}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7.bin"/><Relationship Id="rId4" Type="http://schemas.openxmlformats.org/officeDocument/2006/relationships/comments" Target="../comments1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26">
    <tabColor rgb="FF00B050"/>
    <pageSetUpPr fitToPage="1"/>
  </sheetPr>
  <dimension ref="A1:C29"/>
  <sheetViews>
    <sheetView showGridLines="0" showRowColHeaders="0" tabSelected="1" zoomScaleNormal="100" workbookViewId="0">
      <selection sqref="A1:B1"/>
    </sheetView>
  </sheetViews>
  <sheetFormatPr defaultColWidth="8.85546875" defaultRowHeight="14.45" customHeight="1" x14ac:dyDescent="0.2"/>
  <cols>
    <col min="1" max="1" width="17.85546875" style="129" bestFit="1" customWidth="1"/>
    <col min="2" max="2" width="102.28515625" style="129" bestFit="1" customWidth="1"/>
    <col min="3" max="3" width="16.140625" style="47" hidden="1" customWidth="1"/>
    <col min="4" max="16384" width="8.85546875" style="129"/>
  </cols>
  <sheetData>
    <row r="1" spans="1:3" ht="18.600000000000001" customHeight="1" thickBot="1" x14ac:dyDescent="0.35">
      <c r="A1" s="329" t="s">
        <v>107</v>
      </c>
      <c r="B1" s="329"/>
    </row>
    <row r="2" spans="1:3" ht="14.45" customHeight="1" thickBot="1" x14ac:dyDescent="0.25">
      <c r="A2" s="231" t="s">
        <v>265</v>
      </c>
      <c r="B2" s="46"/>
    </row>
    <row r="3" spans="1:3" ht="14.45" customHeight="1" thickBot="1" x14ac:dyDescent="0.25">
      <c r="A3" s="325" t="s">
        <v>139</v>
      </c>
      <c r="B3" s="326"/>
    </row>
    <row r="4" spans="1:3" ht="14.45" customHeight="1" x14ac:dyDescent="0.2">
      <c r="A4" s="144" t="str">
        <f t="shared" ref="A4:A8" si="0">HYPERLINK("#'"&amp;C4&amp;"'!A1",C4)</f>
        <v>Motivace</v>
      </c>
      <c r="B4" s="88" t="s">
        <v>120</v>
      </c>
      <c r="C4" s="47" t="s">
        <v>121</v>
      </c>
    </row>
    <row r="5" spans="1:3" ht="14.45" customHeight="1" x14ac:dyDescent="0.2">
      <c r="A5" s="145" t="str">
        <f t="shared" si="0"/>
        <v>HI</v>
      </c>
      <c r="B5" s="89" t="s">
        <v>135</v>
      </c>
      <c r="C5" s="47" t="s">
        <v>110</v>
      </c>
    </row>
    <row r="6" spans="1:3" ht="14.45" customHeight="1" x14ac:dyDescent="0.2">
      <c r="A6" s="146" t="str">
        <f t="shared" si="0"/>
        <v>HI Graf</v>
      </c>
      <c r="B6" s="90" t="s">
        <v>103</v>
      </c>
      <c r="C6" s="47" t="s">
        <v>111</v>
      </c>
    </row>
    <row r="7" spans="1:3" ht="14.45" customHeight="1" x14ac:dyDescent="0.2">
      <c r="A7" s="146" t="str">
        <f t="shared" si="0"/>
        <v>Man Tab</v>
      </c>
      <c r="B7" s="90" t="s">
        <v>267</v>
      </c>
      <c r="C7" s="47" t="s">
        <v>112</v>
      </c>
    </row>
    <row r="8" spans="1:3" ht="14.45" customHeight="1" thickBot="1" x14ac:dyDescent="0.25">
      <c r="A8" s="147" t="str">
        <f t="shared" si="0"/>
        <v>HV</v>
      </c>
      <c r="B8" s="91" t="s">
        <v>61</v>
      </c>
      <c r="C8" s="47" t="s">
        <v>66</v>
      </c>
    </row>
    <row r="9" spans="1:3" ht="14.45" customHeight="1" thickBot="1" x14ac:dyDescent="0.25">
      <c r="A9" s="92"/>
      <c r="B9" s="92"/>
    </row>
    <row r="10" spans="1:3" ht="14.45" customHeight="1" thickBot="1" x14ac:dyDescent="0.25">
      <c r="A10" s="327" t="s">
        <v>108</v>
      </c>
      <c r="B10" s="326"/>
    </row>
    <row r="11" spans="1:3" ht="14.45" customHeight="1" x14ac:dyDescent="0.2">
      <c r="A11" s="148" t="str">
        <f t="shared" ref="A11" si="1">HYPERLINK("#'"&amp;C11&amp;"'!A1",C11)</f>
        <v>Léky Žádanky</v>
      </c>
      <c r="B11" s="89" t="s">
        <v>136</v>
      </c>
      <c r="C11" s="47" t="s">
        <v>113</v>
      </c>
    </row>
    <row r="12" spans="1:3" ht="14.45" customHeight="1" x14ac:dyDescent="0.2">
      <c r="A12" s="146" t="str">
        <f t="shared" ref="A12:A21" si="2">HYPERLINK("#'"&amp;C12&amp;"'!A1",C12)</f>
        <v>LŽ Detail</v>
      </c>
      <c r="B12" s="90" t="s">
        <v>159</v>
      </c>
      <c r="C12" s="47" t="s">
        <v>114</v>
      </c>
    </row>
    <row r="13" spans="1:3" ht="14.45" customHeight="1" x14ac:dyDescent="0.2">
      <c r="A13" s="146" t="str">
        <f t="shared" si="2"/>
        <v>LŽ Statim</v>
      </c>
      <c r="B13" s="253" t="s">
        <v>191</v>
      </c>
      <c r="C13" s="47" t="s">
        <v>201</v>
      </c>
    </row>
    <row r="14" spans="1:3" ht="14.45" customHeight="1" x14ac:dyDescent="0.2">
      <c r="A14" s="146" t="str">
        <f t="shared" si="2"/>
        <v>Léky Recepty</v>
      </c>
      <c r="B14" s="90" t="s">
        <v>137</v>
      </c>
      <c r="C14" s="47" t="s">
        <v>115</v>
      </c>
    </row>
    <row r="15" spans="1:3" ht="14.45" customHeight="1" x14ac:dyDescent="0.2">
      <c r="A15" s="146" t="str">
        <f t="shared" si="2"/>
        <v>LRp Lékaři</v>
      </c>
      <c r="B15" s="90" t="s">
        <v>145</v>
      </c>
      <c r="C15" s="47" t="s">
        <v>146</v>
      </c>
    </row>
    <row r="16" spans="1:3" ht="14.45" customHeight="1" x14ac:dyDescent="0.2">
      <c r="A16" s="146" t="str">
        <f t="shared" si="2"/>
        <v>LRp Detail</v>
      </c>
      <c r="B16" s="90" t="s">
        <v>686</v>
      </c>
      <c r="C16" s="47" t="s">
        <v>116</v>
      </c>
    </row>
    <row r="17" spans="1:3" ht="28.9" customHeight="1" x14ac:dyDescent="0.2">
      <c r="A17" s="146" t="str">
        <f t="shared" si="2"/>
        <v>LRp PL</v>
      </c>
      <c r="B17" s="581" t="s">
        <v>687</v>
      </c>
      <c r="C17" s="47" t="s">
        <v>142</v>
      </c>
    </row>
    <row r="18" spans="1:3" ht="14.45" customHeight="1" x14ac:dyDescent="0.2">
      <c r="A18" s="146" t="str">
        <f>HYPERLINK("#'"&amp;C18&amp;"'!A1",C18)</f>
        <v>LRp PL Detail</v>
      </c>
      <c r="B18" s="90" t="s">
        <v>702</v>
      </c>
      <c r="C18" s="47" t="s">
        <v>143</v>
      </c>
    </row>
    <row r="19" spans="1:3" ht="14.45" customHeight="1" x14ac:dyDescent="0.2">
      <c r="A19" s="148" t="str">
        <f t="shared" ref="A19" si="3">HYPERLINK("#'"&amp;C19&amp;"'!A1",C19)</f>
        <v>Materiál Žádanky</v>
      </c>
      <c r="B19" s="90" t="s">
        <v>138</v>
      </c>
      <c r="C19" s="47" t="s">
        <v>117</v>
      </c>
    </row>
    <row r="20" spans="1:3" ht="14.45" customHeight="1" x14ac:dyDescent="0.2">
      <c r="A20" s="146" t="str">
        <f t="shared" si="2"/>
        <v>MŽ Detail</v>
      </c>
      <c r="B20" s="90" t="s">
        <v>1287</v>
      </c>
      <c r="C20" s="47" t="s">
        <v>118</v>
      </c>
    </row>
    <row r="21" spans="1:3" ht="14.45" customHeight="1" thickBot="1" x14ac:dyDescent="0.25">
      <c r="A21" s="148" t="str">
        <f t="shared" si="2"/>
        <v>Osobní náklady</v>
      </c>
      <c r="B21" s="90" t="s">
        <v>105</v>
      </c>
      <c r="C21" s="47" t="s">
        <v>119</v>
      </c>
    </row>
    <row r="22" spans="1:3" ht="14.45" customHeight="1" thickBot="1" x14ac:dyDescent="0.25">
      <c r="A22" s="93"/>
      <c r="B22" s="93"/>
    </row>
    <row r="23" spans="1:3" ht="14.45" customHeight="1" thickBot="1" x14ac:dyDescent="0.25">
      <c r="A23" s="328" t="s">
        <v>109</v>
      </c>
      <c r="B23" s="326"/>
    </row>
    <row r="24" spans="1:3" ht="14.45" customHeight="1" x14ac:dyDescent="0.2">
      <c r="A24" s="149" t="str">
        <f t="shared" ref="A24:A29" si="4">HYPERLINK("#'"&amp;C24&amp;"'!A1",C24)</f>
        <v>ZV Vykáz.-A</v>
      </c>
      <c r="B24" s="89" t="s">
        <v>1319</v>
      </c>
      <c r="C24" s="47" t="s">
        <v>122</v>
      </c>
    </row>
    <row r="25" spans="1:3" ht="14.45" customHeight="1" x14ac:dyDescent="0.2">
      <c r="A25" s="146" t="str">
        <f t="shared" ref="A25" si="5">HYPERLINK("#'"&amp;C25&amp;"'!A1",C25)</f>
        <v>ZV Vykáz.-A Lékaři</v>
      </c>
      <c r="B25" s="90" t="s">
        <v>1340</v>
      </c>
      <c r="C25" s="47" t="s">
        <v>204</v>
      </c>
    </row>
    <row r="26" spans="1:3" ht="14.45" customHeight="1" x14ac:dyDescent="0.2">
      <c r="A26" s="146" t="str">
        <f t="shared" si="4"/>
        <v>ZV Vykáz.-A Detail</v>
      </c>
      <c r="B26" s="90" t="s">
        <v>1505</v>
      </c>
      <c r="C26" s="47" t="s">
        <v>123</v>
      </c>
    </row>
    <row r="27" spans="1:3" ht="14.45" customHeight="1" x14ac:dyDescent="0.25">
      <c r="A27" s="266" t="str">
        <f>HYPERLINK("#'"&amp;C27&amp;"'!A1",C27)</f>
        <v>ZV Vykáz.-A Det.Lék.</v>
      </c>
      <c r="B27" s="90" t="s">
        <v>1506</v>
      </c>
      <c r="C27" s="47" t="s">
        <v>207</v>
      </c>
    </row>
    <row r="28" spans="1:3" ht="14.45" customHeight="1" x14ac:dyDescent="0.2">
      <c r="A28" s="146" t="str">
        <f t="shared" si="4"/>
        <v>ZV Vykáz.-H</v>
      </c>
      <c r="B28" s="90" t="s">
        <v>126</v>
      </c>
      <c r="C28" s="47" t="s">
        <v>124</v>
      </c>
    </row>
    <row r="29" spans="1:3" ht="14.45" customHeight="1" x14ac:dyDescent="0.2">
      <c r="A29" s="146" t="str">
        <f t="shared" si="4"/>
        <v>ZV Vykáz.-H Detail</v>
      </c>
      <c r="B29" s="90" t="s">
        <v>1562</v>
      </c>
      <c r="C29" s="47" t="s">
        <v>125</v>
      </c>
    </row>
  </sheetData>
  <mergeCells count="4">
    <mergeCell ref="A3:B3"/>
    <mergeCell ref="A10:B10"/>
    <mergeCell ref="A23:B23"/>
    <mergeCell ref="A1:B1"/>
  </mergeCells>
  <hyperlinks>
    <hyperlink ref="A2" location="Obsah!A1" display="Zpět na Obsah  KL 01  1.-4.měsíc" xr:uid="{5425F926-73C6-4410-A963-66A279C07EDA}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List11">
    <tabColor theme="0" tint="-0.249977111117893"/>
    <pageSetUpPr fitToPage="1"/>
  </sheetPr>
  <dimension ref="A1:N16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ColWidth="8.85546875" defaultRowHeight="14.45" customHeight="1" x14ac:dyDescent="0.2"/>
  <cols>
    <col min="1" max="1" width="9.28515625" style="129" customWidth="1"/>
    <col min="2" max="2" width="34.28515625" style="129" customWidth="1"/>
    <col min="3" max="3" width="11.140625" style="129" bestFit="1" customWidth="1"/>
    <col min="4" max="4" width="7.28515625" style="129" bestFit="1" customWidth="1"/>
    <col min="5" max="5" width="11.140625" style="129" bestFit="1" customWidth="1"/>
    <col min="6" max="6" width="5.28515625" style="129" customWidth="1"/>
    <col min="7" max="7" width="7.28515625" style="129" bestFit="1" customWidth="1"/>
    <col min="8" max="8" width="5.28515625" style="129" customWidth="1"/>
    <col min="9" max="9" width="11.140625" style="129" customWidth="1"/>
    <col min="10" max="10" width="5.28515625" style="129" customWidth="1"/>
    <col min="11" max="11" width="7.28515625" style="129" customWidth="1"/>
    <col min="12" max="12" width="5.28515625" style="129" customWidth="1"/>
    <col min="13" max="13" width="0" style="129" hidden="1" customWidth="1"/>
    <col min="14" max="16384" width="8.85546875" style="129"/>
  </cols>
  <sheetData>
    <row r="1" spans="1:14" ht="18.600000000000001" customHeight="1" thickBot="1" x14ac:dyDescent="0.35">
      <c r="A1" s="368" t="s">
        <v>137</v>
      </c>
      <c r="B1" s="368"/>
      <c r="C1" s="368"/>
      <c r="D1" s="368"/>
      <c r="E1" s="368"/>
      <c r="F1" s="368"/>
      <c r="G1" s="368"/>
      <c r="H1" s="368"/>
      <c r="I1" s="330"/>
      <c r="J1" s="330"/>
      <c r="K1" s="330"/>
      <c r="L1" s="330"/>
    </row>
    <row r="2" spans="1:14" ht="14.45" customHeight="1" thickBot="1" x14ac:dyDescent="0.25">
      <c r="A2" s="231" t="s">
        <v>265</v>
      </c>
      <c r="B2" s="205"/>
      <c r="C2" s="205"/>
      <c r="D2" s="205"/>
      <c r="E2" s="205"/>
      <c r="F2" s="205"/>
      <c r="G2" s="205"/>
      <c r="H2" s="205"/>
    </row>
    <row r="3" spans="1:14" ht="14.45" customHeight="1" thickBot="1" x14ac:dyDescent="0.25">
      <c r="A3" s="143"/>
      <c r="B3" s="143"/>
      <c r="C3" s="385" t="s">
        <v>15</v>
      </c>
      <c r="D3" s="384"/>
      <c r="E3" s="384" t="s">
        <v>16</v>
      </c>
      <c r="F3" s="384"/>
      <c r="G3" s="384"/>
      <c r="H3" s="384"/>
      <c r="I3" s="384" t="s">
        <v>144</v>
      </c>
      <c r="J3" s="384"/>
      <c r="K3" s="384"/>
      <c r="L3" s="386"/>
    </row>
    <row r="4" spans="1:14" ht="14.45" customHeight="1" thickBot="1" x14ac:dyDescent="0.25">
      <c r="A4" s="81" t="s">
        <v>17</v>
      </c>
      <c r="B4" s="82" t="s">
        <v>18</v>
      </c>
      <c r="C4" s="83" t="s">
        <v>19</v>
      </c>
      <c r="D4" s="83" t="s">
        <v>20</v>
      </c>
      <c r="E4" s="83" t="s">
        <v>19</v>
      </c>
      <c r="F4" s="83" t="s">
        <v>2</v>
      </c>
      <c r="G4" s="83" t="s">
        <v>20</v>
      </c>
      <c r="H4" s="83" t="s">
        <v>2</v>
      </c>
      <c r="I4" s="83" t="s">
        <v>19</v>
      </c>
      <c r="J4" s="83" t="s">
        <v>2</v>
      </c>
      <c r="K4" s="83" t="s">
        <v>20</v>
      </c>
      <c r="L4" s="84" t="s">
        <v>2</v>
      </c>
    </row>
    <row r="5" spans="1:14" ht="14.45" customHeight="1" x14ac:dyDescent="0.2">
      <c r="A5" s="465">
        <v>37</v>
      </c>
      <c r="B5" s="466" t="s">
        <v>558</v>
      </c>
      <c r="C5" s="469">
        <v>11664.84</v>
      </c>
      <c r="D5" s="469">
        <v>31</v>
      </c>
      <c r="E5" s="469">
        <v>7924.76</v>
      </c>
      <c r="F5" s="515">
        <v>0.67937151302546794</v>
      </c>
      <c r="G5" s="469">
        <v>14</v>
      </c>
      <c r="H5" s="515">
        <v>0.45161290322580644</v>
      </c>
      <c r="I5" s="469">
        <v>3740.08</v>
      </c>
      <c r="J5" s="515">
        <v>0.320628486974532</v>
      </c>
      <c r="K5" s="469">
        <v>17</v>
      </c>
      <c r="L5" s="515">
        <v>0.54838709677419351</v>
      </c>
      <c r="M5" s="469" t="s">
        <v>68</v>
      </c>
      <c r="N5" s="150"/>
    </row>
    <row r="6" spans="1:14" ht="14.45" customHeight="1" x14ac:dyDescent="0.2">
      <c r="A6" s="465">
        <v>37</v>
      </c>
      <c r="B6" s="466" t="s">
        <v>559</v>
      </c>
      <c r="C6" s="469">
        <v>11664.84</v>
      </c>
      <c r="D6" s="469">
        <v>31</v>
      </c>
      <c r="E6" s="469">
        <v>7924.76</v>
      </c>
      <c r="F6" s="515">
        <v>0.67937151302546794</v>
      </c>
      <c r="G6" s="469">
        <v>14</v>
      </c>
      <c r="H6" s="515">
        <v>0.45161290322580644</v>
      </c>
      <c r="I6" s="469">
        <v>3740.08</v>
      </c>
      <c r="J6" s="515">
        <v>0.320628486974532</v>
      </c>
      <c r="K6" s="469">
        <v>17</v>
      </c>
      <c r="L6" s="515">
        <v>0.54838709677419351</v>
      </c>
      <c r="M6" s="469" t="s">
        <v>1</v>
      </c>
      <c r="N6" s="150"/>
    </row>
    <row r="7" spans="1:14" ht="14.45" customHeight="1" x14ac:dyDescent="0.2">
      <c r="A7" s="465" t="s">
        <v>477</v>
      </c>
      <c r="B7" s="466" t="s">
        <v>3</v>
      </c>
      <c r="C7" s="469">
        <v>11664.84</v>
      </c>
      <c r="D7" s="469">
        <v>31</v>
      </c>
      <c r="E7" s="469">
        <v>7924.76</v>
      </c>
      <c r="F7" s="515">
        <v>0.67937151302546794</v>
      </c>
      <c r="G7" s="469">
        <v>14</v>
      </c>
      <c r="H7" s="515">
        <v>0.45161290322580644</v>
      </c>
      <c r="I7" s="469">
        <v>3740.08</v>
      </c>
      <c r="J7" s="515">
        <v>0.320628486974532</v>
      </c>
      <c r="K7" s="469">
        <v>17</v>
      </c>
      <c r="L7" s="515">
        <v>0.54838709677419351</v>
      </c>
      <c r="M7" s="469" t="s">
        <v>482</v>
      </c>
      <c r="N7" s="150"/>
    </row>
    <row r="9" spans="1:14" ht="14.45" customHeight="1" x14ac:dyDescent="0.2">
      <c r="A9" s="465">
        <v>37</v>
      </c>
      <c r="B9" s="466" t="s">
        <v>558</v>
      </c>
      <c r="C9" s="469" t="s">
        <v>266</v>
      </c>
      <c r="D9" s="469" t="s">
        <v>266</v>
      </c>
      <c r="E9" s="469" t="s">
        <v>266</v>
      </c>
      <c r="F9" s="515" t="s">
        <v>266</v>
      </c>
      <c r="G9" s="469" t="s">
        <v>266</v>
      </c>
      <c r="H9" s="515" t="s">
        <v>266</v>
      </c>
      <c r="I9" s="469" t="s">
        <v>266</v>
      </c>
      <c r="J9" s="515" t="s">
        <v>266</v>
      </c>
      <c r="K9" s="469" t="s">
        <v>266</v>
      </c>
      <c r="L9" s="515" t="s">
        <v>266</v>
      </c>
      <c r="M9" s="469" t="s">
        <v>68</v>
      </c>
      <c r="N9" s="150"/>
    </row>
    <row r="10" spans="1:14" ht="14.45" customHeight="1" x14ac:dyDescent="0.2">
      <c r="A10" s="465" t="s">
        <v>560</v>
      </c>
      <c r="B10" s="466" t="s">
        <v>559</v>
      </c>
      <c r="C10" s="469">
        <v>11664.84</v>
      </c>
      <c r="D10" s="469">
        <v>31</v>
      </c>
      <c r="E10" s="469">
        <v>7924.76</v>
      </c>
      <c r="F10" s="515">
        <v>0.67937151302546794</v>
      </c>
      <c r="G10" s="469">
        <v>14</v>
      </c>
      <c r="H10" s="515">
        <v>0.45161290322580644</v>
      </c>
      <c r="I10" s="469">
        <v>3740.08</v>
      </c>
      <c r="J10" s="515">
        <v>0.320628486974532</v>
      </c>
      <c r="K10" s="469">
        <v>17</v>
      </c>
      <c r="L10" s="515">
        <v>0.54838709677419351</v>
      </c>
      <c r="M10" s="469" t="s">
        <v>1</v>
      </c>
      <c r="N10" s="150"/>
    </row>
    <row r="11" spans="1:14" ht="14.45" customHeight="1" x14ac:dyDescent="0.2">
      <c r="A11" s="465" t="s">
        <v>560</v>
      </c>
      <c r="B11" s="466" t="s">
        <v>561</v>
      </c>
      <c r="C11" s="469">
        <v>11664.84</v>
      </c>
      <c r="D11" s="469">
        <v>31</v>
      </c>
      <c r="E11" s="469">
        <v>7924.76</v>
      </c>
      <c r="F11" s="515">
        <v>0.67937151302546794</v>
      </c>
      <c r="G11" s="469">
        <v>14</v>
      </c>
      <c r="H11" s="515">
        <v>0.45161290322580644</v>
      </c>
      <c r="I11" s="469">
        <v>3740.08</v>
      </c>
      <c r="J11" s="515">
        <v>0.320628486974532</v>
      </c>
      <c r="K11" s="469">
        <v>17</v>
      </c>
      <c r="L11" s="515">
        <v>0.54838709677419351</v>
      </c>
      <c r="M11" s="469" t="s">
        <v>486</v>
      </c>
      <c r="N11" s="150"/>
    </row>
    <row r="12" spans="1:14" ht="14.45" customHeight="1" x14ac:dyDescent="0.2">
      <c r="A12" s="465" t="s">
        <v>266</v>
      </c>
      <c r="B12" s="466" t="s">
        <v>266</v>
      </c>
      <c r="C12" s="469" t="s">
        <v>266</v>
      </c>
      <c r="D12" s="469" t="s">
        <v>266</v>
      </c>
      <c r="E12" s="469" t="s">
        <v>266</v>
      </c>
      <c r="F12" s="515" t="s">
        <v>266</v>
      </c>
      <c r="G12" s="469" t="s">
        <v>266</v>
      </c>
      <c r="H12" s="515" t="s">
        <v>266</v>
      </c>
      <c r="I12" s="469" t="s">
        <v>266</v>
      </c>
      <c r="J12" s="515" t="s">
        <v>266</v>
      </c>
      <c r="K12" s="469" t="s">
        <v>266</v>
      </c>
      <c r="L12" s="515" t="s">
        <v>266</v>
      </c>
      <c r="M12" s="469" t="s">
        <v>487</v>
      </c>
      <c r="N12" s="150"/>
    </row>
    <row r="13" spans="1:14" ht="14.45" customHeight="1" x14ac:dyDescent="0.2">
      <c r="A13" s="465" t="s">
        <v>477</v>
      </c>
      <c r="B13" s="466" t="s">
        <v>562</v>
      </c>
      <c r="C13" s="469">
        <v>11664.84</v>
      </c>
      <c r="D13" s="469">
        <v>31</v>
      </c>
      <c r="E13" s="469">
        <v>7924.76</v>
      </c>
      <c r="F13" s="515">
        <v>0.67937151302546794</v>
      </c>
      <c r="G13" s="469">
        <v>14</v>
      </c>
      <c r="H13" s="515">
        <v>0.45161290322580644</v>
      </c>
      <c r="I13" s="469">
        <v>3740.08</v>
      </c>
      <c r="J13" s="515">
        <v>0.320628486974532</v>
      </c>
      <c r="K13" s="469">
        <v>17</v>
      </c>
      <c r="L13" s="515">
        <v>0.54838709677419351</v>
      </c>
      <c r="M13" s="469" t="s">
        <v>482</v>
      </c>
      <c r="N13" s="150"/>
    </row>
    <row r="14" spans="1:14" ht="14.45" customHeight="1" x14ac:dyDescent="0.2">
      <c r="A14" s="516" t="s">
        <v>239</v>
      </c>
    </row>
    <row r="15" spans="1:14" ht="14.45" customHeight="1" x14ac:dyDescent="0.2">
      <c r="A15" s="517" t="s">
        <v>563</v>
      </c>
    </row>
    <row r="16" spans="1:14" ht="14.45" customHeight="1" x14ac:dyDescent="0.2">
      <c r="A16" s="516" t="s">
        <v>564</v>
      </c>
    </row>
  </sheetData>
  <autoFilter ref="A4:M4" xr:uid="{00000000-0009-0000-0000-000010000000}"/>
  <mergeCells count="4">
    <mergeCell ref="E3:H3"/>
    <mergeCell ref="C3:D3"/>
    <mergeCell ref="I3:L3"/>
    <mergeCell ref="A1:L1"/>
  </mergeCells>
  <conditionalFormatting sqref="F4 F8 F14:F1048576">
    <cfRule type="cellIs" dxfId="35" priority="15" stopIfTrue="1" operator="lessThan">
      <formula>0.6</formula>
    </cfRule>
  </conditionalFormatting>
  <conditionalFormatting sqref="B5:B7">
    <cfRule type="expression" dxfId="34" priority="10">
      <formula>AND(LEFT(M5,6)&lt;&gt;"mezera",M5&lt;&gt;"")</formula>
    </cfRule>
  </conditionalFormatting>
  <conditionalFormatting sqref="A5:A7">
    <cfRule type="expression" dxfId="33" priority="8">
      <formula>AND(M5&lt;&gt;"",M5&lt;&gt;"mezeraKL")</formula>
    </cfRule>
  </conditionalFormatting>
  <conditionalFormatting sqref="F5:F7">
    <cfRule type="cellIs" dxfId="32" priority="7" operator="lessThan">
      <formula>0.6</formula>
    </cfRule>
  </conditionalFormatting>
  <conditionalFormatting sqref="B5:L7">
    <cfRule type="expression" dxfId="31" priority="9">
      <formula>OR($M5="KL",$M5="SumaKL")</formula>
    </cfRule>
    <cfRule type="expression" dxfId="30" priority="11">
      <formula>$M5="SumaNS"</formula>
    </cfRule>
  </conditionalFormatting>
  <conditionalFormatting sqref="A5:L7">
    <cfRule type="expression" dxfId="29" priority="12">
      <formula>$M5&lt;&gt;""</formula>
    </cfRule>
  </conditionalFormatting>
  <conditionalFormatting sqref="B9:B13">
    <cfRule type="expression" dxfId="28" priority="4">
      <formula>AND(LEFT(M9,6)&lt;&gt;"mezera",M9&lt;&gt;"")</formula>
    </cfRule>
  </conditionalFormatting>
  <conditionalFormatting sqref="A9:A13">
    <cfRule type="expression" dxfId="27" priority="2">
      <formula>AND(M9&lt;&gt;"",M9&lt;&gt;"mezeraKL")</formula>
    </cfRule>
  </conditionalFormatting>
  <conditionalFormatting sqref="F9:F13">
    <cfRule type="cellIs" dxfId="26" priority="1" operator="lessThan">
      <formula>0.6</formula>
    </cfRule>
  </conditionalFormatting>
  <conditionalFormatting sqref="B9:L13">
    <cfRule type="expression" dxfId="25" priority="3">
      <formula>OR($M9="KL",$M9="SumaKL")</formula>
    </cfRule>
    <cfRule type="expression" dxfId="24" priority="5">
      <formula>$M9="SumaNS"</formula>
    </cfRule>
  </conditionalFormatting>
  <conditionalFormatting sqref="A9:L13">
    <cfRule type="expression" dxfId="23" priority="6">
      <formula>$M9&lt;&gt;""</formula>
    </cfRule>
  </conditionalFormatting>
  <hyperlinks>
    <hyperlink ref="A2" location="Obsah!A1" display="Zpět na Obsah  KL 01  1.-4.měsíc" xr:uid="{CBCA2527-D4E1-4C74-8F43-B28BB2867D14}"/>
  </hyperlinks>
  <pageMargins left="0.25" right="0.25" top="0.75" bottom="0.75" header="0.3" footer="0.3"/>
  <pageSetup paperSize="9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List30">
    <tabColor theme="0" tint="-0.249977111117893"/>
    <pageSetUpPr fitToPage="1"/>
  </sheetPr>
  <dimension ref="A1:M10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ColWidth="8.85546875" defaultRowHeight="14.45" customHeight="1" x14ac:dyDescent="0.2"/>
  <cols>
    <col min="1" max="1" width="30.85546875" style="129" customWidth="1"/>
    <col min="2" max="2" width="11.140625" style="206" bestFit="1" customWidth="1"/>
    <col min="3" max="3" width="11.140625" style="129" hidden="1" customWidth="1"/>
    <col min="4" max="4" width="7.28515625" style="206" bestFit="1" customWidth="1"/>
    <col min="5" max="5" width="7.28515625" style="129" hidden="1" customWidth="1"/>
    <col min="6" max="6" width="11.140625" style="206" bestFit="1" customWidth="1"/>
    <col min="7" max="7" width="5.28515625" style="209" customWidth="1"/>
    <col min="8" max="8" width="7.28515625" style="206" bestFit="1" customWidth="1"/>
    <col min="9" max="9" width="5.28515625" style="209" customWidth="1"/>
    <col min="10" max="10" width="11.140625" style="206" customWidth="1"/>
    <col min="11" max="11" width="5.28515625" style="209" customWidth="1"/>
    <col min="12" max="12" width="7.28515625" style="206" customWidth="1"/>
    <col min="13" max="13" width="5.28515625" style="209" customWidth="1"/>
    <col min="14" max="14" width="0" style="129" hidden="1" customWidth="1"/>
    <col min="15" max="16384" width="8.85546875" style="129"/>
  </cols>
  <sheetData>
    <row r="1" spans="1:13" ht="18.600000000000001" customHeight="1" thickBot="1" x14ac:dyDescent="0.35">
      <c r="A1" s="368" t="s">
        <v>145</v>
      </c>
      <c r="B1" s="368"/>
      <c r="C1" s="368"/>
      <c r="D1" s="368"/>
      <c r="E1" s="368"/>
      <c r="F1" s="368"/>
      <c r="G1" s="368"/>
      <c r="H1" s="368"/>
      <c r="I1" s="368"/>
      <c r="J1" s="330"/>
      <c r="K1" s="330"/>
      <c r="L1" s="330"/>
      <c r="M1" s="330"/>
    </row>
    <row r="2" spans="1:13" ht="14.45" customHeight="1" thickBot="1" x14ac:dyDescent="0.25">
      <c r="A2" s="231" t="s">
        <v>265</v>
      </c>
      <c r="B2" s="213"/>
      <c r="C2" s="205"/>
      <c r="D2" s="213"/>
      <c r="E2" s="205"/>
      <c r="F2" s="213"/>
      <c r="G2" s="214"/>
      <c r="H2" s="213"/>
      <c r="I2" s="214"/>
    </row>
    <row r="3" spans="1:13" ht="14.45" customHeight="1" thickBot="1" x14ac:dyDescent="0.25">
      <c r="A3" s="143"/>
      <c r="B3" s="385" t="s">
        <v>15</v>
      </c>
      <c r="C3" s="387"/>
      <c r="D3" s="384"/>
      <c r="E3" s="142"/>
      <c r="F3" s="384" t="s">
        <v>16</v>
      </c>
      <c r="G3" s="384"/>
      <c r="H3" s="384"/>
      <c r="I3" s="384"/>
      <c r="J3" s="384" t="s">
        <v>144</v>
      </c>
      <c r="K3" s="384"/>
      <c r="L3" s="384"/>
      <c r="M3" s="386"/>
    </row>
    <row r="4" spans="1:13" ht="14.45" customHeight="1" thickBot="1" x14ac:dyDescent="0.25">
      <c r="A4" s="497" t="s">
        <v>134</v>
      </c>
      <c r="B4" s="498" t="s">
        <v>19</v>
      </c>
      <c r="C4" s="521"/>
      <c r="D4" s="498" t="s">
        <v>20</v>
      </c>
      <c r="E4" s="521"/>
      <c r="F4" s="498" t="s">
        <v>19</v>
      </c>
      <c r="G4" s="501" t="s">
        <v>2</v>
      </c>
      <c r="H4" s="498" t="s">
        <v>20</v>
      </c>
      <c r="I4" s="501" t="s">
        <v>2</v>
      </c>
      <c r="J4" s="498" t="s">
        <v>19</v>
      </c>
      <c r="K4" s="501" t="s">
        <v>2</v>
      </c>
      <c r="L4" s="498" t="s">
        <v>20</v>
      </c>
      <c r="M4" s="502" t="s">
        <v>2</v>
      </c>
    </row>
    <row r="5" spans="1:13" ht="14.45" customHeight="1" x14ac:dyDescent="0.2">
      <c r="A5" s="518" t="s">
        <v>565</v>
      </c>
      <c r="B5" s="511">
        <v>1510.98</v>
      </c>
      <c r="C5" s="477">
        <v>1</v>
      </c>
      <c r="D5" s="523">
        <v>3</v>
      </c>
      <c r="E5" s="528" t="s">
        <v>565</v>
      </c>
      <c r="F5" s="511">
        <v>1433.86</v>
      </c>
      <c r="G5" s="503">
        <v>0.94896027743583622</v>
      </c>
      <c r="H5" s="481">
        <v>2</v>
      </c>
      <c r="I5" s="504">
        <v>0.66666666666666663</v>
      </c>
      <c r="J5" s="531">
        <v>77.12</v>
      </c>
      <c r="K5" s="503">
        <v>5.1039722564163656E-2</v>
      </c>
      <c r="L5" s="481">
        <v>1</v>
      </c>
      <c r="M5" s="504">
        <v>0.33333333333333331</v>
      </c>
    </row>
    <row r="6" spans="1:13" ht="14.45" customHeight="1" x14ac:dyDescent="0.2">
      <c r="A6" s="519" t="s">
        <v>566</v>
      </c>
      <c r="B6" s="522">
        <v>729.45999999999992</v>
      </c>
      <c r="C6" s="484">
        <v>1</v>
      </c>
      <c r="D6" s="524">
        <v>3</v>
      </c>
      <c r="E6" s="529" t="s">
        <v>566</v>
      </c>
      <c r="F6" s="522">
        <v>462.68999999999994</v>
      </c>
      <c r="G6" s="526">
        <v>0.63429111945822936</v>
      </c>
      <c r="H6" s="488">
        <v>2</v>
      </c>
      <c r="I6" s="527">
        <v>0.66666666666666663</v>
      </c>
      <c r="J6" s="532">
        <v>266.77</v>
      </c>
      <c r="K6" s="526">
        <v>0.36570888054177064</v>
      </c>
      <c r="L6" s="488">
        <v>1</v>
      </c>
      <c r="M6" s="527">
        <v>0.33333333333333331</v>
      </c>
    </row>
    <row r="7" spans="1:13" ht="14.45" customHeight="1" x14ac:dyDescent="0.2">
      <c r="A7" s="519" t="s">
        <v>567</v>
      </c>
      <c r="B7" s="522">
        <v>35.25</v>
      </c>
      <c r="C7" s="484">
        <v>1</v>
      </c>
      <c r="D7" s="524">
        <v>2</v>
      </c>
      <c r="E7" s="529" t="s">
        <v>567</v>
      </c>
      <c r="F7" s="522"/>
      <c r="G7" s="526">
        <v>0</v>
      </c>
      <c r="H7" s="488"/>
      <c r="I7" s="527">
        <v>0</v>
      </c>
      <c r="J7" s="532">
        <v>35.25</v>
      </c>
      <c r="K7" s="526">
        <v>1</v>
      </c>
      <c r="L7" s="488">
        <v>2</v>
      </c>
      <c r="M7" s="527">
        <v>1</v>
      </c>
    </row>
    <row r="8" spans="1:13" ht="14.45" customHeight="1" x14ac:dyDescent="0.2">
      <c r="A8" s="519" t="s">
        <v>568</v>
      </c>
      <c r="B8" s="522">
        <v>6265.47</v>
      </c>
      <c r="C8" s="484">
        <v>1</v>
      </c>
      <c r="D8" s="524">
        <v>9</v>
      </c>
      <c r="E8" s="529" t="s">
        <v>568</v>
      </c>
      <c r="F8" s="522">
        <v>4963.0200000000004</v>
      </c>
      <c r="G8" s="526">
        <v>0.79212253829321666</v>
      </c>
      <c r="H8" s="488">
        <v>4</v>
      </c>
      <c r="I8" s="527">
        <v>0.44444444444444442</v>
      </c>
      <c r="J8" s="532">
        <v>1302.45</v>
      </c>
      <c r="K8" s="526">
        <v>0.20787746170678337</v>
      </c>
      <c r="L8" s="488">
        <v>5</v>
      </c>
      <c r="M8" s="527">
        <v>0.55555555555555558</v>
      </c>
    </row>
    <row r="9" spans="1:13" ht="14.45" customHeight="1" x14ac:dyDescent="0.2">
      <c r="A9" s="519" t="s">
        <v>569</v>
      </c>
      <c r="B9" s="522">
        <v>1171.78</v>
      </c>
      <c r="C9" s="484">
        <v>1</v>
      </c>
      <c r="D9" s="524">
        <v>6</v>
      </c>
      <c r="E9" s="529" t="s">
        <v>569</v>
      </c>
      <c r="F9" s="522">
        <v>887.54</v>
      </c>
      <c r="G9" s="526">
        <v>0.75742886890030547</v>
      </c>
      <c r="H9" s="488">
        <v>4</v>
      </c>
      <c r="I9" s="527">
        <v>0.66666666666666663</v>
      </c>
      <c r="J9" s="532">
        <v>284.24</v>
      </c>
      <c r="K9" s="526">
        <v>0.2425711310996945</v>
      </c>
      <c r="L9" s="488">
        <v>2</v>
      </c>
      <c r="M9" s="527">
        <v>0.33333333333333331</v>
      </c>
    </row>
    <row r="10" spans="1:13" ht="14.45" customHeight="1" thickBot="1" x14ac:dyDescent="0.25">
      <c r="A10" s="520" t="s">
        <v>570</v>
      </c>
      <c r="B10" s="512">
        <v>1951.9</v>
      </c>
      <c r="C10" s="491">
        <v>1</v>
      </c>
      <c r="D10" s="525">
        <v>8</v>
      </c>
      <c r="E10" s="530" t="s">
        <v>570</v>
      </c>
      <c r="F10" s="512">
        <v>177.65</v>
      </c>
      <c r="G10" s="505">
        <v>9.1013883907987092E-2</v>
      </c>
      <c r="H10" s="495">
        <v>2</v>
      </c>
      <c r="I10" s="506">
        <v>0.25</v>
      </c>
      <c r="J10" s="533">
        <v>1774.25</v>
      </c>
      <c r="K10" s="505">
        <v>0.90898611609201285</v>
      </c>
      <c r="L10" s="495">
        <v>6</v>
      </c>
      <c r="M10" s="506">
        <v>0.75</v>
      </c>
    </row>
  </sheetData>
  <autoFilter ref="A4:N4" xr:uid="{00000000-0009-0000-0000-000011000000}"/>
  <mergeCells count="4">
    <mergeCell ref="A1:M1"/>
    <mergeCell ref="B3:D3"/>
    <mergeCell ref="F3:I3"/>
    <mergeCell ref="J3:M3"/>
  </mergeCells>
  <conditionalFormatting sqref="G4:G1048576">
    <cfRule type="cellIs" dxfId="22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 xr:uid="{80FB059D-45B6-4BAA-845E-C2B76AC8692C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List12">
    <tabColor theme="0" tint="-0.249977111117893"/>
    <pageSetUpPr fitToPage="1"/>
  </sheetPr>
  <dimension ref="A1:U40"/>
  <sheetViews>
    <sheetView showGridLines="0" showRowColHeaders="0" topLeftCell="C1" workbookViewId="0">
      <pane ySplit="6" topLeftCell="A7" activePane="bottomLeft" state="frozen"/>
      <selection activeCell="N30" sqref="N30"/>
      <selection pane="bottomLeft" sqref="A1:U1"/>
    </sheetView>
  </sheetViews>
  <sheetFormatPr defaultColWidth="8.85546875" defaultRowHeight="14.45" customHeight="1" outlineLevelCol="1" x14ac:dyDescent="0.2"/>
  <cols>
    <col min="1" max="1" width="9.7109375" style="129" hidden="1" customWidth="1" outlineLevel="1"/>
    <col min="2" max="2" width="28.28515625" style="129" hidden="1" customWidth="1" outlineLevel="1"/>
    <col min="3" max="3" width="9" style="129" customWidth="1" collapsed="1"/>
    <col min="4" max="4" width="18.7109375" style="217" customWidth="1"/>
    <col min="5" max="5" width="13.5703125" style="207" customWidth="1"/>
    <col min="6" max="6" width="6" style="129" bestFit="1" customWidth="1"/>
    <col min="7" max="7" width="8.7109375" style="129" customWidth="1"/>
    <col min="8" max="8" width="5" style="129" bestFit="1" customWidth="1"/>
    <col min="9" max="9" width="8.5703125" style="129" hidden="1" customWidth="1" outlineLevel="1"/>
    <col min="10" max="10" width="25.7109375" style="129" customWidth="1" collapsed="1"/>
    <col min="11" max="11" width="8.7109375" style="129" customWidth="1"/>
    <col min="12" max="12" width="7.7109375" style="208" customWidth="1"/>
    <col min="13" max="13" width="11.140625" style="208" customWidth="1"/>
    <col min="14" max="14" width="7.7109375" style="129" customWidth="1"/>
    <col min="15" max="15" width="7.7109375" style="218" customWidth="1"/>
    <col min="16" max="16" width="11.140625" style="208" customWidth="1"/>
    <col min="17" max="17" width="5.42578125" style="209" bestFit="1" customWidth="1"/>
    <col min="18" max="18" width="7.7109375" style="129" customWidth="1"/>
    <col min="19" max="19" width="5.42578125" style="209" bestFit="1" customWidth="1"/>
    <col min="20" max="20" width="7.7109375" style="218" customWidth="1"/>
    <col min="21" max="21" width="5.42578125" style="209" bestFit="1" customWidth="1"/>
    <col min="22" max="16384" width="8.85546875" style="129"/>
  </cols>
  <sheetData>
    <row r="1" spans="1:21" ht="18.600000000000001" customHeight="1" thickBot="1" x14ac:dyDescent="0.35">
      <c r="A1" s="359" t="s">
        <v>686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  <c r="R1" s="330"/>
      <c r="S1" s="330"/>
      <c r="T1" s="330"/>
      <c r="U1" s="330"/>
    </row>
    <row r="2" spans="1:21" ht="14.45" customHeight="1" thickBot="1" x14ac:dyDescent="0.25">
      <c r="A2" s="231" t="s">
        <v>265</v>
      </c>
      <c r="B2" s="215"/>
      <c r="C2" s="205"/>
      <c r="D2" s="205"/>
      <c r="E2" s="216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  <c r="R2" s="205"/>
      <c r="S2" s="205"/>
      <c r="T2" s="205"/>
      <c r="U2" s="205"/>
    </row>
    <row r="3" spans="1:21" ht="14.45" customHeight="1" thickBot="1" x14ac:dyDescent="0.25">
      <c r="A3" s="391"/>
      <c r="B3" s="392"/>
      <c r="C3" s="392"/>
      <c r="D3" s="392"/>
      <c r="E3" s="392"/>
      <c r="F3" s="392"/>
      <c r="G3" s="392"/>
      <c r="H3" s="392"/>
      <c r="I3" s="392"/>
      <c r="J3" s="392"/>
      <c r="K3" s="393" t="s">
        <v>127</v>
      </c>
      <c r="L3" s="394"/>
      <c r="M3" s="66">
        <f>SUBTOTAL(9,M7:M1048576)</f>
        <v>11664.839999999998</v>
      </c>
      <c r="N3" s="66">
        <f>SUBTOTAL(9,N7:N1048576)</f>
        <v>55</v>
      </c>
      <c r="O3" s="66">
        <f>SUBTOTAL(9,O7:O1048576)</f>
        <v>31</v>
      </c>
      <c r="P3" s="66">
        <f>SUBTOTAL(9,P7:P1048576)</f>
        <v>7924.7599999999993</v>
      </c>
      <c r="Q3" s="67">
        <f>IF(M3=0,0,P3/M3)</f>
        <v>0.67937151302546805</v>
      </c>
      <c r="R3" s="66">
        <f>SUBTOTAL(9,R7:R1048576)</f>
        <v>27</v>
      </c>
      <c r="S3" s="67">
        <f>IF(N3=0,0,R3/N3)</f>
        <v>0.49090909090909091</v>
      </c>
      <c r="T3" s="66">
        <f>SUBTOTAL(9,T7:T1048576)</f>
        <v>14</v>
      </c>
      <c r="U3" s="68">
        <f>IF(O3=0,0,T3/O3)</f>
        <v>0.45161290322580644</v>
      </c>
    </row>
    <row r="4" spans="1:21" ht="14.45" customHeight="1" x14ac:dyDescent="0.2">
      <c r="A4" s="69"/>
      <c r="B4" s="70"/>
      <c r="C4" s="70"/>
      <c r="D4" s="71"/>
      <c r="E4" s="143"/>
      <c r="F4" s="70"/>
      <c r="G4" s="70"/>
      <c r="H4" s="70"/>
      <c r="I4" s="70"/>
      <c r="J4" s="70"/>
      <c r="K4" s="70"/>
      <c r="L4" s="70"/>
      <c r="M4" s="395" t="s">
        <v>15</v>
      </c>
      <c r="N4" s="396"/>
      <c r="O4" s="396"/>
      <c r="P4" s="397" t="s">
        <v>21</v>
      </c>
      <c r="Q4" s="396"/>
      <c r="R4" s="396"/>
      <c r="S4" s="396"/>
      <c r="T4" s="396"/>
      <c r="U4" s="398"/>
    </row>
    <row r="5" spans="1:21" ht="14.45" customHeight="1" thickBot="1" x14ac:dyDescent="0.25">
      <c r="A5" s="72"/>
      <c r="B5" s="73"/>
      <c r="C5" s="70"/>
      <c r="D5" s="71"/>
      <c r="E5" s="143"/>
      <c r="F5" s="70"/>
      <c r="G5" s="70"/>
      <c r="H5" s="70"/>
      <c r="I5" s="70"/>
      <c r="J5" s="70"/>
      <c r="K5" s="70"/>
      <c r="L5" s="70"/>
      <c r="M5" s="85" t="s">
        <v>22</v>
      </c>
      <c r="N5" s="86" t="s">
        <v>13</v>
      </c>
      <c r="O5" s="86" t="s">
        <v>20</v>
      </c>
      <c r="P5" s="388" t="s">
        <v>22</v>
      </c>
      <c r="Q5" s="389"/>
      <c r="R5" s="388" t="s">
        <v>13</v>
      </c>
      <c r="S5" s="389"/>
      <c r="T5" s="388" t="s">
        <v>20</v>
      </c>
      <c r="U5" s="390"/>
    </row>
    <row r="6" spans="1:21" s="207" customFormat="1" ht="14.45" customHeight="1" thickBot="1" x14ac:dyDescent="0.25">
      <c r="A6" s="534" t="s">
        <v>23</v>
      </c>
      <c r="B6" s="535" t="s">
        <v>5</v>
      </c>
      <c r="C6" s="534" t="s">
        <v>24</v>
      </c>
      <c r="D6" s="535" t="s">
        <v>6</v>
      </c>
      <c r="E6" s="535" t="s">
        <v>147</v>
      </c>
      <c r="F6" s="535" t="s">
        <v>25</v>
      </c>
      <c r="G6" s="535" t="s">
        <v>26</v>
      </c>
      <c r="H6" s="535" t="s">
        <v>8</v>
      </c>
      <c r="I6" s="535" t="s">
        <v>10</v>
      </c>
      <c r="J6" s="535" t="s">
        <v>11</v>
      </c>
      <c r="K6" s="535" t="s">
        <v>12</v>
      </c>
      <c r="L6" s="535" t="s">
        <v>27</v>
      </c>
      <c r="M6" s="536" t="s">
        <v>14</v>
      </c>
      <c r="N6" s="537" t="s">
        <v>28</v>
      </c>
      <c r="O6" s="537" t="s">
        <v>28</v>
      </c>
      <c r="P6" s="537" t="s">
        <v>14</v>
      </c>
      <c r="Q6" s="537" t="s">
        <v>2</v>
      </c>
      <c r="R6" s="537" t="s">
        <v>28</v>
      </c>
      <c r="S6" s="537" t="s">
        <v>2</v>
      </c>
      <c r="T6" s="537" t="s">
        <v>28</v>
      </c>
      <c r="U6" s="538" t="s">
        <v>2</v>
      </c>
    </row>
    <row r="7" spans="1:21" ht="14.45" customHeight="1" x14ac:dyDescent="0.2">
      <c r="A7" s="539">
        <v>37</v>
      </c>
      <c r="B7" s="540" t="s">
        <v>558</v>
      </c>
      <c r="C7" s="540" t="s">
        <v>560</v>
      </c>
      <c r="D7" s="541" t="s">
        <v>684</v>
      </c>
      <c r="E7" s="542" t="s">
        <v>569</v>
      </c>
      <c r="F7" s="540" t="s">
        <v>559</v>
      </c>
      <c r="G7" s="540" t="s">
        <v>571</v>
      </c>
      <c r="H7" s="540" t="s">
        <v>266</v>
      </c>
      <c r="I7" s="540" t="s">
        <v>572</v>
      </c>
      <c r="J7" s="540" t="s">
        <v>573</v>
      </c>
      <c r="K7" s="540" t="s">
        <v>574</v>
      </c>
      <c r="L7" s="543">
        <v>0</v>
      </c>
      <c r="M7" s="543">
        <v>0</v>
      </c>
      <c r="N7" s="540">
        <v>1</v>
      </c>
      <c r="O7" s="544">
        <v>1</v>
      </c>
      <c r="P7" s="543"/>
      <c r="Q7" s="545"/>
      <c r="R7" s="540"/>
      <c r="S7" s="545">
        <v>0</v>
      </c>
      <c r="T7" s="544"/>
      <c r="U7" s="122">
        <v>0</v>
      </c>
    </row>
    <row r="8" spans="1:21" ht="14.45" customHeight="1" x14ac:dyDescent="0.2">
      <c r="A8" s="554">
        <v>37</v>
      </c>
      <c r="B8" s="555" t="s">
        <v>558</v>
      </c>
      <c r="C8" s="555" t="s">
        <v>560</v>
      </c>
      <c r="D8" s="556" t="s">
        <v>684</v>
      </c>
      <c r="E8" s="557" t="s">
        <v>569</v>
      </c>
      <c r="F8" s="555" t="s">
        <v>559</v>
      </c>
      <c r="G8" s="555" t="s">
        <v>575</v>
      </c>
      <c r="H8" s="555" t="s">
        <v>266</v>
      </c>
      <c r="I8" s="555" t="s">
        <v>576</v>
      </c>
      <c r="J8" s="555" t="s">
        <v>577</v>
      </c>
      <c r="K8" s="555" t="s">
        <v>578</v>
      </c>
      <c r="L8" s="558">
        <v>17.47</v>
      </c>
      <c r="M8" s="558">
        <v>34.94</v>
      </c>
      <c r="N8" s="555">
        <v>2</v>
      </c>
      <c r="O8" s="559">
        <v>1.5</v>
      </c>
      <c r="P8" s="558">
        <v>17.47</v>
      </c>
      <c r="Q8" s="560">
        <v>0.5</v>
      </c>
      <c r="R8" s="555">
        <v>1</v>
      </c>
      <c r="S8" s="560">
        <v>0.5</v>
      </c>
      <c r="T8" s="559">
        <v>1</v>
      </c>
      <c r="U8" s="561">
        <v>0.66666666666666663</v>
      </c>
    </row>
    <row r="9" spans="1:21" ht="14.45" customHeight="1" x14ac:dyDescent="0.2">
      <c r="A9" s="554">
        <v>37</v>
      </c>
      <c r="B9" s="555" t="s">
        <v>558</v>
      </c>
      <c r="C9" s="555" t="s">
        <v>560</v>
      </c>
      <c r="D9" s="556" t="s">
        <v>684</v>
      </c>
      <c r="E9" s="557" t="s">
        <v>569</v>
      </c>
      <c r="F9" s="555" t="s">
        <v>559</v>
      </c>
      <c r="G9" s="555" t="s">
        <v>579</v>
      </c>
      <c r="H9" s="555" t="s">
        <v>266</v>
      </c>
      <c r="I9" s="555" t="s">
        <v>580</v>
      </c>
      <c r="J9" s="555" t="s">
        <v>581</v>
      </c>
      <c r="K9" s="555" t="s">
        <v>582</v>
      </c>
      <c r="L9" s="558">
        <v>51.06</v>
      </c>
      <c r="M9" s="558">
        <v>153.18</v>
      </c>
      <c r="N9" s="555">
        <v>3</v>
      </c>
      <c r="O9" s="559">
        <v>0.5</v>
      </c>
      <c r="P9" s="558">
        <v>153.18</v>
      </c>
      <c r="Q9" s="560">
        <v>1</v>
      </c>
      <c r="R9" s="555">
        <v>3</v>
      </c>
      <c r="S9" s="560">
        <v>1</v>
      </c>
      <c r="T9" s="559">
        <v>0.5</v>
      </c>
      <c r="U9" s="561">
        <v>1</v>
      </c>
    </row>
    <row r="10" spans="1:21" ht="14.45" customHeight="1" x14ac:dyDescent="0.2">
      <c r="A10" s="554">
        <v>37</v>
      </c>
      <c r="B10" s="555" t="s">
        <v>558</v>
      </c>
      <c r="C10" s="555" t="s">
        <v>560</v>
      </c>
      <c r="D10" s="556" t="s">
        <v>684</v>
      </c>
      <c r="E10" s="557" t="s">
        <v>569</v>
      </c>
      <c r="F10" s="555" t="s">
        <v>559</v>
      </c>
      <c r="G10" s="555" t="s">
        <v>583</v>
      </c>
      <c r="H10" s="555" t="s">
        <v>685</v>
      </c>
      <c r="I10" s="555" t="s">
        <v>584</v>
      </c>
      <c r="J10" s="555" t="s">
        <v>585</v>
      </c>
      <c r="K10" s="555" t="s">
        <v>586</v>
      </c>
      <c r="L10" s="558">
        <v>0</v>
      </c>
      <c r="M10" s="558">
        <v>0</v>
      </c>
      <c r="N10" s="555">
        <v>1</v>
      </c>
      <c r="O10" s="559">
        <v>0.5</v>
      </c>
      <c r="P10" s="558">
        <v>0</v>
      </c>
      <c r="Q10" s="560"/>
      <c r="R10" s="555">
        <v>1</v>
      </c>
      <c r="S10" s="560">
        <v>1</v>
      </c>
      <c r="T10" s="559">
        <v>0.5</v>
      </c>
      <c r="U10" s="561">
        <v>1</v>
      </c>
    </row>
    <row r="11" spans="1:21" ht="14.45" customHeight="1" x14ac:dyDescent="0.2">
      <c r="A11" s="554">
        <v>37</v>
      </c>
      <c r="B11" s="555" t="s">
        <v>558</v>
      </c>
      <c r="C11" s="555" t="s">
        <v>560</v>
      </c>
      <c r="D11" s="556" t="s">
        <v>684</v>
      </c>
      <c r="E11" s="557" t="s">
        <v>569</v>
      </c>
      <c r="F11" s="555" t="s">
        <v>559</v>
      </c>
      <c r="G11" s="555" t="s">
        <v>587</v>
      </c>
      <c r="H11" s="555" t="s">
        <v>266</v>
      </c>
      <c r="I11" s="555" t="s">
        <v>588</v>
      </c>
      <c r="J11" s="555" t="s">
        <v>589</v>
      </c>
      <c r="K11" s="555" t="s">
        <v>590</v>
      </c>
      <c r="L11" s="558">
        <v>225.06</v>
      </c>
      <c r="M11" s="558">
        <v>450.12</v>
      </c>
      <c r="N11" s="555">
        <v>2</v>
      </c>
      <c r="O11" s="559">
        <v>1</v>
      </c>
      <c r="P11" s="558">
        <v>450.12</v>
      </c>
      <c r="Q11" s="560">
        <v>1</v>
      </c>
      <c r="R11" s="555">
        <v>2</v>
      </c>
      <c r="S11" s="560">
        <v>1</v>
      </c>
      <c r="T11" s="559">
        <v>1</v>
      </c>
      <c r="U11" s="561">
        <v>1</v>
      </c>
    </row>
    <row r="12" spans="1:21" ht="14.45" customHeight="1" x14ac:dyDescent="0.2">
      <c r="A12" s="554">
        <v>37</v>
      </c>
      <c r="B12" s="555" t="s">
        <v>558</v>
      </c>
      <c r="C12" s="555" t="s">
        <v>560</v>
      </c>
      <c r="D12" s="556" t="s">
        <v>684</v>
      </c>
      <c r="E12" s="557" t="s">
        <v>569</v>
      </c>
      <c r="F12" s="555" t="s">
        <v>559</v>
      </c>
      <c r="G12" s="555" t="s">
        <v>591</v>
      </c>
      <c r="H12" s="555" t="s">
        <v>266</v>
      </c>
      <c r="I12" s="555" t="s">
        <v>592</v>
      </c>
      <c r="J12" s="555" t="s">
        <v>593</v>
      </c>
      <c r="K12" s="555" t="s">
        <v>594</v>
      </c>
      <c r="L12" s="558">
        <v>266.77</v>
      </c>
      <c r="M12" s="558">
        <v>533.54</v>
      </c>
      <c r="N12" s="555">
        <v>2</v>
      </c>
      <c r="O12" s="559">
        <v>1.5</v>
      </c>
      <c r="P12" s="558">
        <v>266.77</v>
      </c>
      <c r="Q12" s="560">
        <v>0.5</v>
      </c>
      <c r="R12" s="555">
        <v>1</v>
      </c>
      <c r="S12" s="560">
        <v>0.5</v>
      </c>
      <c r="T12" s="559">
        <v>1</v>
      </c>
      <c r="U12" s="561">
        <v>0.66666666666666663</v>
      </c>
    </row>
    <row r="13" spans="1:21" ht="14.45" customHeight="1" x14ac:dyDescent="0.2">
      <c r="A13" s="554">
        <v>37</v>
      </c>
      <c r="B13" s="555" t="s">
        <v>558</v>
      </c>
      <c r="C13" s="555" t="s">
        <v>560</v>
      </c>
      <c r="D13" s="556" t="s">
        <v>684</v>
      </c>
      <c r="E13" s="557" t="s">
        <v>568</v>
      </c>
      <c r="F13" s="555" t="s">
        <v>559</v>
      </c>
      <c r="G13" s="555" t="s">
        <v>595</v>
      </c>
      <c r="H13" s="555" t="s">
        <v>266</v>
      </c>
      <c r="I13" s="555" t="s">
        <v>596</v>
      </c>
      <c r="J13" s="555" t="s">
        <v>597</v>
      </c>
      <c r="K13" s="555" t="s">
        <v>598</v>
      </c>
      <c r="L13" s="558">
        <v>922.76</v>
      </c>
      <c r="M13" s="558">
        <v>922.76</v>
      </c>
      <c r="N13" s="555">
        <v>1</v>
      </c>
      <c r="O13" s="559">
        <v>0.5</v>
      </c>
      <c r="P13" s="558">
        <v>922.76</v>
      </c>
      <c r="Q13" s="560">
        <v>1</v>
      </c>
      <c r="R13" s="555">
        <v>1</v>
      </c>
      <c r="S13" s="560">
        <v>1</v>
      </c>
      <c r="T13" s="559">
        <v>0.5</v>
      </c>
      <c r="U13" s="561">
        <v>1</v>
      </c>
    </row>
    <row r="14" spans="1:21" ht="14.45" customHeight="1" x14ac:dyDescent="0.2">
      <c r="A14" s="554">
        <v>37</v>
      </c>
      <c r="B14" s="555" t="s">
        <v>558</v>
      </c>
      <c r="C14" s="555" t="s">
        <v>560</v>
      </c>
      <c r="D14" s="556" t="s">
        <v>684</v>
      </c>
      <c r="E14" s="557" t="s">
        <v>568</v>
      </c>
      <c r="F14" s="555" t="s">
        <v>559</v>
      </c>
      <c r="G14" s="555" t="s">
        <v>599</v>
      </c>
      <c r="H14" s="555" t="s">
        <v>685</v>
      </c>
      <c r="I14" s="555" t="s">
        <v>600</v>
      </c>
      <c r="J14" s="555" t="s">
        <v>601</v>
      </c>
      <c r="K14" s="555" t="s">
        <v>602</v>
      </c>
      <c r="L14" s="558">
        <v>1733.62</v>
      </c>
      <c r="M14" s="558">
        <v>1733.62</v>
      </c>
      <c r="N14" s="555">
        <v>1</v>
      </c>
      <c r="O14" s="559">
        <v>0.5</v>
      </c>
      <c r="P14" s="558">
        <v>1733.62</v>
      </c>
      <c r="Q14" s="560">
        <v>1</v>
      </c>
      <c r="R14" s="555">
        <v>1</v>
      </c>
      <c r="S14" s="560">
        <v>1</v>
      </c>
      <c r="T14" s="559">
        <v>0.5</v>
      </c>
      <c r="U14" s="561">
        <v>1</v>
      </c>
    </row>
    <row r="15" spans="1:21" ht="14.45" customHeight="1" x14ac:dyDescent="0.2">
      <c r="A15" s="554">
        <v>37</v>
      </c>
      <c r="B15" s="555" t="s">
        <v>558</v>
      </c>
      <c r="C15" s="555" t="s">
        <v>560</v>
      </c>
      <c r="D15" s="556" t="s">
        <v>684</v>
      </c>
      <c r="E15" s="557" t="s">
        <v>568</v>
      </c>
      <c r="F15" s="555" t="s">
        <v>559</v>
      </c>
      <c r="G15" s="555" t="s">
        <v>599</v>
      </c>
      <c r="H15" s="555" t="s">
        <v>266</v>
      </c>
      <c r="I15" s="555" t="s">
        <v>603</v>
      </c>
      <c r="J15" s="555" t="s">
        <v>601</v>
      </c>
      <c r="K15" s="555" t="s">
        <v>604</v>
      </c>
      <c r="L15" s="558">
        <v>433.4</v>
      </c>
      <c r="M15" s="558">
        <v>433.4</v>
      </c>
      <c r="N15" s="555">
        <v>1</v>
      </c>
      <c r="O15" s="559">
        <v>1</v>
      </c>
      <c r="P15" s="558">
        <v>433.4</v>
      </c>
      <c r="Q15" s="560">
        <v>1</v>
      </c>
      <c r="R15" s="555">
        <v>1</v>
      </c>
      <c r="S15" s="560">
        <v>1</v>
      </c>
      <c r="T15" s="559">
        <v>1</v>
      </c>
      <c r="U15" s="561">
        <v>1</v>
      </c>
    </row>
    <row r="16" spans="1:21" ht="14.45" customHeight="1" x14ac:dyDescent="0.2">
      <c r="A16" s="554">
        <v>37</v>
      </c>
      <c r="B16" s="555" t="s">
        <v>558</v>
      </c>
      <c r="C16" s="555" t="s">
        <v>560</v>
      </c>
      <c r="D16" s="556" t="s">
        <v>684</v>
      </c>
      <c r="E16" s="557" t="s">
        <v>568</v>
      </c>
      <c r="F16" s="555" t="s">
        <v>559</v>
      </c>
      <c r="G16" s="555" t="s">
        <v>605</v>
      </c>
      <c r="H16" s="555" t="s">
        <v>266</v>
      </c>
      <c r="I16" s="555" t="s">
        <v>606</v>
      </c>
      <c r="J16" s="555" t="s">
        <v>607</v>
      </c>
      <c r="K16" s="555" t="s">
        <v>608</v>
      </c>
      <c r="L16" s="558">
        <v>97.96</v>
      </c>
      <c r="M16" s="558">
        <v>195.92</v>
      </c>
      <c r="N16" s="555">
        <v>2</v>
      </c>
      <c r="O16" s="559">
        <v>0.5</v>
      </c>
      <c r="P16" s="558">
        <v>195.92</v>
      </c>
      <c r="Q16" s="560">
        <v>1</v>
      </c>
      <c r="R16" s="555">
        <v>2</v>
      </c>
      <c r="S16" s="560">
        <v>1</v>
      </c>
      <c r="T16" s="559">
        <v>0.5</v>
      </c>
      <c r="U16" s="561">
        <v>1</v>
      </c>
    </row>
    <row r="17" spans="1:21" ht="14.45" customHeight="1" x14ac:dyDescent="0.2">
      <c r="A17" s="554">
        <v>37</v>
      </c>
      <c r="B17" s="555" t="s">
        <v>558</v>
      </c>
      <c r="C17" s="555" t="s">
        <v>560</v>
      </c>
      <c r="D17" s="556" t="s">
        <v>684</v>
      </c>
      <c r="E17" s="557" t="s">
        <v>568</v>
      </c>
      <c r="F17" s="555" t="s">
        <v>559</v>
      </c>
      <c r="G17" s="555" t="s">
        <v>609</v>
      </c>
      <c r="H17" s="555" t="s">
        <v>266</v>
      </c>
      <c r="I17" s="555" t="s">
        <v>610</v>
      </c>
      <c r="J17" s="555" t="s">
        <v>611</v>
      </c>
      <c r="K17" s="555" t="s">
        <v>612</v>
      </c>
      <c r="L17" s="558">
        <v>180.93</v>
      </c>
      <c r="M17" s="558">
        <v>180.93</v>
      </c>
      <c r="N17" s="555">
        <v>1</v>
      </c>
      <c r="O17" s="559">
        <v>1</v>
      </c>
      <c r="P17" s="558"/>
      <c r="Q17" s="560">
        <v>0</v>
      </c>
      <c r="R17" s="555"/>
      <c r="S17" s="560">
        <v>0</v>
      </c>
      <c r="T17" s="559"/>
      <c r="U17" s="561">
        <v>0</v>
      </c>
    </row>
    <row r="18" spans="1:21" ht="14.45" customHeight="1" x14ac:dyDescent="0.2">
      <c r="A18" s="554">
        <v>37</v>
      </c>
      <c r="B18" s="555" t="s">
        <v>558</v>
      </c>
      <c r="C18" s="555" t="s">
        <v>560</v>
      </c>
      <c r="D18" s="556" t="s">
        <v>684</v>
      </c>
      <c r="E18" s="557" t="s">
        <v>568</v>
      </c>
      <c r="F18" s="555" t="s">
        <v>559</v>
      </c>
      <c r="G18" s="555" t="s">
        <v>613</v>
      </c>
      <c r="H18" s="555" t="s">
        <v>685</v>
      </c>
      <c r="I18" s="555" t="s">
        <v>614</v>
      </c>
      <c r="J18" s="555" t="s">
        <v>615</v>
      </c>
      <c r="K18" s="555" t="s">
        <v>616</v>
      </c>
      <c r="L18" s="558">
        <v>773.45</v>
      </c>
      <c r="M18" s="558">
        <v>1546.9</v>
      </c>
      <c r="N18" s="555">
        <v>2</v>
      </c>
      <c r="O18" s="559">
        <v>1</v>
      </c>
      <c r="P18" s="558">
        <v>1546.9</v>
      </c>
      <c r="Q18" s="560">
        <v>1</v>
      </c>
      <c r="R18" s="555">
        <v>2</v>
      </c>
      <c r="S18" s="560">
        <v>1</v>
      </c>
      <c r="T18" s="559">
        <v>1</v>
      </c>
      <c r="U18" s="561">
        <v>1</v>
      </c>
    </row>
    <row r="19" spans="1:21" ht="14.45" customHeight="1" x14ac:dyDescent="0.2">
      <c r="A19" s="554">
        <v>37</v>
      </c>
      <c r="B19" s="555" t="s">
        <v>558</v>
      </c>
      <c r="C19" s="555" t="s">
        <v>560</v>
      </c>
      <c r="D19" s="556" t="s">
        <v>684</v>
      </c>
      <c r="E19" s="557" t="s">
        <v>568</v>
      </c>
      <c r="F19" s="555" t="s">
        <v>559</v>
      </c>
      <c r="G19" s="555" t="s">
        <v>617</v>
      </c>
      <c r="H19" s="555" t="s">
        <v>266</v>
      </c>
      <c r="I19" s="555" t="s">
        <v>618</v>
      </c>
      <c r="J19" s="555" t="s">
        <v>619</v>
      </c>
      <c r="K19" s="555" t="s">
        <v>620</v>
      </c>
      <c r="L19" s="558">
        <v>42.14</v>
      </c>
      <c r="M19" s="558">
        <v>42.14</v>
      </c>
      <c r="N19" s="555">
        <v>1</v>
      </c>
      <c r="O19" s="559">
        <v>1</v>
      </c>
      <c r="P19" s="558"/>
      <c r="Q19" s="560">
        <v>0</v>
      </c>
      <c r="R19" s="555"/>
      <c r="S19" s="560">
        <v>0</v>
      </c>
      <c r="T19" s="559"/>
      <c r="U19" s="561">
        <v>0</v>
      </c>
    </row>
    <row r="20" spans="1:21" ht="14.45" customHeight="1" x14ac:dyDescent="0.2">
      <c r="A20" s="554">
        <v>37</v>
      </c>
      <c r="B20" s="555" t="s">
        <v>558</v>
      </c>
      <c r="C20" s="555" t="s">
        <v>560</v>
      </c>
      <c r="D20" s="556" t="s">
        <v>684</v>
      </c>
      <c r="E20" s="557" t="s">
        <v>568</v>
      </c>
      <c r="F20" s="555" t="s">
        <v>559</v>
      </c>
      <c r="G20" s="555" t="s">
        <v>621</v>
      </c>
      <c r="H20" s="555" t="s">
        <v>266</v>
      </c>
      <c r="I20" s="555" t="s">
        <v>622</v>
      </c>
      <c r="J20" s="555" t="s">
        <v>623</v>
      </c>
      <c r="K20" s="555" t="s">
        <v>624</v>
      </c>
      <c r="L20" s="558">
        <v>130.41999999999999</v>
      </c>
      <c r="M20" s="558">
        <v>130.41999999999999</v>
      </c>
      <c r="N20" s="555">
        <v>1</v>
      </c>
      <c r="O20" s="559">
        <v>0.5</v>
      </c>
      <c r="P20" s="558">
        <v>130.41999999999999</v>
      </c>
      <c r="Q20" s="560">
        <v>1</v>
      </c>
      <c r="R20" s="555">
        <v>1</v>
      </c>
      <c r="S20" s="560">
        <v>1</v>
      </c>
      <c r="T20" s="559">
        <v>0.5</v>
      </c>
      <c r="U20" s="561">
        <v>1</v>
      </c>
    </row>
    <row r="21" spans="1:21" ht="14.45" customHeight="1" x14ac:dyDescent="0.2">
      <c r="A21" s="554">
        <v>37</v>
      </c>
      <c r="B21" s="555" t="s">
        <v>558</v>
      </c>
      <c r="C21" s="555" t="s">
        <v>560</v>
      </c>
      <c r="D21" s="556" t="s">
        <v>684</v>
      </c>
      <c r="E21" s="557" t="s">
        <v>568</v>
      </c>
      <c r="F21" s="555" t="s">
        <v>559</v>
      </c>
      <c r="G21" s="555" t="s">
        <v>625</v>
      </c>
      <c r="H21" s="555" t="s">
        <v>685</v>
      </c>
      <c r="I21" s="555" t="s">
        <v>626</v>
      </c>
      <c r="J21" s="555" t="s">
        <v>627</v>
      </c>
      <c r="K21" s="555" t="s">
        <v>628</v>
      </c>
      <c r="L21" s="558">
        <v>141.25</v>
      </c>
      <c r="M21" s="558">
        <v>282.5</v>
      </c>
      <c r="N21" s="555">
        <v>2</v>
      </c>
      <c r="O21" s="559">
        <v>0.5</v>
      </c>
      <c r="P21" s="558"/>
      <c r="Q21" s="560">
        <v>0</v>
      </c>
      <c r="R21" s="555"/>
      <c r="S21" s="560">
        <v>0</v>
      </c>
      <c r="T21" s="559"/>
      <c r="U21" s="561">
        <v>0</v>
      </c>
    </row>
    <row r="22" spans="1:21" ht="14.45" customHeight="1" x14ac:dyDescent="0.2">
      <c r="A22" s="554">
        <v>37</v>
      </c>
      <c r="B22" s="555" t="s">
        <v>558</v>
      </c>
      <c r="C22" s="555" t="s">
        <v>560</v>
      </c>
      <c r="D22" s="556" t="s">
        <v>684</v>
      </c>
      <c r="E22" s="557" t="s">
        <v>568</v>
      </c>
      <c r="F22" s="555" t="s">
        <v>559</v>
      </c>
      <c r="G22" s="555" t="s">
        <v>629</v>
      </c>
      <c r="H22" s="555" t="s">
        <v>266</v>
      </c>
      <c r="I22" s="555" t="s">
        <v>630</v>
      </c>
      <c r="J22" s="555" t="s">
        <v>631</v>
      </c>
      <c r="K22" s="555" t="s">
        <v>632</v>
      </c>
      <c r="L22" s="558">
        <v>65.36</v>
      </c>
      <c r="M22" s="558">
        <v>65.36</v>
      </c>
      <c r="N22" s="555">
        <v>1</v>
      </c>
      <c r="O22" s="559">
        <v>1</v>
      </c>
      <c r="P22" s="558"/>
      <c r="Q22" s="560">
        <v>0</v>
      </c>
      <c r="R22" s="555"/>
      <c r="S22" s="560">
        <v>0</v>
      </c>
      <c r="T22" s="559"/>
      <c r="U22" s="561">
        <v>0</v>
      </c>
    </row>
    <row r="23" spans="1:21" ht="14.45" customHeight="1" x14ac:dyDescent="0.2">
      <c r="A23" s="554">
        <v>37</v>
      </c>
      <c r="B23" s="555" t="s">
        <v>558</v>
      </c>
      <c r="C23" s="555" t="s">
        <v>560</v>
      </c>
      <c r="D23" s="556" t="s">
        <v>684</v>
      </c>
      <c r="E23" s="557" t="s">
        <v>568</v>
      </c>
      <c r="F23" s="555" t="s">
        <v>559</v>
      </c>
      <c r="G23" s="555" t="s">
        <v>633</v>
      </c>
      <c r="H23" s="555" t="s">
        <v>266</v>
      </c>
      <c r="I23" s="555" t="s">
        <v>634</v>
      </c>
      <c r="J23" s="555" t="s">
        <v>635</v>
      </c>
      <c r="K23" s="555" t="s">
        <v>636</v>
      </c>
      <c r="L23" s="558">
        <v>121.92</v>
      </c>
      <c r="M23" s="558">
        <v>365.76</v>
      </c>
      <c r="N23" s="555">
        <v>3</v>
      </c>
      <c r="O23" s="559">
        <v>1</v>
      </c>
      <c r="P23" s="558"/>
      <c r="Q23" s="560">
        <v>0</v>
      </c>
      <c r="R23" s="555"/>
      <c r="S23" s="560">
        <v>0</v>
      </c>
      <c r="T23" s="559"/>
      <c r="U23" s="561">
        <v>0</v>
      </c>
    </row>
    <row r="24" spans="1:21" ht="14.45" customHeight="1" x14ac:dyDescent="0.2">
      <c r="A24" s="554">
        <v>37</v>
      </c>
      <c r="B24" s="555" t="s">
        <v>558</v>
      </c>
      <c r="C24" s="555" t="s">
        <v>560</v>
      </c>
      <c r="D24" s="556" t="s">
        <v>684</v>
      </c>
      <c r="E24" s="557" t="s">
        <v>568</v>
      </c>
      <c r="F24" s="555" t="s">
        <v>559</v>
      </c>
      <c r="G24" s="555" t="s">
        <v>633</v>
      </c>
      <c r="H24" s="555" t="s">
        <v>266</v>
      </c>
      <c r="I24" s="555" t="s">
        <v>637</v>
      </c>
      <c r="J24" s="555" t="s">
        <v>635</v>
      </c>
      <c r="K24" s="555" t="s">
        <v>636</v>
      </c>
      <c r="L24" s="558">
        <v>121.92</v>
      </c>
      <c r="M24" s="558">
        <v>365.76</v>
      </c>
      <c r="N24" s="555">
        <v>3</v>
      </c>
      <c r="O24" s="559">
        <v>0.5</v>
      </c>
      <c r="P24" s="558"/>
      <c r="Q24" s="560">
        <v>0</v>
      </c>
      <c r="R24" s="555"/>
      <c r="S24" s="560">
        <v>0</v>
      </c>
      <c r="T24" s="559"/>
      <c r="U24" s="561">
        <v>0</v>
      </c>
    </row>
    <row r="25" spans="1:21" ht="14.45" customHeight="1" x14ac:dyDescent="0.2">
      <c r="A25" s="554">
        <v>37</v>
      </c>
      <c r="B25" s="555" t="s">
        <v>558</v>
      </c>
      <c r="C25" s="555" t="s">
        <v>560</v>
      </c>
      <c r="D25" s="556" t="s">
        <v>684</v>
      </c>
      <c r="E25" s="557" t="s">
        <v>570</v>
      </c>
      <c r="F25" s="555" t="s">
        <v>559</v>
      </c>
      <c r="G25" s="555" t="s">
        <v>638</v>
      </c>
      <c r="H25" s="555" t="s">
        <v>266</v>
      </c>
      <c r="I25" s="555" t="s">
        <v>639</v>
      </c>
      <c r="J25" s="555" t="s">
        <v>640</v>
      </c>
      <c r="K25" s="555" t="s">
        <v>641</v>
      </c>
      <c r="L25" s="558">
        <v>176.32</v>
      </c>
      <c r="M25" s="558">
        <v>528.96</v>
      </c>
      <c r="N25" s="555">
        <v>3</v>
      </c>
      <c r="O25" s="559">
        <v>2</v>
      </c>
      <c r="P25" s="558"/>
      <c r="Q25" s="560">
        <v>0</v>
      </c>
      <c r="R25" s="555"/>
      <c r="S25" s="560">
        <v>0</v>
      </c>
      <c r="T25" s="559"/>
      <c r="U25" s="561">
        <v>0</v>
      </c>
    </row>
    <row r="26" spans="1:21" ht="14.45" customHeight="1" x14ac:dyDescent="0.2">
      <c r="A26" s="554">
        <v>37</v>
      </c>
      <c r="B26" s="555" t="s">
        <v>558</v>
      </c>
      <c r="C26" s="555" t="s">
        <v>560</v>
      </c>
      <c r="D26" s="556" t="s">
        <v>684</v>
      </c>
      <c r="E26" s="557" t="s">
        <v>570</v>
      </c>
      <c r="F26" s="555" t="s">
        <v>559</v>
      </c>
      <c r="G26" s="555" t="s">
        <v>642</v>
      </c>
      <c r="H26" s="555" t="s">
        <v>266</v>
      </c>
      <c r="I26" s="555" t="s">
        <v>643</v>
      </c>
      <c r="J26" s="555" t="s">
        <v>644</v>
      </c>
      <c r="K26" s="555" t="s">
        <v>645</v>
      </c>
      <c r="L26" s="558">
        <v>0</v>
      </c>
      <c r="M26" s="558">
        <v>0</v>
      </c>
      <c r="N26" s="555">
        <v>1</v>
      </c>
      <c r="O26" s="559">
        <v>1</v>
      </c>
      <c r="P26" s="558"/>
      <c r="Q26" s="560"/>
      <c r="R26" s="555"/>
      <c r="S26" s="560">
        <v>0</v>
      </c>
      <c r="T26" s="559"/>
      <c r="U26" s="561">
        <v>0</v>
      </c>
    </row>
    <row r="27" spans="1:21" ht="14.45" customHeight="1" x14ac:dyDescent="0.2">
      <c r="A27" s="554">
        <v>37</v>
      </c>
      <c r="B27" s="555" t="s">
        <v>558</v>
      </c>
      <c r="C27" s="555" t="s">
        <v>560</v>
      </c>
      <c r="D27" s="556" t="s">
        <v>684</v>
      </c>
      <c r="E27" s="557" t="s">
        <v>570</v>
      </c>
      <c r="F27" s="555" t="s">
        <v>559</v>
      </c>
      <c r="G27" s="555" t="s">
        <v>646</v>
      </c>
      <c r="H27" s="555" t="s">
        <v>266</v>
      </c>
      <c r="I27" s="555" t="s">
        <v>647</v>
      </c>
      <c r="J27" s="555" t="s">
        <v>648</v>
      </c>
      <c r="K27" s="555" t="s">
        <v>649</v>
      </c>
      <c r="L27" s="558">
        <v>38.56</v>
      </c>
      <c r="M27" s="558">
        <v>115.68</v>
      </c>
      <c r="N27" s="555">
        <v>3</v>
      </c>
      <c r="O27" s="559">
        <v>1</v>
      </c>
      <c r="P27" s="558">
        <v>115.68</v>
      </c>
      <c r="Q27" s="560">
        <v>1</v>
      </c>
      <c r="R27" s="555">
        <v>3</v>
      </c>
      <c r="S27" s="560">
        <v>1</v>
      </c>
      <c r="T27" s="559">
        <v>1</v>
      </c>
      <c r="U27" s="561">
        <v>1</v>
      </c>
    </row>
    <row r="28" spans="1:21" ht="14.45" customHeight="1" x14ac:dyDescent="0.2">
      <c r="A28" s="554">
        <v>37</v>
      </c>
      <c r="B28" s="555" t="s">
        <v>558</v>
      </c>
      <c r="C28" s="555" t="s">
        <v>560</v>
      </c>
      <c r="D28" s="556" t="s">
        <v>684</v>
      </c>
      <c r="E28" s="557" t="s">
        <v>570</v>
      </c>
      <c r="F28" s="555" t="s">
        <v>559</v>
      </c>
      <c r="G28" s="555" t="s">
        <v>625</v>
      </c>
      <c r="H28" s="555" t="s">
        <v>685</v>
      </c>
      <c r="I28" s="555" t="s">
        <v>626</v>
      </c>
      <c r="J28" s="555" t="s">
        <v>627</v>
      </c>
      <c r="K28" s="555" t="s">
        <v>628</v>
      </c>
      <c r="L28" s="558">
        <v>141.25</v>
      </c>
      <c r="M28" s="558">
        <v>141.25</v>
      </c>
      <c r="N28" s="555">
        <v>1</v>
      </c>
      <c r="O28" s="559">
        <v>1</v>
      </c>
      <c r="P28" s="558"/>
      <c r="Q28" s="560">
        <v>0</v>
      </c>
      <c r="R28" s="555"/>
      <c r="S28" s="560">
        <v>0</v>
      </c>
      <c r="T28" s="559"/>
      <c r="U28" s="561">
        <v>0</v>
      </c>
    </row>
    <row r="29" spans="1:21" ht="14.45" customHeight="1" x14ac:dyDescent="0.2">
      <c r="A29" s="554">
        <v>37</v>
      </c>
      <c r="B29" s="555" t="s">
        <v>558</v>
      </c>
      <c r="C29" s="555" t="s">
        <v>560</v>
      </c>
      <c r="D29" s="556" t="s">
        <v>684</v>
      </c>
      <c r="E29" s="557" t="s">
        <v>570</v>
      </c>
      <c r="F29" s="555" t="s">
        <v>559</v>
      </c>
      <c r="G29" s="555" t="s">
        <v>650</v>
      </c>
      <c r="H29" s="555" t="s">
        <v>266</v>
      </c>
      <c r="I29" s="555" t="s">
        <v>651</v>
      </c>
      <c r="J29" s="555" t="s">
        <v>652</v>
      </c>
      <c r="K29" s="555" t="s">
        <v>653</v>
      </c>
      <c r="L29" s="558">
        <v>83.82</v>
      </c>
      <c r="M29" s="558">
        <v>83.82</v>
      </c>
      <c r="N29" s="555">
        <v>1</v>
      </c>
      <c r="O29" s="559">
        <v>1</v>
      </c>
      <c r="P29" s="558"/>
      <c r="Q29" s="560">
        <v>0</v>
      </c>
      <c r="R29" s="555"/>
      <c r="S29" s="560">
        <v>0</v>
      </c>
      <c r="T29" s="559"/>
      <c r="U29" s="561">
        <v>0</v>
      </c>
    </row>
    <row r="30" spans="1:21" ht="14.45" customHeight="1" x14ac:dyDescent="0.2">
      <c r="A30" s="554">
        <v>37</v>
      </c>
      <c r="B30" s="555" t="s">
        <v>558</v>
      </c>
      <c r="C30" s="555" t="s">
        <v>560</v>
      </c>
      <c r="D30" s="556" t="s">
        <v>684</v>
      </c>
      <c r="E30" s="557" t="s">
        <v>570</v>
      </c>
      <c r="F30" s="555" t="s">
        <v>559</v>
      </c>
      <c r="G30" s="555" t="s">
        <v>654</v>
      </c>
      <c r="H30" s="555" t="s">
        <v>266</v>
      </c>
      <c r="I30" s="555" t="s">
        <v>655</v>
      </c>
      <c r="J30" s="555" t="s">
        <v>656</v>
      </c>
      <c r="K30" s="555" t="s">
        <v>657</v>
      </c>
      <c r="L30" s="558">
        <v>61.97</v>
      </c>
      <c r="M30" s="558">
        <v>61.97</v>
      </c>
      <c r="N30" s="555">
        <v>1</v>
      </c>
      <c r="O30" s="559">
        <v>1</v>
      </c>
      <c r="P30" s="558">
        <v>61.97</v>
      </c>
      <c r="Q30" s="560">
        <v>1</v>
      </c>
      <c r="R30" s="555">
        <v>1</v>
      </c>
      <c r="S30" s="560">
        <v>1</v>
      </c>
      <c r="T30" s="559">
        <v>1</v>
      </c>
      <c r="U30" s="561">
        <v>1</v>
      </c>
    </row>
    <row r="31" spans="1:21" ht="14.45" customHeight="1" x14ac:dyDescent="0.2">
      <c r="A31" s="554">
        <v>37</v>
      </c>
      <c r="B31" s="555" t="s">
        <v>558</v>
      </c>
      <c r="C31" s="555" t="s">
        <v>560</v>
      </c>
      <c r="D31" s="556" t="s">
        <v>684</v>
      </c>
      <c r="E31" s="557" t="s">
        <v>570</v>
      </c>
      <c r="F31" s="555" t="s">
        <v>559</v>
      </c>
      <c r="G31" s="555" t="s">
        <v>658</v>
      </c>
      <c r="H31" s="555" t="s">
        <v>266</v>
      </c>
      <c r="I31" s="555" t="s">
        <v>659</v>
      </c>
      <c r="J31" s="555" t="s">
        <v>660</v>
      </c>
      <c r="K31" s="555" t="s">
        <v>661</v>
      </c>
      <c r="L31" s="558">
        <v>1020.22</v>
      </c>
      <c r="M31" s="558">
        <v>1020.22</v>
      </c>
      <c r="N31" s="555">
        <v>1</v>
      </c>
      <c r="O31" s="559">
        <v>1</v>
      </c>
      <c r="P31" s="558"/>
      <c r="Q31" s="560">
        <v>0</v>
      </c>
      <c r="R31" s="555"/>
      <c r="S31" s="560">
        <v>0</v>
      </c>
      <c r="T31" s="559"/>
      <c r="U31" s="561">
        <v>0</v>
      </c>
    </row>
    <row r="32" spans="1:21" ht="14.45" customHeight="1" x14ac:dyDescent="0.2">
      <c r="A32" s="554">
        <v>37</v>
      </c>
      <c r="B32" s="555" t="s">
        <v>558</v>
      </c>
      <c r="C32" s="555" t="s">
        <v>560</v>
      </c>
      <c r="D32" s="556" t="s">
        <v>684</v>
      </c>
      <c r="E32" s="557" t="s">
        <v>567</v>
      </c>
      <c r="F32" s="555" t="s">
        <v>559</v>
      </c>
      <c r="G32" s="555" t="s">
        <v>662</v>
      </c>
      <c r="H32" s="555" t="s">
        <v>266</v>
      </c>
      <c r="I32" s="555" t="s">
        <v>663</v>
      </c>
      <c r="J32" s="555" t="s">
        <v>664</v>
      </c>
      <c r="K32" s="555" t="s">
        <v>665</v>
      </c>
      <c r="L32" s="558">
        <v>0</v>
      </c>
      <c r="M32" s="558">
        <v>0</v>
      </c>
      <c r="N32" s="555">
        <v>1</v>
      </c>
      <c r="O32" s="559">
        <v>0.5</v>
      </c>
      <c r="P32" s="558"/>
      <c r="Q32" s="560"/>
      <c r="R32" s="555"/>
      <c r="S32" s="560">
        <v>0</v>
      </c>
      <c r="T32" s="559"/>
      <c r="U32" s="561">
        <v>0</v>
      </c>
    </row>
    <row r="33" spans="1:21" ht="14.45" customHeight="1" x14ac:dyDescent="0.2">
      <c r="A33" s="554">
        <v>37</v>
      </c>
      <c r="B33" s="555" t="s">
        <v>558</v>
      </c>
      <c r="C33" s="555" t="s">
        <v>560</v>
      </c>
      <c r="D33" s="556" t="s">
        <v>684</v>
      </c>
      <c r="E33" s="557" t="s">
        <v>567</v>
      </c>
      <c r="F33" s="555" t="s">
        <v>559</v>
      </c>
      <c r="G33" s="555" t="s">
        <v>666</v>
      </c>
      <c r="H33" s="555" t="s">
        <v>266</v>
      </c>
      <c r="I33" s="555" t="s">
        <v>667</v>
      </c>
      <c r="J33" s="555" t="s">
        <v>668</v>
      </c>
      <c r="K33" s="555" t="s">
        <v>669</v>
      </c>
      <c r="L33" s="558">
        <v>35.25</v>
      </c>
      <c r="M33" s="558">
        <v>35.25</v>
      </c>
      <c r="N33" s="555">
        <v>1</v>
      </c>
      <c r="O33" s="559">
        <v>1</v>
      </c>
      <c r="P33" s="558"/>
      <c r="Q33" s="560">
        <v>0</v>
      </c>
      <c r="R33" s="555"/>
      <c r="S33" s="560">
        <v>0</v>
      </c>
      <c r="T33" s="559"/>
      <c r="U33" s="561">
        <v>0</v>
      </c>
    </row>
    <row r="34" spans="1:21" ht="14.45" customHeight="1" x14ac:dyDescent="0.2">
      <c r="A34" s="554">
        <v>37</v>
      </c>
      <c r="B34" s="555" t="s">
        <v>558</v>
      </c>
      <c r="C34" s="555" t="s">
        <v>560</v>
      </c>
      <c r="D34" s="556" t="s">
        <v>684</v>
      </c>
      <c r="E34" s="557" t="s">
        <v>567</v>
      </c>
      <c r="F34" s="555" t="s">
        <v>559</v>
      </c>
      <c r="G34" s="555" t="s">
        <v>583</v>
      </c>
      <c r="H34" s="555" t="s">
        <v>685</v>
      </c>
      <c r="I34" s="555" t="s">
        <v>584</v>
      </c>
      <c r="J34" s="555" t="s">
        <v>585</v>
      </c>
      <c r="K34" s="555" t="s">
        <v>586</v>
      </c>
      <c r="L34" s="558">
        <v>0</v>
      </c>
      <c r="M34" s="558">
        <v>0</v>
      </c>
      <c r="N34" s="555">
        <v>1</v>
      </c>
      <c r="O34" s="559">
        <v>0.5</v>
      </c>
      <c r="P34" s="558"/>
      <c r="Q34" s="560"/>
      <c r="R34" s="555"/>
      <c r="S34" s="560">
        <v>0</v>
      </c>
      <c r="T34" s="559"/>
      <c r="U34" s="561">
        <v>0</v>
      </c>
    </row>
    <row r="35" spans="1:21" ht="14.45" customHeight="1" x14ac:dyDescent="0.2">
      <c r="A35" s="554">
        <v>37</v>
      </c>
      <c r="B35" s="555" t="s">
        <v>558</v>
      </c>
      <c r="C35" s="555" t="s">
        <v>560</v>
      </c>
      <c r="D35" s="556" t="s">
        <v>684</v>
      </c>
      <c r="E35" s="557" t="s">
        <v>566</v>
      </c>
      <c r="F35" s="555" t="s">
        <v>559</v>
      </c>
      <c r="G35" s="555" t="s">
        <v>670</v>
      </c>
      <c r="H35" s="555" t="s">
        <v>266</v>
      </c>
      <c r="I35" s="555" t="s">
        <v>671</v>
      </c>
      <c r="J35" s="555" t="s">
        <v>672</v>
      </c>
      <c r="K35" s="555" t="s">
        <v>673</v>
      </c>
      <c r="L35" s="558">
        <v>97.96</v>
      </c>
      <c r="M35" s="558">
        <v>195.92</v>
      </c>
      <c r="N35" s="555">
        <v>2</v>
      </c>
      <c r="O35" s="559">
        <v>0.5</v>
      </c>
      <c r="P35" s="558">
        <v>195.92</v>
      </c>
      <c r="Q35" s="560">
        <v>1</v>
      </c>
      <c r="R35" s="555">
        <v>2</v>
      </c>
      <c r="S35" s="560">
        <v>1</v>
      </c>
      <c r="T35" s="559">
        <v>0.5</v>
      </c>
      <c r="U35" s="561">
        <v>1</v>
      </c>
    </row>
    <row r="36" spans="1:21" ht="14.45" customHeight="1" x14ac:dyDescent="0.2">
      <c r="A36" s="554">
        <v>37</v>
      </c>
      <c r="B36" s="555" t="s">
        <v>558</v>
      </c>
      <c r="C36" s="555" t="s">
        <v>560</v>
      </c>
      <c r="D36" s="556" t="s">
        <v>684</v>
      </c>
      <c r="E36" s="557" t="s">
        <v>566</v>
      </c>
      <c r="F36" s="555" t="s">
        <v>559</v>
      </c>
      <c r="G36" s="555" t="s">
        <v>674</v>
      </c>
      <c r="H36" s="555" t="s">
        <v>685</v>
      </c>
      <c r="I36" s="555" t="s">
        <v>675</v>
      </c>
      <c r="J36" s="555" t="s">
        <v>676</v>
      </c>
      <c r="K36" s="555" t="s">
        <v>677</v>
      </c>
      <c r="L36" s="558">
        <v>0</v>
      </c>
      <c r="M36" s="558">
        <v>0</v>
      </c>
      <c r="N36" s="555">
        <v>2</v>
      </c>
      <c r="O36" s="559">
        <v>1.5</v>
      </c>
      <c r="P36" s="558">
        <v>0</v>
      </c>
      <c r="Q36" s="560"/>
      <c r="R36" s="555">
        <v>1</v>
      </c>
      <c r="S36" s="560">
        <v>0.5</v>
      </c>
      <c r="T36" s="559">
        <v>1</v>
      </c>
      <c r="U36" s="561">
        <v>0.66666666666666663</v>
      </c>
    </row>
    <row r="37" spans="1:21" ht="14.45" customHeight="1" x14ac:dyDescent="0.2">
      <c r="A37" s="554">
        <v>37</v>
      </c>
      <c r="B37" s="555" t="s">
        <v>558</v>
      </c>
      <c r="C37" s="555" t="s">
        <v>560</v>
      </c>
      <c r="D37" s="556" t="s">
        <v>684</v>
      </c>
      <c r="E37" s="557" t="s">
        <v>566</v>
      </c>
      <c r="F37" s="555" t="s">
        <v>559</v>
      </c>
      <c r="G37" s="555" t="s">
        <v>591</v>
      </c>
      <c r="H37" s="555" t="s">
        <v>266</v>
      </c>
      <c r="I37" s="555" t="s">
        <v>592</v>
      </c>
      <c r="J37" s="555" t="s">
        <v>593</v>
      </c>
      <c r="K37" s="555" t="s">
        <v>594</v>
      </c>
      <c r="L37" s="558">
        <v>266.77</v>
      </c>
      <c r="M37" s="558">
        <v>533.54</v>
      </c>
      <c r="N37" s="555">
        <v>2</v>
      </c>
      <c r="O37" s="559">
        <v>1</v>
      </c>
      <c r="P37" s="558">
        <v>266.77</v>
      </c>
      <c r="Q37" s="560">
        <v>0.5</v>
      </c>
      <c r="R37" s="555">
        <v>1</v>
      </c>
      <c r="S37" s="560">
        <v>0.5</v>
      </c>
      <c r="T37" s="559">
        <v>0.5</v>
      </c>
      <c r="U37" s="561">
        <v>0.5</v>
      </c>
    </row>
    <row r="38" spans="1:21" ht="14.45" customHeight="1" x14ac:dyDescent="0.2">
      <c r="A38" s="554">
        <v>37</v>
      </c>
      <c r="B38" s="555" t="s">
        <v>558</v>
      </c>
      <c r="C38" s="555" t="s">
        <v>560</v>
      </c>
      <c r="D38" s="556" t="s">
        <v>684</v>
      </c>
      <c r="E38" s="557" t="s">
        <v>565</v>
      </c>
      <c r="F38" s="555" t="s">
        <v>559</v>
      </c>
      <c r="G38" s="555" t="s">
        <v>599</v>
      </c>
      <c r="H38" s="555" t="s">
        <v>685</v>
      </c>
      <c r="I38" s="555" t="s">
        <v>678</v>
      </c>
      <c r="J38" s="555" t="s">
        <v>601</v>
      </c>
      <c r="K38" s="555" t="s">
        <v>679</v>
      </c>
      <c r="L38" s="558">
        <v>1433.86</v>
      </c>
      <c r="M38" s="558">
        <v>1433.86</v>
      </c>
      <c r="N38" s="555">
        <v>1</v>
      </c>
      <c r="O38" s="559">
        <v>1</v>
      </c>
      <c r="P38" s="558">
        <v>1433.86</v>
      </c>
      <c r="Q38" s="560">
        <v>1</v>
      </c>
      <c r="R38" s="555">
        <v>1</v>
      </c>
      <c r="S38" s="560">
        <v>1</v>
      </c>
      <c r="T38" s="559">
        <v>1</v>
      </c>
      <c r="U38" s="561">
        <v>1</v>
      </c>
    </row>
    <row r="39" spans="1:21" ht="14.45" customHeight="1" x14ac:dyDescent="0.2">
      <c r="A39" s="554">
        <v>37</v>
      </c>
      <c r="B39" s="555" t="s">
        <v>558</v>
      </c>
      <c r="C39" s="555" t="s">
        <v>560</v>
      </c>
      <c r="D39" s="556" t="s">
        <v>684</v>
      </c>
      <c r="E39" s="557" t="s">
        <v>565</v>
      </c>
      <c r="F39" s="555" t="s">
        <v>559</v>
      </c>
      <c r="G39" s="555" t="s">
        <v>571</v>
      </c>
      <c r="H39" s="555" t="s">
        <v>266</v>
      </c>
      <c r="I39" s="555" t="s">
        <v>572</v>
      </c>
      <c r="J39" s="555" t="s">
        <v>573</v>
      </c>
      <c r="K39" s="555" t="s">
        <v>574</v>
      </c>
      <c r="L39" s="558">
        <v>0</v>
      </c>
      <c r="M39" s="558">
        <v>0</v>
      </c>
      <c r="N39" s="555">
        <v>2</v>
      </c>
      <c r="O39" s="559">
        <v>1</v>
      </c>
      <c r="P39" s="558">
        <v>0</v>
      </c>
      <c r="Q39" s="560"/>
      <c r="R39" s="555">
        <v>2</v>
      </c>
      <c r="S39" s="560">
        <v>1</v>
      </c>
      <c r="T39" s="559">
        <v>1</v>
      </c>
      <c r="U39" s="561">
        <v>1</v>
      </c>
    </row>
    <row r="40" spans="1:21" ht="14.45" customHeight="1" thickBot="1" x14ac:dyDescent="0.25">
      <c r="A40" s="546">
        <v>37</v>
      </c>
      <c r="B40" s="547" t="s">
        <v>558</v>
      </c>
      <c r="C40" s="547" t="s">
        <v>560</v>
      </c>
      <c r="D40" s="548" t="s">
        <v>684</v>
      </c>
      <c r="E40" s="549" t="s">
        <v>565</v>
      </c>
      <c r="F40" s="547" t="s">
        <v>559</v>
      </c>
      <c r="G40" s="547" t="s">
        <v>680</v>
      </c>
      <c r="H40" s="547" t="s">
        <v>266</v>
      </c>
      <c r="I40" s="547" t="s">
        <v>681</v>
      </c>
      <c r="J40" s="547" t="s">
        <v>682</v>
      </c>
      <c r="K40" s="547" t="s">
        <v>683</v>
      </c>
      <c r="L40" s="550">
        <v>38.56</v>
      </c>
      <c r="M40" s="550">
        <v>77.12</v>
      </c>
      <c r="N40" s="547">
        <v>2</v>
      </c>
      <c r="O40" s="551">
        <v>1</v>
      </c>
      <c r="P40" s="550"/>
      <c r="Q40" s="552">
        <v>0</v>
      </c>
      <c r="R40" s="547"/>
      <c r="S40" s="552">
        <v>0</v>
      </c>
      <c r="T40" s="551"/>
      <c r="U40" s="553">
        <v>0</v>
      </c>
    </row>
  </sheetData>
  <autoFilter ref="A6:U6" xr:uid="{00000000-0009-0000-0000-000012000000}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 xr:uid="{3EF799FF-4537-41CD-81AB-4CB69F2C649C}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List28">
    <tabColor theme="0" tint="-0.249977111117893"/>
    <pageSetUpPr fitToPage="1"/>
  </sheetPr>
  <dimension ref="A1:F20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ColWidth="8.85546875" defaultRowHeight="14.45" customHeight="1" x14ac:dyDescent="0.2"/>
  <cols>
    <col min="1" max="1" width="46.7109375" style="129" customWidth="1"/>
    <col min="2" max="2" width="10" style="206" customWidth="1"/>
    <col min="3" max="3" width="5.5703125" style="209" customWidth="1"/>
    <col min="4" max="4" width="10" style="206" customWidth="1"/>
    <col min="5" max="5" width="5.5703125" style="209" customWidth="1"/>
    <col min="6" max="6" width="10" style="206" customWidth="1"/>
    <col min="7" max="7" width="8.85546875" style="129" customWidth="1"/>
    <col min="8" max="16384" width="8.85546875" style="129"/>
  </cols>
  <sheetData>
    <row r="1" spans="1:6" ht="37.9" customHeight="1" thickBot="1" x14ac:dyDescent="0.35">
      <c r="A1" s="367" t="s">
        <v>687</v>
      </c>
      <c r="B1" s="368"/>
      <c r="C1" s="368"/>
      <c r="D1" s="368"/>
      <c r="E1" s="368"/>
      <c r="F1" s="368"/>
    </row>
    <row r="2" spans="1:6" ht="14.45" customHeight="1" thickBot="1" x14ac:dyDescent="0.25">
      <c r="A2" s="231" t="s">
        <v>265</v>
      </c>
      <c r="B2" s="63"/>
      <c r="C2" s="64"/>
      <c r="D2" s="65"/>
      <c r="E2" s="64"/>
      <c r="F2" s="65"/>
    </row>
    <row r="3" spans="1:6" ht="14.45" customHeight="1" thickBot="1" x14ac:dyDescent="0.25">
      <c r="A3" s="100"/>
      <c r="B3" s="369" t="s">
        <v>129</v>
      </c>
      <c r="C3" s="370"/>
      <c r="D3" s="371" t="s">
        <v>128</v>
      </c>
      <c r="E3" s="370"/>
      <c r="F3" s="80" t="s">
        <v>3</v>
      </c>
    </row>
    <row r="4" spans="1:6" ht="14.45" customHeight="1" thickBot="1" x14ac:dyDescent="0.25">
      <c r="A4" s="562" t="s">
        <v>160</v>
      </c>
      <c r="B4" s="563" t="s">
        <v>14</v>
      </c>
      <c r="C4" s="564" t="s">
        <v>2</v>
      </c>
      <c r="D4" s="563" t="s">
        <v>14</v>
      </c>
      <c r="E4" s="564" t="s">
        <v>2</v>
      </c>
      <c r="F4" s="565" t="s">
        <v>14</v>
      </c>
    </row>
    <row r="5" spans="1:6" ht="14.45" customHeight="1" x14ac:dyDescent="0.2">
      <c r="A5" s="578" t="s">
        <v>568</v>
      </c>
      <c r="B5" s="116">
        <v>1356.1599999999999</v>
      </c>
      <c r="C5" s="545">
        <v>0.27568822446017421</v>
      </c>
      <c r="D5" s="116">
        <v>3563.02</v>
      </c>
      <c r="E5" s="545">
        <v>0.72431177553982573</v>
      </c>
      <c r="F5" s="566">
        <v>4919.18</v>
      </c>
    </row>
    <row r="6" spans="1:6" ht="14.45" customHeight="1" x14ac:dyDescent="0.2">
      <c r="A6" s="579" t="s">
        <v>570</v>
      </c>
      <c r="B6" s="567">
        <v>528.96</v>
      </c>
      <c r="C6" s="560">
        <v>0.7892451619641605</v>
      </c>
      <c r="D6" s="567">
        <v>141.25</v>
      </c>
      <c r="E6" s="560">
        <v>0.2107548380358395</v>
      </c>
      <c r="F6" s="568">
        <v>670.21</v>
      </c>
    </row>
    <row r="7" spans="1:6" ht="14.45" customHeight="1" x14ac:dyDescent="0.2">
      <c r="A7" s="579" t="s">
        <v>565</v>
      </c>
      <c r="B7" s="567"/>
      <c r="C7" s="560">
        <v>0</v>
      </c>
      <c r="D7" s="567">
        <v>1433.86</v>
      </c>
      <c r="E7" s="560">
        <v>1</v>
      </c>
      <c r="F7" s="568">
        <v>1433.86</v>
      </c>
    </row>
    <row r="8" spans="1:6" ht="14.45" customHeight="1" x14ac:dyDescent="0.2">
      <c r="A8" s="579" t="s">
        <v>566</v>
      </c>
      <c r="B8" s="567"/>
      <c r="C8" s="560"/>
      <c r="D8" s="567">
        <v>0</v>
      </c>
      <c r="E8" s="560"/>
      <c r="F8" s="568">
        <v>0</v>
      </c>
    </row>
    <row r="9" spans="1:6" ht="14.45" customHeight="1" x14ac:dyDescent="0.2">
      <c r="A9" s="579" t="s">
        <v>569</v>
      </c>
      <c r="B9" s="567"/>
      <c r="C9" s="560"/>
      <c r="D9" s="567">
        <v>0</v>
      </c>
      <c r="E9" s="560"/>
      <c r="F9" s="568">
        <v>0</v>
      </c>
    </row>
    <row r="10" spans="1:6" ht="14.45" customHeight="1" thickBot="1" x14ac:dyDescent="0.25">
      <c r="A10" s="580" t="s">
        <v>567</v>
      </c>
      <c r="B10" s="571"/>
      <c r="C10" s="572"/>
      <c r="D10" s="571">
        <v>0</v>
      </c>
      <c r="E10" s="572"/>
      <c r="F10" s="573">
        <v>0</v>
      </c>
    </row>
    <row r="11" spans="1:6" ht="14.45" customHeight="1" thickBot="1" x14ac:dyDescent="0.25">
      <c r="A11" s="574" t="s">
        <v>3</v>
      </c>
      <c r="B11" s="575">
        <v>1885.12</v>
      </c>
      <c r="C11" s="576">
        <v>0.26841134802263905</v>
      </c>
      <c r="D11" s="575">
        <v>5138.13</v>
      </c>
      <c r="E11" s="576">
        <v>0.73158865197736089</v>
      </c>
      <c r="F11" s="577">
        <v>7023.25</v>
      </c>
    </row>
    <row r="12" spans="1:6" ht="14.45" customHeight="1" thickBot="1" x14ac:dyDescent="0.25"/>
    <row r="13" spans="1:6" ht="14.45" customHeight="1" x14ac:dyDescent="0.2">
      <c r="A13" s="578" t="s">
        <v>688</v>
      </c>
      <c r="B13" s="116">
        <v>922.76</v>
      </c>
      <c r="C13" s="545">
        <v>1</v>
      </c>
      <c r="D13" s="116"/>
      <c r="E13" s="545">
        <v>0</v>
      </c>
      <c r="F13" s="566">
        <v>922.76</v>
      </c>
    </row>
    <row r="14" spans="1:6" ht="14.45" customHeight="1" x14ac:dyDescent="0.2">
      <c r="A14" s="579" t="s">
        <v>689</v>
      </c>
      <c r="B14" s="567">
        <v>528.96</v>
      </c>
      <c r="C14" s="560">
        <v>1</v>
      </c>
      <c r="D14" s="567"/>
      <c r="E14" s="560">
        <v>0</v>
      </c>
      <c r="F14" s="568">
        <v>528.96</v>
      </c>
    </row>
    <row r="15" spans="1:6" ht="14.45" customHeight="1" x14ac:dyDescent="0.2">
      <c r="A15" s="579" t="s">
        <v>690</v>
      </c>
      <c r="B15" s="567">
        <v>433.4</v>
      </c>
      <c r="C15" s="560">
        <v>0.12035946768567685</v>
      </c>
      <c r="D15" s="567">
        <v>3167.4799999999996</v>
      </c>
      <c r="E15" s="560">
        <v>0.87964053231432315</v>
      </c>
      <c r="F15" s="568">
        <v>3600.8799999999997</v>
      </c>
    </row>
    <row r="16" spans="1:6" ht="14.45" customHeight="1" x14ac:dyDescent="0.2">
      <c r="A16" s="579" t="s">
        <v>691</v>
      </c>
      <c r="B16" s="567"/>
      <c r="C16" s="560">
        <v>0</v>
      </c>
      <c r="D16" s="567">
        <v>423.75</v>
      </c>
      <c r="E16" s="560">
        <v>1</v>
      </c>
      <c r="F16" s="568">
        <v>423.75</v>
      </c>
    </row>
    <row r="17" spans="1:6" ht="14.45" customHeight="1" x14ac:dyDescent="0.2">
      <c r="A17" s="579" t="s">
        <v>692</v>
      </c>
      <c r="B17" s="567"/>
      <c r="C17" s="560">
        <v>0</v>
      </c>
      <c r="D17" s="567">
        <v>1546.9</v>
      </c>
      <c r="E17" s="560">
        <v>1</v>
      </c>
      <c r="F17" s="568">
        <v>1546.9</v>
      </c>
    </row>
    <row r="18" spans="1:6" ht="14.45" customHeight="1" x14ac:dyDescent="0.2">
      <c r="A18" s="579" t="s">
        <v>693</v>
      </c>
      <c r="B18" s="567"/>
      <c r="C18" s="560"/>
      <c r="D18" s="567">
        <v>0</v>
      </c>
      <c r="E18" s="560"/>
      <c r="F18" s="568">
        <v>0</v>
      </c>
    </row>
    <row r="19" spans="1:6" ht="14.45" customHeight="1" thickBot="1" x14ac:dyDescent="0.25">
      <c r="A19" s="580" t="s">
        <v>694</v>
      </c>
      <c r="B19" s="571"/>
      <c r="C19" s="572"/>
      <c r="D19" s="571">
        <v>0</v>
      </c>
      <c r="E19" s="572"/>
      <c r="F19" s="573">
        <v>0</v>
      </c>
    </row>
    <row r="20" spans="1:6" ht="14.45" customHeight="1" thickBot="1" x14ac:dyDescent="0.25">
      <c r="A20" s="574" t="s">
        <v>3</v>
      </c>
      <c r="B20" s="575">
        <v>1885.12</v>
      </c>
      <c r="C20" s="576">
        <v>0.26841134802263911</v>
      </c>
      <c r="D20" s="575">
        <v>5138.1299999999992</v>
      </c>
      <c r="E20" s="576">
        <v>0.73158865197736089</v>
      </c>
      <c r="F20" s="577">
        <v>7023.2499999999991</v>
      </c>
    </row>
  </sheetData>
  <mergeCells count="3">
    <mergeCell ref="A1:F1"/>
    <mergeCell ref="B3:C3"/>
    <mergeCell ref="D3:E3"/>
  </mergeCells>
  <conditionalFormatting sqref="C5:C1048576">
    <cfRule type="cellIs" dxfId="21" priority="12" stopIfTrue="1" operator="greaterThan">
      <formula>0.2</formula>
    </cfRule>
  </conditionalFormatting>
  <conditionalFormatting sqref="F5:F10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{84DFA8E9-522A-4A4B-B8FD-55657EB792A7}</x14:id>
        </ext>
      </extLst>
    </cfRule>
  </conditionalFormatting>
  <conditionalFormatting sqref="F13:F19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{4B4298F3-157F-4204-AE5C-43ED82089697}</x14:id>
        </ext>
      </extLst>
    </cfRule>
  </conditionalFormatting>
  <hyperlinks>
    <hyperlink ref="A2" location="Obsah!A1" display="Zpět na Obsah  KL 01  1.-4.měsíc" xr:uid="{8028762F-5EB1-421B-BD17-5C87131CEEDD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4DFA8E9-522A-4A4B-B8FD-55657EB792A7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F5:F10</xm:sqref>
        </x14:conditionalFormatting>
        <x14:conditionalFormatting xmlns:xm="http://schemas.microsoft.com/office/excel/2006/main">
          <x14:cfRule type="dataBar" id="{4B4298F3-157F-4204-AE5C-43ED82089697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F13:F19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List31">
    <tabColor theme="0" tint="-0.249977111117893"/>
    <pageSetUpPr fitToPage="1"/>
  </sheetPr>
  <dimension ref="A1:M16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ColWidth="8.85546875" defaultRowHeight="14.45" customHeight="1" x14ac:dyDescent="0.2"/>
  <cols>
    <col min="1" max="1" width="22.28515625" style="129" customWidth="1"/>
    <col min="2" max="2" width="8.85546875" style="129" bestFit="1" customWidth="1"/>
    <col min="3" max="3" width="7" style="129" bestFit="1" customWidth="1"/>
    <col min="4" max="5" width="22.28515625" style="129" customWidth="1"/>
    <col min="6" max="6" width="6.7109375" style="206" customWidth="1"/>
    <col min="7" max="7" width="10" style="206" customWidth="1"/>
    <col min="8" max="8" width="6.7109375" style="209" customWidth="1"/>
    <col min="9" max="9" width="6.7109375" style="206" customWidth="1"/>
    <col min="10" max="10" width="10" style="206" customWidth="1"/>
    <col min="11" max="11" width="6.7109375" style="209" customWidth="1"/>
    <col min="12" max="12" width="6.7109375" style="206" customWidth="1"/>
    <col min="13" max="13" width="10" style="206" customWidth="1"/>
    <col min="14" max="16384" width="8.85546875" style="129"/>
  </cols>
  <sheetData>
    <row r="1" spans="1:13" ht="18.600000000000001" customHeight="1" thickBot="1" x14ac:dyDescent="0.35">
      <c r="A1" s="368" t="s">
        <v>702</v>
      </c>
      <c r="B1" s="368"/>
      <c r="C1" s="368"/>
      <c r="D1" s="368"/>
      <c r="E1" s="368"/>
      <c r="F1" s="368"/>
      <c r="G1" s="368"/>
      <c r="H1" s="368"/>
      <c r="I1" s="368"/>
      <c r="J1" s="368"/>
      <c r="K1" s="368"/>
      <c r="L1" s="329"/>
      <c r="M1" s="329"/>
    </row>
    <row r="2" spans="1:13" ht="14.45" customHeight="1" thickBot="1" x14ac:dyDescent="0.25">
      <c r="A2" s="231" t="s">
        <v>265</v>
      </c>
      <c r="B2" s="205"/>
      <c r="C2" s="205"/>
      <c r="D2" s="205"/>
      <c r="E2" s="205"/>
      <c r="F2" s="213"/>
      <c r="G2" s="213"/>
      <c r="H2" s="214"/>
      <c r="I2" s="213"/>
      <c r="J2" s="213"/>
      <c r="K2" s="214"/>
      <c r="L2" s="213"/>
    </row>
    <row r="3" spans="1:13" ht="14.45" customHeight="1" thickBot="1" x14ac:dyDescent="0.25">
      <c r="E3" s="79" t="s">
        <v>127</v>
      </c>
      <c r="F3" s="43">
        <f>SUBTOTAL(9,F6:F1048576)</f>
        <v>5</v>
      </c>
      <c r="G3" s="43">
        <f>SUBTOTAL(9,G6:G1048576)</f>
        <v>1885.12</v>
      </c>
      <c r="H3" s="44">
        <f>IF(M3=0,0,G3/M3)</f>
        <v>0.26841134802263905</v>
      </c>
      <c r="I3" s="43">
        <f>SUBTOTAL(9,I6:I1048576)</f>
        <v>11</v>
      </c>
      <c r="J3" s="43">
        <f>SUBTOTAL(9,J6:J1048576)</f>
        <v>5138.13</v>
      </c>
      <c r="K3" s="44">
        <f>IF(M3=0,0,J3/M3)</f>
        <v>0.73158865197736089</v>
      </c>
      <c r="L3" s="43">
        <f>SUBTOTAL(9,L6:L1048576)</f>
        <v>16</v>
      </c>
      <c r="M3" s="45">
        <f>SUBTOTAL(9,M6:M1048576)</f>
        <v>7023.25</v>
      </c>
    </row>
    <row r="4" spans="1:13" ht="14.45" customHeight="1" thickBot="1" x14ac:dyDescent="0.25">
      <c r="A4" s="41"/>
      <c r="B4" s="41"/>
      <c r="C4" s="41"/>
      <c r="D4" s="41"/>
      <c r="E4" s="42"/>
      <c r="F4" s="372" t="s">
        <v>129</v>
      </c>
      <c r="G4" s="373"/>
      <c r="H4" s="374"/>
      <c r="I4" s="375" t="s">
        <v>128</v>
      </c>
      <c r="J4" s="373"/>
      <c r="K4" s="374"/>
      <c r="L4" s="376" t="s">
        <v>3</v>
      </c>
      <c r="M4" s="377"/>
    </row>
    <row r="5" spans="1:13" ht="14.45" customHeight="1" thickBot="1" x14ac:dyDescent="0.25">
      <c r="A5" s="562" t="s">
        <v>134</v>
      </c>
      <c r="B5" s="582" t="s">
        <v>130</v>
      </c>
      <c r="C5" s="582" t="s">
        <v>70</v>
      </c>
      <c r="D5" s="582" t="s">
        <v>131</v>
      </c>
      <c r="E5" s="582" t="s">
        <v>132</v>
      </c>
      <c r="F5" s="583" t="s">
        <v>28</v>
      </c>
      <c r="G5" s="583" t="s">
        <v>14</v>
      </c>
      <c r="H5" s="564" t="s">
        <v>133</v>
      </c>
      <c r="I5" s="563" t="s">
        <v>28</v>
      </c>
      <c r="J5" s="583" t="s">
        <v>14</v>
      </c>
      <c r="K5" s="564" t="s">
        <v>133</v>
      </c>
      <c r="L5" s="563" t="s">
        <v>28</v>
      </c>
      <c r="M5" s="584" t="s">
        <v>14</v>
      </c>
    </row>
    <row r="6" spans="1:13" ht="14.45" customHeight="1" x14ac:dyDescent="0.2">
      <c r="A6" s="539" t="s">
        <v>565</v>
      </c>
      <c r="B6" s="540" t="s">
        <v>695</v>
      </c>
      <c r="C6" s="540" t="s">
        <v>678</v>
      </c>
      <c r="D6" s="540" t="s">
        <v>601</v>
      </c>
      <c r="E6" s="540" t="s">
        <v>679</v>
      </c>
      <c r="F6" s="116"/>
      <c r="G6" s="116"/>
      <c r="H6" s="545">
        <v>0</v>
      </c>
      <c r="I6" s="116">
        <v>1</v>
      </c>
      <c r="J6" s="116">
        <v>1433.86</v>
      </c>
      <c r="K6" s="545">
        <v>1</v>
      </c>
      <c r="L6" s="116">
        <v>1</v>
      </c>
      <c r="M6" s="566">
        <v>1433.86</v>
      </c>
    </row>
    <row r="7" spans="1:13" ht="14.45" customHeight="1" x14ac:dyDescent="0.2">
      <c r="A7" s="554" t="s">
        <v>566</v>
      </c>
      <c r="B7" s="555" t="s">
        <v>696</v>
      </c>
      <c r="C7" s="555" t="s">
        <v>675</v>
      </c>
      <c r="D7" s="555" t="s">
        <v>676</v>
      </c>
      <c r="E7" s="555" t="s">
        <v>677</v>
      </c>
      <c r="F7" s="567"/>
      <c r="G7" s="567"/>
      <c r="H7" s="560"/>
      <c r="I7" s="567">
        <v>2</v>
      </c>
      <c r="J7" s="567">
        <v>0</v>
      </c>
      <c r="K7" s="560"/>
      <c r="L7" s="567">
        <v>2</v>
      </c>
      <c r="M7" s="568">
        <v>0</v>
      </c>
    </row>
    <row r="8" spans="1:13" ht="14.45" customHeight="1" x14ac:dyDescent="0.2">
      <c r="A8" s="554" t="s">
        <v>567</v>
      </c>
      <c r="B8" s="555" t="s">
        <v>697</v>
      </c>
      <c r="C8" s="555" t="s">
        <v>584</v>
      </c>
      <c r="D8" s="555" t="s">
        <v>585</v>
      </c>
      <c r="E8" s="555" t="s">
        <v>586</v>
      </c>
      <c r="F8" s="567"/>
      <c r="G8" s="567"/>
      <c r="H8" s="560"/>
      <c r="I8" s="567">
        <v>1</v>
      </c>
      <c r="J8" s="567">
        <v>0</v>
      </c>
      <c r="K8" s="560"/>
      <c r="L8" s="567">
        <v>1</v>
      </c>
      <c r="M8" s="568">
        <v>0</v>
      </c>
    </row>
    <row r="9" spans="1:13" ht="14.45" customHeight="1" x14ac:dyDescent="0.2">
      <c r="A9" s="554" t="s">
        <v>568</v>
      </c>
      <c r="B9" s="555" t="s">
        <v>698</v>
      </c>
      <c r="C9" s="555" t="s">
        <v>596</v>
      </c>
      <c r="D9" s="555" t="s">
        <v>597</v>
      </c>
      <c r="E9" s="555" t="s">
        <v>598</v>
      </c>
      <c r="F9" s="567">
        <v>1</v>
      </c>
      <c r="G9" s="567">
        <v>922.76</v>
      </c>
      <c r="H9" s="560">
        <v>1</v>
      </c>
      <c r="I9" s="567"/>
      <c r="J9" s="567"/>
      <c r="K9" s="560">
        <v>0</v>
      </c>
      <c r="L9" s="567">
        <v>1</v>
      </c>
      <c r="M9" s="568">
        <v>922.76</v>
      </c>
    </row>
    <row r="10" spans="1:13" ht="14.45" customHeight="1" x14ac:dyDescent="0.2">
      <c r="A10" s="554" t="s">
        <v>568</v>
      </c>
      <c r="B10" s="555" t="s">
        <v>699</v>
      </c>
      <c r="C10" s="555" t="s">
        <v>614</v>
      </c>
      <c r="D10" s="555" t="s">
        <v>615</v>
      </c>
      <c r="E10" s="555" t="s">
        <v>616</v>
      </c>
      <c r="F10" s="567"/>
      <c r="G10" s="567"/>
      <c r="H10" s="560">
        <v>0</v>
      </c>
      <c r="I10" s="567">
        <v>2</v>
      </c>
      <c r="J10" s="567">
        <v>1546.9</v>
      </c>
      <c r="K10" s="560">
        <v>1</v>
      </c>
      <c r="L10" s="567">
        <v>2</v>
      </c>
      <c r="M10" s="568">
        <v>1546.9</v>
      </c>
    </row>
    <row r="11" spans="1:13" ht="14.45" customHeight="1" x14ac:dyDescent="0.2">
      <c r="A11" s="554" t="s">
        <v>568</v>
      </c>
      <c r="B11" s="555" t="s">
        <v>695</v>
      </c>
      <c r="C11" s="555" t="s">
        <v>603</v>
      </c>
      <c r="D11" s="555" t="s">
        <v>601</v>
      </c>
      <c r="E11" s="555" t="s">
        <v>604</v>
      </c>
      <c r="F11" s="567">
        <v>1</v>
      </c>
      <c r="G11" s="567">
        <v>433.4</v>
      </c>
      <c r="H11" s="560">
        <v>1</v>
      </c>
      <c r="I11" s="567"/>
      <c r="J11" s="567"/>
      <c r="K11" s="560">
        <v>0</v>
      </c>
      <c r="L11" s="567">
        <v>1</v>
      </c>
      <c r="M11" s="568">
        <v>433.4</v>
      </c>
    </row>
    <row r="12" spans="1:13" ht="14.45" customHeight="1" x14ac:dyDescent="0.2">
      <c r="A12" s="554" t="s">
        <v>568</v>
      </c>
      <c r="B12" s="555" t="s">
        <v>695</v>
      </c>
      <c r="C12" s="555" t="s">
        <v>600</v>
      </c>
      <c r="D12" s="555" t="s">
        <v>601</v>
      </c>
      <c r="E12" s="555" t="s">
        <v>602</v>
      </c>
      <c r="F12" s="567"/>
      <c r="G12" s="567"/>
      <c r="H12" s="560">
        <v>0</v>
      </c>
      <c r="I12" s="567">
        <v>1</v>
      </c>
      <c r="J12" s="567">
        <v>1733.62</v>
      </c>
      <c r="K12" s="560">
        <v>1</v>
      </c>
      <c r="L12" s="567">
        <v>1</v>
      </c>
      <c r="M12" s="568">
        <v>1733.62</v>
      </c>
    </row>
    <row r="13" spans="1:13" ht="14.45" customHeight="1" x14ac:dyDescent="0.2">
      <c r="A13" s="554" t="s">
        <v>568</v>
      </c>
      <c r="B13" s="555" t="s">
        <v>700</v>
      </c>
      <c r="C13" s="555" t="s">
        <v>626</v>
      </c>
      <c r="D13" s="555" t="s">
        <v>627</v>
      </c>
      <c r="E13" s="555" t="s">
        <v>628</v>
      </c>
      <c r="F13" s="567"/>
      <c r="G13" s="567"/>
      <c r="H13" s="560">
        <v>0</v>
      </c>
      <c r="I13" s="567">
        <v>2</v>
      </c>
      <c r="J13" s="567">
        <v>282.5</v>
      </c>
      <c r="K13" s="560">
        <v>1</v>
      </c>
      <c r="L13" s="567">
        <v>2</v>
      </c>
      <c r="M13" s="568">
        <v>282.5</v>
      </c>
    </row>
    <row r="14" spans="1:13" ht="14.45" customHeight="1" x14ac:dyDescent="0.2">
      <c r="A14" s="554" t="s">
        <v>569</v>
      </c>
      <c r="B14" s="555" t="s">
        <v>697</v>
      </c>
      <c r="C14" s="555" t="s">
        <v>584</v>
      </c>
      <c r="D14" s="555" t="s">
        <v>585</v>
      </c>
      <c r="E14" s="555" t="s">
        <v>586</v>
      </c>
      <c r="F14" s="567"/>
      <c r="G14" s="567"/>
      <c r="H14" s="560"/>
      <c r="I14" s="567">
        <v>1</v>
      </c>
      <c r="J14" s="567">
        <v>0</v>
      </c>
      <c r="K14" s="560"/>
      <c r="L14" s="567">
        <v>1</v>
      </c>
      <c r="M14" s="568">
        <v>0</v>
      </c>
    </row>
    <row r="15" spans="1:13" ht="14.45" customHeight="1" x14ac:dyDescent="0.2">
      <c r="A15" s="554" t="s">
        <v>570</v>
      </c>
      <c r="B15" s="555" t="s">
        <v>700</v>
      </c>
      <c r="C15" s="555" t="s">
        <v>626</v>
      </c>
      <c r="D15" s="555" t="s">
        <v>627</v>
      </c>
      <c r="E15" s="555" t="s">
        <v>628</v>
      </c>
      <c r="F15" s="567"/>
      <c r="G15" s="567"/>
      <c r="H15" s="560">
        <v>0</v>
      </c>
      <c r="I15" s="567">
        <v>1</v>
      </c>
      <c r="J15" s="567">
        <v>141.25</v>
      </c>
      <c r="K15" s="560">
        <v>1</v>
      </c>
      <c r="L15" s="567">
        <v>1</v>
      </c>
      <c r="M15" s="568">
        <v>141.25</v>
      </c>
    </row>
    <row r="16" spans="1:13" ht="14.45" customHeight="1" thickBot="1" x14ac:dyDescent="0.25">
      <c r="A16" s="546" t="s">
        <v>570</v>
      </c>
      <c r="B16" s="547" t="s">
        <v>701</v>
      </c>
      <c r="C16" s="547" t="s">
        <v>639</v>
      </c>
      <c r="D16" s="547" t="s">
        <v>640</v>
      </c>
      <c r="E16" s="547" t="s">
        <v>641</v>
      </c>
      <c r="F16" s="569">
        <v>3</v>
      </c>
      <c r="G16" s="569">
        <v>528.96</v>
      </c>
      <c r="H16" s="552">
        <v>1</v>
      </c>
      <c r="I16" s="569"/>
      <c r="J16" s="569"/>
      <c r="K16" s="552">
        <v>0</v>
      </c>
      <c r="L16" s="569">
        <v>3</v>
      </c>
      <c r="M16" s="570">
        <v>528.96</v>
      </c>
    </row>
  </sheetData>
  <autoFilter ref="A5:M1005" xr:uid="{00000000-0009-0000-0000-000016000000}"/>
  <mergeCells count="4">
    <mergeCell ref="A1:M1"/>
    <mergeCell ref="F4:H4"/>
    <mergeCell ref="I4:K4"/>
    <mergeCell ref="L4:M4"/>
  </mergeCells>
  <hyperlinks>
    <hyperlink ref="A2" location="Obsah!A1" display="Zpět na Obsah  KL 01  1.-4.měsíc" xr:uid="{F6B040D7-5A07-47CB-8F6F-F111ED51DF78}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List51">
    <tabColor theme="3" tint="0.39997558519241921"/>
    <pageSetUpPr fitToPage="1"/>
  </sheetPr>
  <dimension ref="A1:J36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207" customWidth="1"/>
    <col min="2" max="2" width="61.140625" style="207" customWidth="1"/>
    <col min="3" max="3" width="9.5703125" style="129" hidden="1" customWidth="1" outlineLevel="1"/>
    <col min="4" max="4" width="9.5703125" style="208" customWidth="1" collapsed="1"/>
    <col min="5" max="5" width="2.28515625" style="208" customWidth="1"/>
    <col min="6" max="6" width="9.5703125" style="209" customWidth="1"/>
    <col min="7" max="7" width="9.5703125" style="206" customWidth="1"/>
    <col min="8" max="9" width="9.5703125" style="129" customWidth="1"/>
    <col min="10" max="10" width="0" style="129" hidden="1" customWidth="1"/>
    <col min="11" max="16384" width="8.85546875" style="129"/>
  </cols>
  <sheetData>
    <row r="1" spans="1:10" ht="18.600000000000001" customHeight="1" thickBot="1" x14ac:dyDescent="0.35">
      <c r="A1" s="359" t="s">
        <v>138</v>
      </c>
      <c r="B1" s="360"/>
      <c r="C1" s="360"/>
      <c r="D1" s="360"/>
      <c r="E1" s="360"/>
      <c r="F1" s="360"/>
      <c r="G1" s="330"/>
      <c r="H1" s="361"/>
      <c r="I1" s="361"/>
    </row>
    <row r="2" spans="1:10" ht="14.45" customHeight="1" thickBot="1" x14ac:dyDescent="0.25">
      <c r="A2" s="231" t="s">
        <v>265</v>
      </c>
      <c r="B2" s="205"/>
      <c r="C2" s="205"/>
      <c r="D2" s="205"/>
      <c r="E2" s="205"/>
      <c r="F2" s="205"/>
    </row>
    <row r="3" spans="1:10" ht="14.45" customHeight="1" thickBot="1" x14ac:dyDescent="0.25">
      <c r="A3" s="231"/>
      <c r="B3" s="270"/>
      <c r="C3" s="237">
        <v>2019</v>
      </c>
      <c r="D3" s="238">
        <v>2020</v>
      </c>
      <c r="E3" s="7"/>
      <c r="F3" s="338">
        <v>2021</v>
      </c>
      <c r="G3" s="356"/>
      <c r="H3" s="356"/>
      <c r="I3" s="339"/>
    </row>
    <row r="4" spans="1:10" ht="14.45" customHeight="1" thickBot="1" x14ac:dyDescent="0.25">
      <c r="A4" s="242" t="s">
        <v>0</v>
      </c>
      <c r="B4" s="243" t="s">
        <v>190</v>
      </c>
      <c r="C4" s="357" t="s">
        <v>72</v>
      </c>
      <c r="D4" s="358"/>
      <c r="E4" s="244"/>
      <c r="F4" s="239" t="s">
        <v>72</v>
      </c>
      <c r="G4" s="240" t="s">
        <v>73</v>
      </c>
      <c r="H4" s="240" t="s">
        <v>67</v>
      </c>
      <c r="I4" s="241" t="s">
        <v>74</v>
      </c>
    </row>
    <row r="5" spans="1:10" ht="14.45" customHeight="1" x14ac:dyDescent="0.2">
      <c r="A5" s="465" t="s">
        <v>477</v>
      </c>
      <c r="B5" s="466" t="s">
        <v>478</v>
      </c>
      <c r="C5" s="467" t="s">
        <v>266</v>
      </c>
      <c r="D5" s="467" t="s">
        <v>266</v>
      </c>
      <c r="E5" s="467"/>
      <c r="F5" s="467" t="s">
        <v>266</v>
      </c>
      <c r="G5" s="467" t="s">
        <v>266</v>
      </c>
      <c r="H5" s="467" t="s">
        <v>266</v>
      </c>
      <c r="I5" s="468" t="s">
        <v>266</v>
      </c>
      <c r="J5" s="469" t="s">
        <v>68</v>
      </c>
    </row>
    <row r="6" spans="1:10" ht="14.45" customHeight="1" x14ac:dyDescent="0.2">
      <c r="A6" s="465" t="s">
        <v>477</v>
      </c>
      <c r="B6" s="466" t="s">
        <v>703</v>
      </c>
      <c r="C6" s="467">
        <v>4529.7843099999991</v>
      </c>
      <c r="D6" s="467">
        <v>4945.2701499999994</v>
      </c>
      <c r="E6" s="467"/>
      <c r="F6" s="467">
        <v>5876.8182999999972</v>
      </c>
      <c r="G6" s="467">
        <v>0</v>
      </c>
      <c r="H6" s="467">
        <v>5876.8182999999972</v>
      </c>
      <c r="I6" s="468" t="s">
        <v>266</v>
      </c>
      <c r="J6" s="469" t="s">
        <v>1</v>
      </c>
    </row>
    <row r="7" spans="1:10" ht="14.45" customHeight="1" x14ac:dyDescent="0.2">
      <c r="A7" s="465" t="s">
        <v>477</v>
      </c>
      <c r="B7" s="466" t="s">
        <v>704</v>
      </c>
      <c r="C7" s="467">
        <v>0</v>
      </c>
      <c r="D7" s="467">
        <v>0</v>
      </c>
      <c r="E7" s="467"/>
      <c r="F7" s="467">
        <v>20.739699999999996</v>
      </c>
      <c r="G7" s="467">
        <v>0</v>
      </c>
      <c r="H7" s="467">
        <v>20.739699999999996</v>
      </c>
      <c r="I7" s="468" t="s">
        <v>266</v>
      </c>
      <c r="J7" s="469" t="s">
        <v>1</v>
      </c>
    </row>
    <row r="8" spans="1:10" ht="14.45" customHeight="1" x14ac:dyDescent="0.2">
      <c r="A8" s="465" t="s">
        <v>477</v>
      </c>
      <c r="B8" s="466" t="s">
        <v>705</v>
      </c>
      <c r="C8" s="467">
        <v>0</v>
      </c>
      <c r="D8" s="467">
        <v>0.42480000000000001</v>
      </c>
      <c r="E8" s="467"/>
      <c r="F8" s="467">
        <v>0</v>
      </c>
      <c r="G8" s="467">
        <v>0</v>
      </c>
      <c r="H8" s="467">
        <v>0</v>
      </c>
      <c r="I8" s="468" t="s">
        <v>266</v>
      </c>
      <c r="J8" s="469" t="s">
        <v>1</v>
      </c>
    </row>
    <row r="9" spans="1:10" ht="14.45" customHeight="1" x14ac:dyDescent="0.2">
      <c r="A9" s="465" t="s">
        <v>477</v>
      </c>
      <c r="B9" s="466" t="s">
        <v>706</v>
      </c>
      <c r="C9" s="467">
        <v>569.16608000000008</v>
      </c>
      <c r="D9" s="467">
        <v>534.62121000000013</v>
      </c>
      <c r="E9" s="467"/>
      <c r="F9" s="467">
        <v>765.46471999999994</v>
      </c>
      <c r="G9" s="467">
        <v>0</v>
      </c>
      <c r="H9" s="467">
        <v>765.46471999999994</v>
      </c>
      <c r="I9" s="468" t="s">
        <v>266</v>
      </c>
      <c r="J9" s="469" t="s">
        <v>1</v>
      </c>
    </row>
    <row r="10" spans="1:10" ht="14.45" customHeight="1" x14ac:dyDescent="0.2">
      <c r="A10" s="465" t="s">
        <v>477</v>
      </c>
      <c r="B10" s="466" t="s">
        <v>707</v>
      </c>
      <c r="C10" s="467">
        <v>18.247839999999997</v>
      </c>
      <c r="D10" s="467">
        <v>20.097550000000005</v>
      </c>
      <c r="E10" s="467"/>
      <c r="F10" s="467">
        <v>24.091900000000003</v>
      </c>
      <c r="G10" s="467">
        <v>0</v>
      </c>
      <c r="H10" s="467">
        <v>24.091900000000003</v>
      </c>
      <c r="I10" s="468" t="s">
        <v>266</v>
      </c>
      <c r="J10" s="469" t="s">
        <v>1</v>
      </c>
    </row>
    <row r="11" spans="1:10" ht="14.45" customHeight="1" x14ac:dyDescent="0.2">
      <c r="A11" s="465" t="s">
        <v>477</v>
      </c>
      <c r="B11" s="466" t="s">
        <v>708</v>
      </c>
      <c r="C11" s="467">
        <v>256.20936999999998</v>
      </c>
      <c r="D11" s="467">
        <v>332.37177000000003</v>
      </c>
      <c r="E11" s="467"/>
      <c r="F11" s="467">
        <v>257.08364999999998</v>
      </c>
      <c r="G11" s="467">
        <v>0</v>
      </c>
      <c r="H11" s="467">
        <v>257.08364999999998</v>
      </c>
      <c r="I11" s="468" t="s">
        <v>266</v>
      </c>
      <c r="J11" s="469" t="s">
        <v>1</v>
      </c>
    </row>
    <row r="12" spans="1:10" ht="14.45" customHeight="1" x14ac:dyDescent="0.2">
      <c r="A12" s="465" t="s">
        <v>477</v>
      </c>
      <c r="B12" s="466" t="s">
        <v>709</v>
      </c>
      <c r="C12" s="467">
        <v>0</v>
      </c>
      <c r="D12" s="467">
        <v>0.48840000000000006</v>
      </c>
      <c r="E12" s="467"/>
      <c r="F12" s="467">
        <v>0</v>
      </c>
      <c r="G12" s="467">
        <v>0</v>
      </c>
      <c r="H12" s="467">
        <v>0</v>
      </c>
      <c r="I12" s="468" t="s">
        <v>266</v>
      </c>
      <c r="J12" s="469" t="s">
        <v>1</v>
      </c>
    </row>
    <row r="13" spans="1:10" ht="14.45" customHeight="1" x14ac:dyDescent="0.2">
      <c r="A13" s="465" t="s">
        <v>477</v>
      </c>
      <c r="B13" s="466" t="s">
        <v>710</v>
      </c>
      <c r="C13" s="467">
        <v>18.314059999999998</v>
      </c>
      <c r="D13" s="467">
        <v>27.810580000000002</v>
      </c>
      <c r="E13" s="467"/>
      <c r="F13" s="467">
        <v>118.79097999999998</v>
      </c>
      <c r="G13" s="467">
        <v>0</v>
      </c>
      <c r="H13" s="467">
        <v>118.79097999999998</v>
      </c>
      <c r="I13" s="468" t="s">
        <v>266</v>
      </c>
      <c r="J13" s="469" t="s">
        <v>1</v>
      </c>
    </row>
    <row r="14" spans="1:10" ht="14.45" customHeight="1" x14ac:dyDescent="0.2">
      <c r="A14" s="465" t="s">
        <v>477</v>
      </c>
      <c r="B14" s="466" t="s">
        <v>711</v>
      </c>
      <c r="C14" s="467">
        <v>0</v>
      </c>
      <c r="D14" s="467">
        <v>0</v>
      </c>
      <c r="E14" s="467"/>
      <c r="F14" s="467">
        <v>1.09626</v>
      </c>
      <c r="G14" s="467">
        <v>0</v>
      </c>
      <c r="H14" s="467">
        <v>1.09626</v>
      </c>
      <c r="I14" s="468" t="s">
        <v>266</v>
      </c>
      <c r="J14" s="469" t="s">
        <v>1</v>
      </c>
    </row>
    <row r="15" spans="1:10" ht="14.45" customHeight="1" x14ac:dyDescent="0.2">
      <c r="A15" s="465" t="s">
        <v>477</v>
      </c>
      <c r="B15" s="466" t="s">
        <v>481</v>
      </c>
      <c r="C15" s="467">
        <v>5391.7216599999983</v>
      </c>
      <c r="D15" s="467">
        <v>5861.08446</v>
      </c>
      <c r="E15" s="467"/>
      <c r="F15" s="467">
        <v>7064.0855099999972</v>
      </c>
      <c r="G15" s="467">
        <v>0</v>
      </c>
      <c r="H15" s="467">
        <v>7064.0855099999972</v>
      </c>
      <c r="I15" s="468" t="s">
        <v>266</v>
      </c>
      <c r="J15" s="469" t="s">
        <v>482</v>
      </c>
    </row>
    <row r="17" spans="1:10" ht="14.45" customHeight="1" x14ac:dyDescent="0.2">
      <c r="A17" s="465" t="s">
        <v>477</v>
      </c>
      <c r="B17" s="466" t="s">
        <v>478</v>
      </c>
      <c r="C17" s="467" t="s">
        <v>266</v>
      </c>
      <c r="D17" s="467" t="s">
        <v>266</v>
      </c>
      <c r="E17" s="467"/>
      <c r="F17" s="467" t="s">
        <v>266</v>
      </c>
      <c r="G17" s="467" t="s">
        <v>266</v>
      </c>
      <c r="H17" s="467" t="s">
        <v>266</v>
      </c>
      <c r="I17" s="468" t="s">
        <v>266</v>
      </c>
      <c r="J17" s="469" t="s">
        <v>68</v>
      </c>
    </row>
    <row r="18" spans="1:10" ht="14.45" customHeight="1" x14ac:dyDescent="0.2">
      <c r="A18" s="465" t="s">
        <v>483</v>
      </c>
      <c r="B18" s="466" t="s">
        <v>484</v>
      </c>
      <c r="C18" s="467" t="s">
        <v>266</v>
      </c>
      <c r="D18" s="467" t="s">
        <v>266</v>
      </c>
      <c r="E18" s="467"/>
      <c r="F18" s="467" t="s">
        <v>266</v>
      </c>
      <c r="G18" s="467" t="s">
        <v>266</v>
      </c>
      <c r="H18" s="467" t="s">
        <v>266</v>
      </c>
      <c r="I18" s="468" t="s">
        <v>266</v>
      </c>
      <c r="J18" s="469" t="s">
        <v>0</v>
      </c>
    </row>
    <row r="19" spans="1:10" ht="14.45" customHeight="1" x14ac:dyDescent="0.2">
      <c r="A19" s="465" t="s">
        <v>483</v>
      </c>
      <c r="B19" s="466" t="s">
        <v>703</v>
      </c>
      <c r="C19" s="467">
        <v>4337.820819999999</v>
      </c>
      <c r="D19" s="467">
        <v>4778.8017199999995</v>
      </c>
      <c r="E19" s="467"/>
      <c r="F19" s="467">
        <v>5693.3859299999976</v>
      </c>
      <c r="G19" s="467">
        <v>0</v>
      </c>
      <c r="H19" s="467">
        <v>5693.3859299999976</v>
      </c>
      <c r="I19" s="468" t="s">
        <v>266</v>
      </c>
      <c r="J19" s="469" t="s">
        <v>1</v>
      </c>
    </row>
    <row r="20" spans="1:10" ht="14.45" customHeight="1" x14ac:dyDescent="0.2">
      <c r="A20" s="465" t="s">
        <v>483</v>
      </c>
      <c r="B20" s="466" t="s">
        <v>704</v>
      </c>
      <c r="C20" s="467">
        <v>0</v>
      </c>
      <c r="D20" s="467">
        <v>0</v>
      </c>
      <c r="E20" s="467"/>
      <c r="F20" s="467">
        <v>20.739699999999996</v>
      </c>
      <c r="G20" s="467">
        <v>0</v>
      </c>
      <c r="H20" s="467">
        <v>20.739699999999996</v>
      </c>
      <c r="I20" s="468" t="s">
        <v>266</v>
      </c>
      <c r="J20" s="469" t="s">
        <v>1</v>
      </c>
    </row>
    <row r="21" spans="1:10" ht="14.45" customHeight="1" x14ac:dyDescent="0.2">
      <c r="A21" s="465" t="s">
        <v>483</v>
      </c>
      <c r="B21" s="466" t="s">
        <v>705</v>
      </c>
      <c r="C21" s="467">
        <v>0</v>
      </c>
      <c r="D21" s="467">
        <v>0.42480000000000001</v>
      </c>
      <c r="E21" s="467"/>
      <c r="F21" s="467">
        <v>0</v>
      </c>
      <c r="G21" s="467">
        <v>0</v>
      </c>
      <c r="H21" s="467">
        <v>0</v>
      </c>
      <c r="I21" s="468" t="s">
        <v>266</v>
      </c>
      <c r="J21" s="469" t="s">
        <v>1</v>
      </c>
    </row>
    <row r="22" spans="1:10" ht="14.45" customHeight="1" x14ac:dyDescent="0.2">
      <c r="A22" s="465" t="s">
        <v>483</v>
      </c>
      <c r="B22" s="466" t="s">
        <v>706</v>
      </c>
      <c r="C22" s="467">
        <v>569.16608000000008</v>
      </c>
      <c r="D22" s="467">
        <v>534.62121000000013</v>
      </c>
      <c r="E22" s="467"/>
      <c r="F22" s="467">
        <v>765.46471999999994</v>
      </c>
      <c r="G22" s="467">
        <v>0</v>
      </c>
      <c r="H22" s="467">
        <v>765.46471999999994</v>
      </c>
      <c r="I22" s="468" t="s">
        <v>266</v>
      </c>
      <c r="J22" s="469" t="s">
        <v>1</v>
      </c>
    </row>
    <row r="23" spans="1:10" ht="14.45" customHeight="1" x14ac:dyDescent="0.2">
      <c r="A23" s="465" t="s">
        <v>483</v>
      </c>
      <c r="B23" s="466" t="s">
        <v>707</v>
      </c>
      <c r="C23" s="467">
        <v>14.603639999999999</v>
      </c>
      <c r="D23" s="467">
        <v>16.636590000000005</v>
      </c>
      <c r="E23" s="467"/>
      <c r="F23" s="467">
        <v>19.717740000000003</v>
      </c>
      <c r="G23" s="467">
        <v>0</v>
      </c>
      <c r="H23" s="467">
        <v>19.717740000000003</v>
      </c>
      <c r="I23" s="468" t="s">
        <v>266</v>
      </c>
      <c r="J23" s="469" t="s">
        <v>1</v>
      </c>
    </row>
    <row r="24" spans="1:10" ht="14.45" customHeight="1" x14ac:dyDescent="0.2">
      <c r="A24" s="465" t="s">
        <v>483</v>
      </c>
      <c r="B24" s="466" t="s">
        <v>708</v>
      </c>
      <c r="C24" s="467">
        <v>256.20936999999998</v>
      </c>
      <c r="D24" s="467">
        <v>332.37177000000003</v>
      </c>
      <c r="E24" s="467"/>
      <c r="F24" s="467">
        <v>257.08364999999998</v>
      </c>
      <c r="G24" s="467">
        <v>0</v>
      </c>
      <c r="H24" s="467">
        <v>257.08364999999998</v>
      </c>
      <c r="I24" s="468" t="s">
        <v>266</v>
      </c>
      <c r="J24" s="469" t="s">
        <v>1</v>
      </c>
    </row>
    <row r="25" spans="1:10" ht="14.45" customHeight="1" x14ac:dyDescent="0.2">
      <c r="A25" s="465" t="s">
        <v>483</v>
      </c>
      <c r="B25" s="466" t="s">
        <v>709</v>
      </c>
      <c r="C25" s="467">
        <v>0</v>
      </c>
      <c r="D25" s="467">
        <v>0.48840000000000006</v>
      </c>
      <c r="E25" s="467"/>
      <c r="F25" s="467">
        <v>0</v>
      </c>
      <c r="G25" s="467">
        <v>0</v>
      </c>
      <c r="H25" s="467">
        <v>0</v>
      </c>
      <c r="I25" s="468" t="s">
        <v>266</v>
      </c>
      <c r="J25" s="469" t="s">
        <v>1</v>
      </c>
    </row>
    <row r="26" spans="1:10" ht="14.45" customHeight="1" x14ac:dyDescent="0.2">
      <c r="A26" s="465" t="s">
        <v>483</v>
      </c>
      <c r="B26" s="466" t="s">
        <v>710</v>
      </c>
      <c r="C26" s="467">
        <v>15.790759999999999</v>
      </c>
      <c r="D26" s="467">
        <v>25.144830000000002</v>
      </c>
      <c r="E26" s="467"/>
      <c r="F26" s="467">
        <v>114.49326999999998</v>
      </c>
      <c r="G26" s="467">
        <v>0</v>
      </c>
      <c r="H26" s="467">
        <v>114.49326999999998</v>
      </c>
      <c r="I26" s="468" t="s">
        <v>266</v>
      </c>
      <c r="J26" s="469" t="s">
        <v>1</v>
      </c>
    </row>
    <row r="27" spans="1:10" ht="14.45" customHeight="1" x14ac:dyDescent="0.2">
      <c r="A27" s="465" t="s">
        <v>483</v>
      </c>
      <c r="B27" s="466" t="s">
        <v>711</v>
      </c>
      <c r="C27" s="467">
        <v>0</v>
      </c>
      <c r="D27" s="467">
        <v>0</v>
      </c>
      <c r="E27" s="467"/>
      <c r="F27" s="467">
        <v>1.09626</v>
      </c>
      <c r="G27" s="467">
        <v>0</v>
      </c>
      <c r="H27" s="467">
        <v>1.09626</v>
      </c>
      <c r="I27" s="468" t="s">
        <v>266</v>
      </c>
      <c r="J27" s="469" t="s">
        <v>1</v>
      </c>
    </row>
    <row r="28" spans="1:10" ht="14.45" customHeight="1" x14ac:dyDescent="0.2">
      <c r="A28" s="465" t="s">
        <v>483</v>
      </c>
      <c r="B28" s="466" t="s">
        <v>485</v>
      </c>
      <c r="C28" s="467">
        <v>5193.5906699999987</v>
      </c>
      <c r="D28" s="467">
        <v>5688.4893199999997</v>
      </c>
      <c r="E28" s="467"/>
      <c r="F28" s="467">
        <v>6871.9812699999975</v>
      </c>
      <c r="G28" s="467">
        <v>0</v>
      </c>
      <c r="H28" s="467">
        <v>6871.9812699999975</v>
      </c>
      <c r="I28" s="468" t="s">
        <v>266</v>
      </c>
      <c r="J28" s="469" t="s">
        <v>486</v>
      </c>
    </row>
    <row r="29" spans="1:10" ht="14.45" customHeight="1" x14ac:dyDescent="0.2">
      <c r="A29" s="465" t="s">
        <v>266</v>
      </c>
      <c r="B29" s="466" t="s">
        <v>266</v>
      </c>
      <c r="C29" s="467" t="s">
        <v>266</v>
      </c>
      <c r="D29" s="467" t="s">
        <v>266</v>
      </c>
      <c r="E29" s="467"/>
      <c r="F29" s="467" t="s">
        <v>266</v>
      </c>
      <c r="G29" s="467" t="s">
        <v>266</v>
      </c>
      <c r="H29" s="467" t="s">
        <v>266</v>
      </c>
      <c r="I29" s="468" t="s">
        <v>266</v>
      </c>
      <c r="J29" s="469" t="s">
        <v>487</v>
      </c>
    </row>
    <row r="30" spans="1:10" ht="14.45" customHeight="1" x14ac:dyDescent="0.2">
      <c r="A30" s="465" t="s">
        <v>488</v>
      </c>
      <c r="B30" s="466" t="s">
        <v>489</v>
      </c>
      <c r="C30" s="467" t="s">
        <v>266</v>
      </c>
      <c r="D30" s="467" t="s">
        <v>266</v>
      </c>
      <c r="E30" s="467"/>
      <c r="F30" s="467" t="s">
        <v>266</v>
      </c>
      <c r="G30" s="467" t="s">
        <v>266</v>
      </c>
      <c r="H30" s="467" t="s">
        <v>266</v>
      </c>
      <c r="I30" s="468" t="s">
        <v>266</v>
      </c>
      <c r="J30" s="469" t="s">
        <v>0</v>
      </c>
    </row>
    <row r="31" spans="1:10" ht="14.45" customHeight="1" x14ac:dyDescent="0.2">
      <c r="A31" s="465" t="s">
        <v>488</v>
      </c>
      <c r="B31" s="466" t="s">
        <v>703</v>
      </c>
      <c r="C31" s="467">
        <v>191.96349000000001</v>
      </c>
      <c r="D31" s="467">
        <v>166.46842999999998</v>
      </c>
      <c r="E31" s="467"/>
      <c r="F31" s="467">
        <v>183.43236999999999</v>
      </c>
      <c r="G31" s="467">
        <v>0</v>
      </c>
      <c r="H31" s="467">
        <v>183.43236999999999</v>
      </c>
      <c r="I31" s="468" t="s">
        <v>266</v>
      </c>
      <c r="J31" s="469" t="s">
        <v>1</v>
      </c>
    </row>
    <row r="32" spans="1:10" ht="14.45" customHeight="1" x14ac:dyDescent="0.2">
      <c r="A32" s="465" t="s">
        <v>488</v>
      </c>
      <c r="B32" s="466" t="s">
        <v>707</v>
      </c>
      <c r="C32" s="467">
        <v>3.6441999999999997</v>
      </c>
      <c r="D32" s="467">
        <v>3.46096</v>
      </c>
      <c r="E32" s="467"/>
      <c r="F32" s="467">
        <v>4.3741599999999998</v>
      </c>
      <c r="G32" s="467">
        <v>0</v>
      </c>
      <c r="H32" s="467">
        <v>4.3741599999999998</v>
      </c>
      <c r="I32" s="468" t="s">
        <v>266</v>
      </c>
      <c r="J32" s="469" t="s">
        <v>1</v>
      </c>
    </row>
    <row r="33" spans="1:10" ht="14.45" customHeight="1" x14ac:dyDescent="0.2">
      <c r="A33" s="465" t="s">
        <v>488</v>
      </c>
      <c r="B33" s="466" t="s">
        <v>710</v>
      </c>
      <c r="C33" s="467">
        <v>2.5233000000000003</v>
      </c>
      <c r="D33" s="467">
        <v>2.6657500000000001</v>
      </c>
      <c r="E33" s="467"/>
      <c r="F33" s="467">
        <v>4.2977100000000004</v>
      </c>
      <c r="G33" s="467">
        <v>0</v>
      </c>
      <c r="H33" s="467">
        <v>4.2977100000000004</v>
      </c>
      <c r="I33" s="468" t="s">
        <v>266</v>
      </c>
      <c r="J33" s="469" t="s">
        <v>1</v>
      </c>
    </row>
    <row r="34" spans="1:10" ht="14.45" customHeight="1" x14ac:dyDescent="0.2">
      <c r="A34" s="465" t="s">
        <v>488</v>
      </c>
      <c r="B34" s="466" t="s">
        <v>490</v>
      </c>
      <c r="C34" s="467">
        <v>198.13099000000003</v>
      </c>
      <c r="D34" s="467">
        <v>172.59513999999999</v>
      </c>
      <c r="E34" s="467"/>
      <c r="F34" s="467">
        <v>192.10423999999998</v>
      </c>
      <c r="G34" s="467">
        <v>0</v>
      </c>
      <c r="H34" s="467">
        <v>192.10423999999998</v>
      </c>
      <c r="I34" s="468" t="s">
        <v>266</v>
      </c>
      <c r="J34" s="469" t="s">
        <v>486</v>
      </c>
    </row>
    <row r="35" spans="1:10" ht="14.45" customHeight="1" x14ac:dyDescent="0.2">
      <c r="A35" s="465" t="s">
        <v>266</v>
      </c>
      <c r="B35" s="466" t="s">
        <v>266</v>
      </c>
      <c r="C35" s="467" t="s">
        <v>266</v>
      </c>
      <c r="D35" s="467" t="s">
        <v>266</v>
      </c>
      <c r="E35" s="467"/>
      <c r="F35" s="467" t="s">
        <v>266</v>
      </c>
      <c r="G35" s="467" t="s">
        <v>266</v>
      </c>
      <c r="H35" s="467" t="s">
        <v>266</v>
      </c>
      <c r="I35" s="468" t="s">
        <v>266</v>
      </c>
      <c r="J35" s="469" t="s">
        <v>487</v>
      </c>
    </row>
    <row r="36" spans="1:10" ht="14.45" customHeight="1" x14ac:dyDescent="0.2">
      <c r="A36" s="465" t="s">
        <v>477</v>
      </c>
      <c r="B36" s="466" t="s">
        <v>481</v>
      </c>
      <c r="C36" s="467">
        <v>5391.7216599999983</v>
      </c>
      <c r="D36" s="467">
        <v>5861.08446</v>
      </c>
      <c r="E36" s="467"/>
      <c r="F36" s="467">
        <v>7064.0855099999972</v>
      </c>
      <c r="G36" s="467">
        <v>0</v>
      </c>
      <c r="H36" s="467">
        <v>7064.0855099999972</v>
      </c>
      <c r="I36" s="468" t="s">
        <v>266</v>
      </c>
      <c r="J36" s="469" t="s">
        <v>482</v>
      </c>
    </row>
  </sheetData>
  <mergeCells count="3">
    <mergeCell ref="A1:I1"/>
    <mergeCell ref="F3:I3"/>
    <mergeCell ref="C4:D4"/>
  </mergeCells>
  <conditionalFormatting sqref="F16 F37:F65537">
    <cfRule type="cellIs" dxfId="20" priority="18" stopIfTrue="1" operator="greaterThan">
      <formula>1</formula>
    </cfRule>
  </conditionalFormatting>
  <conditionalFormatting sqref="H5:H15">
    <cfRule type="expression" dxfId="19" priority="14">
      <formula>$H5&gt;0</formula>
    </cfRule>
  </conditionalFormatting>
  <conditionalFormatting sqref="I5:I15">
    <cfRule type="expression" dxfId="18" priority="15">
      <formula>$I5&gt;1</formula>
    </cfRule>
  </conditionalFormatting>
  <conditionalFormatting sqref="B5:B15">
    <cfRule type="expression" dxfId="17" priority="11">
      <formula>OR($J5="NS",$J5="SumaNS",$J5="Účet")</formula>
    </cfRule>
  </conditionalFormatting>
  <conditionalFormatting sqref="F5:I15 B5:D15">
    <cfRule type="expression" dxfId="16" priority="17">
      <formula>AND($J5&lt;&gt;"",$J5&lt;&gt;"mezeraKL")</formula>
    </cfRule>
  </conditionalFormatting>
  <conditionalFormatting sqref="B5:D15 F5:I15">
    <cfRule type="expression" dxfId="15" priority="12">
      <formula>OR($J5="KL",$J5="SumaKL")</formula>
    </cfRule>
    <cfRule type="expression" priority="16" stopIfTrue="1">
      <formula>OR($J5="mezeraNS",$J5="mezeraKL")</formula>
    </cfRule>
  </conditionalFormatting>
  <conditionalFormatting sqref="B5:D15 F5:I15">
    <cfRule type="expression" dxfId="14" priority="13">
      <formula>OR($J5="SumaNS",$J5="NS")</formula>
    </cfRule>
  </conditionalFormatting>
  <conditionalFormatting sqref="A5:A15">
    <cfRule type="expression" dxfId="13" priority="9">
      <formula>AND($J5&lt;&gt;"mezeraKL",$J5&lt;&gt;"")</formula>
    </cfRule>
  </conditionalFormatting>
  <conditionalFormatting sqref="A5:A15">
    <cfRule type="expression" dxfId="12" priority="10">
      <formula>AND($J5&lt;&gt;"",$J5&lt;&gt;"mezeraKL")</formula>
    </cfRule>
  </conditionalFormatting>
  <conditionalFormatting sqref="H17:H36">
    <cfRule type="expression" dxfId="11" priority="6">
      <formula>$H17&gt;0</formula>
    </cfRule>
  </conditionalFormatting>
  <conditionalFormatting sqref="A17:A36">
    <cfRule type="expression" dxfId="10" priority="5">
      <formula>AND($J17&lt;&gt;"mezeraKL",$J17&lt;&gt;"")</formula>
    </cfRule>
  </conditionalFormatting>
  <conditionalFormatting sqref="I17:I36">
    <cfRule type="expression" dxfId="9" priority="7">
      <formula>$I17&gt;1</formula>
    </cfRule>
  </conditionalFormatting>
  <conditionalFormatting sqref="B17:B36">
    <cfRule type="expression" dxfId="8" priority="4">
      <formula>OR($J17="NS",$J17="SumaNS",$J17="Účet")</formula>
    </cfRule>
  </conditionalFormatting>
  <conditionalFormatting sqref="A17:D36 F17:I36">
    <cfRule type="expression" dxfId="7" priority="8">
      <formula>AND($J17&lt;&gt;"",$J17&lt;&gt;"mezeraKL")</formula>
    </cfRule>
  </conditionalFormatting>
  <conditionalFormatting sqref="B17:D36 F17:I36">
    <cfRule type="expression" dxfId="6" priority="1">
      <formula>OR($J17="KL",$J17="SumaKL")</formula>
    </cfRule>
    <cfRule type="expression" priority="3" stopIfTrue="1">
      <formula>OR($J17="mezeraNS",$J17="mezeraKL")</formula>
    </cfRule>
  </conditionalFormatting>
  <conditionalFormatting sqref="B17:D36 F17:I36">
    <cfRule type="expression" dxfId="5" priority="2">
      <formula>OR($J17="SumaNS",$J17="NS")</formula>
    </cfRule>
  </conditionalFormatting>
  <hyperlinks>
    <hyperlink ref="A2" location="Obsah!A1" display="Zpět na Obsah  KL 01  1.-4.měsíc" xr:uid="{335A0344-C69A-4F36-9D57-A710DC267865}"/>
  </hyperlinks>
  <pageMargins left="0.25" right="0.25" top="0.75" bottom="0.75" header="0.3" footer="0.3"/>
  <pageSetup paperSize="9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List141">
    <tabColor theme="0" tint="-0.249977111117893"/>
    <pageSetUpPr fitToPage="1"/>
  </sheetPr>
  <dimension ref="A1:K319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ColWidth="8.85546875" defaultRowHeight="14.45" customHeight="1" outlineLevelCol="1" x14ac:dyDescent="0.2"/>
  <cols>
    <col min="1" max="1" width="6.7109375" style="129" hidden="1" customWidth="1" outlineLevel="1"/>
    <col min="2" max="2" width="28.28515625" style="129" hidden="1" customWidth="1" outlineLevel="1"/>
    <col min="3" max="3" width="5.28515625" style="208" bestFit="1" customWidth="1" collapsed="1"/>
    <col min="4" max="4" width="18.7109375" style="212" customWidth="1"/>
    <col min="5" max="5" width="9" style="208" bestFit="1" customWidth="1"/>
    <col min="6" max="6" width="18.7109375" style="212" customWidth="1"/>
    <col min="7" max="7" width="12.42578125" style="208" hidden="1" customWidth="1" outlineLevel="1"/>
    <col min="8" max="8" width="25.7109375" style="208" customWidth="1" collapsed="1"/>
    <col min="9" max="9" width="7.7109375" style="206" customWidth="1"/>
    <col min="10" max="10" width="10" style="206" customWidth="1"/>
    <col min="11" max="11" width="11.140625" style="206" customWidth="1"/>
    <col min="12" max="16384" width="8.85546875" style="129"/>
  </cols>
  <sheetData>
    <row r="1" spans="1:11" ht="18.600000000000001" customHeight="1" thickBot="1" x14ac:dyDescent="0.35">
      <c r="A1" s="366" t="s">
        <v>1287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</row>
    <row r="2" spans="1:11" ht="14.45" customHeight="1" thickBot="1" x14ac:dyDescent="0.25">
      <c r="A2" s="231" t="s">
        <v>265</v>
      </c>
      <c r="B2" s="62"/>
      <c r="C2" s="210"/>
      <c r="D2" s="210"/>
      <c r="E2" s="210"/>
      <c r="F2" s="210"/>
      <c r="G2" s="210"/>
      <c r="H2" s="210"/>
      <c r="I2" s="211"/>
      <c r="J2" s="211"/>
      <c r="K2" s="211"/>
    </row>
    <row r="3" spans="1:11" ht="14.45" customHeight="1" thickBot="1" x14ac:dyDescent="0.25">
      <c r="A3" s="62"/>
      <c r="B3" s="62"/>
      <c r="C3" s="362"/>
      <c r="D3" s="363"/>
      <c r="E3" s="363"/>
      <c r="F3" s="363"/>
      <c r="G3" s="363"/>
      <c r="H3" s="141" t="s">
        <v>127</v>
      </c>
      <c r="I3" s="98">
        <f>IF(J3&lt;&gt;0,K3/J3,0)</f>
        <v>19.384152829103247</v>
      </c>
      <c r="J3" s="98">
        <f>SUBTOTAL(9,J5:J1048576)</f>
        <v>364695</v>
      </c>
      <c r="K3" s="99">
        <f>SUBTOTAL(9,K5:K1048576)</f>
        <v>7069303.6160098091</v>
      </c>
    </row>
    <row r="4" spans="1:11" s="207" customFormat="1" ht="14.45" customHeight="1" thickBot="1" x14ac:dyDescent="0.25">
      <c r="A4" s="585" t="s">
        <v>4</v>
      </c>
      <c r="B4" s="471" t="s">
        <v>5</v>
      </c>
      <c r="C4" s="471" t="s">
        <v>0</v>
      </c>
      <c r="D4" s="471" t="s">
        <v>6</v>
      </c>
      <c r="E4" s="471" t="s">
        <v>7</v>
      </c>
      <c r="F4" s="471" t="s">
        <v>1</v>
      </c>
      <c r="G4" s="471" t="s">
        <v>70</v>
      </c>
      <c r="H4" s="473" t="s">
        <v>11</v>
      </c>
      <c r="I4" s="474" t="s">
        <v>141</v>
      </c>
      <c r="J4" s="474" t="s">
        <v>13</v>
      </c>
      <c r="K4" s="475" t="s">
        <v>155</v>
      </c>
    </row>
    <row r="5" spans="1:11" ht="14.45" customHeight="1" x14ac:dyDescent="0.2">
      <c r="A5" s="539" t="s">
        <v>477</v>
      </c>
      <c r="B5" s="540" t="s">
        <v>478</v>
      </c>
      <c r="C5" s="543" t="s">
        <v>483</v>
      </c>
      <c r="D5" s="586" t="s">
        <v>484</v>
      </c>
      <c r="E5" s="543" t="s">
        <v>712</v>
      </c>
      <c r="F5" s="586" t="s">
        <v>713</v>
      </c>
      <c r="G5" s="543" t="s">
        <v>714</v>
      </c>
      <c r="H5" s="543" t="s">
        <v>715</v>
      </c>
      <c r="I5" s="116">
        <v>33276.2109375</v>
      </c>
      <c r="J5" s="116">
        <v>1</v>
      </c>
      <c r="K5" s="566">
        <v>33276.2109375</v>
      </c>
    </row>
    <row r="6" spans="1:11" ht="14.45" customHeight="1" x14ac:dyDescent="0.2">
      <c r="A6" s="554" t="s">
        <v>477</v>
      </c>
      <c r="B6" s="555" t="s">
        <v>478</v>
      </c>
      <c r="C6" s="558" t="s">
        <v>483</v>
      </c>
      <c r="D6" s="587" t="s">
        <v>484</v>
      </c>
      <c r="E6" s="558" t="s">
        <v>712</v>
      </c>
      <c r="F6" s="587" t="s">
        <v>713</v>
      </c>
      <c r="G6" s="558" t="s">
        <v>716</v>
      </c>
      <c r="H6" s="558" t="s">
        <v>717</v>
      </c>
      <c r="I6" s="567">
        <v>410.60451049804686</v>
      </c>
      <c r="J6" s="567">
        <v>22</v>
      </c>
      <c r="K6" s="568">
        <v>9033.3002319335938</v>
      </c>
    </row>
    <row r="7" spans="1:11" ht="14.45" customHeight="1" x14ac:dyDescent="0.2">
      <c r="A7" s="554" t="s">
        <v>477</v>
      </c>
      <c r="B7" s="555" t="s">
        <v>478</v>
      </c>
      <c r="C7" s="558" t="s">
        <v>483</v>
      </c>
      <c r="D7" s="587" t="s">
        <v>484</v>
      </c>
      <c r="E7" s="558" t="s">
        <v>712</v>
      </c>
      <c r="F7" s="587" t="s">
        <v>713</v>
      </c>
      <c r="G7" s="558" t="s">
        <v>718</v>
      </c>
      <c r="H7" s="558" t="s">
        <v>719</v>
      </c>
      <c r="I7" s="567">
        <v>26620</v>
      </c>
      <c r="J7" s="567">
        <v>1</v>
      </c>
      <c r="K7" s="568">
        <v>26620</v>
      </c>
    </row>
    <row r="8" spans="1:11" ht="14.45" customHeight="1" x14ac:dyDescent="0.2">
      <c r="A8" s="554" t="s">
        <v>477</v>
      </c>
      <c r="B8" s="555" t="s">
        <v>478</v>
      </c>
      <c r="C8" s="558" t="s">
        <v>483</v>
      </c>
      <c r="D8" s="587" t="s">
        <v>484</v>
      </c>
      <c r="E8" s="558" t="s">
        <v>712</v>
      </c>
      <c r="F8" s="587" t="s">
        <v>713</v>
      </c>
      <c r="G8" s="558" t="s">
        <v>720</v>
      </c>
      <c r="H8" s="558" t="s">
        <v>721</v>
      </c>
      <c r="I8" s="567">
        <v>104.05999755859375</v>
      </c>
      <c r="J8" s="567">
        <v>52</v>
      </c>
      <c r="K8" s="568">
        <v>5411.119873046875</v>
      </c>
    </row>
    <row r="9" spans="1:11" ht="14.45" customHeight="1" x14ac:dyDescent="0.2">
      <c r="A9" s="554" t="s">
        <v>477</v>
      </c>
      <c r="B9" s="555" t="s">
        <v>478</v>
      </c>
      <c r="C9" s="558" t="s">
        <v>483</v>
      </c>
      <c r="D9" s="587" t="s">
        <v>484</v>
      </c>
      <c r="E9" s="558" t="s">
        <v>712</v>
      </c>
      <c r="F9" s="587" t="s">
        <v>713</v>
      </c>
      <c r="G9" s="558" t="s">
        <v>722</v>
      </c>
      <c r="H9" s="558" t="s">
        <v>723</v>
      </c>
      <c r="I9" s="567">
        <v>17068.01953125</v>
      </c>
      <c r="J9" s="567">
        <v>2</v>
      </c>
      <c r="K9" s="568">
        <v>34136.0390625</v>
      </c>
    </row>
    <row r="10" spans="1:11" ht="14.45" customHeight="1" x14ac:dyDescent="0.2">
      <c r="A10" s="554" t="s">
        <v>477</v>
      </c>
      <c r="B10" s="555" t="s">
        <v>478</v>
      </c>
      <c r="C10" s="558" t="s">
        <v>483</v>
      </c>
      <c r="D10" s="587" t="s">
        <v>484</v>
      </c>
      <c r="E10" s="558" t="s">
        <v>712</v>
      </c>
      <c r="F10" s="587" t="s">
        <v>713</v>
      </c>
      <c r="G10" s="558" t="s">
        <v>724</v>
      </c>
      <c r="H10" s="558" t="s">
        <v>725</v>
      </c>
      <c r="I10" s="567">
        <v>9689.6796875</v>
      </c>
      <c r="J10" s="567">
        <v>1</v>
      </c>
      <c r="K10" s="568">
        <v>9689.6796875</v>
      </c>
    </row>
    <row r="11" spans="1:11" ht="14.45" customHeight="1" x14ac:dyDescent="0.2">
      <c r="A11" s="554" t="s">
        <v>477</v>
      </c>
      <c r="B11" s="555" t="s">
        <v>478</v>
      </c>
      <c r="C11" s="558" t="s">
        <v>483</v>
      </c>
      <c r="D11" s="587" t="s">
        <v>484</v>
      </c>
      <c r="E11" s="558" t="s">
        <v>712</v>
      </c>
      <c r="F11" s="587" t="s">
        <v>713</v>
      </c>
      <c r="G11" s="558" t="s">
        <v>726</v>
      </c>
      <c r="H11" s="558" t="s">
        <v>727</v>
      </c>
      <c r="I11" s="567">
        <v>9689.6796875</v>
      </c>
      <c r="J11" s="567">
        <v>1</v>
      </c>
      <c r="K11" s="568">
        <v>9689.6796875</v>
      </c>
    </row>
    <row r="12" spans="1:11" ht="14.45" customHeight="1" x14ac:dyDescent="0.2">
      <c r="A12" s="554" t="s">
        <v>477</v>
      </c>
      <c r="B12" s="555" t="s">
        <v>478</v>
      </c>
      <c r="C12" s="558" t="s">
        <v>483</v>
      </c>
      <c r="D12" s="587" t="s">
        <v>484</v>
      </c>
      <c r="E12" s="558" t="s">
        <v>712</v>
      </c>
      <c r="F12" s="587" t="s">
        <v>713</v>
      </c>
      <c r="G12" s="558" t="s">
        <v>728</v>
      </c>
      <c r="H12" s="558" t="s">
        <v>729</v>
      </c>
      <c r="I12" s="567">
        <v>9514.2197265625</v>
      </c>
      <c r="J12" s="567">
        <v>1</v>
      </c>
      <c r="K12" s="568">
        <v>9514.2197265625</v>
      </c>
    </row>
    <row r="13" spans="1:11" ht="14.45" customHeight="1" x14ac:dyDescent="0.2">
      <c r="A13" s="554" t="s">
        <v>477</v>
      </c>
      <c r="B13" s="555" t="s">
        <v>478</v>
      </c>
      <c r="C13" s="558" t="s">
        <v>483</v>
      </c>
      <c r="D13" s="587" t="s">
        <v>484</v>
      </c>
      <c r="E13" s="558" t="s">
        <v>712</v>
      </c>
      <c r="F13" s="587" t="s">
        <v>713</v>
      </c>
      <c r="G13" s="558" t="s">
        <v>730</v>
      </c>
      <c r="H13" s="558" t="s">
        <v>731</v>
      </c>
      <c r="I13" s="567">
        <v>3892.97998046875</v>
      </c>
      <c r="J13" s="567">
        <v>1</v>
      </c>
      <c r="K13" s="568">
        <v>3892.97998046875</v>
      </c>
    </row>
    <row r="14" spans="1:11" ht="14.45" customHeight="1" x14ac:dyDescent="0.2">
      <c r="A14" s="554" t="s">
        <v>477</v>
      </c>
      <c r="B14" s="555" t="s">
        <v>478</v>
      </c>
      <c r="C14" s="558" t="s">
        <v>483</v>
      </c>
      <c r="D14" s="587" t="s">
        <v>484</v>
      </c>
      <c r="E14" s="558" t="s">
        <v>712</v>
      </c>
      <c r="F14" s="587" t="s">
        <v>713</v>
      </c>
      <c r="G14" s="558" t="s">
        <v>732</v>
      </c>
      <c r="H14" s="558" t="s">
        <v>733</v>
      </c>
      <c r="I14" s="567">
        <v>1761.8200073242188</v>
      </c>
      <c r="J14" s="567">
        <v>2</v>
      </c>
      <c r="K14" s="568">
        <v>3523.6400146484375</v>
      </c>
    </row>
    <row r="15" spans="1:11" ht="14.45" customHeight="1" x14ac:dyDescent="0.2">
      <c r="A15" s="554" t="s">
        <v>477</v>
      </c>
      <c r="B15" s="555" t="s">
        <v>478</v>
      </c>
      <c r="C15" s="558" t="s">
        <v>483</v>
      </c>
      <c r="D15" s="587" t="s">
        <v>484</v>
      </c>
      <c r="E15" s="558" t="s">
        <v>712</v>
      </c>
      <c r="F15" s="587" t="s">
        <v>713</v>
      </c>
      <c r="G15" s="558" t="s">
        <v>734</v>
      </c>
      <c r="H15" s="558" t="s">
        <v>735</v>
      </c>
      <c r="I15" s="567">
        <v>24805</v>
      </c>
      <c r="J15" s="567">
        <v>1</v>
      </c>
      <c r="K15" s="568">
        <v>24805</v>
      </c>
    </row>
    <row r="16" spans="1:11" ht="14.45" customHeight="1" x14ac:dyDescent="0.2">
      <c r="A16" s="554" t="s">
        <v>477</v>
      </c>
      <c r="B16" s="555" t="s">
        <v>478</v>
      </c>
      <c r="C16" s="558" t="s">
        <v>483</v>
      </c>
      <c r="D16" s="587" t="s">
        <v>484</v>
      </c>
      <c r="E16" s="558" t="s">
        <v>712</v>
      </c>
      <c r="F16" s="587" t="s">
        <v>713</v>
      </c>
      <c r="G16" s="558" t="s">
        <v>736</v>
      </c>
      <c r="H16" s="558" t="s">
        <v>737</v>
      </c>
      <c r="I16" s="567">
        <v>13979.650390625</v>
      </c>
      <c r="J16" s="567">
        <v>1</v>
      </c>
      <c r="K16" s="568">
        <v>13979.650390625</v>
      </c>
    </row>
    <row r="17" spans="1:11" ht="14.45" customHeight="1" x14ac:dyDescent="0.2">
      <c r="A17" s="554" t="s">
        <v>477</v>
      </c>
      <c r="B17" s="555" t="s">
        <v>478</v>
      </c>
      <c r="C17" s="558" t="s">
        <v>483</v>
      </c>
      <c r="D17" s="587" t="s">
        <v>484</v>
      </c>
      <c r="E17" s="558" t="s">
        <v>712</v>
      </c>
      <c r="F17" s="587" t="s">
        <v>713</v>
      </c>
      <c r="G17" s="558" t="s">
        <v>738</v>
      </c>
      <c r="H17" s="558" t="s">
        <v>739</v>
      </c>
      <c r="I17" s="567">
        <v>83.129997253417969</v>
      </c>
      <c r="J17" s="567">
        <v>3</v>
      </c>
      <c r="K17" s="568">
        <v>249.3800048828125</v>
      </c>
    </row>
    <row r="18" spans="1:11" ht="14.45" customHeight="1" x14ac:dyDescent="0.2">
      <c r="A18" s="554" t="s">
        <v>477</v>
      </c>
      <c r="B18" s="555" t="s">
        <v>478</v>
      </c>
      <c r="C18" s="558" t="s">
        <v>483</v>
      </c>
      <c r="D18" s="587" t="s">
        <v>484</v>
      </c>
      <c r="E18" s="558" t="s">
        <v>712</v>
      </c>
      <c r="F18" s="587" t="s">
        <v>713</v>
      </c>
      <c r="G18" s="558" t="s">
        <v>740</v>
      </c>
      <c r="H18" s="558" t="s">
        <v>741</v>
      </c>
      <c r="I18" s="567">
        <v>24145.310546875</v>
      </c>
      <c r="J18" s="567">
        <v>2</v>
      </c>
      <c r="K18" s="568">
        <v>48290.62109375</v>
      </c>
    </row>
    <row r="19" spans="1:11" ht="14.45" customHeight="1" x14ac:dyDescent="0.2">
      <c r="A19" s="554" t="s">
        <v>477</v>
      </c>
      <c r="B19" s="555" t="s">
        <v>478</v>
      </c>
      <c r="C19" s="558" t="s">
        <v>483</v>
      </c>
      <c r="D19" s="587" t="s">
        <v>484</v>
      </c>
      <c r="E19" s="558" t="s">
        <v>712</v>
      </c>
      <c r="F19" s="587" t="s">
        <v>713</v>
      </c>
      <c r="G19" s="558" t="s">
        <v>742</v>
      </c>
      <c r="H19" s="558" t="s">
        <v>743</v>
      </c>
      <c r="I19" s="567">
        <v>17496.30078125</v>
      </c>
      <c r="J19" s="567">
        <v>1</v>
      </c>
      <c r="K19" s="568">
        <v>17496.30078125</v>
      </c>
    </row>
    <row r="20" spans="1:11" ht="14.45" customHeight="1" x14ac:dyDescent="0.2">
      <c r="A20" s="554" t="s">
        <v>477</v>
      </c>
      <c r="B20" s="555" t="s">
        <v>478</v>
      </c>
      <c r="C20" s="558" t="s">
        <v>483</v>
      </c>
      <c r="D20" s="587" t="s">
        <v>484</v>
      </c>
      <c r="E20" s="558" t="s">
        <v>712</v>
      </c>
      <c r="F20" s="587" t="s">
        <v>713</v>
      </c>
      <c r="G20" s="558" t="s">
        <v>744</v>
      </c>
      <c r="H20" s="558" t="s">
        <v>745</v>
      </c>
      <c r="I20" s="567">
        <v>5142.5</v>
      </c>
      <c r="J20" s="567">
        <v>12</v>
      </c>
      <c r="K20" s="568">
        <v>61710</v>
      </c>
    </row>
    <row r="21" spans="1:11" ht="14.45" customHeight="1" x14ac:dyDescent="0.2">
      <c r="A21" s="554" t="s">
        <v>477</v>
      </c>
      <c r="B21" s="555" t="s">
        <v>478</v>
      </c>
      <c r="C21" s="558" t="s">
        <v>483</v>
      </c>
      <c r="D21" s="587" t="s">
        <v>484</v>
      </c>
      <c r="E21" s="558" t="s">
        <v>712</v>
      </c>
      <c r="F21" s="587" t="s">
        <v>713</v>
      </c>
      <c r="G21" s="558" t="s">
        <v>746</v>
      </c>
      <c r="H21" s="558" t="s">
        <v>747</v>
      </c>
      <c r="I21" s="567">
        <v>15609</v>
      </c>
      <c r="J21" s="567">
        <v>1</v>
      </c>
      <c r="K21" s="568">
        <v>15609</v>
      </c>
    </row>
    <row r="22" spans="1:11" ht="14.45" customHeight="1" x14ac:dyDescent="0.2">
      <c r="A22" s="554" t="s">
        <v>477</v>
      </c>
      <c r="B22" s="555" t="s">
        <v>478</v>
      </c>
      <c r="C22" s="558" t="s">
        <v>483</v>
      </c>
      <c r="D22" s="587" t="s">
        <v>484</v>
      </c>
      <c r="E22" s="558" t="s">
        <v>712</v>
      </c>
      <c r="F22" s="587" t="s">
        <v>713</v>
      </c>
      <c r="G22" s="558" t="s">
        <v>748</v>
      </c>
      <c r="H22" s="558" t="s">
        <v>749</v>
      </c>
      <c r="I22" s="567">
        <v>23901.317057291668</v>
      </c>
      <c r="J22" s="567">
        <v>3</v>
      </c>
      <c r="K22" s="568">
        <v>71703.951171875</v>
      </c>
    </row>
    <row r="23" spans="1:11" ht="14.45" customHeight="1" x14ac:dyDescent="0.2">
      <c r="A23" s="554" t="s">
        <v>477</v>
      </c>
      <c r="B23" s="555" t="s">
        <v>478</v>
      </c>
      <c r="C23" s="558" t="s">
        <v>483</v>
      </c>
      <c r="D23" s="587" t="s">
        <v>484</v>
      </c>
      <c r="E23" s="558" t="s">
        <v>712</v>
      </c>
      <c r="F23" s="587" t="s">
        <v>713</v>
      </c>
      <c r="G23" s="558" t="s">
        <v>750</v>
      </c>
      <c r="H23" s="558" t="s">
        <v>751</v>
      </c>
      <c r="I23" s="567">
        <v>21121.759765625</v>
      </c>
      <c r="J23" s="567">
        <v>2</v>
      </c>
      <c r="K23" s="568">
        <v>42243.51953125</v>
      </c>
    </row>
    <row r="24" spans="1:11" ht="14.45" customHeight="1" x14ac:dyDescent="0.2">
      <c r="A24" s="554" t="s">
        <v>477</v>
      </c>
      <c r="B24" s="555" t="s">
        <v>478</v>
      </c>
      <c r="C24" s="558" t="s">
        <v>483</v>
      </c>
      <c r="D24" s="587" t="s">
        <v>484</v>
      </c>
      <c r="E24" s="558" t="s">
        <v>712</v>
      </c>
      <c r="F24" s="587" t="s">
        <v>713</v>
      </c>
      <c r="G24" s="558" t="s">
        <v>752</v>
      </c>
      <c r="H24" s="558" t="s">
        <v>753</v>
      </c>
      <c r="I24" s="567">
        <v>6969.43994140625</v>
      </c>
      <c r="J24" s="567">
        <v>1</v>
      </c>
      <c r="K24" s="568">
        <v>6969.43994140625</v>
      </c>
    </row>
    <row r="25" spans="1:11" ht="14.45" customHeight="1" x14ac:dyDescent="0.2">
      <c r="A25" s="554" t="s">
        <v>477</v>
      </c>
      <c r="B25" s="555" t="s">
        <v>478</v>
      </c>
      <c r="C25" s="558" t="s">
        <v>483</v>
      </c>
      <c r="D25" s="587" t="s">
        <v>484</v>
      </c>
      <c r="E25" s="558" t="s">
        <v>712</v>
      </c>
      <c r="F25" s="587" t="s">
        <v>713</v>
      </c>
      <c r="G25" s="558" t="s">
        <v>754</v>
      </c>
      <c r="H25" s="558" t="s">
        <v>755</v>
      </c>
      <c r="I25" s="567">
        <v>179.20099999999999</v>
      </c>
      <c r="J25" s="567">
        <v>30</v>
      </c>
      <c r="K25" s="568">
        <v>5376.03</v>
      </c>
    </row>
    <row r="26" spans="1:11" ht="14.45" customHeight="1" x14ac:dyDescent="0.2">
      <c r="A26" s="554" t="s">
        <v>477</v>
      </c>
      <c r="B26" s="555" t="s">
        <v>478</v>
      </c>
      <c r="C26" s="558" t="s">
        <v>483</v>
      </c>
      <c r="D26" s="587" t="s">
        <v>484</v>
      </c>
      <c r="E26" s="558" t="s">
        <v>712</v>
      </c>
      <c r="F26" s="587" t="s">
        <v>713</v>
      </c>
      <c r="G26" s="558" t="s">
        <v>756</v>
      </c>
      <c r="H26" s="558" t="s">
        <v>757</v>
      </c>
      <c r="I26" s="567">
        <v>16349.51953125</v>
      </c>
      <c r="J26" s="567">
        <v>1</v>
      </c>
      <c r="K26" s="568">
        <v>16349.51953125</v>
      </c>
    </row>
    <row r="27" spans="1:11" ht="14.45" customHeight="1" x14ac:dyDescent="0.2">
      <c r="A27" s="554" t="s">
        <v>477</v>
      </c>
      <c r="B27" s="555" t="s">
        <v>478</v>
      </c>
      <c r="C27" s="558" t="s">
        <v>483</v>
      </c>
      <c r="D27" s="587" t="s">
        <v>484</v>
      </c>
      <c r="E27" s="558" t="s">
        <v>712</v>
      </c>
      <c r="F27" s="587" t="s">
        <v>713</v>
      </c>
      <c r="G27" s="558" t="s">
        <v>758</v>
      </c>
      <c r="H27" s="558" t="s">
        <v>759</v>
      </c>
      <c r="I27" s="567">
        <v>16777.95947265625</v>
      </c>
      <c r="J27" s="567">
        <v>2</v>
      </c>
      <c r="K27" s="568">
        <v>33555.9189453125</v>
      </c>
    </row>
    <row r="28" spans="1:11" ht="14.45" customHeight="1" x14ac:dyDescent="0.2">
      <c r="A28" s="554" t="s">
        <v>477</v>
      </c>
      <c r="B28" s="555" t="s">
        <v>478</v>
      </c>
      <c r="C28" s="558" t="s">
        <v>483</v>
      </c>
      <c r="D28" s="587" t="s">
        <v>484</v>
      </c>
      <c r="E28" s="558" t="s">
        <v>712</v>
      </c>
      <c r="F28" s="587" t="s">
        <v>713</v>
      </c>
      <c r="G28" s="558" t="s">
        <v>760</v>
      </c>
      <c r="H28" s="558" t="s">
        <v>761</v>
      </c>
      <c r="I28" s="567">
        <v>8952.7900390625</v>
      </c>
      <c r="J28" s="567">
        <v>1</v>
      </c>
      <c r="K28" s="568">
        <v>8952.7900390625</v>
      </c>
    </row>
    <row r="29" spans="1:11" ht="14.45" customHeight="1" x14ac:dyDescent="0.2">
      <c r="A29" s="554" t="s">
        <v>477</v>
      </c>
      <c r="B29" s="555" t="s">
        <v>478</v>
      </c>
      <c r="C29" s="558" t="s">
        <v>483</v>
      </c>
      <c r="D29" s="587" t="s">
        <v>484</v>
      </c>
      <c r="E29" s="558" t="s">
        <v>712</v>
      </c>
      <c r="F29" s="587" t="s">
        <v>713</v>
      </c>
      <c r="G29" s="558" t="s">
        <v>762</v>
      </c>
      <c r="H29" s="558" t="s">
        <v>763</v>
      </c>
      <c r="I29" s="567">
        <v>5626.5</v>
      </c>
      <c r="J29" s="567">
        <v>1</v>
      </c>
      <c r="K29" s="568">
        <v>5626.5</v>
      </c>
    </row>
    <row r="30" spans="1:11" ht="14.45" customHeight="1" x14ac:dyDescent="0.2">
      <c r="A30" s="554" t="s">
        <v>477</v>
      </c>
      <c r="B30" s="555" t="s">
        <v>478</v>
      </c>
      <c r="C30" s="558" t="s">
        <v>483</v>
      </c>
      <c r="D30" s="587" t="s">
        <v>484</v>
      </c>
      <c r="E30" s="558" t="s">
        <v>712</v>
      </c>
      <c r="F30" s="587" t="s">
        <v>713</v>
      </c>
      <c r="G30" s="558" t="s">
        <v>764</v>
      </c>
      <c r="H30" s="558" t="s">
        <v>765</v>
      </c>
      <c r="I30" s="567">
        <v>20541.009765625</v>
      </c>
      <c r="J30" s="567">
        <v>2</v>
      </c>
      <c r="K30" s="568">
        <v>41082.01953125</v>
      </c>
    </row>
    <row r="31" spans="1:11" ht="14.45" customHeight="1" x14ac:dyDescent="0.2">
      <c r="A31" s="554" t="s">
        <v>477</v>
      </c>
      <c r="B31" s="555" t="s">
        <v>478</v>
      </c>
      <c r="C31" s="558" t="s">
        <v>483</v>
      </c>
      <c r="D31" s="587" t="s">
        <v>484</v>
      </c>
      <c r="E31" s="558" t="s">
        <v>712</v>
      </c>
      <c r="F31" s="587" t="s">
        <v>713</v>
      </c>
      <c r="G31" s="558" t="s">
        <v>766</v>
      </c>
      <c r="H31" s="558" t="s">
        <v>767</v>
      </c>
      <c r="I31" s="567">
        <v>8383.740234375</v>
      </c>
      <c r="J31" s="567">
        <v>1</v>
      </c>
      <c r="K31" s="568">
        <v>8383.740234375</v>
      </c>
    </row>
    <row r="32" spans="1:11" ht="14.45" customHeight="1" x14ac:dyDescent="0.2">
      <c r="A32" s="554" t="s">
        <v>477</v>
      </c>
      <c r="B32" s="555" t="s">
        <v>478</v>
      </c>
      <c r="C32" s="558" t="s">
        <v>483</v>
      </c>
      <c r="D32" s="587" t="s">
        <v>484</v>
      </c>
      <c r="E32" s="558" t="s">
        <v>712</v>
      </c>
      <c r="F32" s="587" t="s">
        <v>713</v>
      </c>
      <c r="G32" s="558" t="s">
        <v>768</v>
      </c>
      <c r="H32" s="558" t="s">
        <v>769</v>
      </c>
      <c r="I32" s="567">
        <v>23306</v>
      </c>
      <c r="J32" s="567">
        <v>2</v>
      </c>
      <c r="K32" s="568">
        <v>46612</v>
      </c>
    </row>
    <row r="33" spans="1:11" ht="14.45" customHeight="1" x14ac:dyDescent="0.2">
      <c r="A33" s="554" t="s">
        <v>477</v>
      </c>
      <c r="B33" s="555" t="s">
        <v>478</v>
      </c>
      <c r="C33" s="558" t="s">
        <v>483</v>
      </c>
      <c r="D33" s="587" t="s">
        <v>484</v>
      </c>
      <c r="E33" s="558" t="s">
        <v>712</v>
      </c>
      <c r="F33" s="587" t="s">
        <v>713</v>
      </c>
      <c r="G33" s="558" t="s">
        <v>770</v>
      </c>
      <c r="H33" s="558" t="s">
        <v>771</v>
      </c>
      <c r="I33" s="567">
        <v>8472.759765625</v>
      </c>
      <c r="J33" s="567">
        <v>1</v>
      </c>
      <c r="K33" s="568">
        <v>8472.759765625</v>
      </c>
    </row>
    <row r="34" spans="1:11" ht="14.45" customHeight="1" x14ac:dyDescent="0.2">
      <c r="A34" s="554" t="s">
        <v>477</v>
      </c>
      <c r="B34" s="555" t="s">
        <v>478</v>
      </c>
      <c r="C34" s="558" t="s">
        <v>483</v>
      </c>
      <c r="D34" s="587" t="s">
        <v>484</v>
      </c>
      <c r="E34" s="558" t="s">
        <v>712</v>
      </c>
      <c r="F34" s="587" t="s">
        <v>713</v>
      </c>
      <c r="G34" s="558" t="s">
        <v>772</v>
      </c>
      <c r="H34" s="558" t="s">
        <v>773</v>
      </c>
      <c r="I34" s="567">
        <v>17815.33203125</v>
      </c>
      <c r="J34" s="567">
        <v>4</v>
      </c>
      <c r="K34" s="568">
        <v>71261.328125</v>
      </c>
    </row>
    <row r="35" spans="1:11" ht="14.45" customHeight="1" x14ac:dyDescent="0.2">
      <c r="A35" s="554" t="s">
        <v>477</v>
      </c>
      <c r="B35" s="555" t="s">
        <v>478</v>
      </c>
      <c r="C35" s="558" t="s">
        <v>483</v>
      </c>
      <c r="D35" s="587" t="s">
        <v>484</v>
      </c>
      <c r="E35" s="558" t="s">
        <v>712</v>
      </c>
      <c r="F35" s="587" t="s">
        <v>713</v>
      </c>
      <c r="G35" s="558" t="s">
        <v>774</v>
      </c>
      <c r="H35" s="558" t="s">
        <v>775</v>
      </c>
      <c r="I35" s="567">
        <v>8556.6002604166661</v>
      </c>
      <c r="J35" s="567">
        <v>3</v>
      </c>
      <c r="K35" s="568">
        <v>25669.80078125</v>
      </c>
    </row>
    <row r="36" spans="1:11" ht="14.45" customHeight="1" x14ac:dyDescent="0.2">
      <c r="A36" s="554" t="s">
        <v>477</v>
      </c>
      <c r="B36" s="555" t="s">
        <v>478</v>
      </c>
      <c r="C36" s="558" t="s">
        <v>483</v>
      </c>
      <c r="D36" s="587" t="s">
        <v>484</v>
      </c>
      <c r="E36" s="558" t="s">
        <v>712</v>
      </c>
      <c r="F36" s="587" t="s">
        <v>713</v>
      </c>
      <c r="G36" s="558" t="s">
        <v>776</v>
      </c>
      <c r="H36" s="558" t="s">
        <v>777</v>
      </c>
      <c r="I36" s="567">
        <v>21403.689453125</v>
      </c>
      <c r="J36" s="567">
        <v>1</v>
      </c>
      <c r="K36" s="568">
        <v>21403.689453125</v>
      </c>
    </row>
    <row r="37" spans="1:11" ht="14.45" customHeight="1" x14ac:dyDescent="0.2">
      <c r="A37" s="554" t="s">
        <v>477</v>
      </c>
      <c r="B37" s="555" t="s">
        <v>478</v>
      </c>
      <c r="C37" s="558" t="s">
        <v>483</v>
      </c>
      <c r="D37" s="587" t="s">
        <v>484</v>
      </c>
      <c r="E37" s="558" t="s">
        <v>712</v>
      </c>
      <c r="F37" s="587" t="s">
        <v>713</v>
      </c>
      <c r="G37" s="558" t="s">
        <v>778</v>
      </c>
      <c r="H37" s="558" t="s">
        <v>779</v>
      </c>
      <c r="I37" s="567">
        <v>17332.0390625</v>
      </c>
      <c r="J37" s="567">
        <v>1</v>
      </c>
      <c r="K37" s="568">
        <v>17332.0390625</v>
      </c>
    </row>
    <row r="38" spans="1:11" ht="14.45" customHeight="1" x14ac:dyDescent="0.2">
      <c r="A38" s="554" t="s">
        <v>477</v>
      </c>
      <c r="B38" s="555" t="s">
        <v>478</v>
      </c>
      <c r="C38" s="558" t="s">
        <v>483</v>
      </c>
      <c r="D38" s="587" t="s">
        <v>484</v>
      </c>
      <c r="E38" s="558" t="s">
        <v>712</v>
      </c>
      <c r="F38" s="587" t="s">
        <v>713</v>
      </c>
      <c r="G38" s="558" t="s">
        <v>780</v>
      </c>
      <c r="H38" s="558" t="s">
        <v>781</v>
      </c>
      <c r="I38" s="567">
        <v>6818.89990234375</v>
      </c>
      <c r="J38" s="567">
        <v>1</v>
      </c>
      <c r="K38" s="568">
        <v>6818.89990234375</v>
      </c>
    </row>
    <row r="39" spans="1:11" ht="14.45" customHeight="1" x14ac:dyDescent="0.2">
      <c r="A39" s="554" t="s">
        <v>477</v>
      </c>
      <c r="B39" s="555" t="s">
        <v>478</v>
      </c>
      <c r="C39" s="558" t="s">
        <v>483</v>
      </c>
      <c r="D39" s="587" t="s">
        <v>484</v>
      </c>
      <c r="E39" s="558" t="s">
        <v>712</v>
      </c>
      <c r="F39" s="587" t="s">
        <v>713</v>
      </c>
      <c r="G39" s="558" t="s">
        <v>782</v>
      </c>
      <c r="H39" s="558" t="s">
        <v>783</v>
      </c>
      <c r="I39" s="567">
        <v>14968.2998046875</v>
      </c>
      <c r="J39" s="567">
        <v>1</v>
      </c>
      <c r="K39" s="568">
        <v>14968.2998046875</v>
      </c>
    </row>
    <row r="40" spans="1:11" ht="14.45" customHeight="1" x14ac:dyDescent="0.2">
      <c r="A40" s="554" t="s">
        <v>477</v>
      </c>
      <c r="B40" s="555" t="s">
        <v>478</v>
      </c>
      <c r="C40" s="558" t="s">
        <v>483</v>
      </c>
      <c r="D40" s="587" t="s">
        <v>484</v>
      </c>
      <c r="E40" s="558" t="s">
        <v>712</v>
      </c>
      <c r="F40" s="587" t="s">
        <v>713</v>
      </c>
      <c r="G40" s="558" t="s">
        <v>784</v>
      </c>
      <c r="H40" s="558" t="s">
        <v>785</v>
      </c>
      <c r="I40" s="567">
        <v>18261.30078125</v>
      </c>
      <c r="J40" s="567">
        <v>1</v>
      </c>
      <c r="K40" s="568">
        <v>18261.30078125</v>
      </c>
    </row>
    <row r="41" spans="1:11" ht="14.45" customHeight="1" x14ac:dyDescent="0.2">
      <c r="A41" s="554" t="s">
        <v>477</v>
      </c>
      <c r="B41" s="555" t="s">
        <v>478</v>
      </c>
      <c r="C41" s="558" t="s">
        <v>483</v>
      </c>
      <c r="D41" s="587" t="s">
        <v>484</v>
      </c>
      <c r="E41" s="558" t="s">
        <v>712</v>
      </c>
      <c r="F41" s="587" t="s">
        <v>713</v>
      </c>
      <c r="G41" s="558" t="s">
        <v>786</v>
      </c>
      <c r="H41" s="558" t="s">
        <v>787</v>
      </c>
      <c r="I41" s="567">
        <v>4416.5</v>
      </c>
      <c r="J41" s="567">
        <v>1</v>
      </c>
      <c r="K41" s="568">
        <v>4416.5</v>
      </c>
    </row>
    <row r="42" spans="1:11" ht="14.45" customHeight="1" x14ac:dyDescent="0.2">
      <c r="A42" s="554" t="s">
        <v>477</v>
      </c>
      <c r="B42" s="555" t="s">
        <v>478</v>
      </c>
      <c r="C42" s="558" t="s">
        <v>483</v>
      </c>
      <c r="D42" s="587" t="s">
        <v>484</v>
      </c>
      <c r="E42" s="558" t="s">
        <v>712</v>
      </c>
      <c r="F42" s="587" t="s">
        <v>713</v>
      </c>
      <c r="G42" s="558" t="s">
        <v>788</v>
      </c>
      <c r="H42" s="558" t="s">
        <v>789</v>
      </c>
      <c r="I42" s="567">
        <v>25897.86328125</v>
      </c>
      <c r="J42" s="567">
        <v>3</v>
      </c>
      <c r="K42" s="568">
        <v>77693.58984375</v>
      </c>
    </row>
    <row r="43" spans="1:11" ht="14.45" customHeight="1" x14ac:dyDescent="0.2">
      <c r="A43" s="554" t="s">
        <v>477</v>
      </c>
      <c r="B43" s="555" t="s">
        <v>478</v>
      </c>
      <c r="C43" s="558" t="s">
        <v>483</v>
      </c>
      <c r="D43" s="587" t="s">
        <v>484</v>
      </c>
      <c r="E43" s="558" t="s">
        <v>712</v>
      </c>
      <c r="F43" s="587" t="s">
        <v>713</v>
      </c>
      <c r="G43" s="558" t="s">
        <v>790</v>
      </c>
      <c r="H43" s="558" t="s">
        <v>791</v>
      </c>
      <c r="I43" s="567">
        <v>2371.60009765625</v>
      </c>
      <c r="J43" s="567">
        <v>1</v>
      </c>
      <c r="K43" s="568">
        <v>2371.60009765625</v>
      </c>
    </row>
    <row r="44" spans="1:11" ht="14.45" customHeight="1" x14ac:dyDescent="0.2">
      <c r="A44" s="554" t="s">
        <v>477</v>
      </c>
      <c r="B44" s="555" t="s">
        <v>478</v>
      </c>
      <c r="C44" s="558" t="s">
        <v>483</v>
      </c>
      <c r="D44" s="587" t="s">
        <v>484</v>
      </c>
      <c r="E44" s="558" t="s">
        <v>712</v>
      </c>
      <c r="F44" s="587" t="s">
        <v>713</v>
      </c>
      <c r="G44" s="558" t="s">
        <v>792</v>
      </c>
      <c r="H44" s="558" t="s">
        <v>793</v>
      </c>
      <c r="I44" s="567">
        <v>3267</v>
      </c>
      <c r="J44" s="567">
        <v>1</v>
      </c>
      <c r="K44" s="568">
        <v>3267</v>
      </c>
    </row>
    <row r="45" spans="1:11" ht="14.45" customHeight="1" x14ac:dyDescent="0.2">
      <c r="A45" s="554" t="s">
        <v>477</v>
      </c>
      <c r="B45" s="555" t="s">
        <v>478</v>
      </c>
      <c r="C45" s="558" t="s">
        <v>483</v>
      </c>
      <c r="D45" s="587" t="s">
        <v>484</v>
      </c>
      <c r="E45" s="558" t="s">
        <v>712</v>
      </c>
      <c r="F45" s="587" t="s">
        <v>713</v>
      </c>
      <c r="G45" s="558" t="s">
        <v>794</v>
      </c>
      <c r="H45" s="558" t="s">
        <v>795</v>
      </c>
      <c r="I45" s="567">
        <v>9643.7001953125</v>
      </c>
      <c r="J45" s="567">
        <v>1</v>
      </c>
      <c r="K45" s="568">
        <v>9643.7001953125</v>
      </c>
    </row>
    <row r="46" spans="1:11" ht="14.45" customHeight="1" x14ac:dyDescent="0.2">
      <c r="A46" s="554" t="s">
        <v>477</v>
      </c>
      <c r="B46" s="555" t="s">
        <v>478</v>
      </c>
      <c r="C46" s="558" t="s">
        <v>483</v>
      </c>
      <c r="D46" s="587" t="s">
        <v>484</v>
      </c>
      <c r="E46" s="558" t="s">
        <v>712</v>
      </c>
      <c r="F46" s="587" t="s">
        <v>713</v>
      </c>
      <c r="G46" s="558" t="s">
        <v>796</v>
      </c>
      <c r="H46" s="558" t="s">
        <v>797</v>
      </c>
      <c r="I46" s="567">
        <v>43275</v>
      </c>
      <c r="J46" s="567">
        <v>1</v>
      </c>
      <c r="K46" s="568">
        <v>43275</v>
      </c>
    </row>
    <row r="47" spans="1:11" ht="14.45" customHeight="1" x14ac:dyDescent="0.2">
      <c r="A47" s="554" t="s">
        <v>477</v>
      </c>
      <c r="B47" s="555" t="s">
        <v>478</v>
      </c>
      <c r="C47" s="558" t="s">
        <v>483</v>
      </c>
      <c r="D47" s="587" t="s">
        <v>484</v>
      </c>
      <c r="E47" s="558" t="s">
        <v>712</v>
      </c>
      <c r="F47" s="587" t="s">
        <v>713</v>
      </c>
      <c r="G47" s="558" t="s">
        <v>798</v>
      </c>
      <c r="H47" s="558" t="s">
        <v>799</v>
      </c>
      <c r="I47" s="567">
        <v>774.4000244140625</v>
      </c>
      <c r="J47" s="567">
        <v>3</v>
      </c>
      <c r="K47" s="568">
        <v>2323.199951171875</v>
      </c>
    </row>
    <row r="48" spans="1:11" ht="14.45" customHeight="1" x14ac:dyDescent="0.2">
      <c r="A48" s="554" t="s">
        <v>477</v>
      </c>
      <c r="B48" s="555" t="s">
        <v>478</v>
      </c>
      <c r="C48" s="558" t="s">
        <v>483</v>
      </c>
      <c r="D48" s="587" t="s">
        <v>484</v>
      </c>
      <c r="E48" s="558" t="s">
        <v>712</v>
      </c>
      <c r="F48" s="587" t="s">
        <v>713</v>
      </c>
      <c r="G48" s="558" t="s">
        <v>800</v>
      </c>
      <c r="H48" s="558" t="s">
        <v>801</v>
      </c>
      <c r="I48" s="567">
        <v>1185.800048828125</v>
      </c>
      <c r="J48" s="567">
        <v>2</v>
      </c>
      <c r="K48" s="568">
        <v>2371.60009765625</v>
      </c>
    </row>
    <row r="49" spans="1:11" ht="14.45" customHeight="1" x14ac:dyDescent="0.2">
      <c r="A49" s="554" t="s">
        <v>477</v>
      </c>
      <c r="B49" s="555" t="s">
        <v>478</v>
      </c>
      <c r="C49" s="558" t="s">
        <v>483</v>
      </c>
      <c r="D49" s="587" t="s">
        <v>484</v>
      </c>
      <c r="E49" s="558" t="s">
        <v>712</v>
      </c>
      <c r="F49" s="587" t="s">
        <v>713</v>
      </c>
      <c r="G49" s="558" t="s">
        <v>802</v>
      </c>
      <c r="H49" s="558" t="s">
        <v>803</v>
      </c>
      <c r="I49" s="567">
        <v>166.16166823520606</v>
      </c>
      <c r="J49" s="567">
        <v>42</v>
      </c>
      <c r="K49" s="568">
        <v>6886.8818992523584</v>
      </c>
    </row>
    <row r="50" spans="1:11" ht="14.45" customHeight="1" x14ac:dyDescent="0.2">
      <c r="A50" s="554" t="s">
        <v>477</v>
      </c>
      <c r="B50" s="555" t="s">
        <v>478</v>
      </c>
      <c r="C50" s="558" t="s">
        <v>483</v>
      </c>
      <c r="D50" s="587" t="s">
        <v>484</v>
      </c>
      <c r="E50" s="558" t="s">
        <v>712</v>
      </c>
      <c r="F50" s="587" t="s">
        <v>713</v>
      </c>
      <c r="G50" s="558" t="s">
        <v>804</v>
      </c>
      <c r="H50" s="558" t="s">
        <v>805</v>
      </c>
      <c r="I50" s="567">
        <v>5685.7900390625</v>
      </c>
      <c r="J50" s="567">
        <v>1</v>
      </c>
      <c r="K50" s="568">
        <v>5685.7900390625</v>
      </c>
    </row>
    <row r="51" spans="1:11" ht="14.45" customHeight="1" x14ac:dyDescent="0.2">
      <c r="A51" s="554" t="s">
        <v>477</v>
      </c>
      <c r="B51" s="555" t="s">
        <v>478</v>
      </c>
      <c r="C51" s="558" t="s">
        <v>483</v>
      </c>
      <c r="D51" s="587" t="s">
        <v>484</v>
      </c>
      <c r="E51" s="558" t="s">
        <v>712</v>
      </c>
      <c r="F51" s="587" t="s">
        <v>713</v>
      </c>
      <c r="G51" s="558" t="s">
        <v>806</v>
      </c>
      <c r="H51" s="558" t="s">
        <v>807</v>
      </c>
      <c r="I51" s="567">
        <v>212.48176440070657</v>
      </c>
      <c r="J51" s="567">
        <v>17</v>
      </c>
      <c r="K51" s="568">
        <v>3612.1899948120117</v>
      </c>
    </row>
    <row r="52" spans="1:11" ht="14.45" customHeight="1" x14ac:dyDescent="0.2">
      <c r="A52" s="554" t="s">
        <v>477</v>
      </c>
      <c r="B52" s="555" t="s">
        <v>478</v>
      </c>
      <c r="C52" s="558" t="s">
        <v>483</v>
      </c>
      <c r="D52" s="587" t="s">
        <v>484</v>
      </c>
      <c r="E52" s="558" t="s">
        <v>712</v>
      </c>
      <c r="F52" s="587" t="s">
        <v>713</v>
      </c>
      <c r="G52" s="558" t="s">
        <v>808</v>
      </c>
      <c r="H52" s="558" t="s">
        <v>809</v>
      </c>
      <c r="I52" s="567">
        <v>23413.5</v>
      </c>
      <c r="J52" s="567">
        <v>2</v>
      </c>
      <c r="K52" s="568">
        <v>46827</v>
      </c>
    </row>
    <row r="53" spans="1:11" ht="14.45" customHeight="1" x14ac:dyDescent="0.2">
      <c r="A53" s="554" t="s">
        <v>477</v>
      </c>
      <c r="B53" s="555" t="s">
        <v>478</v>
      </c>
      <c r="C53" s="558" t="s">
        <v>483</v>
      </c>
      <c r="D53" s="587" t="s">
        <v>484</v>
      </c>
      <c r="E53" s="558" t="s">
        <v>712</v>
      </c>
      <c r="F53" s="587" t="s">
        <v>713</v>
      </c>
      <c r="G53" s="558" t="s">
        <v>810</v>
      </c>
      <c r="H53" s="558" t="s">
        <v>811</v>
      </c>
      <c r="I53" s="567">
        <v>2683.780029296875</v>
      </c>
      <c r="J53" s="567">
        <v>3</v>
      </c>
      <c r="K53" s="568">
        <v>8051.340087890625</v>
      </c>
    </row>
    <row r="54" spans="1:11" ht="14.45" customHeight="1" x14ac:dyDescent="0.2">
      <c r="A54" s="554" t="s">
        <v>477</v>
      </c>
      <c r="B54" s="555" t="s">
        <v>478</v>
      </c>
      <c r="C54" s="558" t="s">
        <v>483</v>
      </c>
      <c r="D54" s="587" t="s">
        <v>484</v>
      </c>
      <c r="E54" s="558" t="s">
        <v>712</v>
      </c>
      <c r="F54" s="587" t="s">
        <v>713</v>
      </c>
      <c r="G54" s="558" t="s">
        <v>812</v>
      </c>
      <c r="H54" s="558" t="s">
        <v>813</v>
      </c>
      <c r="I54" s="567">
        <v>1408.731982421875</v>
      </c>
      <c r="J54" s="567">
        <v>20</v>
      </c>
      <c r="K54" s="568">
        <v>28030.859375</v>
      </c>
    </row>
    <row r="55" spans="1:11" ht="14.45" customHeight="1" x14ac:dyDescent="0.2">
      <c r="A55" s="554" t="s">
        <v>477</v>
      </c>
      <c r="B55" s="555" t="s">
        <v>478</v>
      </c>
      <c r="C55" s="558" t="s">
        <v>483</v>
      </c>
      <c r="D55" s="587" t="s">
        <v>484</v>
      </c>
      <c r="E55" s="558" t="s">
        <v>712</v>
      </c>
      <c r="F55" s="587" t="s">
        <v>713</v>
      </c>
      <c r="G55" s="558" t="s">
        <v>814</v>
      </c>
      <c r="H55" s="558" t="s">
        <v>815</v>
      </c>
      <c r="I55" s="567">
        <v>2314.72998046875</v>
      </c>
      <c r="J55" s="567">
        <v>1</v>
      </c>
      <c r="K55" s="568">
        <v>2314.72998046875</v>
      </c>
    </row>
    <row r="56" spans="1:11" ht="14.45" customHeight="1" x14ac:dyDescent="0.2">
      <c r="A56" s="554" t="s">
        <v>477</v>
      </c>
      <c r="B56" s="555" t="s">
        <v>478</v>
      </c>
      <c r="C56" s="558" t="s">
        <v>483</v>
      </c>
      <c r="D56" s="587" t="s">
        <v>484</v>
      </c>
      <c r="E56" s="558" t="s">
        <v>712</v>
      </c>
      <c r="F56" s="587" t="s">
        <v>713</v>
      </c>
      <c r="G56" s="558" t="s">
        <v>816</v>
      </c>
      <c r="H56" s="558" t="s">
        <v>817</v>
      </c>
      <c r="I56" s="567">
        <v>45977.192116477272</v>
      </c>
      <c r="J56" s="567">
        <v>11</v>
      </c>
      <c r="K56" s="568">
        <v>505749.11328125</v>
      </c>
    </row>
    <row r="57" spans="1:11" ht="14.45" customHeight="1" x14ac:dyDescent="0.2">
      <c r="A57" s="554" t="s">
        <v>477</v>
      </c>
      <c r="B57" s="555" t="s">
        <v>478</v>
      </c>
      <c r="C57" s="558" t="s">
        <v>483</v>
      </c>
      <c r="D57" s="587" t="s">
        <v>484</v>
      </c>
      <c r="E57" s="558" t="s">
        <v>712</v>
      </c>
      <c r="F57" s="587" t="s">
        <v>713</v>
      </c>
      <c r="G57" s="558" t="s">
        <v>818</v>
      </c>
      <c r="H57" s="558" t="s">
        <v>819</v>
      </c>
      <c r="I57" s="567">
        <v>2177.199951171875</v>
      </c>
      <c r="J57" s="567">
        <v>6</v>
      </c>
      <c r="K57" s="568">
        <v>13063.19970703125</v>
      </c>
    </row>
    <row r="58" spans="1:11" ht="14.45" customHeight="1" x14ac:dyDescent="0.2">
      <c r="A58" s="554" t="s">
        <v>477</v>
      </c>
      <c r="B58" s="555" t="s">
        <v>478</v>
      </c>
      <c r="C58" s="558" t="s">
        <v>483</v>
      </c>
      <c r="D58" s="587" t="s">
        <v>484</v>
      </c>
      <c r="E58" s="558" t="s">
        <v>712</v>
      </c>
      <c r="F58" s="587" t="s">
        <v>713</v>
      </c>
      <c r="G58" s="558" t="s">
        <v>820</v>
      </c>
      <c r="H58" s="558" t="s">
        <v>821</v>
      </c>
      <c r="I58" s="567">
        <v>25927.8798828125</v>
      </c>
      <c r="J58" s="567">
        <v>2</v>
      </c>
      <c r="K58" s="568">
        <v>51855.759765625</v>
      </c>
    </row>
    <row r="59" spans="1:11" ht="14.45" customHeight="1" x14ac:dyDescent="0.2">
      <c r="A59" s="554" t="s">
        <v>477</v>
      </c>
      <c r="B59" s="555" t="s">
        <v>478</v>
      </c>
      <c r="C59" s="558" t="s">
        <v>483</v>
      </c>
      <c r="D59" s="587" t="s">
        <v>484</v>
      </c>
      <c r="E59" s="558" t="s">
        <v>712</v>
      </c>
      <c r="F59" s="587" t="s">
        <v>713</v>
      </c>
      <c r="G59" s="558" t="s">
        <v>822</v>
      </c>
      <c r="H59" s="558" t="s">
        <v>823</v>
      </c>
      <c r="I59" s="567">
        <v>36300</v>
      </c>
      <c r="J59" s="567">
        <v>1</v>
      </c>
      <c r="K59" s="568">
        <v>36300</v>
      </c>
    </row>
    <row r="60" spans="1:11" ht="14.45" customHeight="1" x14ac:dyDescent="0.2">
      <c r="A60" s="554" t="s">
        <v>477</v>
      </c>
      <c r="B60" s="555" t="s">
        <v>478</v>
      </c>
      <c r="C60" s="558" t="s">
        <v>483</v>
      </c>
      <c r="D60" s="587" t="s">
        <v>484</v>
      </c>
      <c r="E60" s="558" t="s">
        <v>712</v>
      </c>
      <c r="F60" s="587" t="s">
        <v>713</v>
      </c>
      <c r="G60" s="558" t="s">
        <v>824</v>
      </c>
      <c r="H60" s="558" t="s">
        <v>825</v>
      </c>
      <c r="I60" s="567">
        <v>41321.5</v>
      </c>
      <c r="J60" s="567">
        <v>1</v>
      </c>
      <c r="K60" s="568">
        <v>41321.5</v>
      </c>
    </row>
    <row r="61" spans="1:11" ht="14.45" customHeight="1" x14ac:dyDescent="0.2">
      <c r="A61" s="554" t="s">
        <v>477</v>
      </c>
      <c r="B61" s="555" t="s">
        <v>478</v>
      </c>
      <c r="C61" s="558" t="s">
        <v>483</v>
      </c>
      <c r="D61" s="587" t="s">
        <v>484</v>
      </c>
      <c r="E61" s="558" t="s">
        <v>712</v>
      </c>
      <c r="F61" s="587" t="s">
        <v>713</v>
      </c>
      <c r="G61" s="558" t="s">
        <v>826</v>
      </c>
      <c r="H61" s="558" t="s">
        <v>827</v>
      </c>
      <c r="I61" s="567">
        <v>1158.699951171875</v>
      </c>
      <c r="J61" s="567">
        <v>4</v>
      </c>
      <c r="K61" s="568">
        <v>4634.77978515625</v>
      </c>
    </row>
    <row r="62" spans="1:11" ht="14.45" customHeight="1" x14ac:dyDescent="0.2">
      <c r="A62" s="554" t="s">
        <v>477</v>
      </c>
      <c r="B62" s="555" t="s">
        <v>478</v>
      </c>
      <c r="C62" s="558" t="s">
        <v>483</v>
      </c>
      <c r="D62" s="587" t="s">
        <v>484</v>
      </c>
      <c r="E62" s="558" t="s">
        <v>712</v>
      </c>
      <c r="F62" s="587" t="s">
        <v>713</v>
      </c>
      <c r="G62" s="558" t="s">
        <v>828</v>
      </c>
      <c r="H62" s="558" t="s">
        <v>829</v>
      </c>
      <c r="I62" s="567">
        <v>6670.1298828125</v>
      </c>
      <c r="J62" s="567">
        <v>17</v>
      </c>
      <c r="K62" s="568">
        <v>113392.1298828125</v>
      </c>
    </row>
    <row r="63" spans="1:11" ht="14.45" customHeight="1" x14ac:dyDescent="0.2">
      <c r="A63" s="554" t="s">
        <v>477</v>
      </c>
      <c r="B63" s="555" t="s">
        <v>478</v>
      </c>
      <c r="C63" s="558" t="s">
        <v>483</v>
      </c>
      <c r="D63" s="587" t="s">
        <v>484</v>
      </c>
      <c r="E63" s="558" t="s">
        <v>712</v>
      </c>
      <c r="F63" s="587" t="s">
        <v>713</v>
      </c>
      <c r="G63" s="558" t="s">
        <v>830</v>
      </c>
      <c r="H63" s="558" t="s">
        <v>831</v>
      </c>
      <c r="I63" s="567">
        <v>965.71000162760413</v>
      </c>
      <c r="J63" s="567">
        <v>3</v>
      </c>
      <c r="K63" s="568">
        <v>2897.1300048828125</v>
      </c>
    </row>
    <row r="64" spans="1:11" ht="14.45" customHeight="1" x14ac:dyDescent="0.2">
      <c r="A64" s="554" t="s">
        <v>477</v>
      </c>
      <c r="B64" s="555" t="s">
        <v>478</v>
      </c>
      <c r="C64" s="558" t="s">
        <v>483</v>
      </c>
      <c r="D64" s="587" t="s">
        <v>484</v>
      </c>
      <c r="E64" s="558" t="s">
        <v>712</v>
      </c>
      <c r="F64" s="587" t="s">
        <v>713</v>
      </c>
      <c r="G64" s="558" t="s">
        <v>832</v>
      </c>
      <c r="H64" s="558" t="s">
        <v>833</v>
      </c>
      <c r="I64" s="567">
        <v>1089</v>
      </c>
      <c r="J64" s="567">
        <v>2</v>
      </c>
      <c r="K64" s="568">
        <v>2178</v>
      </c>
    </row>
    <row r="65" spans="1:11" ht="14.45" customHeight="1" x14ac:dyDescent="0.2">
      <c r="A65" s="554" t="s">
        <v>477</v>
      </c>
      <c r="B65" s="555" t="s">
        <v>478</v>
      </c>
      <c r="C65" s="558" t="s">
        <v>483</v>
      </c>
      <c r="D65" s="587" t="s">
        <v>484</v>
      </c>
      <c r="E65" s="558" t="s">
        <v>712</v>
      </c>
      <c r="F65" s="587" t="s">
        <v>713</v>
      </c>
      <c r="G65" s="558" t="s">
        <v>834</v>
      </c>
      <c r="H65" s="558" t="s">
        <v>835</v>
      </c>
      <c r="I65" s="567">
        <v>8413.0501302083339</v>
      </c>
      <c r="J65" s="567">
        <v>3</v>
      </c>
      <c r="K65" s="568">
        <v>25239.150390625</v>
      </c>
    </row>
    <row r="66" spans="1:11" ht="14.45" customHeight="1" x14ac:dyDescent="0.2">
      <c r="A66" s="554" t="s">
        <v>477</v>
      </c>
      <c r="B66" s="555" t="s">
        <v>478</v>
      </c>
      <c r="C66" s="558" t="s">
        <v>483</v>
      </c>
      <c r="D66" s="587" t="s">
        <v>484</v>
      </c>
      <c r="E66" s="558" t="s">
        <v>712</v>
      </c>
      <c r="F66" s="587" t="s">
        <v>713</v>
      </c>
      <c r="G66" s="558" t="s">
        <v>836</v>
      </c>
      <c r="H66" s="558" t="s">
        <v>837</v>
      </c>
      <c r="I66" s="567">
        <v>8470.1702473958339</v>
      </c>
      <c r="J66" s="567">
        <v>3</v>
      </c>
      <c r="K66" s="568">
        <v>25410.5107421875</v>
      </c>
    </row>
    <row r="67" spans="1:11" ht="14.45" customHeight="1" x14ac:dyDescent="0.2">
      <c r="A67" s="554" t="s">
        <v>477</v>
      </c>
      <c r="B67" s="555" t="s">
        <v>478</v>
      </c>
      <c r="C67" s="558" t="s">
        <v>483</v>
      </c>
      <c r="D67" s="587" t="s">
        <v>484</v>
      </c>
      <c r="E67" s="558" t="s">
        <v>712</v>
      </c>
      <c r="F67" s="587" t="s">
        <v>713</v>
      </c>
      <c r="G67" s="558" t="s">
        <v>838</v>
      </c>
      <c r="H67" s="558" t="s">
        <v>839</v>
      </c>
      <c r="I67" s="567">
        <v>8643.0302734375</v>
      </c>
      <c r="J67" s="567">
        <v>1</v>
      </c>
      <c r="K67" s="568">
        <v>8643.0302734375</v>
      </c>
    </row>
    <row r="68" spans="1:11" ht="14.45" customHeight="1" x14ac:dyDescent="0.2">
      <c r="A68" s="554" t="s">
        <v>477</v>
      </c>
      <c r="B68" s="555" t="s">
        <v>478</v>
      </c>
      <c r="C68" s="558" t="s">
        <v>483</v>
      </c>
      <c r="D68" s="587" t="s">
        <v>484</v>
      </c>
      <c r="E68" s="558" t="s">
        <v>712</v>
      </c>
      <c r="F68" s="587" t="s">
        <v>713</v>
      </c>
      <c r="G68" s="558" t="s">
        <v>840</v>
      </c>
      <c r="H68" s="558" t="s">
        <v>841</v>
      </c>
      <c r="I68" s="567">
        <v>8643.0302734375</v>
      </c>
      <c r="J68" s="567">
        <v>4</v>
      </c>
      <c r="K68" s="568">
        <v>34572.12109375</v>
      </c>
    </row>
    <row r="69" spans="1:11" ht="14.45" customHeight="1" x14ac:dyDescent="0.2">
      <c r="A69" s="554" t="s">
        <v>477</v>
      </c>
      <c r="B69" s="555" t="s">
        <v>478</v>
      </c>
      <c r="C69" s="558" t="s">
        <v>483</v>
      </c>
      <c r="D69" s="587" t="s">
        <v>484</v>
      </c>
      <c r="E69" s="558" t="s">
        <v>712</v>
      </c>
      <c r="F69" s="587" t="s">
        <v>713</v>
      </c>
      <c r="G69" s="558" t="s">
        <v>842</v>
      </c>
      <c r="H69" s="558" t="s">
        <v>843</v>
      </c>
      <c r="I69" s="567">
        <v>1276.2433268229167</v>
      </c>
      <c r="J69" s="567">
        <v>3</v>
      </c>
      <c r="K69" s="568">
        <v>3828.72998046875</v>
      </c>
    </row>
    <row r="70" spans="1:11" ht="14.45" customHeight="1" x14ac:dyDescent="0.2">
      <c r="A70" s="554" t="s">
        <v>477</v>
      </c>
      <c r="B70" s="555" t="s">
        <v>478</v>
      </c>
      <c r="C70" s="558" t="s">
        <v>483</v>
      </c>
      <c r="D70" s="587" t="s">
        <v>484</v>
      </c>
      <c r="E70" s="558" t="s">
        <v>712</v>
      </c>
      <c r="F70" s="587" t="s">
        <v>713</v>
      </c>
      <c r="G70" s="558" t="s">
        <v>844</v>
      </c>
      <c r="H70" s="558" t="s">
        <v>845</v>
      </c>
      <c r="I70" s="567">
        <v>913.90011319247162</v>
      </c>
      <c r="J70" s="567">
        <v>100</v>
      </c>
      <c r="K70" s="568">
        <v>91390.10791015625</v>
      </c>
    </row>
    <row r="71" spans="1:11" ht="14.45" customHeight="1" x14ac:dyDescent="0.2">
      <c r="A71" s="554" t="s">
        <v>477</v>
      </c>
      <c r="B71" s="555" t="s">
        <v>478</v>
      </c>
      <c r="C71" s="558" t="s">
        <v>483</v>
      </c>
      <c r="D71" s="587" t="s">
        <v>484</v>
      </c>
      <c r="E71" s="558" t="s">
        <v>712</v>
      </c>
      <c r="F71" s="587" t="s">
        <v>713</v>
      </c>
      <c r="G71" s="558" t="s">
        <v>846</v>
      </c>
      <c r="H71" s="558" t="s">
        <v>847</v>
      </c>
      <c r="I71" s="567">
        <v>781.65997314453125</v>
      </c>
      <c r="J71" s="567">
        <v>1</v>
      </c>
      <c r="K71" s="568">
        <v>781.65997314453125</v>
      </c>
    </row>
    <row r="72" spans="1:11" ht="14.45" customHeight="1" x14ac:dyDescent="0.2">
      <c r="A72" s="554" t="s">
        <v>477</v>
      </c>
      <c r="B72" s="555" t="s">
        <v>478</v>
      </c>
      <c r="C72" s="558" t="s">
        <v>483</v>
      </c>
      <c r="D72" s="587" t="s">
        <v>484</v>
      </c>
      <c r="E72" s="558" t="s">
        <v>712</v>
      </c>
      <c r="F72" s="587" t="s">
        <v>713</v>
      </c>
      <c r="G72" s="558" t="s">
        <v>848</v>
      </c>
      <c r="H72" s="558" t="s">
        <v>849</v>
      </c>
      <c r="I72" s="567">
        <v>7517.39990234375</v>
      </c>
      <c r="J72" s="567">
        <v>1</v>
      </c>
      <c r="K72" s="568">
        <v>7517.39990234375</v>
      </c>
    </row>
    <row r="73" spans="1:11" ht="14.45" customHeight="1" x14ac:dyDescent="0.2">
      <c r="A73" s="554" t="s">
        <v>477</v>
      </c>
      <c r="B73" s="555" t="s">
        <v>478</v>
      </c>
      <c r="C73" s="558" t="s">
        <v>483</v>
      </c>
      <c r="D73" s="587" t="s">
        <v>484</v>
      </c>
      <c r="E73" s="558" t="s">
        <v>712</v>
      </c>
      <c r="F73" s="587" t="s">
        <v>713</v>
      </c>
      <c r="G73" s="558" t="s">
        <v>850</v>
      </c>
      <c r="H73" s="558" t="s">
        <v>851</v>
      </c>
      <c r="I73" s="567">
        <v>3872</v>
      </c>
      <c r="J73" s="567">
        <v>1</v>
      </c>
      <c r="K73" s="568">
        <v>3872</v>
      </c>
    </row>
    <row r="74" spans="1:11" ht="14.45" customHeight="1" x14ac:dyDescent="0.2">
      <c r="A74" s="554" t="s">
        <v>477</v>
      </c>
      <c r="B74" s="555" t="s">
        <v>478</v>
      </c>
      <c r="C74" s="558" t="s">
        <v>483</v>
      </c>
      <c r="D74" s="587" t="s">
        <v>484</v>
      </c>
      <c r="E74" s="558" t="s">
        <v>712</v>
      </c>
      <c r="F74" s="587" t="s">
        <v>713</v>
      </c>
      <c r="G74" s="558" t="s">
        <v>852</v>
      </c>
      <c r="H74" s="558" t="s">
        <v>853</v>
      </c>
      <c r="I74" s="567">
        <v>15972</v>
      </c>
      <c r="J74" s="567">
        <v>1</v>
      </c>
      <c r="K74" s="568">
        <v>15972</v>
      </c>
    </row>
    <row r="75" spans="1:11" ht="14.45" customHeight="1" x14ac:dyDescent="0.2">
      <c r="A75" s="554" t="s">
        <v>477</v>
      </c>
      <c r="B75" s="555" t="s">
        <v>478</v>
      </c>
      <c r="C75" s="558" t="s">
        <v>483</v>
      </c>
      <c r="D75" s="587" t="s">
        <v>484</v>
      </c>
      <c r="E75" s="558" t="s">
        <v>712</v>
      </c>
      <c r="F75" s="587" t="s">
        <v>713</v>
      </c>
      <c r="G75" s="558" t="s">
        <v>854</v>
      </c>
      <c r="H75" s="558" t="s">
        <v>855</v>
      </c>
      <c r="I75" s="567">
        <v>16128.08984375</v>
      </c>
      <c r="J75" s="567">
        <v>1</v>
      </c>
      <c r="K75" s="568">
        <v>16128.08984375</v>
      </c>
    </row>
    <row r="76" spans="1:11" ht="14.45" customHeight="1" x14ac:dyDescent="0.2">
      <c r="A76" s="554" t="s">
        <v>477</v>
      </c>
      <c r="B76" s="555" t="s">
        <v>478</v>
      </c>
      <c r="C76" s="558" t="s">
        <v>483</v>
      </c>
      <c r="D76" s="587" t="s">
        <v>484</v>
      </c>
      <c r="E76" s="558" t="s">
        <v>712</v>
      </c>
      <c r="F76" s="587" t="s">
        <v>713</v>
      </c>
      <c r="G76" s="558" t="s">
        <v>856</v>
      </c>
      <c r="H76" s="558" t="s">
        <v>857</v>
      </c>
      <c r="I76" s="567">
        <v>734.469970703125</v>
      </c>
      <c r="J76" s="567">
        <v>2</v>
      </c>
      <c r="K76" s="568">
        <v>1468.93994140625</v>
      </c>
    </row>
    <row r="77" spans="1:11" ht="14.45" customHeight="1" x14ac:dyDescent="0.2">
      <c r="A77" s="554" t="s">
        <v>477</v>
      </c>
      <c r="B77" s="555" t="s">
        <v>478</v>
      </c>
      <c r="C77" s="558" t="s">
        <v>483</v>
      </c>
      <c r="D77" s="587" t="s">
        <v>484</v>
      </c>
      <c r="E77" s="558" t="s">
        <v>712</v>
      </c>
      <c r="F77" s="587" t="s">
        <v>713</v>
      </c>
      <c r="G77" s="558" t="s">
        <v>858</v>
      </c>
      <c r="H77" s="558" t="s">
        <v>859</v>
      </c>
      <c r="I77" s="567">
        <v>1560.9000244140625</v>
      </c>
      <c r="J77" s="567">
        <v>1</v>
      </c>
      <c r="K77" s="568">
        <v>1560.9000244140625</v>
      </c>
    </row>
    <row r="78" spans="1:11" ht="14.45" customHeight="1" x14ac:dyDescent="0.2">
      <c r="A78" s="554" t="s">
        <v>477</v>
      </c>
      <c r="B78" s="555" t="s">
        <v>478</v>
      </c>
      <c r="C78" s="558" t="s">
        <v>483</v>
      </c>
      <c r="D78" s="587" t="s">
        <v>484</v>
      </c>
      <c r="E78" s="558" t="s">
        <v>712</v>
      </c>
      <c r="F78" s="587" t="s">
        <v>713</v>
      </c>
      <c r="G78" s="558" t="s">
        <v>860</v>
      </c>
      <c r="H78" s="558" t="s">
        <v>861</v>
      </c>
      <c r="I78" s="567">
        <v>6406.9501953125</v>
      </c>
      <c r="J78" s="567">
        <v>1</v>
      </c>
      <c r="K78" s="568">
        <v>6406.9501953125</v>
      </c>
    </row>
    <row r="79" spans="1:11" ht="14.45" customHeight="1" x14ac:dyDescent="0.2">
      <c r="A79" s="554" t="s">
        <v>477</v>
      </c>
      <c r="B79" s="555" t="s">
        <v>478</v>
      </c>
      <c r="C79" s="558" t="s">
        <v>483</v>
      </c>
      <c r="D79" s="587" t="s">
        <v>484</v>
      </c>
      <c r="E79" s="558" t="s">
        <v>712</v>
      </c>
      <c r="F79" s="587" t="s">
        <v>713</v>
      </c>
      <c r="G79" s="558" t="s">
        <v>862</v>
      </c>
      <c r="H79" s="558" t="s">
        <v>863</v>
      </c>
      <c r="I79" s="567">
        <v>8609.14990234375</v>
      </c>
      <c r="J79" s="567">
        <v>3</v>
      </c>
      <c r="K79" s="568">
        <v>26051.2998046875</v>
      </c>
    </row>
    <row r="80" spans="1:11" ht="14.45" customHeight="1" x14ac:dyDescent="0.2">
      <c r="A80" s="554" t="s">
        <v>477</v>
      </c>
      <c r="B80" s="555" t="s">
        <v>478</v>
      </c>
      <c r="C80" s="558" t="s">
        <v>483</v>
      </c>
      <c r="D80" s="587" t="s">
        <v>484</v>
      </c>
      <c r="E80" s="558" t="s">
        <v>712</v>
      </c>
      <c r="F80" s="587" t="s">
        <v>713</v>
      </c>
      <c r="G80" s="558" t="s">
        <v>864</v>
      </c>
      <c r="H80" s="558" t="s">
        <v>865</v>
      </c>
      <c r="I80" s="567">
        <v>2885.864990234375</v>
      </c>
      <c r="J80" s="567">
        <v>2</v>
      </c>
      <c r="K80" s="568">
        <v>5771.72998046875</v>
      </c>
    </row>
    <row r="81" spans="1:11" ht="14.45" customHeight="1" x14ac:dyDescent="0.2">
      <c r="A81" s="554" t="s">
        <v>477</v>
      </c>
      <c r="B81" s="555" t="s">
        <v>478</v>
      </c>
      <c r="C81" s="558" t="s">
        <v>483</v>
      </c>
      <c r="D81" s="587" t="s">
        <v>484</v>
      </c>
      <c r="E81" s="558" t="s">
        <v>712</v>
      </c>
      <c r="F81" s="587" t="s">
        <v>713</v>
      </c>
      <c r="G81" s="558" t="s">
        <v>866</v>
      </c>
      <c r="H81" s="558" t="s">
        <v>867</v>
      </c>
      <c r="I81" s="567">
        <v>5000.208984375</v>
      </c>
      <c r="J81" s="567">
        <v>9</v>
      </c>
      <c r="K81" s="568">
        <v>45101.580078125</v>
      </c>
    </row>
    <row r="82" spans="1:11" ht="14.45" customHeight="1" x14ac:dyDescent="0.2">
      <c r="A82" s="554" t="s">
        <v>477</v>
      </c>
      <c r="B82" s="555" t="s">
        <v>478</v>
      </c>
      <c r="C82" s="558" t="s">
        <v>483</v>
      </c>
      <c r="D82" s="587" t="s">
        <v>484</v>
      </c>
      <c r="E82" s="558" t="s">
        <v>712</v>
      </c>
      <c r="F82" s="587" t="s">
        <v>713</v>
      </c>
      <c r="G82" s="558" t="s">
        <v>868</v>
      </c>
      <c r="H82" s="558" t="s">
        <v>869</v>
      </c>
      <c r="I82" s="567">
        <v>14913.25</v>
      </c>
      <c r="J82" s="567">
        <v>2</v>
      </c>
      <c r="K82" s="568">
        <v>29826.5</v>
      </c>
    </row>
    <row r="83" spans="1:11" ht="14.45" customHeight="1" x14ac:dyDescent="0.2">
      <c r="A83" s="554" t="s">
        <v>477</v>
      </c>
      <c r="B83" s="555" t="s">
        <v>478</v>
      </c>
      <c r="C83" s="558" t="s">
        <v>483</v>
      </c>
      <c r="D83" s="587" t="s">
        <v>484</v>
      </c>
      <c r="E83" s="558" t="s">
        <v>712</v>
      </c>
      <c r="F83" s="587" t="s">
        <v>713</v>
      </c>
      <c r="G83" s="558" t="s">
        <v>870</v>
      </c>
      <c r="H83" s="558" t="s">
        <v>871</v>
      </c>
      <c r="I83" s="567">
        <v>41449.28125</v>
      </c>
      <c r="J83" s="567">
        <v>2</v>
      </c>
      <c r="K83" s="568">
        <v>82898.5625</v>
      </c>
    </row>
    <row r="84" spans="1:11" ht="14.45" customHeight="1" x14ac:dyDescent="0.2">
      <c r="A84" s="554" t="s">
        <v>477</v>
      </c>
      <c r="B84" s="555" t="s">
        <v>478</v>
      </c>
      <c r="C84" s="558" t="s">
        <v>483</v>
      </c>
      <c r="D84" s="587" t="s">
        <v>484</v>
      </c>
      <c r="E84" s="558" t="s">
        <v>712</v>
      </c>
      <c r="F84" s="587" t="s">
        <v>713</v>
      </c>
      <c r="G84" s="558" t="s">
        <v>872</v>
      </c>
      <c r="H84" s="558" t="s">
        <v>873</v>
      </c>
      <c r="I84" s="567">
        <v>48400</v>
      </c>
      <c r="J84" s="567">
        <v>10</v>
      </c>
      <c r="K84" s="568">
        <v>484000</v>
      </c>
    </row>
    <row r="85" spans="1:11" ht="14.45" customHeight="1" x14ac:dyDescent="0.2">
      <c r="A85" s="554" t="s">
        <v>477</v>
      </c>
      <c r="B85" s="555" t="s">
        <v>478</v>
      </c>
      <c r="C85" s="558" t="s">
        <v>483</v>
      </c>
      <c r="D85" s="587" t="s">
        <v>484</v>
      </c>
      <c r="E85" s="558" t="s">
        <v>712</v>
      </c>
      <c r="F85" s="587" t="s">
        <v>713</v>
      </c>
      <c r="G85" s="558" t="s">
        <v>874</v>
      </c>
      <c r="H85" s="558" t="s">
        <v>875</v>
      </c>
      <c r="I85" s="567">
        <v>1091.4200439453125</v>
      </c>
      <c r="J85" s="567">
        <v>1</v>
      </c>
      <c r="K85" s="568">
        <v>1091.4200439453125</v>
      </c>
    </row>
    <row r="86" spans="1:11" ht="14.45" customHeight="1" x14ac:dyDescent="0.2">
      <c r="A86" s="554" t="s">
        <v>477</v>
      </c>
      <c r="B86" s="555" t="s">
        <v>478</v>
      </c>
      <c r="C86" s="558" t="s">
        <v>483</v>
      </c>
      <c r="D86" s="587" t="s">
        <v>484</v>
      </c>
      <c r="E86" s="558" t="s">
        <v>712</v>
      </c>
      <c r="F86" s="587" t="s">
        <v>713</v>
      </c>
      <c r="G86" s="558" t="s">
        <v>876</v>
      </c>
      <c r="H86" s="558" t="s">
        <v>877</v>
      </c>
      <c r="I86" s="567">
        <v>4428.2579101562496</v>
      </c>
      <c r="J86" s="567">
        <v>10</v>
      </c>
      <c r="K86" s="568">
        <v>44143.99951171875</v>
      </c>
    </row>
    <row r="87" spans="1:11" ht="14.45" customHeight="1" x14ac:dyDescent="0.2">
      <c r="A87" s="554" t="s">
        <v>477</v>
      </c>
      <c r="B87" s="555" t="s">
        <v>478</v>
      </c>
      <c r="C87" s="558" t="s">
        <v>483</v>
      </c>
      <c r="D87" s="587" t="s">
        <v>484</v>
      </c>
      <c r="E87" s="558" t="s">
        <v>712</v>
      </c>
      <c r="F87" s="587" t="s">
        <v>713</v>
      </c>
      <c r="G87" s="558" t="s">
        <v>878</v>
      </c>
      <c r="H87" s="558" t="s">
        <v>879</v>
      </c>
      <c r="I87" s="567">
        <v>1403.6000162760417</v>
      </c>
      <c r="J87" s="567">
        <v>3</v>
      </c>
      <c r="K87" s="568">
        <v>4210.800048828125</v>
      </c>
    </row>
    <row r="88" spans="1:11" ht="14.45" customHeight="1" x14ac:dyDescent="0.2">
      <c r="A88" s="554" t="s">
        <v>477</v>
      </c>
      <c r="B88" s="555" t="s">
        <v>478</v>
      </c>
      <c r="C88" s="558" t="s">
        <v>483</v>
      </c>
      <c r="D88" s="587" t="s">
        <v>484</v>
      </c>
      <c r="E88" s="558" t="s">
        <v>712</v>
      </c>
      <c r="F88" s="587" t="s">
        <v>713</v>
      </c>
      <c r="G88" s="558" t="s">
        <v>880</v>
      </c>
      <c r="H88" s="558" t="s">
        <v>881</v>
      </c>
      <c r="I88" s="567">
        <v>19831.697656249999</v>
      </c>
      <c r="J88" s="567">
        <v>7</v>
      </c>
      <c r="K88" s="568">
        <v>137841.177734375</v>
      </c>
    </row>
    <row r="89" spans="1:11" ht="14.45" customHeight="1" x14ac:dyDescent="0.2">
      <c r="A89" s="554" t="s">
        <v>477</v>
      </c>
      <c r="B89" s="555" t="s">
        <v>478</v>
      </c>
      <c r="C89" s="558" t="s">
        <v>483</v>
      </c>
      <c r="D89" s="587" t="s">
        <v>484</v>
      </c>
      <c r="E89" s="558" t="s">
        <v>712</v>
      </c>
      <c r="F89" s="587" t="s">
        <v>713</v>
      </c>
      <c r="G89" s="558" t="s">
        <v>882</v>
      </c>
      <c r="H89" s="558" t="s">
        <v>883</v>
      </c>
      <c r="I89" s="567">
        <v>3187.139892578125</v>
      </c>
      <c r="J89" s="567">
        <v>1</v>
      </c>
      <c r="K89" s="568">
        <v>3187.139892578125</v>
      </c>
    </row>
    <row r="90" spans="1:11" ht="14.45" customHeight="1" x14ac:dyDescent="0.2">
      <c r="A90" s="554" t="s">
        <v>477</v>
      </c>
      <c r="B90" s="555" t="s">
        <v>478</v>
      </c>
      <c r="C90" s="558" t="s">
        <v>483</v>
      </c>
      <c r="D90" s="587" t="s">
        <v>484</v>
      </c>
      <c r="E90" s="558" t="s">
        <v>712</v>
      </c>
      <c r="F90" s="587" t="s">
        <v>713</v>
      </c>
      <c r="G90" s="558" t="s">
        <v>884</v>
      </c>
      <c r="H90" s="558" t="s">
        <v>885</v>
      </c>
      <c r="I90" s="567">
        <v>2967.5250244140625</v>
      </c>
      <c r="J90" s="567">
        <v>2</v>
      </c>
      <c r="K90" s="568">
        <v>5935.050048828125</v>
      </c>
    </row>
    <row r="91" spans="1:11" ht="14.45" customHeight="1" x14ac:dyDescent="0.2">
      <c r="A91" s="554" t="s">
        <v>477</v>
      </c>
      <c r="B91" s="555" t="s">
        <v>478</v>
      </c>
      <c r="C91" s="558" t="s">
        <v>483</v>
      </c>
      <c r="D91" s="587" t="s">
        <v>484</v>
      </c>
      <c r="E91" s="558" t="s">
        <v>712</v>
      </c>
      <c r="F91" s="587" t="s">
        <v>713</v>
      </c>
      <c r="G91" s="558" t="s">
        <v>886</v>
      </c>
      <c r="H91" s="558" t="s">
        <v>887</v>
      </c>
      <c r="I91" s="567">
        <v>199.64999389648438</v>
      </c>
      <c r="J91" s="567">
        <v>2</v>
      </c>
      <c r="K91" s="568">
        <v>399.29998779296875</v>
      </c>
    </row>
    <row r="92" spans="1:11" ht="14.45" customHeight="1" x14ac:dyDescent="0.2">
      <c r="A92" s="554" t="s">
        <v>477</v>
      </c>
      <c r="B92" s="555" t="s">
        <v>478</v>
      </c>
      <c r="C92" s="558" t="s">
        <v>483</v>
      </c>
      <c r="D92" s="587" t="s">
        <v>484</v>
      </c>
      <c r="E92" s="558" t="s">
        <v>712</v>
      </c>
      <c r="F92" s="587" t="s">
        <v>713</v>
      </c>
      <c r="G92" s="558" t="s">
        <v>888</v>
      </c>
      <c r="H92" s="558" t="s">
        <v>889</v>
      </c>
      <c r="I92" s="567">
        <v>75.019996643066406</v>
      </c>
      <c r="J92" s="567">
        <v>4</v>
      </c>
      <c r="K92" s="568">
        <v>300.07999420166016</v>
      </c>
    </row>
    <row r="93" spans="1:11" ht="14.45" customHeight="1" x14ac:dyDescent="0.2">
      <c r="A93" s="554" t="s">
        <v>477</v>
      </c>
      <c r="B93" s="555" t="s">
        <v>478</v>
      </c>
      <c r="C93" s="558" t="s">
        <v>483</v>
      </c>
      <c r="D93" s="587" t="s">
        <v>484</v>
      </c>
      <c r="E93" s="558" t="s">
        <v>712</v>
      </c>
      <c r="F93" s="587" t="s">
        <v>713</v>
      </c>
      <c r="G93" s="558" t="s">
        <v>890</v>
      </c>
      <c r="H93" s="558" t="s">
        <v>891</v>
      </c>
      <c r="I93" s="567">
        <v>1730.2999877929688</v>
      </c>
      <c r="J93" s="567">
        <v>2</v>
      </c>
      <c r="K93" s="568">
        <v>3460.5999755859375</v>
      </c>
    </row>
    <row r="94" spans="1:11" ht="14.45" customHeight="1" x14ac:dyDescent="0.2">
      <c r="A94" s="554" t="s">
        <v>477</v>
      </c>
      <c r="B94" s="555" t="s">
        <v>478</v>
      </c>
      <c r="C94" s="558" t="s">
        <v>483</v>
      </c>
      <c r="D94" s="587" t="s">
        <v>484</v>
      </c>
      <c r="E94" s="558" t="s">
        <v>712</v>
      </c>
      <c r="F94" s="587" t="s">
        <v>713</v>
      </c>
      <c r="G94" s="558" t="s">
        <v>892</v>
      </c>
      <c r="H94" s="558" t="s">
        <v>893</v>
      </c>
      <c r="I94" s="567">
        <v>266.20001220703125</v>
      </c>
      <c r="J94" s="567">
        <v>1</v>
      </c>
      <c r="K94" s="568">
        <v>266.20001220703125</v>
      </c>
    </row>
    <row r="95" spans="1:11" ht="14.45" customHeight="1" x14ac:dyDescent="0.2">
      <c r="A95" s="554" t="s">
        <v>477</v>
      </c>
      <c r="B95" s="555" t="s">
        <v>478</v>
      </c>
      <c r="C95" s="558" t="s">
        <v>483</v>
      </c>
      <c r="D95" s="587" t="s">
        <v>484</v>
      </c>
      <c r="E95" s="558" t="s">
        <v>712</v>
      </c>
      <c r="F95" s="587" t="s">
        <v>713</v>
      </c>
      <c r="G95" s="558" t="s">
        <v>894</v>
      </c>
      <c r="H95" s="558" t="s">
        <v>895</v>
      </c>
      <c r="I95" s="567">
        <v>111.11833508809407</v>
      </c>
      <c r="J95" s="567">
        <v>31</v>
      </c>
      <c r="K95" s="568">
        <v>3455.7600860595703</v>
      </c>
    </row>
    <row r="96" spans="1:11" ht="14.45" customHeight="1" x14ac:dyDescent="0.2">
      <c r="A96" s="554" t="s">
        <v>477</v>
      </c>
      <c r="B96" s="555" t="s">
        <v>478</v>
      </c>
      <c r="C96" s="558" t="s">
        <v>483</v>
      </c>
      <c r="D96" s="587" t="s">
        <v>484</v>
      </c>
      <c r="E96" s="558" t="s">
        <v>712</v>
      </c>
      <c r="F96" s="587" t="s">
        <v>713</v>
      </c>
      <c r="G96" s="558" t="s">
        <v>896</v>
      </c>
      <c r="H96" s="558" t="s">
        <v>897</v>
      </c>
      <c r="I96" s="567">
        <v>2406.68994140625</v>
      </c>
      <c r="J96" s="567">
        <v>1</v>
      </c>
      <c r="K96" s="568">
        <v>2406.68994140625</v>
      </c>
    </row>
    <row r="97" spans="1:11" ht="14.45" customHeight="1" x14ac:dyDescent="0.2">
      <c r="A97" s="554" t="s">
        <v>477</v>
      </c>
      <c r="B97" s="555" t="s">
        <v>478</v>
      </c>
      <c r="C97" s="558" t="s">
        <v>483</v>
      </c>
      <c r="D97" s="587" t="s">
        <v>484</v>
      </c>
      <c r="E97" s="558" t="s">
        <v>712</v>
      </c>
      <c r="F97" s="587" t="s">
        <v>713</v>
      </c>
      <c r="G97" s="558" t="s">
        <v>898</v>
      </c>
      <c r="H97" s="558" t="s">
        <v>899</v>
      </c>
      <c r="I97" s="567">
        <v>375.49001057942706</v>
      </c>
      <c r="J97" s="567">
        <v>6</v>
      </c>
      <c r="K97" s="568">
        <v>2252.9400634765625</v>
      </c>
    </row>
    <row r="98" spans="1:11" ht="14.45" customHeight="1" x14ac:dyDescent="0.2">
      <c r="A98" s="554" t="s">
        <v>477</v>
      </c>
      <c r="B98" s="555" t="s">
        <v>478</v>
      </c>
      <c r="C98" s="558" t="s">
        <v>483</v>
      </c>
      <c r="D98" s="587" t="s">
        <v>484</v>
      </c>
      <c r="E98" s="558" t="s">
        <v>712</v>
      </c>
      <c r="F98" s="587" t="s">
        <v>713</v>
      </c>
      <c r="G98" s="558" t="s">
        <v>900</v>
      </c>
      <c r="H98" s="558" t="s">
        <v>901</v>
      </c>
      <c r="I98" s="567">
        <v>68.970001220703125</v>
      </c>
      <c r="J98" s="567">
        <v>11</v>
      </c>
      <c r="K98" s="568">
        <v>758.67001342773438</v>
      </c>
    </row>
    <row r="99" spans="1:11" ht="14.45" customHeight="1" x14ac:dyDescent="0.2">
      <c r="A99" s="554" t="s">
        <v>477</v>
      </c>
      <c r="B99" s="555" t="s">
        <v>478</v>
      </c>
      <c r="C99" s="558" t="s">
        <v>483</v>
      </c>
      <c r="D99" s="587" t="s">
        <v>484</v>
      </c>
      <c r="E99" s="558" t="s">
        <v>712</v>
      </c>
      <c r="F99" s="587" t="s">
        <v>713</v>
      </c>
      <c r="G99" s="558" t="s">
        <v>902</v>
      </c>
      <c r="H99" s="558" t="s">
        <v>903</v>
      </c>
      <c r="I99" s="567">
        <v>25147.83984375</v>
      </c>
      <c r="J99" s="567">
        <v>1</v>
      </c>
      <c r="K99" s="568">
        <v>25147.83984375</v>
      </c>
    </row>
    <row r="100" spans="1:11" ht="14.45" customHeight="1" x14ac:dyDescent="0.2">
      <c r="A100" s="554" t="s">
        <v>477</v>
      </c>
      <c r="B100" s="555" t="s">
        <v>478</v>
      </c>
      <c r="C100" s="558" t="s">
        <v>483</v>
      </c>
      <c r="D100" s="587" t="s">
        <v>484</v>
      </c>
      <c r="E100" s="558" t="s">
        <v>712</v>
      </c>
      <c r="F100" s="587" t="s">
        <v>713</v>
      </c>
      <c r="G100" s="558" t="s">
        <v>904</v>
      </c>
      <c r="H100" s="558" t="s">
        <v>905</v>
      </c>
      <c r="I100" s="567">
        <v>9490.0302734375</v>
      </c>
      <c r="J100" s="567">
        <v>1</v>
      </c>
      <c r="K100" s="568">
        <v>9490.0302734375</v>
      </c>
    </row>
    <row r="101" spans="1:11" ht="14.45" customHeight="1" x14ac:dyDescent="0.2">
      <c r="A101" s="554" t="s">
        <v>477</v>
      </c>
      <c r="B101" s="555" t="s">
        <v>478</v>
      </c>
      <c r="C101" s="558" t="s">
        <v>483</v>
      </c>
      <c r="D101" s="587" t="s">
        <v>484</v>
      </c>
      <c r="E101" s="558" t="s">
        <v>712</v>
      </c>
      <c r="F101" s="587" t="s">
        <v>713</v>
      </c>
      <c r="G101" s="558" t="s">
        <v>906</v>
      </c>
      <c r="H101" s="558" t="s">
        <v>907</v>
      </c>
      <c r="I101" s="567">
        <v>17067.779296875</v>
      </c>
      <c r="J101" s="567">
        <v>1</v>
      </c>
      <c r="K101" s="568">
        <v>17067.779296875</v>
      </c>
    </row>
    <row r="102" spans="1:11" ht="14.45" customHeight="1" x14ac:dyDescent="0.2">
      <c r="A102" s="554" t="s">
        <v>477</v>
      </c>
      <c r="B102" s="555" t="s">
        <v>478</v>
      </c>
      <c r="C102" s="558" t="s">
        <v>483</v>
      </c>
      <c r="D102" s="587" t="s">
        <v>484</v>
      </c>
      <c r="E102" s="558" t="s">
        <v>712</v>
      </c>
      <c r="F102" s="587" t="s">
        <v>713</v>
      </c>
      <c r="G102" s="558" t="s">
        <v>908</v>
      </c>
      <c r="H102" s="558" t="s">
        <v>909</v>
      </c>
      <c r="I102" s="567">
        <v>17125.140625</v>
      </c>
      <c r="J102" s="567">
        <v>1</v>
      </c>
      <c r="K102" s="568">
        <v>17125.140625</v>
      </c>
    </row>
    <row r="103" spans="1:11" ht="14.45" customHeight="1" x14ac:dyDescent="0.2">
      <c r="A103" s="554" t="s">
        <v>477</v>
      </c>
      <c r="B103" s="555" t="s">
        <v>478</v>
      </c>
      <c r="C103" s="558" t="s">
        <v>483</v>
      </c>
      <c r="D103" s="587" t="s">
        <v>484</v>
      </c>
      <c r="E103" s="558" t="s">
        <v>712</v>
      </c>
      <c r="F103" s="587" t="s">
        <v>713</v>
      </c>
      <c r="G103" s="558" t="s">
        <v>910</v>
      </c>
      <c r="H103" s="558" t="s">
        <v>911</v>
      </c>
      <c r="I103" s="567">
        <v>17067.05078125</v>
      </c>
      <c r="J103" s="567">
        <v>1</v>
      </c>
      <c r="K103" s="568">
        <v>17067.05078125</v>
      </c>
    </row>
    <row r="104" spans="1:11" ht="14.45" customHeight="1" x14ac:dyDescent="0.2">
      <c r="A104" s="554" t="s">
        <v>477</v>
      </c>
      <c r="B104" s="555" t="s">
        <v>478</v>
      </c>
      <c r="C104" s="558" t="s">
        <v>483</v>
      </c>
      <c r="D104" s="587" t="s">
        <v>484</v>
      </c>
      <c r="E104" s="558" t="s">
        <v>712</v>
      </c>
      <c r="F104" s="587" t="s">
        <v>713</v>
      </c>
      <c r="G104" s="558" t="s">
        <v>912</v>
      </c>
      <c r="H104" s="558" t="s">
        <v>913</v>
      </c>
      <c r="I104" s="567">
        <v>3924.030029296875</v>
      </c>
      <c r="J104" s="567">
        <v>1</v>
      </c>
      <c r="K104" s="568">
        <v>3924.030029296875</v>
      </c>
    </row>
    <row r="105" spans="1:11" ht="14.45" customHeight="1" x14ac:dyDescent="0.2">
      <c r="A105" s="554" t="s">
        <v>477</v>
      </c>
      <c r="B105" s="555" t="s">
        <v>478</v>
      </c>
      <c r="C105" s="558" t="s">
        <v>483</v>
      </c>
      <c r="D105" s="587" t="s">
        <v>484</v>
      </c>
      <c r="E105" s="558" t="s">
        <v>712</v>
      </c>
      <c r="F105" s="587" t="s">
        <v>713</v>
      </c>
      <c r="G105" s="558" t="s">
        <v>914</v>
      </c>
      <c r="H105" s="558" t="s">
        <v>915</v>
      </c>
      <c r="I105" s="567">
        <v>8513.3896484375</v>
      </c>
      <c r="J105" s="567">
        <v>1</v>
      </c>
      <c r="K105" s="568">
        <v>8513.3896484375</v>
      </c>
    </row>
    <row r="106" spans="1:11" ht="14.45" customHeight="1" x14ac:dyDescent="0.2">
      <c r="A106" s="554" t="s">
        <v>477</v>
      </c>
      <c r="B106" s="555" t="s">
        <v>478</v>
      </c>
      <c r="C106" s="558" t="s">
        <v>483</v>
      </c>
      <c r="D106" s="587" t="s">
        <v>484</v>
      </c>
      <c r="E106" s="558" t="s">
        <v>712</v>
      </c>
      <c r="F106" s="587" t="s">
        <v>713</v>
      </c>
      <c r="G106" s="558" t="s">
        <v>916</v>
      </c>
      <c r="H106" s="558" t="s">
        <v>917</v>
      </c>
      <c r="I106" s="567">
        <v>17966.080078125</v>
      </c>
      <c r="J106" s="567">
        <v>1</v>
      </c>
      <c r="K106" s="568">
        <v>17966.080078125</v>
      </c>
    </row>
    <row r="107" spans="1:11" ht="14.45" customHeight="1" x14ac:dyDescent="0.2">
      <c r="A107" s="554" t="s">
        <v>477</v>
      </c>
      <c r="B107" s="555" t="s">
        <v>478</v>
      </c>
      <c r="C107" s="558" t="s">
        <v>483</v>
      </c>
      <c r="D107" s="587" t="s">
        <v>484</v>
      </c>
      <c r="E107" s="558" t="s">
        <v>712</v>
      </c>
      <c r="F107" s="587" t="s">
        <v>713</v>
      </c>
      <c r="G107" s="558" t="s">
        <v>918</v>
      </c>
      <c r="H107" s="558" t="s">
        <v>919</v>
      </c>
      <c r="I107" s="567">
        <v>17065.83984375</v>
      </c>
      <c r="J107" s="567">
        <v>1</v>
      </c>
      <c r="K107" s="568">
        <v>17065.83984375</v>
      </c>
    </row>
    <row r="108" spans="1:11" ht="14.45" customHeight="1" x14ac:dyDescent="0.2">
      <c r="A108" s="554" t="s">
        <v>477</v>
      </c>
      <c r="B108" s="555" t="s">
        <v>478</v>
      </c>
      <c r="C108" s="558" t="s">
        <v>483</v>
      </c>
      <c r="D108" s="587" t="s">
        <v>484</v>
      </c>
      <c r="E108" s="558" t="s">
        <v>712</v>
      </c>
      <c r="F108" s="587" t="s">
        <v>713</v>
      </c>
      <c r="G108" s="558" t="s">
        <v>920</v>
      </c>
      <c r="H108" s="558" t="s">
        <v>921</v>
      </c>
      <c r="I108" s="567">
        <v>8338.71484375</v>
      </c>
      <c r="J108" s="567">
        <v>2</v>
      </c>
      <c r="K108" s="568">
        <v>16677.4296875</v>
      </c>
    </row>
    <row r="109" spans="1:11" ht="14.45" customHeight="1" x14ac:dyDescent="0.2">
      <c r="A109" s="554" t="s">
        <v>477</v>
      </c>
      <c r="B109" s="555" t="s">
        <v>478</v>
      </c>
      <c r="C109" s="558" t="s">
        <v>483</v>
      </c>
      <c r="D109" s="587" t="s">
        <v>484</v>
      </c>
      <c r="E109" s="558" t="s">
        <v>712</v>
      </c>
      <c r="F109" s="587" t="s">
        <v>713</v>
      </c>
      <c r="G109" s="558" t="s">
        <v>922</v>
      </c>
      <c r="H109" s="558" t="s">
        <v>923</v>
      </c>
      <c r="I109" s="567">
        <v>8384.08984375</v>
      </c>
      <c r="J109" s="567">
        <v>1</v>
      </c>
      <c r="K109" s="568">
        <v>8384.08984375</v>
      </c>
    </row>
    <row r="110" spans="1:11" ht="14.45" customHeight="1" x14ac:dyDescent="0.2">
      <c r="A110" s="554" t="s">
        <v>477</v>
      </c>
      <c r="B110" s="555" t="s">
        <v>478</v>
      </c>
      <c r="C110" s="558" t="s">
        <v>483</v>
      </c>
      <c r="D110" s="587" t="s">
        <v>484</v>
      </c>
      <c r="E110" s="558" t="s">
        <v>712</v>
      </c>
      <c r="F110" s="587" t="s">
        <v>713</v>
      </c>
      <c r="G110" s="558" t="s">
        <v>924</v>
      </c>
      <c r="H110" s="558" t="s">
        <v>925</v>
      </c>
      <c r="I110" s="567">
        <v>17696.58984375</v>
      </c>
      <c r="J110" s="567">
        <v>1</v>
      </c>
      <c r="K110" s="568">
        <v>17696.58984375</v>
      </c>
    </row>
    <row r="111" spans="1:11" ht="14.45" customHeight="1" x14ac:dyDescent="0.2">
      <c r="A111" s="554" t="s">
        <v>477</v>
      </c>
      <c r="B111" s="555" t="s">
        <v>478</v>
      </c>
      <c r="C111" s="558" t="s">
        <v>483</v>
      </c>
      <c r="D111" s="587" t="s">
        <v>484</v>
      </c>
      <c r="E111" s="558" t="s">
        <v>712</v>
      </c>
      <c r="F111" s="587" t="s">
        <v>713</v>
      </c>
      <c r="G111" s="558" t="s">
        <v>926</v>
      </c>
      <c r="H111" s="558" t="s">
        <v>927</v>
      </c>
      <c r="I111" s="567">
        <v>9839.91015625</v>
      </c>
      <c r="J111" s="567">
        <v>1</v>
      </c>
      <c r="K111" s="568">
        <v>9839.91015625</v>
      </c>
    </row>
    <row r="112" spans="1:11" ht="14.45" customHeight="1" x14ac:dyDescent="0.2">
      <c r="A112" s="554" t="s">
        <v>477</v>
      </c>
      <c r="B112" s="555" t="s">
        <v>478</v>
      </c>
      <c r="C112" s="558" t="s">
        <v>483</v>
      </c>
      <c r="D112" s="587" t="s">
        <v>484</v>
      </c>
      <c r="E112" s="558" t="s">
        <v>712</v>
      </c>
      <c r="F112" s="587" t="s">
        <v>713</v>
      </c>
      <c r="G112" s="558" t="s">
        <v>928</v>
      </c>
      <c r="H112" s="558" t="s">
        <v>929</v>
      </c>
      <c r="I112" s="567">
        <v>35914.01171875</v>
      </c>
      <c r="J112" s="567">
        <v>1</v>
      </c>
      <c r="K112" s="568">
        <v>35914.01171875</v>
      </c>
    </row>
    <row r="113" spans="1:11" ht="14.45" customHeight="1" x14ac:dyDescent="0.2">
      <c r="A113" s="554" t="s">
        <v>477</v>
      </c>
      <c r="B113" s="555" t="s">
        <v>478</v>
      </c>
      <c r="C113" s="558" t="s">
        <v>483</v>
      </c>
      <c r="D113" s="587" t="s">
        <v>484</v>
      </c>
      <c r="E113" s="558" t="s">
        <v>712</v>
      </c>
      <c r="F113" s="587" t="s">
        <v>713</v>
      </c>
      <c r="G113" s="558" t="s">
        <v>930</v>
      </c>
      <c r="H113" s="558" t="s">
        <v>931</v>
      </c>
      <c r="I113" s="567">
        <v>17427.330078125</v>
      </c>
      <c r="J113" s="567">
        <v>2</v>
      </c>
      <c r="K113" s="568">
        <v>34854.66015625</v>
      </c>
    </row>
    <row r="114" spans="1:11" ht="14.45" customHeight="1" x14ac:dyDescent="0.2">
      <c r="A114" s="554" t="s">
        <v>477</v>
      </c>
      <c r="B114" s="555" t="s">
        <v>478</v>
      </c>
      <c r="C114" s="558" t="s">
        <v>483</v>
      </c>
      <c r="D114" s="587" t="s">
        <v>484</v>
      </c>
      <c r="E114" s="558" t="s">
        <v>712</v>
      </c>
      <c r="F114" s="587" t="s">
        <v>713</v>
      </c>
      <c r="G114" s="558" t="s">
        <v>932</v>
      </c>
      <c r="H114" s="558" t="s">
        <v>933</v>
      </c>
      <c r="I114" s="567">
        <v>31711.6796875</v>
      </c>
      <c r="J114" s="567">
        <v>1</v>
      </c>
      <c r="K114" s="568">
        <v>31711.6796875</v>
      </c>
    </row>
    <row r="115" spans="1:11" ht="14.45" customHeight="1" x14ac:dyDescent="0.2">
      <c r="A115" s="554" t="s">
        <v>477</v>
      </c>
      <c r="B115" s="555" t="s">
        <v>478</v>
      </c>
      <c r="C115" s="558" t="s">
        <v>483</v>
      </c>
      <c r="D115" s="587" t="s">
        <v>484</v>
      </c>
      <c r="E115" s="558" t="s">
        <v>712</v>
      </c>
      <c r="F115" s="587" t="s">
        <v>713</v>
      </c>
      <c r="G115" s="558" t="s">
        <v>934</v>
      </c>
      <c r="H115" s="558" t="s">
        <v>935</v>
      </c>
      <c r="I115" s="567">
        <v>7764.56982421875</v>
      </c>
      <c r="J115" s="567">
        <v>1</v>
      </c>
      <c r="K115" s="568">
        <v>7764.56982421875</v>
      </c>
    </row>
    <row r="116" spans="1:11" ht="14.45" customHeight="1" x14ac:dyDescent="0.2">
      <c r="A116" s="554" t="s">
        <v>477</v>
      </c>
      <c r="B116" s="555" t="s">
        <v>478</v>
      </c>
      <c r="C116" s="558" t="s">
        <v>483</v>
      </c>
      <c r="D116" s="587" t="s">
        <v>484</v>
      </c>
      <c r="E116" s="558" t="s">
        <v>712</v>
      </c>
      <c r="F116" s="587" t="s">
        <v>713</v>
      </c>
      <c r="G116" s="558" t="s">
        <v>936</v>
      </c>
      <c r="H116" s="558" t="s">
        <v>937</v>
      </c>
      <c r="I116" s="567">
        <v>19383.31005859375</v>
      </c>
      <c r="J116" s="567">
        <v>4</v>
      </c>
      <c r="K116" s="568">
        <v>77533.240234375</v>
      </c>
    </row>
    <row r="117" spans="1:11" ht="14.45" customHeight="1" x14ac:dyDescent="0.2">
      <c r="A117" s="554" t="s">
        <v>477</v>
      </c>
      <c r="B117" s="555" t="s">
        <v>478</v>
      </c>
      <c r="C117" s="558" t="s">
        <v>483</v>
      </c>
      <c r="D117" s="587" t="s">
        <v>484</v>
      </c>
      <c r="E117" s="558" t="s">
        <v>712</v>
      </c>
      <c r="F117" s="587" t="s">
        <v>713</v>
      </c>
      <c r="G117" s="558" t="s">
        <v>938</v>
      </c>
      <c r="H117" s="558" t="s">
        <v>939</v>
      </c>
      <c r="I117" s="567">
        <v>16138.98046875</v>
      </c>
      <c r="J117" s="567">
        <v>1</v>
      </c>
      <c r="K117" s="568">
        <v>16138.98046875</v>
      </c>
    </row>
    <row r="118" spans="1:11" ht="14.45" customHeight="1" x14ac:dyDescent="0.2">
      <c r="A118" s="554" t="s">
        <v>477</v>
      </c>
      <c r="B118" s="555" t="s">
        <v>478</v>
      </c>
      <c r="C118" s="558" t="s">
        <v>483</v>
      </c>
      <c r="D118" s="587" t="s">
        <v>484</v>
      </c>
      <c r="E118" s="558" t="s">
        <v>712</v>
      </c>
      <c r="F118" s="587" t="s">
        <v>713</v>
      </c>
      <c r="G118" s="558" t="s">
        <v>940</v>
      </c>
      <c r="H118" s="558" t="s">
        <v>941</v>
      </c>
      <c r="I118" s="567">
        <v>61976.19921875</v>
      </c>
      <c r="J118" s="567">
        <v>6</v>
      </c>
      <c r="K118" s="568">
        <v>371857.1953125</v>
      </c>
    </row>
    <row r="119" spans="1:11" ht="14.45" customHeight="1" x14ac:dyDescent="0.2">
      <c r="A119" s="554" t="s">
        <v>477</v>
      </c>
      <c r="B119" s="555" t="s">
        <v>478</v>
      </c>
      <c r="C119" s="558" t="s">
        <v>483</v>
      </c>
      <c r="D119" s="587" t="s">
        <v>484</v>
      </c>
      <c r="E119" s="558" t="s">
        <v>712</v>
      </c>
      <c r="F119" s="587" t="s">
        <v>713</v>
      </c>
      <c r="G119" s="558" t="s">
        <v>942</v>
      </c>
      <c r="H119" s="558" t="s">
        <v>943</v>
      </c>
      <c r="I119" s="567">
        <v>11708.5</v>
      </c>
      <c r="J119" s="567">
        <v>1</v>
      </c>
      <c r="K119" s="568">
        <v>11708.5</v>
      </c>
    </row>
    <row r="120" spans="1:11" ht="14.45" customHeight="1" x14ac:dyDescent="0.2">
      <c r="A120" s="554" t="s">
        <v>477</v>
      </c>
      <c r="B120" s="555" t="s">
        <v>478</v>
      </c>
      <c r="C120" s="558" t="s">
        <v>483</v>
      </c>
      <c r="D120" s="587" t="s">
        <v>484</v>
      </c>
      <c r="E120" s="558" t="s">
        <v>712</v>
      </c>
      <c r="F120" s="587" t="s">
        <v>713</v>
      </c>
      <c r="G120" s="558" t="s">
        <v>944</v>
      </c>
      <c r="H120" s="558" t="s">
        <v>945</v>
      </c>
      <c r="I120" s="567">
        <v>10902.099609375</v>
      </c>
      <c r="J120" s="567">
        <v>1</v>
      </c>
      <c r="K120" s="568">
        <v>10902.099609375</v>
      </c>
    </row>
    <row r="121" spans="1:11" ht="14.45" customHeight="1" x14ac:dyDescent="0.2">
      <c r="A121" s="554" t="s">
        <v>477</v>
      </c>
      <c r="B121" s="555" t="s">
        <v>478</v>
      </c>
      <c r="C121" s="558" t="s">
        <v>483</v>
      </c>
      <c r="D121" s="587" t="s">
        <v>484</v>
      </c>
      <c r="E121" s="558" t="s">
        <v>712</v>
      </c>
      <c r="F121" s="587" t="s">
        <v>713</v>
      </c>
      <c r="G121" s="558" t="s">
        <v>946</v>
      </c>
      <c r="H121" s="558" t="s">
        <v>947</v>
      </c>
      <c r="I121" s="567">
        <v>15340.23046875</v>
      </c>
      <c r="J121" s="567">
        <v>1</v>
      </c>
      <c r="K121" s="568">
        <v>15340.23046875</v>
      </c>
    </row>
    <row r="122" spans="1:11" ht="14.45" customHeight="1" x14ac:dyDescent="0.2">
      <c r="A122" s="554" t="s">
        <v>477</v>
      </c>
      <c r="B122" s="555" t="s">
        <v>478</v>
      </c>
      <c r="C122" s="558" t="s">
        <v>483</v>
      </c>
      <c r="D122" s="587" t="s">
        <v>484</v>
      </c>
      <c r="E122" s="558" t="s">
        <v>712</v>
      </c>
      <c r="F122" s="587" t="s">
        <v>713</v>
      </c>
      <c r="G122" s="558" t="s">
        <v>948</v>
      </c>
      <c r="H122" s="558" t="s">
        <v>949</v>
      </c>
      <c r="I122" s="567">
        <v>19205.119140625</v>
      </c>
      <c r="J122" s="567">
        <v>1</v>
      </c>
      <c r="K122" s="568">
        <v>19205.119140625</v>
      </c>
    </row>
    <row r="123" spans="1:11" ht="14.45" customHeight="1" x14ac:dyDescent="0.2">
      <c r="A123" s="554" t="s">
        <v>477</v>
      </c>
      <c r="B123" s="555" t="s">
        <v>478</v>
      </c>
      <c r="C123" s="558" t="s">
        <v>483</v>
      </c>
      <c r="D123" s="587" t="s">
        <v>484</v>
      </c>
      <c r="E123" s="558" t="s">
        <v>712</v>
      </c>
      <c r="F123" s="587" t="s">
        <v>713</v>
      </c>
      <c r="G123" s="558" t="s">
        <v>950</v>
      </c>
      <c r="H123" s="558" t="s">
        <v>951</v>
      </c>
      <c r="I123" s="567">
        <v>3971.219970703125</v>
      </c>
      <c r="J123" s="567">
        <v>1</v>
      </c>
      <c r="K123" s="568">
        <v>3971.219970703125</v>
      </c>
    </row>
    <row r="124" spans="1:11" ht="14.45" customHeight="1" x14ac:dyDescent="0.2">
      <c r="A124" s="554" t="s">
        <v>477</v>
      </c>
      <c r="B124" s="555" t="s">
        <v>478</v>
      </c>
      <c r="C124" s="558" t="s">
        <v>483</v>
      </c>
      <c r="D124" s="587" t="s">
        <v>484</v>
      </c>
      <c r="E124" s="558" t="s">
        <v>712</v>
      </c>
      <c r="F124" s="587" t="s">
        <v>713</v>
      </c>
      <c r="G124" s="558" t="s">
        <v>952</v>
      </c>
      <c r="H124" s="558" t="s">
        <v>953</v>
      </c>
      <c r="I124" s="567">
        <v>14190</v>
      </c>
      <c r="J124" s="567">
        <v>1</v>
      </c>
      <c r="K124" s="568">
        <v>14190</v>
      </c>
    </row>
    <row r="125" spans="1:11" ht="14.45" customHeight="1" x14ac:dyDescent="0.2">
      <c r="A125" s="554" t="s">
        <v>477</v>
      </c>
      <c r="B125" s="555" t="s">
        <v>478</v>
      </c>
      <c r="C125" s="558" t="s">
        <v>483</v>
      </c>
      <c r="D125" s="587" t="s">
        <v>484</v>
      </c>
      <c r="E125" s="558" t="s">
        <v>712</v>
      </c>
      <c r="F125" s="587" t="s">
        <v>713</v>
      </c>
      <c r="G125" s="558" t="s">
        <v>954</v>
      </c>
      <c r="H125" s="558" t="s">
        <v>955</v>
      </c>
      <c r="I125" s="567">
        <v>1500.4000244140625</v>
      </c>
      <c r="J125" s="567">
        <v>2</v>
      </c>
      <c r="K125" s="568">
        <v>3000.800048828125</v>
      </c>
    </row>
    <row r="126" spans="1:11" ht="14.45" customHeight="1" x14ac:dyDescent="0.2">
      <c r="A126" s="554" t="s">
        <v>477</v>
      </c>
      <c r="B126" s="555" t="s">
        <v>478</v>
      </c>
      <c r="C126" s="558" t="s">
        <v>483</v>
      </c>
      <c r="D126" s="587" t="s">
        <v>484</v>
      </c>
      <c r="E126" s="558" t="s">
        <v>712</v>
      </c>
      <c r="F126" s="587" t="s">
        <v>713</v>
      </c>
      <c r="G126" s="558" t="s">
        <v>956</v>
      </c>
      <c r="H126" s="558" t="s">
        <v>957</v>
      </c>
      <c r="I126" s="567">
        <v>21289.94921875</v>
      </c>
      <c r="J126" s="567">
        <v>3</v>
      </c>
      <c r="K126" s="568">
        <v>63869.84765625</v>
      </c>
    </row>
    <row r="127" spans="1:11" ht="14.45" customHeight="1" x14ac:dyDescent="0.2">
      <c r="A127" s="554" t="s">
        <v>477</v>
      </c>
      <c r="B127" s="555" t="s">
        <v>478</v>
      </c>
      <c r="C127" s="558" t="s">
        <v>483</v>
      </c>
      <c r="D127" s="587" t="s">
        <v>484</v>
      </c>
      <c r="E127" s="558" t="s">
        <v>712</v>
      </c>
      <c r="F127" s="587" t="s">
        <v>713</v>
      </c>
      <c r="G127" s="558" t="s">
        <v>958</v>
      </c>
      <c r="H127" s="558" t="s">
        <v>959</v>
      </c>
      <c r="I127" s="567">
        <v>21780</v>
      </c>
      <c r="J127" s="567">
        <v>8</v>
      </c>
      <c r="K127" s="568">
        <v>174240</v>
      </c>
    </row>
    <row r="128" spans="1:11" ht="14.45" customHeight="1" x14ac:dyDescent="0.2">
      <c r="A128" s="554" t="s">
        <v>477</v>
      </c>
      <c r="B128" s="555" t="s">
        <v>478</v>
      </c>
      <c r="C128" s="558" t="s">
        <v>483</v>
      </c>
      <c r="D128" s="587" t="s">
        <v>484</v>
      </c>
      <c r="E128" s="558" t="s">
        <v>712</v>
      </c>
      <c r="F128" s="587" t="s">
        <v>713</v>
      </c>
      <c r="G128" s="558" t="s">
        <v>960</v>
      </c>
      <c r="H128" s="558" t="s">
        <v>961</v>
      </c>
      <c r="I128" s="567">
        <v>1887.5999755859375</v>
      </c>
      <c r="J128" s="567">
        <v>1</v>
      </c>
      <c r="K128" s="568">
        <v>1887.5999755859375</v>
      </c>
    </row>
    <row r="129" spans="1:11" ht="14.45" customHeight="1" x14ac:dyDescent="0.2">
      <c r="A129" s="554" t="s">
        <v>477</v>
      </c>
      <c r="B129" s="555" t="s">
        <v>478</v>
      </c>
      <c r="C129" s="558" t="s">
        <v>483</v>
      </c>
      <c r="D129" s="587" t="s">
        <v>484</v>
      </c>
      <c r="E129" s="558" t="s">
        <v>712</v>
      </c>
      <c r="F129" s="587" t="s">
        <v>713</v>
      </c>
      <c r="G129" s="558" t="s">
        <v>962</v>
      </c>
      <c r="H129" s="558" t="s">
        <v>963</v>
      </c>
      <c r="I129" s="567">
        <v>219.97999572753906</v>
      </c>
      <c r="J129" s="567">
        <v>1</v>
      </c>
      <c r="K129" s="568">
        <v>219.97999572753906</v>
      </c>
    </row>
    <row r="130" spans="1:11" ht="14.45" customHeight="1" x14ac:dyDescent="0.2">
      <c r="A130" s="554" t="s">
        <v>477</v>
      </c>
      <c r="B130" s="555" t="s">
        <v>478</v>
      </c>
      <c r="C130" s="558" t="s">
        <v>483</v>
      </c>
      <c r="D130" s="587" t="s">
        <v>484</v>
      </c>
      <c r="E130" s="558" t="s">
        <v>712</v>
      </c>
      <c r="F130" s="587" t="s">
        <v>713</v>
      </c>
      <c r="G130" s="558" t="s">
        <v>964</v>
      </c>
      <c r="H130" s="558" t="s">
        <v>965</v>
      </c>
      <c r="I130" s="567">
        <v>14120.7001953125</v>
      </c>
      <c r="J130" s="567">
        <v>5</v>
      </c>
      <c r="K130" s="568">
        <v>70603.5009765625</v>
      </c>
    </row>
    <row r="131" spans="1:11" ht="14.45" customHeight="1" x14ac:dyDescent="0.2">
      <c r="A131" s="554" t="s">
        <v>477</v>
      </c>
      <c r="B131" s="555" t="s">
        <v>478</v>
      </c>
      <c r="C131" s="558" t="s">
        <v>483</v>
      </c>
      <c r="D131" s="587" t="s">
        <v>484</v>
      </c>
      <c r="E131" s="558" t="s">
        <v>712</v>
      </c>
      <c r="F131" s="587" t="s">
        <v>713</v>
      </c>
      <c r="G131" s="558" t="s">
        <v>966</v>
      </c>
      <c r="H131" s="558" t="s">
        <v>967</v>
      </c>
      <c r="I131" s="567">
        <v>8555.013671875</v>
      </c>
      <c r="J131" s="567">
        <v>3</v>
      </c>
      <c r="K131" s="568">
        <v>25665.041015625</v>
      </c>
    </row>
    <row r="132" spans="1:11" ht="14.45" customHeight="1" x14ac:dyDescent="0.2">
      <c r="A132" s="554" t="s">
        <v>477</v>
      </c>
      <c r="B132" s="555" t="s">
        <v>478</v>
      </c>
      <c r="C132" s="558" t="s">
        <v>483</v>
      </c>
      <c r="D132" s="587" t="s">
        <v>484</v>
      </c>
      <c r="E132" s="558" t="s">
        <v>712</v>
      </c>
      <c r="F132" s="587" t="s">
        <v>713</v>
      </c>
      <c r="G132" s="558" t="s">
        <v>968</v>
      </c>
      <c r="H132" s="558" t="s">
        <v>969</v>
      </c>
      <c r="I132" s="567">
        <v>1083.0050048828125</v>
      </c>
      <c r="J132" s="567">
        <v>10</v>
      </c>
      <c r="K132" s="568">
        <v>10830.0498046875</v>
      </c>
    </row>
    <row r="133" spans="1:11" ht="14.45" customHeight="1" x14ac:dyDescent="0.2">
      <c r="A133" s="554" t="s">
        <v>477</v>
      </c>
      <c r="B133" s="555" t="s">
        <v>478</v>
      </c>
      <c r="C133" s="558" t="s">
        <v>483</v>
      </c>
      <c r="D133" s="587" t="s">
        <v>484</v>
      </c>
      <c r="E133" s="558" t="s">
        <v>712</v>
      </c>
      <c r="F133" s="587" t="s">
        <v>713</v>
      </c>
      <c r="G133" s="558" t="s">
        <v>970</v>
      </c>
      <c r="H133" s="558" t="s">
        <v>971</v>
      </c>
      <c r="I133" s="567">
        <v>257.3900146484375</v>
      </c>
      <c r="J133" s="567">
        <v>49</v>
      </c>
      <c r="K133" s="568">
        <v>12612.169921875</v>
      </c>
    </row>
    <row r="134" spans="1:11" ht="14.45" customHeight="1" x14ac:dyDescent="0.2">
      <c r="A134" s="554" t="s">
        <v>477</v>
      </c>
      <c r="B134" s="555" t="s">
        <v>478</v>
      </c>
      <c r="C134" s="558" t="s">
        <v>483</v>
      </c>
      <c r="D134" s="587" t="s">
        <v>484</v>
      </c>
      <c r="E134" s="558" t="s">
        <v>712</v>
      </c>
      <c r="F134" s="587" t="s">
        <v>713</v>
      </c>
      <c r="G134" s="558" t="s">
        <v>972</v>
      </c>
      <c r="H134" s="558" t="s">
        <v>971</v>
      </c>
      <c r="I134" s="567">
        <v>1127.0697393002717</v>
      </c>
      <c r="J134" s="567">
        <v>235</v>
      </c>
      <c r="K134" s="568">
        <v>264860.8876953125</v>
      </c>
    </row>
    <row r="135" spans="1:11" ht="14.45" customHeight="1" x14ac:dyDescent="0.2">
      <c r="A135" s="554" t="s">
        <v>477</v>
      </c>
      <c r="B135" s="555" t="s">
        <v>478</v>
      </c>
      <c r="C135" s="558" t="s">
        <v>483</v>
      </c>
      <c r="D135" s="587" t="s">
        <v>484</v>
      </c>
      <c r="E135" s="558" t="s">
        <v>712</v>
      </c>
      <c r="F135" s="587" t="s">
        <v>713</v>
      </c>
      <c r="G135" s="558" t="s">
        <v>973</v>
      </c>
      <c r="H135" s="558" t="s">
        <v>974</v>
      </c>
      <c r="I135" s="567">
        <v>17476.544921875</v>
      </c>
      <c r="J135" s="567">
        <v>2</v>
      </c>
      <c r="K135" s="568">
        <v>34953.08984375</v>
      </c>
    </row>
    <row r="136" spans="1:11" ht="14.45" customHeight="1" x14ac:dyDescent="0.2">
      <c r="A136" s="554" t="s">
        <v>477</v>
      </c>
      <c r="B136" s="555" t="s">
        <v>478</v>
      </c>
      <c r="C136" s="558" t="s">
        <v>483</v>
      </c>
      <c r="D136" s="587" t="s">
        <v>484</v>
      </c>
      <c r="E136" s="558" t="s">
        <v>712</v>
      </c>
      <c r="F136" s="587" t="s">
        <v>713</v>
      </c>
      <c r="G136" s="558" t="s">
        <v>975</v>
      </c>
      <c r="H136" s="558" t="s">
        <v>976</v>
      </c>
      <c r="I136" s="567">
        <v>34471.69140625</v>
      </c>
      <c r="J136" s="567">
        <v>1</v>
      </c>
      <c r="K136" s="568">
        <v>34471.69140625</v>
      </c>
    </row>
    <row r="137" spans="1:11" ht="14.45" customHeight="1" x14ac:dyDescent="0.2">
      <c r="A137" s="554" t="s">
        <v>477</v>
      </c>
      <c r="B137" s="555" t="s">
        <v>478</v>
      </c>
      <c r="C137" s="558" t="s">
        <v>483</v>
      </c>
      <c r="D137" s="587" t="s">
        <v>484</v>
      </c>
      <c r="E137" s="558" t="s">
        <v>712</v>
      </c>
      <c r="F137" s="587" t="s">
        <v>713</v>
      </c>
      <c r="G137" s="558" t="s">
        <v>977</v>
      </c>
      <c r="H137" s="558" t="s">
        <v>978</v>
      </c>
      <c r="I137" s="567">
        <v>245.50499725341797</v>
      </c>
      <c r="J137" s="567">
        <v>2</v>
      </c>
      <c r="K137" s="568">
        <v>491.00999450683594</v>
      </c>
    </row>
    <row r="138" spans="1:11" ht="14.45" customHeight="1" x14ac:dyDescent="0.2">
      <c r="A138" s="554" t="s">
        <v>477</v>
      </c>
      <c r="B138" s="555" t="s">
        <v>478</v>
      </c>
      <c r="C138" s="558" t="s">
        <v>483</v>
      </c>
      <c r="D138" s="587" t="s">
        <v>484</v>
      </c>
      <c r="E138" s="558" t="s">
        <v>712</v>
      </c>
      <c r="F138" s="587" t="s">
        <v>713</v>
      </c>
      <c r="G138" s="558" t="s">
        <v>979</v>
      </c>
      <c r="H138" s="558" t="s">
        <v>980</v>
      </c>
      <c r="I138" s="567">
        <v>1523.3900146484375</v>
      </c>
      <c r="J138" s="567">
        <v>2</v>
      </c>
      <c r="K138" s="568">
        <v>3046.780029296875</v>
      </c>
    </row>
    <row r="139" spans="1:11" ht="14.45" customHeight="1" x14ac:dyDescent="0.2">
      <c r="A139" s="554" t="s">
        <v>477</v>
      </c>
      <c r="B139" s="555" t="s">
        <v>478</v>
      </c>
      <c r="C139" s="558" t="s">
        <v>483</v>
      </c>
      <c r="D139" s="587" t="s">
        <v>484</v>
      </c>
      <c r="E139" s="558" t="s">
        <v>712</v>
      </c>
      <c r="F139" s="587" t="s">
        <v>713</v>
      </c>
      <c r="G139" s="558" t="s">
        <v>981</v>
      </c>
      <c r="H139" s="558" t="s">
        <v>982</v>
      </c>
      <c r="I139" s="567">
        <v>11144.1201171875</v>
      </c>
      <c r="J139" s="567">
        <v>2</v>
      </c>
      <c r="K139" s="568">
        <v>22288.240234375</v>
      </c>
    </row>
    <row r="140" spans="1:11" ht="14.45" customHeight="1" x14ac:dyDescent="0.2">
      <c r="A140" s="554" t="s">
        <v>477</v>
      </c>
      <c r="B140" s="555" t="s">
        <v>478</v>
      </c>
      <c r="C140" s="558" t="s">
        <v>483</v>
      </c>
      <c r="D140" s="587" t="s">
        <v>484</v>
      </c>
      <c r="E140" s="558" t="s">
        <v>712</v>
      </c>
      <c r="F140" s="587" t="s">
        <v>713</v>
      </c>
      <c r="G140" s="558" t="s">
        <v>983</v>
      </c>
      <c r="H140" s="558" t="s">
        <v>984</v>
      </c>
      <c r="I140" s="567">
        <v>17966.080078125</v>
      </c>
      <c r="J140" s="567">
        <v>1</v>
      </c>
      <c r="K140" s="568">
        <v>17966.080078125</v>
      </c>
    </row>
    <row r="141" spans="1:11" ht="14.45" customHeight="1" x14ac:dyDescent="0.2">
      <c r="A141" s="554" t="s">
        <v>477</v>
      </c>
      <c r="B141" s="555" t="s">
        <v>478</v>
      </c>
      <c r="C141" s="558" t="s">
        <v>483</v>
      </c>
      <c r="D141" s="587" t="s">
        <v>484</v>
      </c>
      <c r="E141" s="558" t="s">
        <v>712</v>
      </c>
      <c r="F141" s="587" t="s">
        <v>713</v>
      </c>
      <c r="G141" s="558" t="s">
        <v>985</v>
      </c>
      <c r="H141" s="558" t="s">
        <v>986</v>
      </c>
      <c r="I141" s="567">
        <v>5978.60986328125</v>
      </c>
      <c r="J141" s="567">
        <v>1</v>
      </c>
      <c r="K141" s="568">
        <v>5978.60986328125</v>
      </c>
    </row>
    <row r="142" spans="1:11" ht="14.45" customHeight="1" x14ac:dyDescent="0.2">
      <c r="A142" s="554" t="s">
        <v>477</v>
      </c>
      <c r="B142" s="555" t="s">
        <v>478</v>
      </c>
      <c r="C142" s="558" t="s">
        <v>483</v>
      </c>
      <c r="D142" s="587" t="s">
        <v>484</v>
      </c>
      <c r="E142" s="558" t="s">
        <v>712</v>
      </c>
      <c r="F142" s="587" t="s">
        <v>713</v>
      </c>
      <c r="G142" s="558" t="s">
        <v>987</v>
      </c>
      <c r="H142" s="558" t="s">
        <v>988</v>
      </c>
      <c r="I142" s="567">
        <v>8470</v>
      </c>
      <c r="J142" s="567">
        <v>1</v>
      </c>
      <c r="K142" s="568">
        <v>8470</v>
      </c>
    </row>
    <row r="143" spans="1:11" ht="14.45" customHeight="1" x14ac:dyDescent="0.2">
      <c r="A143" s="554" t="s">
        <v>477</v>
      </c>
      <c r="B143" s="555" t="s">
        <v>478</v>
      </c>
      <c r="C143" s="558" t="s">
        <v>483</v>
      </c>
      <c r="D143" s="587" t="s">
        <v>484</v>
      </c>
      <c r="E143" s="558" t="s">
        <v>712</v>
      </c>
      <c r="F143" s="587" t="s">
        <v>713</v>
      </c>
      <c r="G143" s="558" t="s">
        <v>989</v>
      </c>
      <c r="H143" s="558" t="s">
        <v>990</v>
      </c>
      <c r="I143" s="567">
        <v>9801</v>
      </c>
      <c r="J143" s="567">
        <v>1</v>
      </c>
      <c r="K143" s="568">
        <v>9801</v>
      </c>
    </row>
    <row r="144" spans="1:11" ht="14.45" customHeight="1" x14ac:dyDescent="0.2">
      <c r="A144" s="554" t="s">
        <v>477</v>
      </c>
      <c r="B144" s="555" t="s">
        <v>478</v>
      </c>
      <c r="C144" s="558" t="s">
        <v>483</v>
      </c>
      <c r="D144" s="587" t="s">
        <v>484</v>
      </c>
      <c r="E144" s="558" t="s">
        <v>712</v>
      </c>
      <c r="F144" s="587" t="s">
        <v>713</v>
      </c>
      <c r="G144" s="558" t="s">
        <v>991</v>
      </c>
      <c r="H144" s="558" t="s">
        <v>992</v>
      </c>
      <c r="I144" s="567">
        <v>36300</v>
      </c>
      <c r="J144" s="567">
        <v>1</v>
      </c>
      <c r="K144" s="568">
        <v>36300</v>
      </c>
    </row>
    <row r="145" spans="1:11" ht="14.45" customHeight="1" x14ac:dyDescent="0.2">
      <c r="A145" s="554" t="s">
        <v>477</v>
      </c>
      <c r="B145" s="555" t="s">
        <v>478</v>
      </c>
      <c r="C145" s="558" t="s">
        <v>483</v>
      </c>
      <c r="D145" s="587" t="s">
        <v>484</v>
      </c>
      <c r="E145" s="558" t="s">
        <v>712</v>
      </c>
      <c r="F145" s="587" t="s">
        <v>713</v>
      </c>
      <c r="G145" s="558" t="s">
        <v>993</v>
      </c>
      <c r="H145" s="558" t="s">
        <v>994</v>
      </c>
      <c r="I145" s="567">
        <v>14495.7998046875</v>
      </c>
      <c r="J145" s="567">
        <v>2</v>
      </c>
      <c r="K145" s="568">
        <v>28991.599609375</v>
      </c>
    </row>
    <row r="146" spans="1:11" ht="14.45" customHeight="1" x14ac:dyDescent="0.2">
      <c r="A146" s="554" t="s">
        <v>477</v>
      </c>
      <c r="B146" s="555" t="s">
        <v>478</v>
      </c>
      <c r="C146" s="558" t="s">
        <v>483</v>
      </c>
      <c r="D146" s="587" t="s">
        <v>484</v>
      </c>
      <c r="E146" s="558" t="s">
        <v>712</v>
      </c>
      <c r="F146" s="587" t="s">
        <v>713</v>
      </c>
      <c r="G146" s="558" t="s">
        <v>995</v>
      </c>
      <c r="H146" s="558" t="s">
        <v>996</v>
      </c>
      <c r="I146" s="567">
        <v>29493.75</v>
      </c>
      <c r="J146" s="567">
        <v>3</v>
      </c>
      <c r="K146" s="568">
        <v>88481.25</v>
      </c>
    </row>
    <row r="147" spans="1:11" ht="14.45" customHeight="1" x14ac:dyDescent="0.2">
      <c r="A147" s="554" t="s">
        <v>477</v>
      </c>
      <c r="B147" s="555" t="s">
        <v>478</v>
      </c>
      <c r="C147" s="558" t="s">
        <v>483</v>
      </c>
      <c r="D147" s="587" t="s">
        <v>484</v>
      </c>
      <c r="E147" s="558" t="s">
        <v>712</v>
      </c>
      <c r="F147" s="587" t="s">
        <v>713</v>
      </c>
      <c r="G147" s="558" t="s">
        <v>997</v>
      </c>
      <c r="H147" s="558" t="s">
        <v>998</v>
      </c>
      <c r="I147" s="567">
        <v>15990.150390625</v>
      </c>
      <c r="J147" s="567">
        <v>1</v>
      </c>
      <c r="K147" s="568">
        <v>15990.150390625</v>
      </c>
    </row>
    <row r="148" spans="1:11" ht="14.45" customHeight="1" x14ac:dyDescent="0.2">
      <c r="A148" s="554" t="s">
        <v>477</v>
      </c>
      <c r="B148" s="555" t="s">
        <v>478</v>
      </c>
      <c r="C148" s="558" t="s">
        <v>483</v>
      </c>
      <c r="D148" s="587" t="s">
        <v>484</v>
      </c>
      <c r="E148" s="558" t="s">
        <v>712</v>
      </c>
      <c r="F148" s="587" t="s">
        <v>713</v>
      </c>
      <c r="G148" s="558" t="s">
        <v>999</v>
      </c>
      <c r="H148" s="558" t="s">
        <v>1000</v>
      </c>
      <c r="I148" s="567">
        <v>991.6300048828125</v>
      </c>
      <c r="J148" s="567">
        <v>41</v>
      </c>
      <c r="K148" s="568">
        <v>40656.849731445313</v>
      </c>
    </row>
    <row r="149" spans="1:11" ht="14.45" customHeight="1" x14ac:dyDescent="0.2">
      <c r="A149" s="554" t="s">
        <v>477</v>
      </c>
      <c r="B149" s="555" t="s">
        <v>478</v>
      </c>
      <c r="C149" s="558" t="s">
        <v>483</v>
      </c>
      <c r="D149" s="587" t="s">
        <v>484</v>
      </c>
      <c r="E149" s="558" t="s">
        <v>712</v>
      </c>
      <c r="F149" s="587" t="s">
        <v>713</v>
      </c>
      <c r="G149" s="558" t="s">
        <v>1001</v>
      </c>
      <c r="H149" s="558" t="s">
        <v>1002</v>
      </c>
      <c r="I149" s="567">
        <v>21599.6796875</v>
      </c>
      <c r="J149" s="567">
        <v>2</v>
      </c>
      <c r="K149" s="568">
        <v>43199.359375</v>
      </c>
    </row>
    <row r="150" spans="1:11" ht="14.45" customHeight="1" x14ac:dyDescent="0.2">
      <c r="A150" s="554" t="s">
        <v>477</v>
      </c>
      <c r="B150" s="555" t="s">
        <v>478</v>
      </c>
      <c r="C150" s="558" t="s">
        <v>483</v>
      </c>
      <c r="D150" s="587" t="s">
        <v>484</v>
      </c>
      <c r="E150" s="558" t="s">
        <v>712</v>
      </c>
      <c r="F150" s="587" t="s">
        <v>713</v>
      </c>
      <c r="G150" s="558" t="s">
        <v>1003</v>
      </c>
      <c r="H150" s="558" t="s">
        <v>1004</v>
      </c>
      <c r="I150" s="567">
        <v>16555.220703125</v>
      </c>
      <c r="J150" s="567">
        <v>1</v>
      </c>
      <c r="K150" s="568">
        <v>16555.220703125</v>
      </c>
    </row>
    <row r="151" spans="1:11" ht="14.45" customHeight="1" x14ac:dyDescent="0.2">
      <c r="A151" s="554" t="s">
        <v>477</v>
      </c>
      <c r="B151" s="555" t="s">
        <v>478</v>
      </c>
      <c r="C151" s="558" t="s">
        <v>483</v>
      </c>
      <c r="D151" s="587" t="s">
        <v>484</v>
      </c>
      <c r="E151" s="558" t="s">
        <v>712</v>
      </c>
      <c r="F151" s="587" t="s">
        <v>713</v>
      </c>
      <c r="G151" s="558" t="s">
        <v>1005</v>
      </c>
      <c r="H151" s="558" t="s">
        <v>1006</v>
      </c>
      <c r="I151" s="567">
        <v>480.60000610351563</v>
      </c>
      <c r="J151" s="567">
        <v>15</v>
      </c>
      <c r="K151" s="568">
        <v>7209.0000610351563</v>
      </c>
    </row>
    <row r="152" spans="1:11" ht="14.45" customHeight="1" x14ac:dyDescent="0.2">
      <c r="A152" s="554" t="s">
        <v>477</v>
      </c>
      <c r="B152" s="555" t="s">
        <v>478</v>
      </c>
      <c r="C152" s="558" t="s">
        <v>483</v>
      </c>
      <c r="D152" s="587" t="s">
        <v>484</v>
      </c>
      <c r="E152" s="558" t="s">
        <v>712</v>
      </c>
      <c r="F152" s="587" t="s">
        <v>713</v>
      </c>
      <c r="G152" s="558" t="s">
        <v>1007</v>
      </c>
      <c r="H152" s="558" t="s">
        <v>1008</v>
      </c>
      <c r="I152" s="567">
        <v>961.21002197265625</v>
      </c>
      <c r="J152" s="567">
        <v>2</v>
      </c>
      <c r="K152" s="568">
        <v>1922.4200439453125</v>
      </c>
    </row>
    <row r="153" spans="1:11" ht="14.45" customHeight="1" x14ac:dyDescent="0.2">
      <c r="A153" s="554" t="s">
        <v>477</v>
      </c>
      <c r="B153" s="555" t="s">
        <v>478</v>
      </c>
      <c r="C153" s="558" t="s">
        <v>483</v>
      </c>
      <c r="D153" s="587" t="s">
        <v>484</v>
      </c>
      <c r="E153" s="558" t="s">
        <v>712</v>
      </c>
      <c r="F153" s="587" t="s">
        <v>713</v>
      </c>
      <c r="G153" s="558" t="s">
        <v>1009</v>
      </c>
      <c r="H153" s="558" t="s">
        <v>1010</v>
      </c>
      <c r="I153" s="567">
        <v>653</v>
      </c>
      <c r="J153" s="567">
        <v>1</v>
      </c>
      <c r="K153" s="568">
        <v>653</v>
      </c>
    </row>
    <row r="154" spans="1:11" ht="14.45" customHeight="1" x14ac:dyDescent="0.2">
      <c r="A154" s="554" t="s">
        <v>477</v>
      </c>
      <c r="B154" s="555" t="s">
        <v>478</v>
      </c>
      <c r="C154" s="558" t="s">
        <v>483</v>
      </c>
      <c r="D154" s="587" t="s">
        <v>484</v>
      </c>
      <c r="E154" s="558" t="s">
        <v>712</v>
      </c>
      <c r="F154" s="587" t="s">
        <v>713</v>
      </c>
      <c r="G154" s="558" t="s">
        <v>1011</v>
      </c>
      <c r="H154" s="558" t="s">
        <v>1012</v>
      </c>
      <c r="I154" s="567">
        <v>510.739990234375</v>
      </c>
      <c r="J154" s="567">
        <v>1</v>
      </c>
      <c r="K154" s="568">
        <v>510.739990234375</v>
      </c>
    </row>
    <row r="155" spans="1:11" ht="14.45" customHeight="1" x14ac:dyDescent="0.2">
      <c r="A155" s="554" t="s">
        <v>477</v>
      </c>
      <c r="B155" s="555" t="s">
        <v>478</v>
      </c>
      <c r="C155" s="558" t="s">
        <v>483</v>
      </c>
      <c r="D155" s="587" t="s">
        <v>484</v>
      </c>
      <c r="E155" s="558" t="s">
        <v>712</v>
      </c>
      <c r="F155" s="587" t="s">
        <v>713</v>
      </c>
      <c r="G155" s="558" t="s">
        <v>1013</v>
      </c>
      <c r="H155" s="558" t="s">
        <v>1014</v>
      </c>
      <c r="I155" s="567">
        <v>6305.330078125</v>
      </c>
      <c r="J155" s="567">
        <v>1</v>
      </c>
      <c r="K155" s="568">
        <v>6305.330078125</v>
      </c>
    </row>
    <row r="156" spans="1:11" ht="14.45" customHeight="1" x14ac:dyDescent="0.2">
      <c r="A156" s="554" t="s">
        <v>477</v>
      </c>
      <c r="B156" s="555" t="s">
        <v>478</v>
      </c>
      <c r="C156" s="558" t="s">
        <v>483</v>
      </c>
      <c r="D156" s="587" t="s">
        <v>484</v>
      </c>
      <c r="E156" s="558" t="s">
        <v>712</v>
      </c>
      <c r="F156" s="587" t="s">
        <v>713</v>
      </c>
      <c r="G156" s="558" t="s">
        <v>1015</v>
      </c>
      <c r="H156" s="558" t="s">
        <v>1016</v>
      </c>
      <c r="I156" s="567">
        <v>37853.19921875</v>
      </c>
      <c r="J156" s="567">
        <v>1</v>
      </c>
      <c r="K156" s="568">
        <v>37853.19921875</v>
      </c>
    </row>
    <row r="157" spans="1:11" ht="14.45" customHeight="1" x14ac:dyDescent="0.2">
      <c r="A157" s="554" t="s">
        <v>477</v>
      </c>
      <c r="B157" s="555" t="s">
        <v>478</v>
      </c>
      <c r="C157" s="558" t="s">
        <v>483</v>
      </c>
      <c r="D157" s="587" t="s">
        <v>484</v>
      </c>
      <c r="E157" s="558" t="s">
        <v>712</v>
      </c>
      <c r="F157" s="587" t="s">
        <v>713</v>
      </c>
      <c r="G157" s="558" t="s">
        <v>1017</v>
      </c>
      <c r="H157" s="558" t="s">
        <v>1018</v>
      </c>
      <c r="I157" s="567">
        <v>6469.8701171875</v>
      </c>
      <c r="J157" s="567">
        <v>2</v>
      </c>
      <c r="K157" s="568">
        <v>12939.740234375</v>
      </c>
    </row>
    <row r="158" spans="1:11" ht="14.45" customHeight="1" x14ac:dyDescent="0.2">
      <c r="A158" s="554" t="s">
        <v>477</v>
      </c>
      <c r="B158" s="555" t="s">
        <v>478</v>
      </c>
      <c r="C158" s="558" t="s">
        <v>483</v>
      </c>
      <c r="D158" s="587" t="s">
        <v>484</v>
      </c>
      <c r="E158" s="558" t="s">
        <v>712</v>
      </c>
      <c r="F158" s="587" t="s">
        <v>713</v>
      </c>
      <c r="G158" s="558" t="s">
        <v>1019</v>
      </c>
      <c r="H158" s="558" t="s">
        <v>1020</v>
      </c>
      <c r="I158" s="567">
        <v>25395.48046875</v>
      </c>
      <c r="J158" s="567">
        <v>1</v>
      </c>
      <c r="K158" s="568">
        <v>25395.48046875</v>
      </c>
    </row>
    <row r="159" spans="1:11" ht="14.45" customHeight="1" x14ac:dyDescent="0.2">
      <c r="A159" s="554" t="s">
        <v>477</v>
      </c>
      <c r="B159" s="555" t="s">
        <v>478</v>
      </c>
      <c r="C159" s="558" t="s">
        <v>483</v>
      </c>
      <c r="D159" s="587" t="s">
        <v>484</v>
      </c>
      <c r="E159" s="558" t="s">
        <v>712</v>
      </c>
      <c r="F159" s="587" t="s">
        <v>713</v>
      </c>
      <c r="G159" s="558" t="s">
        <v>1021</v>
      </c>
      <c r="H159" s="558" t="s">
        <v>1022</v>
      </c>
      <c r="I159" s="567">
        <v>17762.400390625</v>
      </c>
      <c r="J159" s="567">
        <v>1</v>
      </c>
      <c r="K159" s="568">
        <v>17762.400390625</v>
      </c>
    </row>
    <row r="160" spans="1:11" ht="14.45" customHeight="1" x14ac:dyDescent="0.2">
      <c r="A160" s="554" t="s">
        <v>477</v>
      </c>
      <c r="B160" s="555" t="s">
        <v>478</v>
      </c>
      <c r="C160" s="558" t="s">
        <v>483</v>
      </c>
      <c r="D160" s="587" t="s">
        <v>484</v>
      </c>
      <c r="E160" s="558" t="s">
        <v>712</v>
      </c>
      <c r="F160" s="587" t="s">
        <v>713</v>
      </c>
      <c r="G160" s="558" t="s">
        <v>1023</v>
      </c>
      <c r="H160" s="558" t="s">
        <v>1024</v>
      </c>
      <c r="I160" s="567">
        <v>4474.580078125</v>
      </c>
      <c r="J160" s="567">
        <v>1</v>
      </c>
      <c r="K160" s="568">
        <v>4474.580078125</v>
      </c>
    </row>
    <row r="161" spans="1:11" ht="14.45" customHeight="1" x14ac:dyDescent="0.2">
      <c r="A161" s="554" t="s">
        <v>477</v>
      </c>
      <c r="B161" s="555" t="s">
        <v>478</v>
      </c>
      <c r="C161" s="558" t="s">
        <v>483</v>
      </c>
      <c r="D161" s="587" t="s">
        <v>484</v>
      </c>
      <c r="E161" s="558" t="s">
        <v>712</v>
      </c>
      <c r="F161" s="587" t="s">
        <v>713</v>
      </c>
      <c r="G161" s="558" t="s">
        <v>1025</v>
      </c>
      <c r="H161" s="558" t="s">
        <v>1026</v>
      </c>
      <c r="I161" s="567">
        <v>8643.0302734375</v>
      </c>
      <c r="J161" s="567">
        <v>1</v>
      </c>
      <c r="K161" s="568">
        <v>8643.0302734375</v>
      </c>
    </row>
    <row r="162" spans="1:11" ht="14.45" customHeight="1" x14ac:dyDescent="0.2">
      <c r="A162" s="554" t="s">
        <v>477</v>
      </c>
      <c r="B162" s="555" t="s">
        <v>478</v>
      </c>
      <c r="C162" s="558" t="s">
        <v>483</v>
      </c>
      <c r="D162" s="587" t="s">
        <v>484</v>
      </c>
      <c r="E162" s="558" t="s">
        <v>712</v>
      </c>
      <c r="F162" s="587" t="s">
        <v>713</v>
      </c>
      <c r="G162" s="558" t="s">
        <v>1027</v>
      </c>
      <c r="H162" s="558" t="s">
        <v>1028</v>
      </c>
      <c r="I162" s="567">
        <v>1583.8900146484375</v>
      </c>
      <c r="J162" s="567">
        <v>1</v>
      </c>
      <c r="K162" s="568">
        <v>1583.8900146484375</v>
      </c>
    </row>
    <row r="163" spans="1:11" ht="14.45" customHeight="1" x14ac:dyDescent="0.2">
      <c r="A163" s="554" t="s">
        <v>477</v>
      </c>
      <c r="B163" s="555" t="s">
        <v>478</v>
      </c>
      <c r="C163" s="558" t="s">
        <v>483</v>
      </c>
      <c r="D163" s="587" t="s">
        <v>484</v>
      </c>
      <c r="E163" s="558" t="s">
        <v>712</v>
      </c>
      <c r="F163" s="587" t="s">
        <v>713</v>
      </c>
      <c r="G163" s="558" t="s">
        <v>1029</v>
      </c>
      <c r="H163" s="558" t="s">
        <v>1030</v>
      </c>
      <c r="I163" s="567">
        <v>19602</v>
      </c>
      <c r="J163" s="567">
        <v>1</v>
      </c>
      <c r="K163" s="568">
        <v>19602</v>
      </c>
    </row>
    <row r="164" spans="1:11" ht="14.45" customHeight="1" x14ac:dyDescent="0.2">
      <c r="A164" s="554" t="s">
        <v>477</v>
      </c>
      <c r="B164" s="555" t="s">
        <v>478</v>
      </c>
      <c r="C164" s="558" t="s">
        <v>483</v>
      </c>
      <c r="D164" s="587" t="s">
        <v>484</v>
      </c>
      <c r="E164" s="558" t="s">
        <v>712</v>
      </c>
      <c r="F164" s="587" t="s">
        <v>713</v>
      </c>
      <c r="G164" s="558" t="s">
        <v>1031</v>
      </c>
      <c r="H164" s="558" t="s">
        <v>1032</v>
      </c>
      <c r="I164" s="567">
        <v>1.1150000095367432</v>
      </c>
      <c r="J164" s="567">
        <v>2000</v>
      </c>
      <c r="K164" s="568">
        <v>2238.4999694824219</v>
      </c>
    </row>
    <row r="165" spans="1:11" ht="14.45" customHeight="1" x14ac:dyDescent="0.2">
      <c r="A165" s="554" t="s">
        <v>477</v>
      </c>
      <c r="B165" s="555" t="s">
        <v>478</v>
      </c>
      <c r="C165" s="558" t="s">
        <v>483</v>
      </c>
      <c r="D165" s="587" t="s">
        <v>484</v>
      </c>
      <c r="E165" s="558" t="s">
        <v>712</v>
      </c>
      <c r="F165" s="587" t="s">
        <v>713</v>
      </c>
      <c r="G165" s="558" t="s">
        <v>1033</v>
      </c>
      <c r="H165" s="558" t="s">
        <v>1034</v>
      </c>
      <c r="I165" s="567">
        <v>7457.2099609375</v>
      </c>
      <c r="J165" s="567">
        <v>28</v>
      </c>
      <c r="K165" s="568">
        <v>208801.7587890625</v>
      </c>
    </row>
    <row r="166" spans="1:11" ht="14.45" customHeight="1" x14ac:dyDescent="0.2">
      <c r="A166" s="554" t="s">
        <v>477</v>
      </c>
      <c r="B166" s="555" t="s">
        <v>478</v>
      </c>
      <c r="C166" s="558" t="s">
        <v>483</v>
      </c>
      <c r="D166" s="587" t="s">
        <v>484</v>
      </c>
      <c r="E166" s="558" t="s">
        <v>712</v>
      </c>
      <c r="F166" s="587" t="s">
        <v>713</v>
      </c>
      <c r="G166" s="558" t="s">
        <v>1035</v>
      </c>
      <c r="H166" s="558" t="s">
        <v>1036</v>
      </c>
      <c r="I166" s="567">
        <v>1645.300048828125</v>
      </c>
      <c r="J166" s="567">
        <v>94</v>
      </c>
      <c r="K166" s="568">
        <v>154658.02001953125</v>
      </c>
    </row>
    <row r="167" spans="1:11" ht="14.45" customHeight="1" x14ac:dyDescent="0.2">
      <c r="A167" s="554" t="s">
        <v>477</v>
      </c>
      <c r="B167" s="555" t="s">
        <v>478</v>
      </c>
      <c r="C167" s="558" t="s">
        <v>483</v>
      </c>
      <c r="D167" s="587" t="s">
        <v>484</v>
      </c>
      <c r="E167" s="558" t="s">
        <v>712</v>
      </c>
      <c r="F167" s="587" t="s">
        <v>713</v>
      </c>
      <c r="G167" s="558" t="s">
        <v>1037</v>
      </c>
      <c r="H167" s="558" t="s">
        <v>1038</v>
      </c>
      <c r="I167" s="567">
        <v>15652.5595703125</v>
      </c>
      <c r="J167" s="567">
        <v>22</v>
      </c>
      <c r="K167" s="568">
        <v>344356.310546875</v>
      </c>
    </row>
    <row r="168" spans="1:11" ht="14.45" customHeight="1" x14ac:dyDescent="0.2">
      <c r="A168" s="554" t="s">
        <v>477</v>
      </c>
      <c r="B168" s="555" t="s">
        <v>478</v>
      </c>
      <c r="C168" s="558" t="s">
        <v>483</v>
      </c>
      <c r="D168" s="587" t="s">
        <v>484</v>
      </c>
      <c r="E168" s="558" t="s">
        <v>712</v>
      </c>
      <c r="F168" s="587" t="s">
        <v>713</v>
      </c>
      <c r="G168" s="558" t="s">
        <v>1039</v>
      </c>
      <c r="H168" s="558" t="s">
        <v>1040</v>
      </c>
      <c r="I168" s="567">
        <v>5977.39990234375</v>
      </c>
      <c r="J168" s="567">
        <v>1</v>
      </c>
      <c r="K168" s="568">
        <v>5977.39990234375</v>
      </c>
    </row>
    <row r="169" spans="1:11" ht="14.45" customHeight="1" x14ac:dyDescent="0.2">
      <c r="A169" s="554" t="s">
        <v>477</v>
      </c>
      <c r="B169" s="555" t="s">
        <v>478</v>
      </c>
      <c r="C169" s="558" t="s">
        <v>483</v>
      </c>
      <c r="D169" s="587" t="s">
        <v>484</v>
      </c>
      <c r="E169" s="558" t="s">
        <v>712</v>
      </c>
      <c r="F169" s="587" t="s">
        <v>713</v>
      </c>
      <c r="G169" s="558" t="s">
        <v>1041</v>
      </c>
      <c r="H169" s="558" t="s">
        <v>1042</v>
      </c>
      <c r="I169" s="567">
        <v>1393.9200439453125</v>
      </c>
      <c r="J169" s="567">
        <v>1</v>
      </c>
      <c r="K169" s="568">
        <v>1393.9200439453125</v>
      </c>
    </row>
    <row r="170" spans="1:11" ht="14.45" customHeight="1" x14ac:dyDescent="0.2">
      <c r="A170" s="554" t="s">
        <v>477</v>
      </c>
      <c r="B170" s="555" t="s">
        <v>478</v>
      </c>
      <c r="C170" s="558" t="s">
        <v>483</v>
      </c>
      <c r="D170" s="587" t="s">
        <v>484</v>
      </c>
      <c r="E170" s="558" t="s">
        <v>712</v>
      </c>
      <c r="F170" s="587" t="s">
        <v>713</v>
      </c>
      <c r="G170" s="558" t="s">
        <v>1043</v>
      </c>
      <c r="H170" s="558" t="s">
        <v>1044</v>
      </c>
      <c r="I170" s="567">
        <v>133.22000122070313</v>
      </c>
      <c r="J170" s="567">
        <v>3</v>
      </c>
      <c r="K170" s="568">
        <v>399.67001342773438</v>
      </c>
    </row>
    <row r="171" spans="1:11" ht="14.45" customHeight="1" x14ac:dyDescent="0.2">
      <c r="A171" s="554" t="s">
        <v>477</v>
      </c>
      <c r="B171" s="555" t="s">
        <v>478</v>
      </c>
      <c r="C171" s="558" t="s">
        <v>483</v>
      </c>
      <c r="D171" s="587" t="s">
        <v>484</v>
      </c>
      <c r="E171" s="558" t="s">
        <v>712</v>
      </c>
      <c r="F171" s="587" t="s">
        <v>713</v>
      </c>
      <c r="G171" s="558" t="s">
        <v>1045</v>
      </c>
      <c r="H171" s="558" t="s">
        <v>1046</v>
      </c>
      <c r="I171" s="567">
        <v>12084.23046875</v>
      </c>
      <c r="J171" s="567">
        <v>1</v>
      </c>
      <c r="K171" s="568">
        <v>12084.23046875</v>
      </c>
    </row>
    <row r="172" spans="1:11" ht="14.45" customHeight="1" x14ac:dyDescent="0.2">
      <c r="A172" s="554" t="s">
        <v>477</v>
      </c>
      <c r="B172" s="555" t="s">
        <v>478</v>
      </c>
      <c r="C172" s="558" t="s">
        <v>483</v>
      </c>
      <c r="D172" s="587" t="s">
        <v>484</v>
      </c>
      <c r="E172" s="558" t="s">
        <v>712</v>
      </c>
      <c r="F172" s="587" t="s">
        <v>713</v>
      </c>
      <c r="G172" s="558" t="s">
        <v>1047</v>
      </c>
      <c r="H172" s="558" t="s">
        <v>1048</v>
      </c>
      <c r="I172" s="567">
        <v>8748.83984375</v>
      </c>
      <c r="J172" s="567">
        <v>1</v>
      </c>
      <c r="K172" s="568">
        <v>8748.83984375</v>
      </c>
    </row>
    <row r="173" spans="1:11" ht="14.45" customHeight="1" x14ac:dyDescent="0.2">
      <c r="A173" s="554" t="s">
        <v>477</v>
      </c>
      <c r="B173" s="555" t="s">
        <v>478</v>
      </c>
      <c r="C173" s="558" t="s">
        <v>483</v>
      </c>
      <c r="D173" s="587" t="s">
        <v>484</v>
      </c>
      <c r="E173" s="558" t="s">
        <v>1049</v>
      </c>
      <c r="F173" s="587" t="s">
        <v>1050</v>
      </c>
      <c r="G173" s="558" t="s">
        <v>1051</v>
      </c>
      <c r="H173" s="558" t="s">
        <v>1052</v>
      </c>
      <c r="I173" s="567">
        <v>602.75</v>
      </c>
      <c r="J173" s="567">
        <v>2</v>
      </c>
      <c r="K173" s="568">
        <v>1205.5</v>
      </c>
    </row>
    <row r="174" spans="1:11" ht="14.45" customHeight="1" x14ac:dyDescent="0.2">
      <c r="A174" s="554" t="s">
        <v>477</v>
      </c>
      <c r="B174" s="555" t="s">
        <v>478</v>
      </c>
      <c r="C174" s="558" t="s">
        <v>483</v>
      </c>
      <c r="D174" s="587" t="s">
        <v>484</v>
      </c>
      <c r="E174" s="558" t="s">
        <v>1049</v>
      </c>
      <c r="F174" s="587" t="s">
        <v>1050</v>
      </c>
      <c r="G174" s="558" t="s">
        <v>1051</v>
      </c>
      <c r="H174" s="558" t="s">
        <v>1053</v>
      </c>
      <c r="I174" s="567">
        <v>1525</v>
      </c>
      <c r="J174" s="567">
        <v>12</v>
      </c>
      <c r="K174" s="568">
        <v>18575</v>
      </c>
    </row>
    <row r="175" spans="1:11" ht="14.45" customHeight="1" x14ac:dyDescent="0.2">
      <c r="A175" s="554" t="s">
        <v>477</v>
      </c>
      <c r="B175" s="555" t="s">
        <v>478</v>
      </c>
      <c r="C175" s="558" t="s">
        <v>483</v>
      </c>
      <c r="D175" s="587" t="s">
        <v>484</v>
      </c>
      <c r="E175" s="558" t="s">
        <v>1049</v>
      </c>
      <c r="F175" s="587" t="s">
        <v>1050</v>
      </c>
      <c r="G175" s="558" t="s">
        <v>1051</v>
      </c>
      <c r="H175" s="558" t="s">
        <v>1054</v>
      </c>
      <c r="I175" s="567">
        <v>479.60000610351563</v>
      </c>
      <c r="J175" s="567">
        <v>2</v>
      </c>
      <c r="K175" s="568">
        <v>959.20001220703125</v>
      </c>
    </row>
    <row r="176" spans="1:11" ht="14.45" customHeight="1" x14ac:dyDescent="0.2">
      <c r="A176" s="554" t="s">
        <v>477</v>
      </c>
      <c r="B176" s="555" t="s">
        <v>478</v>
      </c>
      <c r="C176" s="558" t="s">
        <v>483</v>
      </c>
      <c r="D176" s="587" t="s">
        <v>484</v>
      </c>
      <c r="E176" s="558" t="s">
        <v>1055</v>
      </c>
      <c r="F176" s="587" t="s">
        <v>1056</v>
      </c>
      <c r="G176" s="558" t="s">
        <v>1057</v>
      </c>
      <c r="H176" s="558" t="s">
        <v>1058</v>
      </c>
      <c r="I176" s="567">
        <v>112.52999877929688</v>
      </c>
      <c r="J176" s="567">
        <v>1</v>
      </c>
      <c r="K176" s="568">
        <v>112.52999877929688</v>
      </c>
    </row>
    <row r="177" spans="1:11" ht="14.45" customHeight="1" x14ac:dyDescent="0.2">
      <c r="A177" s="554" t="s">
        <v>477</v>
      </c>
      <c r="B177" s="555" t="s">
        <v>478</v>
      </c>
      <c r="C177" s="558" t="s">
        <v>483</v>
      </c>
      <c r="D177" s="587" t="s">
        <v>484</v>
      </c>
      <c r="E177" s="558" t="s">
        <v>1055</v>
      </c>
      <c r="F177" s="587" t="s">
        <v>1056</v>
      </c>
      <c r="G177" s="558" t="s">
        <v>1059</v>
      </c>
      <c r="H177" s="558" t="s">
        <v>1060</v>
      </c>
      <c r="I177" s="567">
        <v>119.79000091552734</v>
      </c>
      <c r="J177" s="567">
        <v>1</v>
      </c>
      <c r="K177" s="568">
        <v>119.79000091552734</v>
      </c>
    </row>
    <row r="178" spans="1:11" ht="14.45" customHeight="1" x14ac:dyDescent="0.2">
      <c r="A178" s="554" t="s">
        <v>477</v>
      </c>
      <c r="B178" s="555" t="s">
        <v>478</v>
      </c>
      <c r="C178" s="558" t="s">
        <v>483</v>
      </c>
      <c r="D178" s="587" t="s">
        <v>484</v>
      </c>
      <c r="E178" s="558" t="s">
        <v>1055</v>
      </c>
      <c r="F178" s="587" t="s">
        <v>1056</v>
      </c>
      <c r="G178" s="558" t="s">
        <v>1061</v>
      </c>
      <c r="H178" s="558" t="s">
        <v>1062</v>
      </c>
      <c r="I178" s="567">
        <v>17318.188565340908</v>
      </c>
      <c r="J178" s="567">
        <v>11</v>
      </c>
      <c r="K178" s="568">
        <v>190500.07421875</v>
      </c>
    </row>
    <row r="179" spans="1:11" ht="14.45" customHeight="1" x14ac:dyDescent="0.2">
      <c r="A179" s="554" t="s">
        <v>477</v>
      </c>
      <c r="B179" s="555" t="s">
        <v>478</v>
      </c>
      <c r="C179" s="558" t="s">
        <v>483</v>
      </c>
      <c r="D179" s="587" t="s">
        <v>484</v>
      </c>
      <c r="E179" s="558" t="s">
        <v>1055</v>
      </c>
      <c r="F179" s="587" t="s">
        <v>1056</v>
      </c>
      <c r="G179" s="558" t="s">
        <v>1063</v>
      </c>
      <c r="H179" s="558" t="s">
        <v>1064</v>
      </c>
      <c r="I179" s="567">
        <v>1076.9000244140625</v>
      </c>
      <c r="J179" s="567">
        <v>2</v>
      </c>
      <c r="K179" s="568">
        <v>2153.800048828125</v>
      </c>
    </row>
    <row r="180" spans="1:11" ht="14.45" customHeight="1" x14ac:dyDescent="0.2">
      <c r="A180" s="554" t="s">
        <v>477</v>
      </c>
      <c r="B180" s="555" t="s">
        <v>478</v>
      </c>
      <c r="C180" s="558" t="s">
        <v>483</v>
      </c>
      <c r="D180" s="587" t="s">
        <v>484</v>
      </c>
      <c r="E180" s="558" t="s">
        <v>1055</v>
      </c>
      <c r="F180" s="587" t="s">
        <v>1056</v>
      </c>
      <c r="G180" s="558" t="s">
        <v>1065</v>
      </c>
      <c r="H180" s="558" t="s">
        <v>1066</v>
      </c>
      <c r="I180" s="567">
        <v>34.849998474121094</v>
      </c>
      <c r="J180" s="567">
        <v>10</v>
      </c>
      <c r="K180" s="568">
        <v>348.48001098632813</v>
      </c>
    </row>
    <row r="181" spans="1:11" ht="14.45" customHeight="1" x14ac:dyDescent="0.2">
      <c r="A181" s="554" t="s">
        <v>477</v>
      </c>
      <c r="B181" s="555" t="s">
        <v>478</v>
      </c>
      <c r="C181" s="558" t="s">
        <v>483</v>
      </c>
      <c r="D181" s="587" t="s">
        <v>484</v>
      </c>
      <c r="E181" s="558" t="s">
        <v>1055</v>
      </c>
      <c r="F181" s="587" t="s">
        <v>1056</v>
      </c>
      <c r="G181" s="558" t="s">
        <v>1067</v>
      </c>
      <c r="H181" s="558" t="s">
        <v>1068</v>
      </c>
      <c r="I181" s="567">
        <v>36.080001831054688</v>
      </c>
      <c r="J181" s="567">
        <v>100</v>
      </c>
      <c r="K181" s="568">
        <v>3608.219970703125</v>
      </c>
    </row>
    <row r="182" spans="1:11" ht="14.45" customHeight="1" x14ac:dyDescent="0.2">
      <c r="A182" s="554" t="s">
        <v>477</v>
      </c>
      <c r="B182" s="555" t="s">
        <v>478</v>
      </c>
      <c r="C182" s="558" t="s">
        <v>483</v>
      </c>
      <c r="D182" s="587" t="s">
        <v>484</v>
      </c>
      <c r="E182" s="558" t="s">
        <v>1055</v>
      </c>
      <c r="F182" s="587" t="s">
        <v>1056</v>
      </c>
      <c r="G182" s="558" t="s">
        <v>1069</v>
      </c>
      <c r="H182" s="558" t="s">
        <v>1070</v>
      </c>
      <c r="I182" s="567">
        <v>786.5</v>
      </c>
      <c r="J182" s="567">
        <v>1</v>
      </c>
      <c r="K182" s="568">
        <v>786.5</v>
      </c>
    </row>
    <row r="183" spans="1:11" ht="14.45" customHeight="1" x14ac:dyDescent="0.2">
      <c r="A183" s="554" t="s">
        <v>477</v>
      </c>
      <c r="B183" s="555" t="s">
        <v>478</v>
      </c>
      <c r="C183" s="558" t="s">
        <v>483</v>
      </c>
      <c r="D183" s="587" t="s">
        <v>484</v>
      </c>
      <c r="E183" s="558" t="s">
        <v>1055</v>
      </c>
      <c r="F183" s="587" t="s">
        <v>1056</v>
      </c>
      <c r="G183" s="558" t="s">
        <v>1071</v>
      </c>
      <c r="H183" s="558" t="s">
        <v>1072</v>
      </c>
      <c r="I183" s="567">
        <v>786.5</v>
      </c>
      <c r="J183" s="567">
        <v>1</v>
      </c>
      <c r="K183" s="568">
        <v>786.5</v>
      </c>
    </row>
    <row r="184" spans="1:11" ht="14.45" customHeight="1" x14ac:dyDescent="0.2">
      <c r="A184" s="554" t="s">
        <v>477</v>
      </c>
      <c r="B184" s="555" t="s">
        <v>478</v>
      </c>
      <c r="C184" s="558" t="s">
        <v>483</v>
      </c>
      <c r="D184" s="587" t="s">
        <v>484</v>
      </c>
      <c r="E184" s="558" t="s">
        <v>1055</v>
      </c>
      <c r="F184" s="587" t="s">
        <v>1056</v>
      </c>
      <c r="G184" s="558" t="s">
        <v>1073</v>
      </c>
      <c r="H184" s="558" t="s">
        <v>1074</v>
      </c>
      <c r="I184" s="567">
        <v>786.5</v>
      </c>
      <c r="J184" s="567">
        <v>1</v>
      </c>
      <c r="K184" s="568">
        <v>786.5</v>
      </c>
    </row>
    <row r="185" spans="1:11" ht="14.45" customHeight="1" x14ac:dyDescent="0.2">
      <c r="A185" s="554" t="s">
        <v>477</v>
      </c>
      <c r="B185" s="555" t="s">
        <v>478</v>
      </c>
      <c r="C185" s="558" t="s">
        <v>483</v>
      </c>
      <c r="D185" s="587" t="s">
        <v>484</v>
      </c>
      <c r="E185" s="558" t="s">
        <v>1055</v>
      </c>
      <c r="F185" s="587" t="s">
        <v>1056</v>
      </c>
      <c r="G185" s="558" t="s">
        <v>1075</v>
      </c>
      <c r="H185" s="558" t="s">
        <v>1076</v>
      </c>
      <c r="I185" s="567">
        <v>786.5</v>
      </c>
      <c r="J185" s="567">
        <v>1</v>
      </c>
      <c r="K185" s="568">
        <v>786.5</v>
      </c>
    </row>
    <row r="186" spans="1:11" ht="14.45" customHeight="1" x14ac:dyDescent="0.2">
      <c r="A186" s="554" t="s">
        <v>477</v>
      </c>
      <c r="B186" s="555" t="s">
        <v>478</v>
      </c>
      <c r="C186" s="558" t="s">
        <v>483</v>
      </c>
      <c r="D186" s="587" t="s">
        <v>484</v>
      </c>
      <c r="E186" s="558" t="s">
        <v>1055</v>
      </c>
      <c r="F186" s="587" t="s">
        <v>1056</v>
      </c>
      <c r="G186" s="558" t="s">
        <v>1077</v>
      </c>
      <c r="H186" s="558" t="s">
        <v>1078</v>
      </c>
      <c r="I186" s="567">
        <v>786.5</v>
      </c>
      <c r="J186" s="567">
        <v>1</v>
      </c>
      <c r="K186" s="568">
        <v>786.5</v>
      </c>
    </row>
    <row r="187" spans="1:11" ht="14.45" customHeight="1" x14ac:dyDescent="0.2">
      <c r="A187" s="554" t="s">
        <v>477</v>
      </c>
      <c r="B187" s="555" t="s">
        <v>478</v>
      </c>
      <c r="C187" s="558" t="s">
        <v>483</v>
      </c>
      <c r="D187" s="587" t="s">
        <v>484</v>
      </c>
      <c r="E187" s="558" t="s">
        <v>1055</v>
      </c>
      <c r="F187" s="587" t="s">
        <v>1056</v>
      </c>
      <c r="G187" s="558" t="s">
        <v>1079</v>
      </c>
      <c r="H187" s="558" t="s">
        <v>1080</v>
      </c>
      <c r="I187" s="567">
        <v>786.5</v>
      </c>
      <c r="J187" s="567">
        <v>1</v>
      </c>
      <c r="K187" s="568">
        <v>786.5</v>
      </c>
    </row>
    <row r="188" spans="1:11" ht="14.45" customHeight="1" x14ac:dyDescent="0.2">
      <c r="A188" s="554" t="s">
        <v>477</v>
      </c>
      <c r="B188" s="555" t="s">
        <v>478</v>
      </c>
      <c r="C188" s="558" t="s">
        <v>483</v>
      </c>
      <c r="D188" s="587" t="s">
        <v>484</v>
      </c>
      <c r="E188" s="558" t="s">
        <v>1055</v>
      </c>
      <c r="F188" s="587" t="s">
        <v>1056</v>
      </c>
      <c r="G188" s="558" t="s">
        <v>1081</v>
      </c>
      <c r="H188" s="558" t="s">
        <v>1082</v>
      </c>
      <c r="I188" s="567">
        <v>786.5</v>
      </c>
      <c r="J188" s="567">
        <v>1</v>
      </c>
      <c r="K188" s="568">
        <v>786.5</v>
      </c>
    </row>
    <row r="189" spans="1:11" ht="14.45" customHeight="1" x14ac:dyDescent="0.2">
      <c r="A189" s="554" t="s">
        <v>477</v>
      </c>
      <c r="B189" s="555" t="s">
        <v>478</v>
      </c>
      <c r="C189" s="558" t="s">
        <v>483</v>
      </c>
      <c r="D189" s="587" t="s">
        <v>484</v>
      </c>
      <c r="E189" s="558" t="s">
        <v>1055</v>
      </c>
      <c r="F189" s="587" t="s">
        <v>1056</v>
      </c>
      <c r="G189" s="558" t="s">
        <v>1083</v>
      </c>
      <c r="H189" s="558" t="s">
        <v>1084</v>
      </c>
      <c r="I189" s="567">
        <v>1.6299999952316284</v>
      </c>
      <c r="J189" s="567">
        <v>1000</v>
      </c>
      <c r="K189" s="568">
        <v>1632.2900390625</v>
      </c>
    </row>
    <row r="190" spans="1:11" ht="14.45" customHeight="1" x14ac:dyDescent="0.2">
      <c r="A190" s="554" t="s">
        <v>477</v>
      </c>
      <c r="B190" s="555" t="s">
        <v>478</v>
      </c>
      <c r="C190" s="558" t="s">
        <v>483</v>
      </c>
      <c r="D190" s="587" t="s">
        <v>484</v>
      </c>
      <c r="E190" s="558" t="s">
        <v>1055</v>
      </c>
      <c r="F190" s="587" t="s">
        <v>1056</v>
      </c>
      <c r="G190" s="558" t="s">
        <v>1085</v>
      </c>
      <c r="H190" s="558" t="s">
        <v>1086</v>
      </c>
      <c r="I190" s="567">
        <v>0.62999999523162842</v>
      </c>
      <c r="J190" s="567">
        <v>6000</v>
      </c>
      <c r="K190" s="568">
        <v>3775.2000732421875</v>
      </c>
    </row>
    <row r="191" spans="1:11" ht="14.45" customHeight="1" x14ac:dyDescent="0.2">
      <c r="A191" s="554" t="s">
        <v>477</v>
      </c>
      <c r="B191" s="555" t="s">
        <v>478</v>
      </c>
      <c r="C191" s="558" t="s">
        <v>483</v>
      </c>
      <c r="D191" s="587" t="s">
        <v>484</v>
      </c>
      <c r="E191" s="558" t="s">
        <v>1055</v>
      </c>
      <c r="F191" s="587" t="s">
        <v>1056</v>
      </c>
      <c r="G191" s="558" t="s">
        <v>1087</v>
      </c>
      <c r="H191" s="558" t="s">
        <v>1088</v>
      </c>
      <c r="I191" s="567">
        <v>2.6500000953674316</v>
      </c>
      <c r="J191" s="567">
        <v>4800</v>
      </c>
      <c r="K191" s="568">
        <v>12705</v>
      </c>
    </row>
    <row r="192" spans="1:11" ht="14.45" customHeight="1" x14ac:dyDescent="0.2">
      <c r="A192" s="554" t="s">
        <v>477</v>
      </c>
      <c r="B192" s="555" t="s">
        <v>478</v>
      </c>
      <c r="C192" s="558" t="s">
        <v>483</v>
      </c>
      <c r="D192" s="587" t="s">
        <v>484</v>
      </c>
      <c r="E192" s="558" t="s">
        <v>1055</v>
      </c>
      <c r="F192" s="587" t="s">
        <v>1056</v>
      </c>
      <c r="G192" s="558" t="s">
        <v>1089</v>
      </c>
      <c r="H192" s="558" t="s">
        <v>1090</v>
      </c>
      <c r="I192" s="567">
        <v>0.95500001311302185</v>
      </c>
      <c r="J192" s="567">
        <v>2000</v>
      </c>
      <c r="K192" s="568">
        <v>1913.1300048828125</v>
      </c>
    </row>
    <row r="193" spans="1:11" ht="14.45" customHeight="1" x14ac:dyDescent="0.2">
      <c r="A193" s="554" t="s">
        <v>477</v>
      </c>
      <c r="B193" s="555" t="s">
        <v>478</v>
      </c>
      <c r="C193" s="558" t="s">
        <v>483</v>
      </c>
      <c r="D193" s="587" t="s">
        <v>484</v>
      </c>
      <c r="E193" s="558" t="s">
        <v>1055</v>
      </c>
      <c r="F193" s="587" t="s">
        <v>1056</v>
      </c>
      <c r="G193" s="558" t="s">
        <v>1091</v>
      </c>
      <c r="H193" s="558" t="s">
        <v>1092</v>
      </c>
      <c r="I193" s="567">
        <v>1.6299999952316284</v>
      </c>
      <c r="J193" s="567">
        <v>1920</v>
      </c>
      <c r="K193" s="568">
        <v>3121.800048828125</v>
      </c>
    </row>
    <row r="194" spans="1:11" ht="14.45" customHeight="1" x14ac:dyDescent="0.2">
      <c r="A194" s="554" t="s">
        <v>477</v>
      </c>
      <c r="B194" s="555" t="s">
        <v>478</v>
      </c>
      <c r="C194" s="558" t="s">
        <v>483</v>
      </c>
      <c r="D194" s="587" t="s">
        <v>484</v>
      </c>
      <c r="E194" s="558" t="s">
        <v>1055</v>
      </c>
      <c r="F194" s="587" t="s">
        <v>1056</v>
      </c>
      <c r="G194" s="558" t="s">
        <v>1093</v>
      </c>
      <c r="H194" s="558" t="s">
        <v>1094</v>
      </c>
      <c r="I194" s="567">
        <v>0.33000001311302185</v>
      </c>
      <c r="J194" s="567">
        <v>5000</v>
      </c>
      <c r="K194" s="568">
        <v>1633.5000610351563</v>
      </c>
    </row>
    <row r="195" spans="1:11" ht="14.45" customHeight="1" x14ac:dyDescent="0.2">
      <c r="A195" s="554" t="s">
        <v>477</v>
      </c>
      <c r="B195" s="555" t="s">
        <v>478</v>
      </c>
      <c r="C195" s="558" t="s">
        <v>483</v>
      </c>
      <c r="D195" s="587" t="s">
        <v>484</v>
      </c>
      <c r="E195" s="558" t="s">
        <v>1055</v>
      </c>
      <c r="F195" s="587" t="s">
        <v>1056</v>
      </c>
      <c r="G195" s="558" t="s">
        <v>1095</v>
      </c>
      <c r="H195" s="558" t="s">
        <v>1096</v>
      </c>
      <c r="I195" s="567">
        <v>0.30000001192092896</v>
      </c>
      <c r="J195" s="567">
        <v>12000</v>
      </c>
      <c r="K195" s="568">
        <v>3630</v>
      </c>
    </row>
    <row r="196" spans="1:11" ht="14.45" customHeight="1" x14ac:dyDescent="0.2">
      <c r="A196" s="554" t="s">
        <v>477</v>
      </c>
      <c r="B196" s="555" t="s">
        <v>478</v>
      </c>
      <c r="C196" s="558" t="s">
        <v>483</v>
      </c>
      <c r="D196" s="587" t="s">
        <v>484</v>
      </c>
      <c r="E196" s="558" t="s">
        <v>1055</v>
      </c>
      <c r="F196" s="587" t="s">
        <v>1056</v>
      </c>
      <c r="G196" s="558" t="s">
        <v>1097</v>
      </c>
      <c r="H196" s="558" t="s">
        <v>1098</v>
      </c>
      <c r="I196" s="567">
        <v>4492.2900390625</v>
      </c>
      <c r="J196" s="567">
        <v>2</v>
      </c>
      <c r="K196" s="568">
        <v>8984.580078125</v>
      </c>
    </row>
    <row r="197" spans="1:11" ht="14.45" customHeight="1" x14ac:dyDescent="0.2">
      <c r="A197" s="554" t="s">
        <v>477</v>
      </c>
      <c r="B197" s="555" t="s">
        <v>478</v>
      </c>
      <c r="C197" s="558" t="s">
        <v>483</v>
      </c>
      <c r="D197" s="587" t="s">
        <v>484</v>
      </c>
      <c r="E197" s="558" t="s">
        <v>1055</v>
      </c>
      <c r="F197" s="587" t="s">
        <v>1056</v>
      </c>
      <c r="G197" s="558" t="s">
        <v>1099</v>
      </c>
      <c r="H197" s="558" t="s">
        <v>1100</v>
      </c>
      <c r="I197" s="567">
        <v>0.5899999737739563</v>
      </c>
      <c r="J197" s="567">
        <v>1000</v>
      </c>
      <c r="K197" s="568">
        <v>585.760009765625</v>
      </c>
    </row>
    <row r="198" spans="1:11" ht="14.45" customHeight="1" x14ac:dyDescent="0.2">
      <c r="A198" s="554" t="s">
        <v>477</v>
      </c>
      <c r="B198" s="555" t="s">
        <v>478</v>
      </c>
      <c r="C198" s="558" t="s">
        <v>483</v>
      </c>
      <c r="D198" s="587" t="s">
        <v>484</v>
      </c>
      <c r="E198" s="558" t="s">
        <v>1055</v>
      </c>
      <c r="F198" s="587" t="s">
        <v>1056</v>
      </c>
      <c r="G198" s="558" t="s">
        <v>1101</v>
      </c>
      <c r="H198" s="558" t="s">
        <v>1102</v>
      </c>
      <c r="I198" s="567">
        <v>0.17000000178813934</v>
      </c>
      <c r="J198" s="567">
        <v>13000</v>
      </c>
      <c r="K198" s="568">
        <v>2172.6000061035156</v>
      </c>
    </row>
    <row r="199" spans="1:11" ht="14.45" customHeight="1" x14ac:dyDescent="0.2">
      <c r="A199" s="554" t="s">
        <v>477</v>
      </c>
      <c r="B199" s="555" t="s">
        <v>478</v>
      </c>
      <c r="C199" s="558" t="s">
        <v>483</v>
      </c>
      <c r="D199" s="587" t="s">
        <v>484</v>
      </c>
      <c r="E199" s="558" t="s">
        <v>1055</v>
      </c>
      <c r="F199" s="587" t="s">
        <v>1056</v>
      </c>
      <c r="G199" s="558" t="s">
        <v>1103</v>
      </c>
      <c r="H199" s="558" t="s">
        <v>1104</v>
      </c>
      <c r="I199" s="567">
        <v>0.20000000298023224</v>
      </c>
      <c r="J199" s="567">
        <v>6000</v>
      </c>
      <c r="K199" s="568">
        <v>1186.9099731445313</v>
      </c>
    </row>
    <row r="200" spans="1:11" ht="14.45" customHeight="1" x14ac:dyDescent="0.2">
      <c r="A200" s="554" t="s">
        <v>477</v>
      </c>
      <c r="B200" s="555" t="s">
        <v>478</v>
      </c>
      <c r="C200" s="558" t="s">
        <v>483</v>
      </c>
      <c r="D200" s="587" t="s">
        <v>484</v>
      </c>
      <c r="E200" s="558" t="s">
        <v>1055</v>
      </c>
      <c r="F200" s="587" t="s">
        <v>1056</v>
      </c>
      <c r="G200" s="558" t="s">
        <v>1105</v>
      </c>
      <c r="H200" s="558" t="s">
        <v>1106</v>
      </c>
      <c r="I200" s="567">
        <v>0.27750001102685928</v>
      </c>
      <c r="J200" s="567">
        <v>20000</v>
      </c>
      <c r="K200" s="568">
        <v>5516.6500244140625</v>
      </c>
    </row>
    <row r="201" spans="1:11" ht="14.45" customHeight="1" x14ac:dyDescent="0.2">
      <c r="A201" s="554" t="s">
        <v>477</v>
      </c>
      <c r="B201" s="555" t="s">
        <v>478</v>
      </c>
      <c r="C201" s="558" t="s">
        <v>483</v>
      </c>
      <c r="D201" s="587" t="s">
        <v>484</v>
      </c>
      <c r="E201" s="558" t="s">
        <v>1055</v>
      </c>
      <c r="F201" s="587" t="s">
        <v>1056</v>
      </c>
      <c r="G201" s="558" t="s">
        <v>1107</v>
      </c>
      <c r="H201" s="558" t="s">
        <v>1108</v>
      </c>
      <c r="I201" s="567">
        <v>9.5500001907348633</v>
      </c>
      <c r="J201" s="567">
        <v>2000</v>
      </c>
      <c r="K201" s="568">
        <v>19100.08984375</v>
      </c>
    </row>
    <row r="202" spans="1:11" ht="14.45" customHeight="1" x14ac:dyDescent="0.2">
      <c r="A202" s="554" t="s">
        <v>477</v>
      </c>
      <c r="B202" s="555" t="s">
        <v>478</v>
      </c>
      <c r="C202" s="558" t="s">
        <v>483</v>
      </c>
      <c r="D202" s="587" t="s">
        <v>484</v>
      </c>
      <c r="E202" s="558" t="s">
        <v>1055</v>
      </c>
      <c r="F202" s="587" t="s">
        <v>1056</v>
      </c>
      <c r="G202" s="558" t="s">
        <v>1109</v>
      </c>
      <c r="H202" s="558" t="s">
        <v>1110</v>
      </c>
      <c r="I202" s="567">
        <v>9.1599998474121094</v>
      </c>
      <c r="J202" s="567">
        <v>2000</v>
      </c>
      <c r="K202" s="568">
        <v>18324.7705078125</v>
      </c>
    </row>
    <row r="203" spans="1:11" ht="14.45" customHeight="1" x14ac:dyDescent="0.2">
      <c r="A203" s="554" t="s">
        <v>477</v>
      </c>
      <c r="B203" s="555" t="s">
        <v>478</v>
      </c>
      <c r="C203" s="558" t="s">
        <v>483</v>
      </c>
      <c r="D203" s="587" t="s">
        <v>484</v>
      </c>
      <c r="E203" s="558" t="s">
        <v>1055</v>
      </c>
      <c r="F203" s="587" t="s">
        <v>1056</v>
      </c>
      <c r="G203" s="558" t="s">
        <v>1111</v>
      </c>
      <c r="H203" s="558" t="s">
        <v>1112</v>
      </c>
      <c r="I203" s="567">
        <v>0.80714286225182674</v>
      </c>
      <c r="J203" s="567">
        <v>38000</v>
      </c>
      <c r="K203" s="568">
        <v>30129</v>
      </c>
    </row>
    <row r="204" spans="1:11" ht="14.45" customHeight="1" x14ac:dyDescent="0.2">
      <c r="A204" s="554" t="s">
        <v>477</v>
      </c>
      <c r="B204" s="555" t="s">
        <v>478</v>
      </c>
      <c r="C204" s="558" t="s">
        <v>483</v>
      </c>
      <c r="D204" s="587" t="s">
        <v>484</v>
      </c>
      <c r="E204" s="558" t="s">
        <v>1055</v>
      </c>
      <c r="F204" s="587" t="s">
        <v>1056</v>
      </c>
      <c r="G204" s="558" t="s">
        <v>1113</v>
      </c>
      <c r="H204" s="558" t="s">
        <v>1114</v>
      </c>
      <c r="I204" s="567">
        <v>3.9235999488830569</v>
      </c>
      <c r="J204" s="567">
        <v>63000</v>
      </c>
      <c r="K204" s="568">
        <v>255538.22143554688</v>
      </c>
    </row>
    <row r="205" spans="1:11" ht="14.45" customHeight="1" x14ac:dyDescent="0.2">
      <c r="A205" s="554" t="s">
        <v>477</v>
      </c>
      <c r="B205" s="555" t="s">
        <v>478</v>
      </c>
      <c r="C205" s="558" t="s">
        <v>483</v>
      </c>
      <c r="D205" s="587" t="s">
        <v>484</v>
      </c>
      <c r="E205" s="558" t="s">
        <v>1055</v>
      </c>
      <c r="F205" s="587" t="s">
        <v>1056</v>
      </c>
      <c r="G205" s="558" t="s">
        <v>1115</v>
      </c>
      <c r="H205" s="558" t="s">
        <v>1116</v>
      </c>
      <c r="I205" s="567">
        <v>6.0500001907348633</v>
      </c>
      <c r="J205" s="567">
        <v>31000</v>
      </c>
      <c r="K205" s="568">
        <v>187550</v>
      </c>
    </row>
    <row r="206" spans="1:11" ht="14.45" customHeight="1" x14ac:dyDescent="0.2">
      <c r="A206" s="554" t="s">
        <v>477</v>
      </c>
      <c r="B206" s="555" t="s">
        <v>478</v>
      </c>
      <c r="C206" s="558" t="s">
        <v>483</v>
      </c>
      <c r="D206" s="587" t="s">
        <v>484</v>
      </c>
      <c r="E206" s="558" t="s">
        <v>1055</v>
      </c>
      <c r="F206" s="587" t="s">
        <v>1056</v>
      </c>
      <c r="G206" s="558" t="s">
        <v>1117</v>
      </c>
      <c r="H206" s="558" t="s">
        <v>1118</v>
      </c>
      <c r="I206" s="567">
        <v>786.5</v>
      </c>
      <c r="J206" s="567">
        <v>4</v>
      </c>
      <c r="K206" s="568">
        <v>3146</v>
      </c>
    </row>
    <row r="207" spans="1:11" ht="14.45" customHeight="1" x14ac:dyDescent="0.2">
      <c r="A207" s="554" t="s">
        <v>477</v>
      </c>
      <c r="B207" s="555" t="s">
        <v>478</v>
      </c>
      <c r="C207" s="558" t="s">
        <v>483</v>
      </c>
      <c r="D207" s="587" t="s">
        <v>484</v>
      </c>
      <c r="E207" s="558" t="s">
        <v>1055</v>
      </c>
      <c r="F207" s="587" t="s">
        <v>1056</v>
      </c>
      <c r="G207" s="558" t="s">
        <v>1119</v>
      </c>
      <c r="H207" s="558" t="s">
        <v>1120</v>
      </c>
      <c r="I207" s="567">
        <v>94.379997253417969</v>
      </c>
      <c r="J207" s="567">
        <v>5</v>
      </c>
      <c r="K207" s="568">
        <v>471.89999389648438</v>
      </c>
    </row>
    <row r="208" spans="1:11" ht="14.45" customHeight="1" x14ac:dyDescent="0.2">
      <c r="A208" s="554" t="s">
        <v>477</v>
      </c>
      <c r="B208" s="555" t="s">
        <v>478</v>
      </c>
      <c r="C208" s="558" t="s">
        <v>483</v>
      </c>
      <c r="D208" s="587" t="s">
        <v>484</v>
      </c>
      <c r="E208" s="558" t="s">
        <v>1055</v>
      </c>
      <c r="F208" s="587" t="s">
        <v>1056</v>
      </c>
      <c r="G208" s="558" t="s">
        <v>1121</v>
      </c>
      <c r="H208" s="558" t="s">
        <v>1122</v>
      </c>
      <c r="I208" s="567">
        <v>154.8800048828125</v>
      </c>
      <c r="J208" s="567">
        <v>4</v>
      </c>
      <c r="K208" s="568">
        <v>619.52001953125</v>
      </c>
    </row>
    <row r="209" spans="1:11" ht="14.45" customHeight="1" x14ac:dyDescent="0.2">
      <c r="A209" s="554" t="s">
        <v>477</v>
      </c>
      <c r="B209" s="555" t="s">
        <v>478</v>
      </c>
      <c r="C209" s="558" t="s">
        <v>483</v>
      </c>
      <c r="D209" s="587" t="s">
        <v>484</v>
      </c>
      <c r="E209" s="558" t="s">
        <v>1055</v>
      </c>
      <c r="F209" s="587" t="s">
        <v>1056</v>
      </c>
      <c r="G209" s="558" t="s">
        <v>1123</v>
      </c>
      <c r="H209" s="558" t="s">
        <v>1124</v>
      </c>
      <c r="I209" s="567">
        <v>3.4500000476837158</v>
      </c>
      <c r="J209" s="567">
        <v>400</v>
      </c>
      <c r="K209" s="568">
        <v>1379.4000244140625</v>
      </c>
    </row>
    <row r="210" spans="1:11" ht="14.45" customHeight="1" x14ac:dyDescent="0.2">
      <c r="A210" s="554" t="s">
        <v>477</v>
      </c>
      <c r="B210" s="555" t="s">
        <v>478</v>
      </c>
      <c r="C210" s="558" t="s">
        <v>483</v>
      </c>
      <c r="D210" s="587" t="s">
        <v>484</v>
      </c>
      <c r="E210" s="558" t="s">
        <v>1125</v>
      </c>
      <c r="F210" s="587" t="s">
        <v>1126</v>
      </c>
      <c r="G210" s="558" t="s">
        <v>1127</v>
      </c>
      <c r="H210" s="558" t="s">
        <v>1128</v>
      </c>
      <c r="I210" s="567">
        <v>0.5</v>
      </c>
      <c r="J210" s="567">
        <v>200</v>
      </c>
      <c r="K210" s="568">
        <v>100</v>
      </c>
    </row>
    <row r="211" spans="1:11" ht="14.45" customHeight="1" x14ac:dyDescent="0.2">
      <c r="A211" s="554" t="s">
        <v>477</v>
      </c>
      <c r="B211" s="555" t="s">
        <v>478</v>
      </c>
      <c r="C211" s="558" t="s">
        <v>483</v>
      </c>
      <c r="D211" s="587" t="s">
        <v>484</v>
      </c>
      <c r="E211" s="558" t="s">
        <v>1125</v>
      </c>
      <c r="F211" s="587" t="s">
        <v>1126</v>
      </c>
      <c r="G211" s="558" t="s">
        <v>1129</v>
      </c>
      <c r="H211" s="558" t="s">
        <v>1130</v>
      </c>
      <c r="I211" s="567">
        <v>0.33499999940395353</v>
      </c>
      <c r="J211" s="567">
        <v>3900</v>
      </c>
      <c r="K211" s="568">
        <v>1291.5199966430664</v>
      </c>
    </row>
    <row r="212" spans="1:11" ht="14.45" customHeight="1" x14ac:dyDescent="0.2">
      <c r="A212" s="554" t="s">
        <v>477</v>
      </c>
      <c r="B212" s="555" t="s">
        <v>478</v>
      </c>
      <c r="C212" s="558" t="s">
        <v>483</v>
      </c>
      <c r="D212" s="587" t="s">
        <v>484</v>
      </c>
      <c r="E212" s="558" t="s">
        <v>1125</v>
      </c>
      <c r="F212" s="587" t="s">
        <v>1126</v>
      </c>
      <c r="G212" s="558" t="s">
        <v>1131</v>
      </c>
      <c r="H212" s="558" t="s">
        <v>1132</v>
      </c>
      <c r="I212" s="567">
        <v>13.015000343322754</v>
      </c>
      <c r="J212" s="567">
        <v>19</v>
      </c>
      <c r="K212" s="568">
        <v>247.34999847412109</v>
      </c>
    </row>
    <row r="213" spans="1:11" ht="14.45" customHeight="1" x14ac:dyDescent="0.2">
      <c r="A213" s="554" t="s">
        <v>477</v>
      </c>
      <c r="B213" s="555" t="s">
        <v>478</v>
      </c>
      <c r="C213" s="558" t="s">
        <v>483</v>
      </c>
      <c r="D213" s="587" t="s">
        <v>484</v>
      </c>
      <c r="E213" s="558" t="s">
        <v>1125</v>
      </c>
      <c r="F213" s="587" t="s">
        <v>1126</v>
      </c>
      <c r="G213" s="558" t="s">
        <v>1133</v>
      </c>
      <c r="H213" s="558" t="s">
        <v>1134</v>
      </c>
      <c r="I213" s="567">
        <v>0.85500001907348633</v>
      </c>
      <c r="J213" s="567">
        <v>350</v>
      </c>
      <c r="K213" s="568">
        <v>299.75</v>
      </c>
    </row>
    <row r="214" spans="1:11" ht="14.45" customHeight="1" x14ac:dyDescent="0.2">
      <c r="A214" s="554" t="s">
        <v>477</v>
      </c>
      <c r="B214" s="555" t="s">
        <v>478</v>
      </c>
      <c r="C214" s="558" t="s">
        <v>483</v>
      </c>
      <c r="D214" s="587" t="s">
        <v>484</v>
      </c>
      <c r="E214" s="558" t="s">
        <v>1125</v>
      </c>
      <c r="F214" s="587" t="s">
        <v>1126</v>
      </c>
      <c r="G214" s="558" t="s">
        <v>1135</v>
      </c>
      <c r="H214" s="558" t="s">
        <v>1136</v>
      </c>
      <c r="I214" s="567">
        <v>46.315000534057617</v>
      </c>
      <c r="J214" s="567">
        <v>18</v>
      </c>
      <c r="K214" s="568">
        <v>833.65998840332031</v>
      </c>
    </row>
    <row r="215" spans="1:11" ht="14.45" customHeight="1" x14ac:dyDescent="0.2">
      <c r="A215" s="554" t="s">
        <v>477</v>
      </c>
      <c r="B215" s="555" t="s">
        <v>478</v>
      </c>
      <c r="C215" s="558" t="s">
        <v>483</v>
      </c>
      <c r="D215" s="587" t="s">
        <v>484</v>
      </c>
      <c r="E215" s="558" t="s">
        <v>1125</v>
      </c>
      <c r="F215" s="587" t="s">
        <v>1126</v>
      </c>
      <c r="G215" s="558" t="s">
        <v>1137</v>
      </c>
      <c r="H215" s="558" t="s">
        <v>1138</v>
      </c>
      <c r="I215" s="567">
        <v>8.3900003433227539</v>
      </c>
      <c r="J215" s="567">
        <v>5</v>
      </c>
      <c r="K215" s="568">
        <v>41.950000762939453</v>
      </c>
    </row>
    <row r="216" spans="1:11" ht="14.45" customHeight="1" x14ac:dyDescent="0.2">
      <c r="A216" s="554" t="s">
        <v>477</v>
      </c>
      <c r="B216" s="555" t="s">
        <v>478</v>
      </c>
      <c r="C216" s="558" t="s">
        <v>483</v>
      </c>
      <c r="D216" s="587" t="s">
        <v>484</v>
      </c>
      <c r="E216" s="558" t="s">
        <v>1125</v>
      </c>
      <c r="F216" s="587" t="s">
        <v>1126</v>
      </c>
      <c r="G216" s="558" t="s">
        <v>1139</v>
      </c>
      <c r="H216" s="558" t="s">
        <v>1140</v>
      </c>
      <c r="I216" s="567">
        <v>2.1099998950958252</v>
      </c>
      <c r="J216" s="567">
        <v>80</v>
      </c>
      <c r="K216" s="568">
        <v>168.47999572753906</v>
      </c>
    </row>
    <row r="217" spans="1:11" ht="14.45" customHeight="1" x14ac:dyDescent="0.2">
      <c r="A217" s="554" t="s">
        <v>477</v>
      </c>
      <c r="B217" s="555" t="s">
        <v>478</v>
      </c>
      <c r="C217" s="558" t="s">
        <v>483</v>
      </c>
      <c r="D217" s="587" t="s">
        <v>484</v>
      </c>
      <c r="E217" s="558" t="s">
        <v>1125</v>
      </c>
      <c r="F217" s="587" t="s">
        <v>1126</v>
      </c>
      <c r="G217" s="558" t="s">
        <v>1141</v>
      </c>
      <c r="H217" s="558" t="s">
        <v>1142</v>
      </c>
      <c r="I217" s="567">
        <v>12.199999809265137</v>
      </c>
      <c r="J217" s="567">
        <v>6</v>
      </c>
      <c r="K217" s="568">
        <v>73.180000305175781</v>
      </c>
    </row>
    <row r="218" spans="1:11" ht="14.45" customHeight="1" x14ac:dyDescent="0.2">
      <c r="A218" s="554" t="s">
        <v>477</v>
      </c>
      <c r="B218" s="555" t="s">
        <v>478</v>
      </c>
      <c r="C218" s="558" t="s">
        <v>483</v>
      </c>
      <c r="D218" s="587" t="s">
        <v>484</v>
      </c>
      <c r="E218" s="558" t="s">
        <v>1125</v>
      </c>
      <c r="F218" s="587" t="s">
        <v>1126</v>
      </c>
      <c r="G218" s="558" t="s">
        <v>1143</v>
      </c>
      <c r="H218" s="558" t="s">
        <v>1144</v>
      </c>
      <c r="I218" s="567">
        <v>15.75</v>
      </c>
      <c r="J218" s="567">
        <v>10</v>
      </c>
      <c r="K218" s="568">
        <v>157.5</v>
      </c>
    </row>
    <row r="219" spans="1:11" ht="14.45" customHeight="1" x14ac:dyDescent="0.2">
      <c r="A219" s="554" t="s">
        <v>477</v>
      </c>
      <c r="B219" s="555" t="s">
        <v>478</v>
      </c>
      <c r="C219" s="558" t="s">
        <v>483</v>
      </c>
      <c r="D219" s="587" t="s">
        <v>484</v>
      </c>
      <c r="E219" s="558" t="s">
        <v>1125</v>
      </c>
      <c r="F219" s="587" t="s">
        <v>1126</v>
      </c>
      <c r="G219" s="558" t="s">
        <v>1145</v>
      </c>
      <c r="H219" s="558" t="s">
        <v>1146</v>
      </c>
      <c r="I219" s="567">
        <v>105.45999908447266</v>
      </c>
      <c r="J219" s="567">
        <v>1</v>
      </c>
      <c r="K219" s="568">
        <v>105.45999908447266</v>
      </c>
    </row>
    <row r="220" spans="1:11" ht="14.45" customHeight="1" x14ac:dyDescent="0.2">
      <c r="A220" s="554" t="s">
        <v>477</v>
      </c>
      <c r="B220" s="555" t="s">
        <v>478</v>
      </c>
      <c r="C220" s="558" t="s">
        <v>483</v>
      </c>
      <c r="D220" s="587" t="s">
        <v>484</v>
      </c>
      <c r="E220" s="558" t="s">
        <v>1125</v>
      </c>
      <c r="F220" s="587" t="s">
        <v>1126</v>
      </c>
      <c r="G220" s="558" t="s">
        <v>1147</v>
      </c>
      <c r="H220" s="558" t="s">
        <v>1148</v>
      </c>
      <c r="I220" s="567">
        <v>260.29998779296875</v>
      </c>
      <c r="J220" s="567">
        <v>37</v>
      </c>
      <c r="K220" s="568">
        <v>9631.099853515625</v>
      </c>
    </row>
    <row r="221" spans="1:11" ht="14.45" customHeight="1" x14ac:dyDescent="0.2">
      <c r="A221" s="554" t="s">
        <v>477</v>
      </c>
      <c r="B221" s="555" t="s">
        <v>478</v>
      </c>
      <c r="C221" s="558" t="s">
        <v>483</v>
      </c>
      <c r="D221" s="587" t="s">
        <v>484</v>
      </c>
      <c r="E221" s="558" t="s">
        <v>1125</v>
      </c>
      <c r="F221" s="587" t="s">
        <v>1126</v>
      </c>
      <c r="G221" s="558" t="s">
        <v>1147</v>
      </c>
      <c r="H221" s="558" t="s">
        <v>1149</v>
      </c>
      <c r="I221" s="567">
        <v>260.29998779296875</v>
      </c>
      <c r="J221" s="567">
        <v>26</v>
      </c>
      <c r="K221" s="568">
        <v>6767.7901611328125</v>
      </c>
    </row>
    <row r="222" spans="1:11" ht="14.45" customHeight="1" x14ac:dyDescent="0.2">
      <c r="A222" s="554" t="s">
        <v>477</v>
      </c>
      <c r="B222" s="555" t="s">
        <v>478</v>
      </c>
      <c r="C222" s="558" t="s">
        <v>483</v>
      </c>
      <c r="D222" s="587" t="s">
        <v>484</v>
      </c>
      <c r="E222" s="558" t="s">
        <v>1150</v>
      </c>
      <c r="F222" s="587" t="s">
        <v>1151</v>
      </c>
      <c r="G222" s="558" t="s">
        <v>1152</v>
      </c>
      <c r="H222" s="558" t="s">
        <v>1153</v>
      </c>
      <c r="I222" s="567">
        <v>2.9000000953674316</v>
      </c>
      <c r="J222" s="567">
        <v>200</v>
      </c>
      <c r="K222" s="568">
        <v>580</v>
      </c>
    </row>
    <row r="223" spans="1:11" ht="14.45" customHeight="1" x14ac:dyDescent="0.2">
      <c r="A223" s="554" t="s">
        <v>477</v>
      </c>
      <c r="B223" s="555" t="s">
        <v>478</v>
      </c>
      <c r="C223" s="558" t="s">
        <v>483</v>
      </c>
      <c r="D223" s="587" t="s">
        <v>484</v>
      </c>
      <c r="E223" s="558" t="s">
        <v>1150</v>
      </c>
      <c r="F223" s="587" t="s">
        <v>1151</v>
      </c>
      <c r="G223" s="558" t="s">
        <v>1154</v>
      </c>
      <c r="H223" s="558" t="s">
        <v>1155</v>
      </c>
      <c r="I223" s="567">
        <v>2472.030029296875</v>
      </c>
      <c r="J223" s="567">
        <v>2</v>
      </c>
      <c r="K223" s="568">
        <v>4944.06005859375</v>
      </c>
    </row>
    <row r="224" spans="1:11" ht="14.45" customHeight="1" x14ac:dyDescent="0.2">
      <c r="A224" s="554" t="s">
        <v>477</v>
      </c>
      <c r="B224" s="555" t="s">
        <v>478</v>
      </c>
      <c r="C224" s="558" t="s">
        <v>483</v>
      </c>
      <c r="D224" s="587" t="s">
        <v>484</v>
      </c>
      <c r="E224" s="558" t="s">
        <v>1150</v>
      </c>
      <c r="F224" s="587" t="s">
        <v>1151</v>
      </c>
      <c r="G224" s="558" t="s">
        <v>1156</v>
      </c>
      <c r="H224" s="558" t="s">
        <v>1157</v>
      </c>
      <c r="I224" s="567">
        <v>0.81333333253860474</v>
      </c>
      <c r="J224" s="567">
        <v>96000</v>
      </c>
      <c r="K224" s="568">
        <v>78077.13037109375</v>
      </c>
    </row>
    <row r="225" spans="1:11" ht="14.45" customHeight="1" x14ac:dyDescent="0.2">
      <c r="A225" s="554" t="s">
        <v>477</v>
      </c>
      <c r="B225" s="555" t="s">
        <v>478</v>
      </c>
      <c r="C225" s="558" t="s">
        <v>483</v>
      </c>
      <c r="D225" s="587" t="s">
        <v>484</v>
      </c>
      <c r="E225" s="558" t="s">
        <v>1150</v>
      </c>
      <c r="F225" s="587" t="s">
        <v>1151</v>
      </c>
      <c r="G225" s="558" t="s">
        <v>1158</v>
      </c>
      <c r="H225" s="558" t="s">
        <v>1159</v>
      </c>
      <c r="I225" s="567">
        <v>36.470001220703125</v>
      </c>
      <c r="J225" s="567">
        <v>200</v>
      </c>
      <c r="K225" s="568">
        <v>7293.66015625</v>
      </c>
    </row>
    <row r="226" spans="1:11" ht="14.45" customHeight="1" x14ac:dyDescent="0.2">
      <c r="A226" s="554" t="s">
        <v>477</v>
      </c>
      <c r="B226" s="555" t="s">
        <v>478</v>
      </c>
      <c r="C226" s="558" t="s">
        <v>483</v>
      </c>
      <c r="D226" s="587" t="s">
        <v>484</v>
      </c>
      <c r="E226" s="558" t="s">
        <v>1150</v>
      </c>
      <c r="F226" s="587" t="s">
        <v>1151</v>
      </c>
      <c r="G226" s="558" t="s">
        <v>1160</v>
      </c>
      <c r="H226" s="558" t="s">
        <v>1161</v>
      </c>
      <c r="I226" s="567">
        <v>52.658124446868896</v>
      </c>
      <c r="J226" s="567">
        <v>2300</v>
      </c>
      <c r="K226" s="568">
        <v>129061.73828125</v>
      </c>
    </row>
    <row r="227" spans="1:11" ht="14.45" customHeight="1" x14ac:dyDescent="0.2">
      <c r="A227" s="554" t="s">
        <v>477</v>
      </c>
      <c r="B227" s="555" t="s">
        <v>478</v>
      </c>
      <c r="C227" s="558" t="s">
        <v>483</v>
      </c>
      <c r="D227" s="587" t="s">
        <v>484</v>
      </c>
      <c r="E227" s="558" t="s">
        <v>1150</v>
      </c>
      <c r="F227" s="587" t="s">
        <v>1151</v>
      </c>
      <c r="G227" s="558" t="s">
        <v>1162</v>
      </c>
      <c r="H227" s="558" t="s">
        <v>1163</v>
      </c>
      <c r="I227" s="567">
        <v>0.28999999165534973</v>
      </c>
      <c r="J227" s="567">
        <v>500</v>
      </c>
      <c r="K227" s="568">
        <v>142.55000305175781</v>
      </c>
    </row>
    <row r="228" spans="1:11" ht="14.45" customHeight="1" x14ac:dyDescent="0.2">
      <c r="A228" s="554" t="s">
        <v>477</v>
      </c>
      <c r="B228" s="555" t="s">
        <v>478</v>
      </c>
      <c r="C228" s="558" t="s">
        <v>483</v>
      </c>
      <c r="D228" s="587" t="s">
        <v>484</v>
      </c>
      <c r="E228" s="558" t="s">
        <v>1150</v>
      </c>
      <c r="F228" s="587" t="s">
        <v>1151</v>
      </c>
      <c r="G228" s="558" t="s">
        <v>1164</v>
      </c>
      <c r="H228" s="558" t="s">
        <v>1165</v>
      </c>
      <c r="I228" s="567">
        <v>238.3699951171875</v>
      </c>
      <c r="J228" s="567">
        <v>3</v>
      </c>
      <c r="K228" s="568">
        <v>715.1099853515625</v>
      </c>
    </row>
    <row r="229" spans="1:11" ht="14.45" customHeight="1" x14ac:dyDescent="0.2">
      <c r="A229" s="554" t="s">
        <v>477</v>
      </c>
      <c r="B229" s="555" t="s">
        <v>478</v>
      </c>
      <c r="C229" s="558" t="s">
        <v>483</v>
      </c>
      <c r="D229" s="587" t="s">
        <v>484</v>
      </c>
      <c r="E229" s="558" t="s">
        <v>1150</v>
      </c>
      <c r="F229" s="587" t="s">
        <v>1151</v>
      </c>
      <c r="G229" s="558" t="s">
        <v>1166</v>
      </c>
      <c r="H229" s="558" t="s">
        <v>1167</v>
      </c>
      <c r="I229" s="567">
        <v>24.200000762939453</v>
      </c>
      <c r="J229" s="567">
        <v>5</v>
      </c>
      <c r="K229" s="568">
        <v>121</v>
      </c>
    </row>
    <row r="230" spans="1:11" ht="14.45" customHeight="1" x14ac:dyDescent="0.2">
      <c r="A230" s="554" t="s">
        <v>477</v>
      </c>
      <c r="B230" s="555" t="s">
        <v>478</v>
      </c>
      <c r="C230" s="558" t="s">
        <v>483</v>
      </c>
      <c r="D230" s="587" t="s">
        <v>484</v>
      </c>
      <c r="E230" s="558" t="s">
        <v>1150</v>
      </c>
      <c r="F230" s="587" t="s">
        <v>1151</v>
      </c>
      <c r="G230" s="558" t="s">
        <v>1168</v>
      </c>
      <c r="H230" s="558" t="s">
        <v>1169</v>
      </c>
      <c r="I230" s="567">
        <v>11.729999542236328</v>
      </c>
      <c r="J230" s="567">
        <v>10</v>
      </c>
      <c r="K230" s="568">
        <v>117.30000305175781</v>
      </c>
    </row>
    <row r="231" spans="1:11" ht="14.45" customHeight="1" x14ac:dyDescent="0.2">
      <c r="A231" s="554" t="s">
        <v>477</v>
      </c>
      <c r="B231" s="555" t="s">
        <v>478</v>
      </c>
      <c r="C231" s="558" t="s">
        <v>483</v>
      </c>
      <c r="D231" s="587" t="s">
        <v>484</v>
      </c>
      <c r="E231" s="558" t="s">
        <v>1150</v>
      </c>
      <c r="F231" s="587" t="s">
        <v>1151</v>
      </c>
      <c r="G231" s="558" t="s">
        <v>1170</v>
      </c>
      <c r="H231" s="558" t="s">
        <v>1171</v>
      </c>
      <c r="I231" s="567">
        <v>45.979999542236328</v>
      </c>
      <c r="J231" s="567">
        <v>10</v>
      </c>
      <c r="K231" s="568">
        <v>459.79998779296875</v>
      </c>
    </row>
    <row r="232" spans="1:11" ht="14.45" customHeight="1" x14ac:dyDescent="0.2">
      <c r="A232" s="554" t="s">
        <v>477</v>
      </c>
      <c r="B232" s="555" t="s">
        <v>478</v>
      </c>
      <c r="C232" s="558" t="s">
        <v>483</v>
      </c>
      <c r="D232" s="587" t="s">
        <v>484</v>
      </c>
      <c r="E232" s="558" t="s">
        <v>1150</v>
      </c>
      <c r="F232" s="587" t="s">
        <v>1151</v>
      </c>
      <c r="G232" s="558" t="s">
        <v>1172</v>
      </c>
      <c r="H232" s="558" t="s">
        <v>1173</v>
      </c>
      <c r="I232" s="567">
        <v>7.7100000381469727</v>
      </c>
      <c r="J232" s="567">
        <v>1400</v>
      </c>
      <c r="K232" s="568">
        <v>10790.429931640625</v>
      </c>
    </row>
    <row r="233" spans="1:11" ht="14.45" customHeight="1" x14ac:dyDescent="0.2">
      <c r="A233" s="554" t="s">
        <v>477</v>
      </c>
      <c r="B233" s="555" t="s">
        <v>478</v>
      </c>
      <c r="C233" s="558" t="s">
        <v>483</v>
      </c>
      <c r="D233" s="587" t="s">
        <v>484</v>
      </c>
      <c r="E233" s="558" t="s">
        <v>1150</v>
      </c>
      <c r="F233" s="587" t="s">
        <v>1151</v>
      </c>
      <c r="G233" s="558" t="s">
        <v>1174</v>
      </c>
      <c r="H233" s="558" t="s">
        <v>1175</v>
      </c>
      <c r="I233" s="567">
        <v>123.90000152587891</v>
      </c>
      <c r="J233" s="567">
        <v>25</v>
      </c>
      <c r="K233" s="568">
        <v>3097.60009765625</v>
      </c>
    </row>
    <row r="234" spans="1:11" ht="14.45" customHeight="1" x14ac:dyDescent="0.2">
      <c r="A234" s="554" t="s">
        <v>477</v>
      </c>
      <c r="B234" s="555" t="s">
        <v>478</v>
      </c>
      <c r="C234" s="558" t="s">
        <v>483</v>
      </c>
      <c r="D234" s="587" t="s">
        <v>484</v>
      </c>
      <c r="E234" s="558" t="s">
        <v>1150</v>
      </c>
      <c r="F234" s="587" t="s">
        <v>1151</v>
      </c>
      <c r="G234" s="558" t="s">
        <v>1176</v>
      </c>
      <c r="H234" s="558" t="s">
        <v>1177</v>
      </c>
      <c r="I234" s="567">
        <v>2.5899999141693115</v>
      </c>
      <c r="J234" s="567">
        <v>1000</v>
      </c>
      <c r="K234" s="568">
        <v>2589.39990234375</v>
      </c>
    </row>
    <row r="235" spans="1:11" ht="14.45" customHeight="1" x14ac:dyDescent="0.2">
      <c r="A235" s="554" t="s">
        <v>477</v>
      </c>
      <c r="B235" s="555" t="s">
        <v>478</v>
      </c>
      <c r="C235" s="558" t="s">
        <v>483</v>
      </c>
      <c r="D235" s="587" t="s">
        <v>484</v>
      </c>
      <c r="E235" s="558" t="s">
        <v>1150</v>
      </c>
      <c r="F235" s="587" t="s">
        <v>1151</v>
      </c>
      <c r="G235" s="558" t="s">
        <v>1178</v>
      </c>
      <c r="H235" s="558" t="s">
        <v>1179</v>
      </c>
      <c r="I235" s="567">
        <v>148.22000122070313</v>
      </c>
      <c r="J235" s="567">
        <v>4</v>
      </c>
      <c r="K235" s="568">
        <v>592.8800048828125</v>
      </c>
    </row>
    <row r="236" spans="1:11" ht="14.45" customHeight="1" x14ac:dyDescent="0.2">
      <c r="A236" s="554" t="s">
        <v>477</v>
      </c>
      <c r="B236" s="555" t="s">
        <v>478</v>
      </c>
      <c r="C236" s="558" t="s">
        <v>483</v>
      </c>
      <c r="D236" s="587" t="s">
        <v>484</v>
      </c>
      <c r="E236" s="558" t="s">
        <v>1150</v>
      </c>
      <c r="F236" s="587" t="s">
        <v>1151</v>
      </c>
      <c r="G236" s="558" t="s">
        <v>1180</v>
      </c>
      <c r="H236" s="558" t="s">
        <v>1181</v>
      </c>
      <c r="I236" s="567">
        <v>185.1300048828125</v>
      </c>
      <c r="J236" s="567">
        <v>1</v>
      </c>
      <c r="K236" s="568">
        <v>185.1300048828125</v>
      </c>
    </row>
    <row r="237" spans="1:11" ht="14.45" customHeight="1" x14ac:dyDescent="0.2">
      <c r="A237" s="554" t="s">
        <v>477</v>
      </c>
      <c r="B237" s="555" t="s">
        <v>478</v>
      </c>
      <c r="C237" s="558" t="s">
        <v>483</v>
      </c>
      <c r="D237" s="587" t="s">
        <v>484</v>
      </c>
      <c r="E237" s="558" t="s">
        <v>1150</v>
      </c>
      <c r="F237" s="587" t="s">
        <v>1151</v>
      </c>
      <c r="G237" s="558" t="s">
        <v>1182</v>
      </c>
      <c r="H237" s="558" t="s">
        <v>1183</v>
      </c>
      <c r="I237" s="567">
        <v>0.5899999737739563</v>
      </c>
      <c r="J237" s="567">
        <v>500</v>
      </c>
      <c r="K237" s="568">
        <v>296.45001220703125</v>
      </c>
    </row>
    <row r="238" spans="1:11" ht="14.45" customHeight="1" x14ac:dyDescent="0.2">
      <c r="A238" s="554" t="s">
        <v>477</v>
      </c>
      <c r="B238" s="555" t="s">
        <v>478</v>
      </c>
      <c r="C238" s="558" t="s">
        <v>483</v>
      </c>
      <c r="D238" s="587" t="s">
        <v>484</v>
      </c>
      <c r="E238" s="558" t="s">
        <v>1150</v>
      </c>
      <c r="F238" s="587" t="s">
        <v>1151</v>
      </c>
      <c r="G238" s="558" t="s">
        <v>1184</v>
      </c>
      <c r="H238" s="558" t="s">
        <v>1185</v>
      </c>
      <c r="I238" s="567">
        <v>161.96222093370227</v>
      </c>
      <c r="J238" s="567">
        <v>20</v>
      </c>
      <c r="K238" s="568">
        <v>3643.1600036621094</v>
      </c>
    </row>
    <row r="239" spans="1:11" ht="14.45" customHeight="1" x14ac:dyDescent="0.2">
      <c r="A239" s="554" t="s">
        <v>477</v>
      </c>
      <c r="B239" s="555" t="s">
        <v>478</v>
      </c>
      <c r="C239" s="558" t="s">
        <v>483</v>
      </c>
      <c r="D239" s="587" t="s">
        <v>484</v>
      </c>
      <c r="E239" s="558" t="s">
        <v>1150</v>
      </c>
      <c r="F239" s="587" t="s">
        <v>1151</v>
      </c>
      <c r="G239" s="558" t="s">
        <v>1186</v>
      </c>
      <c r="H239" s="558" t="s">
        <v>1187</v>
      </c>
      <c r="I239" s="567">
        <v>7.869999885559082</v>
      </c>
      <c r="J239" s="567">
        <v>100</v>
      </c>
      <c r="K239" s="568">
        <v>786.8900146484375</v>
      </c>
    </row>
    <row r="240" spans="1:11" ht="14.45" customHeight="1" x14ac:dyDescent="0.2">
      <c r="A240" s="554" t="s">
        <v>477</v>
      </c>
      <c r="B240" s="555" t="s">
        <v>478</v>
      </c>
      <c r="C240" s="558" t="s">
        <v>483</v>
      </c>
      <c r="D240" s="587" t="s">
        <v>484</v>
      </c>
      <c r="E240" s="558" t="s">
        <v>1150</v>
      </c>
      <c r="F240" s="587" t="s">
        <v>1151</v>
      </c>
      <c r="G240" s="558" t="s">
        <v>1188</v>
      </c>
      <c r="H240" s="558" t="s">
        <v>1189</v>
      </c>
      <c r="I240" s="567">
        <v>7.429999828338623</v>
      </c>
      <c r="J240" s="567">
        <v>20</v>
      </c>
      <c r="K240" s="568">
        <v>148.60000610351563</v>
      </c>
    </row>
    <row r="241" spans="1:11" ht="14.45" customHeight="1" x14ac:dyDescent="0.2">
      <c r="A241" s="554" t="s">
        <v>477</v>
      </c>
      <c r="B241" s="555" t="s">
        <v>478</v>
      </c>
      <c r="C241" s="558" t="s">
        <v>483</v>
      </c>
      <c r="D241" s="587" t="s">
        <v>484</v>
      </c>
      <c r="E241" s="558" t="s">
        <v>1150</v>
      </c>
      <c r="F241" s="587" t="s">
        <v>1151</v>
      </c>
      <c r="G241" s="558" t="s">
        <v>1190</v>
      </c>
      <c r="H241" s="558" t="s">
        <v>1191</v>
      </c>
      <c r="I241" s="567">
        <v>1.2569999933242797</v>
      </c>
      <c r="J241" s="567">
        <v>10000</v>
      </c>
      <c r="K241" s="568">
        <v>12556.310180664063</v>
      </c>
    </row>
    <row r="242" spans="1:11" ht="14.45" customHeight="1" x14ac:dyDescent="0.2">
      <c r="A242" s="554" t="s">
        <v>477</v>
      </c>
      <c r="B242" s="555" t="s">
        <v>478</v>
      </c>
      <c r="C242" s="558" t="s">
        <v>483</v>
      </c>
      <c r="D242" s="587" t="s">
        <v>484</v>
      </c>
      <c r="E242" s="558" t="s">
        <v>1150</v>
      </c>
      <c r="F242" s="587" t="s">
        <v>1151</v>
      </c>
      <c r="G242" s="558" t="s">
        <v>1192</v>
      </c>
      <c r="H242" s="558" t="s">
        <v>1193</v>
      </c>
      <c r="I242" s="567">
        <v>2.1600000858306885</v>
      </c>
      <c r="J242" s="567">
        <v>80</v>
      </c>
      <c r="K242" s="568">
        <v>173.14999389648438</v>
      </c>
    </row>
    <row r="243" spans="1:11" ht="14.45" customHeight="1" x14ac:dyDescent="0.2">
      <c r="A243" s="554" t="s">
        <v>477</v>
      </c>
      <c r="B243" s="555" t="s">
        <v>478</v>
      </c>
      <c r="C243" s="558" t="s">
        <v>483</v>
      </c>
      <c r="D243" s="587" t="s">
        <v>484</v>
      </c>
      <c r="E243" s="558" t="s">
        <v>1150</v>
      </c>
      <c r="F243" s="587" t="s">
        <v>1151</v>
      </c>
      <c r="G243" s="558" t="s">
        <v>1194</v>
      </c>
      <c r="H243" s="558" t="s">
        <v>1195</v>
      </c>
      <c r="I243" s="567">
        <v>23.709999084472656</v>
      </c>
      <c r="J243" s="567">
        <v>30</v>
      </c>
      <c r="K243" s="568">
        <v>711.29998779296875</v>
      </c>
    </row>
    <row r="244" spans="1:11" ht="14.45" customHeight="1" x14ac:dyDescent="0.2">
      <c r="A244" s="554" t="s">
        <v>477</v>
      </c>
      <c r="B244" s="555" t="s">
        <v>478</v>
      </c>
      <c r="C244" s="558" t="s">
        <v>483</v>
      </c>
      <c r="D244" s="587" t="s">
        <v>484</v>
      </c>
      <c r="E244" s="558" t="s">
        <v>1196</v>
      </c>
      <c r="F244" s="587" t="s">
        <v>1197</v>
      </c>
      <c r="G244" s="558" t="s">
        <v>1198</v>
      </c>
      <c r="H244" s="558" t="s">
        <v>1199</v>
      </c>
      <c r="I244" s="567">
        <v>18.633332570393879</v>
      </c>
      <c r="J244" s="567">
        <v>150</v>
      </c>
      <c r="K244" s="568">
        <v>2795.5</v>
      </c>
    </row>
    <row r="245" spans="1:11" ht="14.45" customHeight="1" x14ac:dyDescent="0.2">
      <c r="A245" s="554" t="s">
        <v>477</v>
      </c>
      <c r="B245" s="555" t="s">
        <v>478</v>
      </c>
      <c r="C245" s="558" t="s">
        <v>483</v>
      </c>
      <c r="D245" s="587" t="s">
        <v>484</v>
      </c>
      <c r="E245" s="558" t="s">
        <v>1196</v>
      </c>
      <c r="F245" s="587" t="s">
        <v>1197</v>
      </c>
      <c r="G245" s="558" t="s">
        <v>1200</v>
      </c>
      <c r="H245" s="558" t="s">
        <v>1201</v>
      </c>
      <c r="I245" s="567">
        <v>11.689999580383301</v>
      </c>
      <c r="J245" s="567">
        <v>50</v>
      </c>
      <c r="K245" s="568">
        <v>584.42999267578125</v>
      </c>
    </row>
    <row r="246" spans="1:11" ht="14.45" customHeight="1" x14ac:dyDescent="0.2">
      <c r="A246" s="554" t="s">
        <v>477</v>
      </c>
      <c r="B246" s="555" t="s">
        <v>478</v>
      </c>
      <c r="C246" s="558" t="s">
        <v>483</v>
      </c>
      <c r="D246" s="587" t="s">
        <v>484</v>
      </c>
      <c r="E246" s="558" t="s">
        <v>1196</v>
      </c>
      <c r="F246" s="587" t="s">
        <v>1197</v>
      </c>
      <c r="G246" s="558" t="s">
        <v>1202</v>
      </c>
      <c r="H246" s="558" t="s">
        <v>1203</v>
      </c>
      <c r="I246" s="567">
        <v>17.920000076293945</v>
      </c>
      <c r="J246" s="567">
        <v>25</v>
      </c>
      <c r="K246" s="568">
        <v>448</v>
      </c>
    </row>
    <row r="247" spans="1:11" ht="14.45" customHeight="1" x14ac:dyDescent="0.2">
      <c r="A247" s="554" t="s">
        <v>477</v>
      </c>
      <c r="B247" s="555" t="s">
        <v>478</v>
      </c>
      <c r="C247" s="558" t="s">
        <v>483</v>
      </c>
      <c r="D247" s="587" t="s">
        <v>484</v>
      </c>
      <c r="E247" s="558" t="s">
        <v>1196</v>
      </c>
      <c r="F247" s="587" t="s">
        <v>1197</v>
      </c>
      <c r="G247" s="558" t="s">
        <v>1204</v>
      </c>
      <c r="H247" s="558" t="s">
        <v>1205</v>
      </c>
      <c r="I247" s="567">
        <v>18.219999313354492</v>
      </c>
      <c r="J247" s="567">
        <v>25</v>
      </c>
      <c r="K247" s="568">
        <v>455.5</v>
      </c>
    </row>
    <row r="248" spans="1:11" ht="14.45" customHeight="1" x14ac:dyDescent="0.2">
      <c r="A248" s="554" t="s">
        <v>477</v>
      </c>
      <c r="B248" s="555" t="s">
        <v>478</v>
      </c>
      <c r="C248" s="558" t="s">
        <v>483</v>
      </c>
      <c r="D248" s="587" t="s">
        <v>484</v>
      </c>
      <c r="E248" s="558" t="s">
        <v>1196</v>
      </c>
      <c r="F248" s="587" t="s">
        <v>1197</v>
      </c>
      <c r="G248" s="558" t="s">
        <v>1206</v>
      </c>
      <c r="H248" s="558" t="s">
        <v>1207</v>
      </c>
      <c r="I248" s="567">
        <v>17.874999523162842</v>
      </c>
      <c r="J248" s="567">
        <v>58</v>
      </c>
      <c r="K248" s="568">
        <v>1038.8100128173828</v>
      </c>
    </row>
    <row r="249" spans="1:11" ht="14.45" customHeight="1" x14ac:dyDescent="0.2">
      <c r="A249" s="554" t="s">
        <v>477</v>
      </c>
      <c r="B249" s="555" t="s">
        <v>478</v>
      </c>
      <c r="C249" s="558" t="s">
        <v>483</v>
      </c>
      <c r="D249" s="587" t="s">
        <v>484</v>
      </c>
      <c r="E249" s="558" t="s">
        <v>1196</v>
      </c>
      <c r="F249" s="587" t="s">
        <v>1197</v>
      </c>
      <c r="G249" s="558" t="s">
        <v>1208</v>
      </c>
      <c r="H249" s="558" t="s">
        <v>1209</v>
      </c>
      <c r="I249" s="567">
        <v>12.949999809265137</v>
      </c>
      <c r="J249" s="567">
        <v>50</v>
      </c>
      <c r="K249" s="568">
        <v>647.3499755859375</v>
      </c>
    </row>
    <row r="250" spans="1:11" ht="14.45" customHeight="1" x14ac:dyDescent="0.2">
      <c r="A250" s="554" t="s">
        <v>477</v>
      </c>
      <c r="B250" s="555" t="s">
        <v>478</v>
      </c>
      <c r="C250" s="558" t="s">
        <v>483</v>
      </c>
      <c r="D250" s="587" t="s">
        <v>484</v>
      </c>
      <c r="E250" s="558" t="s">
        <v>1196</v>
      </c>
      <c r="F250" s="587" t="s">
        <v>1197</v>
      </c>
      <c r="G250" s="558" t="s">
        <v>1210</v>
      </c>
      <c r="H250" s="558" t="s">
        <v>1211</v>
      </c>
      <c r="I250" s="567">
        <v>11.689999580383301</v>
      </c>
      <c r="J250" s="567">
        <v>150</v>
      </c>
      <c r="K250" s="568">
        <v>1753.2899932861328</v>
      </c>
    </row>
    <row r="251" spans="1:11" ht="14.45" customHeight="1" x14ac:dyDescent="0.2">
      <c r="A251" s="554" t="s">
        <v>477</v>
      </c>
      <c r="B251" s="555" t="s">
        <v>478</v>
      </c>
      <c r="C251" s="558" t="s">
        <v>483</v>
      </c>
      <c r="D251" s="587" t="s">
        <v>484</v>
      </c>
      <c r="E251" s="558" t="s">
        <v>1196</v>
      </c>
      <c r="F251" s="587" t="s">
        <v>1197</v>
      </c>
      <c r="G251" s="558" t="s">
        <v>1212</v>
      </c>
      <c r="H251" s="558" t="s">
        <v>1213</v>
      </c>
      <c r="I251" s="567">
        <v>17.510000228881836</v>
      </c>
      <c r="J251" s="567">
        <v>120</v>
      </c>
      <c r="K251" s="568">
        <v>2100.68994140625</v>
      </c>
    </row>
    <row r="252" spans="1:11" ht="14.45" customHeight="1" x14ac:dyDescent="0.2">
      <c r="A252" s="554" t="s">
        <v>477</v>
      </c>
      <c r="B252" s="555" t="s">
        <v>478</v>
      </c>
      <c r="C252" s="558" t="s">
        <v>483</v>
      </c>
      <c r="D252" s="587" t="s">
        <v>484</v>
      </c>
      <c r="E252" s="558" t="s">
        <v>1196</v>
      </c>
      <c r="F252" s="587" t="s">
        <v>1197</v>
      </c>
      <c r="G252" s="558" t="s">
        <v>1214</v>
      </c>
      <c r="H252" s="558" t="s">
        <v>1215</v>
      </c>
      <c r="I252" s="567">
        <v>17.510000228881836</v>
      </c>
      <c r="J252" s="567">
        <v>40</v>
      </c>
      <c r="K252" s="568">
        <v>700.3699951171875</v>
      </c>
    </row>
    <row r="253" spans="1:11" ht="14.45" customHeight="1" x14ac:dyDescent="0.2">
      <c r="A253" s="554" t="s">
        <v>477</v>
      </c>
      <c r="B253" s="555" t="s">
        <v>478</v>
      </c>
      <c r="C253" s="558" t="s">
        <v>483</v>
      </c>
      <c r="D253" s="587" t="s">
        <v>484</v>
      </c>
      <c r="E253" s="558" t="s">
        <v>1196</v>
      </c>
      <c r="F253" s="587" t="s">
        <v>1197</v>
      </c>
      <c r="G253" s="558" t="s">
        <v>1216</v>
      </c>
      <c r="H253" s="558" t="s">
        <v>1217</v>
      </c>
      <c r="I253" s="567">
        <v>7.0199999809265137</v>
      </c>
      <c r="J253" s="567">
        <v>20</v>
      </c>
      <c r="K253" s="568">
        <v>140.39999389648438</v>
      </c>
    </row>
    <row r="254" spans="1:11" ht="14.45" customHeight="1" x14ac:dyDescent="0.2">
      <c r="A254" s="554" t="s">
        <v>477</v>
      </c>
      <c r="B254" s="555" t="s">
        <v>478</v>
      </c>
      <c r="C254" s="558" t="s">
        <v>483</v>
      </c>
      <c r="D254" s="587" t="s">
        <v>484</v>
      </c>
      <c r="E254" s="558" t="s">
        <v>1196</v>
      </c>
      <c r="F254" s="587" t="s">
        <v>1197</v>
      </c>
      <c r="G254" s="558" t="s">
        <v>1218</v>
      </c>
      <c r="H254" s="558" t="s">
        <v>1219</v>
      </c>
      <c r="I254" s="567">
        <v>13.736666361490885</v>
      </c>
      <c r="J254" s="567">
        <v>90</v>
      </c>
      <c r="K254" s="568">
        <v>1236.3999938964844</v>
      </c>
    </row>
    <row r="255" spans="1:11" ht="14.45" customHeight="1" x14ac:dyDescent="0.2">
      <c r="A255" s="554" t="s">
        <v>477</v>
      </c>
      <c r="B255" s="555" t="s">
        <v>478</v>
      </c>
      <c r="C255" s="558" t="s">
        <v>483</v>
      </c>
      <c r="D255" s="587" t="s">
        <v>484</v>
      </c>
      <c r="E255" s="558" t="s">
        <v>1196</v>
      </c>
      <c r="F255" s="587" t="s">
        <v>1197</v>
      </c>
      <c r="G255" s="558" t="s">
        <v>1220</v>
      </c>
      <c r="H255" s="558" t="s">
        <v>1221</v>
      </c>
      <c r="I255" s="567">
        <v>7.5560001373291019</v>
      </c>
      <c r="J255" s="567">
        <v>180</v>
      </c>
      <c r="K255" s="568">
        <v>1316.6999816894531</v>
      </c>
    </row>
    <row r="256" spans="1:11" ht="14.45" customHeight="1" x14ac:dyDescent="0.2">
      <c r="A256" s="554" t="s">
        <v>477</v>
      </c>
      <c r="B256" s="555" t="s">
        <v>478</v>
      </c>
      <c r="C256" s="558" t="s">
        <v>483</v>
      </c>
      <c r="D256" s="587" t="s">
        <v>484</v>
      </c>
      <c r="E256" s="558" t="s">
        <v>1196</v>
      </c>
      <c r="F256" s="587" t="s">
        <v>1197</v>
      </c>
      <c r="G256" s="558" t="s">
        <v>1222</v>
      </c>
      <c r="H256" s="558" t="s">
        <v>1223</v>
      </c>
      <c r="I256" s="567">
        <v>1.2200000286102295</v>
      </c>
      <c r="J256" s="567">
        <v>200</v>
      </c>
      <c r="K256" s="568">
        <v>243.83000183105469</v>
      </c>
    </row>
    <row r="257" spans="1:11" ht="14.45" customHeight="1" x14ac:dyDescent="0.2">
      <c r="A257" s="554" t="s">
        <v>477</v>
      </c>
      <c r="B257" s="555" t="s">
        <v>478</v>
      </c>
      <c r="C257" s="558" t="s">
        <v>483</v>
      </c>
      <c r="D257" s="587" t="s">
        <v>484</v>
      </c>
      <c r="E257" s="558" t="s">
        <v>1196</v>
      </c>
      <c r="F257" s="587" t="s">
        <v>1197</v>
      </c>
      <c r="G257" s="558" t="s">
        <v>1224</v>
      </c>
      <c r="H257" s="558" t="s">
        <v>1225</v>
      </c>
      <c r="I257" s="567">
        <v>2.8742856979370117</v>
      </c>
      <c r="J257" s="567">
        <v>4200</v>
      </c>
      <c r="K257" s="568">
        <v>12079</v>
      </c>
    </row>
    <row r="258" spans="1:11" ht="14.45" customHeight="1" x14ac:dyDescent="0.2">
      <c r="A258" s="554" t="s">
        <v>477</v>
      </c>
      <c r="B258" s="555" t="s">
        <v>478</v>
      </c>
      <c r="C258" s="558" t="s">
        <v>483</v>
      </c>
      <c r="D258" s="587" t="s">
        <v>484</v>
      </c>
      <c r="E258" s="558" t="s">
        <v>1196</v>
      </c>
      <c r="F258" s="587" t="s">
        <v>1197</v>
      </c>
      <c r="G258" s="558" t="s">
        <v>1226</v>
      </c>
      <c r="H258" s="558" t="s">
        <v>1227</v>
      </c>
      <c r="I258" s="567">
        <v>2.9600000381469727</v>
      </c>
      <c r="J258" s="567">
        <v>4000</v>
      </c>
      <c r="K258" s="568">
        <v>11840</v>
      </c>
    </row>
    <row r="259" spans="1:11" ht="14.45" customHeight="1" x14ac:dyDescent="0.2">
      <c r="A259" s="554" t="s">
        <v>477</v>
      </c>
      <c r="B259" s="555" t="s">
        <v>478</v>
      </c>
      <c r="C259" s="558" t="s">
        <v>483</v>
      </c>
      <c r="D259" s="587" t="s">
        <v>484</v>
      </c>
      <c r="E259" s="558" t="s">
        <v>1196</v>
      </c>
      <c r="F259" s="587" t="s">
        <v>1197</v>
      </c>
      <c r="G259" s="558" t="s">
        <v>1228</v>
      </c>
      <c r="H259" s="558" t="s">
        <v>1229</v>
      </c>
      <c r="I259" s="567">
        <v>2.8950001001358032</v>
      </c>
      <c r="J259" s="567">
        <v>1600</v>
      </c>
      <c r="K259" s="568">
        <v>4632</v>
      </c>
    </row>
    <row r="260" spans="1:11" ht="14.45" customHeight="1" x14ac:dyDescent="0.2">
      <c r="A260" s="554" t="s">
        <v>477</v>
      </c>
      <c r="B260" s="555" t="s">
        <v>478</v>
      </c>
      <c r="C260" s="558" t="s">
        <v>483</v>
      </c>
      <c r="D260" s="587" t="s">
        <v>484</v>
      </c>
      <c r="E260" s="558" t="s">
        <v>1196</v>
      </c>
      <c r="F260" s="587" t="s">
        <v>1197</v>
      </c>
      <c r="G260" s="558" t="s">
        <v>1230</v>
      </c>
      <c r="H260" s="558" t="s">
        <v>1231</v>
      </c>
      <c r="I260" s="567">
        <v>2.2999999523162842</v>
      </c>
      <c r="J260" s="567">
        <v>2400</v>
      </c>
      <c r="K260" s="568">
        <v>5520</v>
      </c>
    </row>
    <row r="261" spans="1:11" ht="14.45" customHeight="1" x14ac:dyDescent="0.2">
      <c r="A261" s="554" t="s">
        <v>477</v>
      </c>
      <c r="B261" s="555" t="s">
        <v>478</v>
      </c>
      <c r="C261" s="558" t="s">
        <v>483</v>
      </c>
      <c r="D261" s="587" t="s">
        <v>484</v>
      </c>
      <c r="E261" s="558" t="s">
        <v>1196</v>
      </c>
      <c r="F261" s="587" t="s">
        <v>1197</v>
      </c>
      <c r="G261" s="558" t="s">
        <v>1230</v>
      </c>
      <c r="H261" s="558" t="s">
        <v>1232</v>
      </c>
      <c r="I261" s="567">
        <v>2.2999999523162842</v>
      </c>
      <c r="J261" s="567">
        <v>500</v>
      </c>
      <c r="K261" s="568">
        <v>1150</v>
      </c>
    </row>
    <row r="262" spans="1:11" ht="14.45" customHeight="1" x14ac:dyDescent="0.2">
      <c r="A262" s="554" t="s">
        <v>477</v>
      </c>
      <c r="B262" s="555" t="s">
        <v>478</v>
      </c>
      <c r="C262" s="558" t="s">
        <v>483</v>
      </c>
      <c r="D262" s="587" t="s">
        <v>484</v>
      </c>
      <c r="E262" s="558" t="s">
        <v>1196</v>
      </c>
      <c r="F262" s="587" t="s">
        <v>1197</v>
      </c>
      <c r="G262" s="558" t="s">
        <v>1233</v>
      </c>
      <c r="H262" s="558" t="s">
        <v>1234</v>
      </c>
      <c r="I262" s="567">
        <v>2.2999999523162842</v>
      </c>
      <c r="J262" s="567">
        <v>400</v>
      </c>
      <c r="K262" s="568">
        <v>920</v>
      </c>
    </row>
    <row r="263" spans="1:11" ht="14.45" customHeight="1" x14ac:dyDescent="0.2">
      <c r="A263" s="554" t="s">
        <v>477</v>
      </c>
      <c r="B263" s="555" t="s">
        <v>478</v>
      </c>
      <c r="C263" s="558" t="s">
        <v>483</v>
      </c>
      <c r="D263" s="587" t="s">
        <v>484</v>
      </c>
      <c r="E263" s="558" t="s">
        <v>1196</v>
      </c>
      <c r="F263" s="587" t="s">
        <v>1197</v>
      </c>
      <c r="G263" s="558" t="s">
        <v>1235</v>
      </c>
      <c r="H263" s="558" t="s">
        <v>1236</v>
      </c>
      <c r="I263" s="567">
        <v>3.3900001049041748</v>
      </c>
      <c r="J263" s="567">
        <v>2600</v>
      </c>
      <c r="K263" s="568">
        <v>8814</v>
      </c>
    </row>
    <row r="264" spans="1:11" ht="14.45" customHeight="1" x14ac:dyDescent="0.2">
      <c r="A264" s="554" t="s">
        <v>477</v>
      </c>
      <c r="B264" s="555" t="s">
        <v>478</v>
      </c>
      <c r="C264" s="558" t="s">
        <v>483</v>
      </c>
      <c r="D264" s="587" t="s">
        <v>484</v>
      </c>
      <c r="E264" s="558" t="s">
        <v>1196</v>
      </c>
      <c r="F264" s="587" t="s">
        <v>1197</v>
      </c>
      <c r="G264" s="558" t="s">
        <v>1237</v>
      </c>
      <c r="H264" s="558" t="s">
        <v>1238</v>
      </c>
      <c r="I264" s="567">
        <v>3.3900001049041748</v>
      </c>
      <c r="J264" s="567">
        <v>600</v>
      </c>
      <c r="K264" s="568">
        <v>2034</v>
      </c>
    </row>
    <row r="265" spans="1:11" ht="14.45" customHeight="1" x14ac:dyDescent="0.2">
      <c r="A265" s="554" t="s">
        <v>477</v>
      </c>
      <c r="B265" s="555" t="s">
        <v>478</v>
      </c>
      <c r="C265" s="558" t="s">
        <v>483</v>
      </c>
      <c r="D265" s="587" t="s">
        <v>484</v>
      </c>
      <c r="E265" s="558" t="s">
        <v>1196</v>
      </c>
      <c r="F265" s="587" t="s">
        <v>1197</v>
      </c>
      <c r="G265" s="558" t="s">
        <v>1239</v>
      </c>
      <c r="H265" s="558" t="s">
        <v>1240</v>
      </c>
      <c r="I265" s="567">
        <v>3.0299999713897705</v>
      </c>
      <c r="J265" s="567">
        <v>1100</v>
      </c>
      <c r="K265" s="568">
        <v>3333</v>
      </c>
    </row>
    <row r="266" spans="1:11" ht="14.45" customHeight="1" x14ac:dyDescent="0.2">
      <c r="A266" s="554" t="s">
        <v>477</v>
      </c>
      <c r="B266" s="555" t="s">
        <v>478</v>
      </c>
      <c r="C266" s="558" t="s">
        <v>483</v>
      </c>
      <c r="D266" s="587" t="s">
        <v>484</v>
      </c>
      <c r="E266" s="558" t="s">
        <v>1196</v>
      </c>
      <c r="F266" s="587" t="s">
        <v>1197</v>
      </c>
      <c r="G266" s="558" t="s">
        <v>1241</v>
      </c>
      <c r="H266" s="558" t="s">
        <v>1242</v>
      </c>
      <c r="I266" s="567">
        <v>3.3833333651224771</v>
      </c>
      <c r="J266" s="567">
        <v>1000</v>
      </c>
      <c r="K266" s="568">
        <v>3456</v>
      </c>
    </row>
    <row r="267" spans="1:11" ht="14.45" customHeight="1" x14ac:dyDescent="0.2">
      <c r="A267" s="554" t="s">
        <v>477</v>
      </c>
      <c r="B267" s="555" t="s">
        <v>478</v>
      </c>
      <c r="C267" s="558" t="s">
        <v>483</v>
      </c>
      <c r="D267" s="587" t="s">
        <v>484</v>
      </c>
      <c r="E267" s="558" t="s">
        <v>1196</v>
      </c>
      <c r="F267" s="587" t="s">
        <v>1197</v>
      </c>
      <c r="G267" s="558" t="s">
        <v>1243</v>
      </c>
      <c r="H267" s="558" t="s">
        <v>1244</v>
      </c>
      <c r="I267" s="567">
        <v>3.0199999809265137</v>
      </c>
      <c r="J267" s="567">
        <v>2400</v>
      </c>
      <c r="K267" s="568">
        <v>7248</v>
      </c>
    </row>
    <row r="268" spans="1:11" ht="14.45" customHeight="1" x14ac:dyDescent="0.2">
      <c r="A268" s="554" t="s">
        <v>477</v>
      </c>
      <c r="B268" s="555" t="s">
        <v>478</v>
      </c>
      <c r="C268" s="558" t="s">
        <v>483</v>
      </c>
      <c r="D268" s="587" t="s">
        <v>484</v>
      </c>
      <c r="E268" s="558" t="s">
        <v>1196</v>
      </c>
      <c r="F268" s="587" t="s">
        <v>1197</v>
      </c>
      <c r="G268" s="558" t="s">
        <v>1245</v>
      </c>
      <c r="H268" s="558" t="s">
        <v>1246</v>
      </c>
      <c r="I268" s="567">
        <v>3.7300000190734863</v>
      </c>
      <c r="J268" s="567">
        <v>1000</v>
      </c>
      <c r="K268" s="568">
        <v>3730</v>
      </c>
    </row>
    <row r="269" spans="1:11" ht="14.45" customHeight="1" x14ac:dyDescent="0.2">
      <c r="A269" s="554" t="s">
        <v>477</v>
      </c>
      <c r="B269" s="555" t="s">
        <v>478</v>
      </c>
      <c r="C269" s="558" t="s">
        <v>483</v>
      </c>
      <c r="D269" s="587" t="s">
        <v>484</v>
      </c>
      <c r="E269" s="558" t="s">
        <v>1196</v>
      </c>
      <c r="F269" s="587" t="s">
        <v>1197</v>
      </c>
      <c r="G269" s="558" t="s">
        <v>1247</v>
      </c>
      <c r="H269" s="558" t="s">
        <v>1248</v>
      </c>
      <c r="I269" s="567">
        <v>3.875</v>
      </c>
      <c r="J269" s="567">
        <v>1800</v>
      </c>
      <c r="K269" s="568">
        <v>6970</v>
      </c>
    </row>
    <row r="270" spans="1:11" ht="14.45" customHeight="1" x14ac:dyDescent="0.2">
      <c r="A270" s="554" t="s">
        <v>477</v>
      </c>
      <c r="B270" s="555" t="s">
        <v>478</v>
      </c>
      <c r="C270" s="558" t="s">
        <v>483</v>
      </c>
      <c r="D270" s="587" t="s">
        <v>484</v>
      </c>
      <c r="E270" s="558" t="s">
        <v>1196</v>
      </c>
      <c r="F270" s="587" t="s">
        <v>1197</v>
      </c>
      <c r="G270" s="558" t="s">
        <v>1249</v>
      </c>
      <c r="H270" s="558" t="s">
        <v>1250</v>
      </c>
      <c r="I270" s="567">
        <v>3.869999885559082</v>
      </c>
      <c r="J270" s="567">
        <v>500</v>
      </c>
      <c r="K270" s="568">
        <v>1935</v>
      </c>
    </row>
    <row r="271" spans="1:11" ht="14.45" customHeight="1" x14ac:dyDescent="0.2">
      <c r="A271" s="554" t="s">
        <v>477</v>
      </c>
      <c r="B271" s="555" t="s">
        <v>478</v>
      </c>
      <c r="C271" s="558" t="s">
        <v>483</v>
      </c>
      <c r="D271" s="587" t="s">
        <v>484</v>
      </c>
      <c r="E271" s="558" t="s">
        <v>1196</v>
      </c>
      <c r="F271" s="587" t="s">
        <v>1197</v>
      </c>
      <c r="G271" s="558" t="s">
        <v>1251</v>
      </c>
      <c r="H271" s="558" t="s">
        <v>1252</v>
      </c>
      <c r="I271" s="567">
        <v>3.1500000953674316</v>
      </c>
      <c r="J271" s="567">
        <v>300</v>
      </c>
      <c r="K271" s="568">
        <v>945</v>
      </c>
    </row>
    <row r="272" spans="1:11" ht="14.45" customHeight="1" x14ac:dyDescent="0.2">
      <c r="A272" s="554" t="s">
        <v>477</v>
      </c>
      <c r="B272" s="555" t="s">
        <v>478</v>
      </c>
      <c r="C272" s="558" t="s">
        <v>483</v>
      </c>
      <c r="D272" s="587" t="s">
        <v>484</v>
      </c>
      <c r="E272" s="558" t="s">
        <v>1196</v>
      </c>
      <c r="F272" s="587" t="s">
        <v>1197</v>
      </c>
      <c r="G272" s="558" t="s">
        <v>1253</v>
      </c>
      <c r="H272" s="558" t="s">
        <v>1254</v>
      </c>
      <c r="I272" s="567">
        <v>3.1400001049041748</v>
      </c>
      <c r="J272" s="567">
        <v>800</v>
      </c>
      <c r="K272" s="568">
        <v>2512</v>
      </c>
    </row>
    <row r="273" spans="1:11" ht="14.45" customHeight="1" x14ac:dyDescent="0.2">
      <c r="A273" s="554" t="s">
        <v>477</v>
      </c>
      <c r="B273" s="555" t="s">
        <v>478</v>
      </c>
      <c r="C273" s="558" t="s">
        <v>483</v>
      </c>
      <c r="D273" s="587" t="s">
        <v>484</v>
      </c>
      <c r="E273" s="558" t="s">
        <v>1196</v>
      </c>
      <c r="F273" s="587" t="s">
        <v>1197</v>
      </c>
      <c r="G273" s="558" t="s">
        <v>1255</v>
      </c>
      <c r="H273" s="558" t="s">
        <v>1256</v>
      </c>
      <c r="I273" s="567">
        <v>3.0266666412353516</v>
      </c>
      <c r="J273" s="567">
        <v>2400</v>
      </c>
      <c r="K273" s="568">
        <v>7266</v>
      </c>
    </row>
    <row r="274" spans="1:11" ht="14.45" customHeight="1" x14ac:dyDescent="0.2">
      <c r="A274" s="554" t="s">
        <v>477</v>
      </c>
      <c r="B274" s="555" t="s">
        <v>478</v>
      </c>
      <c r="C274" s="558" t="s">
        <v>483</v>
      </c>
      <c r="D274" s="587" t="s">
        <v>484</v>
      </c>
      <c r="E274" s="558" t="s">
        <v>1196</v>
      </c>
      <c r="F274" s="587" t="s">
        <v>1197</v>
      </c>
      <c r="G274" s="558" t="s">
        <v>1257</v>
      </c>
      <c r="H274" s="558" t="s">
        <v>1258</v>
      </c>
      <c r="I274" s="567">
        <v>3.0299999713897705</v>
      </c>
      <c r="J274" s="567">
        <v>600</v>
      </c>
      <c r="K274" s="568">
        <v>1818</v>
      </c>
    </row>
    <row r="275" spans="1:11" ht="14.45" customHeight="1" x14ac:dyDescent="0.2">
      <c r="A275" s="554" t="s">
        <v>477</v>
      </c>
      <c r="B275" s="555" t="s">
        <v>478</v>
      </c>
      <c r="C275" s="558" t="s">
        <v>483</v>
      </c>
      <c r="D275" s="587" t="s">
        <v>484</v>
      </c>
      <c r="E275" s="558" t="s">
        <v>1196</v>
      </c>
      <c r="F275" s="587" t="s">
        <v>1197</v>
      </c>
      <c r="G275" s="558" t="s">
        <v>1259</v>
      </c>
      <c r="H275" s="558" t="s">
        <v>1260</v>
      </c>
      <c r="I275" s="567">
        <v>2.809999942779541</v>
      </c>
      <c r="J275" s="567">
        <v>2200</v>
      </c>
      <c r="K275" s="568">
        <v>6182</v>
      </c>
    </row>
    <row r="276" spans="1:11" ht="14.45" customHeight="1" x14ac:dyDescent="0.2">
      <c r="A276" s="554" t="s">
        <v>477</v>
      </c>
      <c r="B276" s="555" t="s">
        <v>478</v>
      </c>
      <c r="C276" s="558" t="s">
        <v>483</v>
      </c>
      <c r="D276" s="587" t="s">
        <v>484</v>
      </c>
      <c r="E276" s="558" t="s">
        <v>1196</v>
      </c>
      <c r="F276" s="587" t="s">
        <v>1197</v>
      </c>
      <c r="G276" s="558" t="s">
        <v>1261</v>
      </c>
      <c r="H276" s="558" t="s">
        <v>1262</v>
      </c>
      <c r="I276" s="567">
        <v>2.9200000762939453</v>
      </c>
      <c r="J276" s="567">
        <v>2000</v>
      </c>
      <c r="K276" s="568">
        <v>5840</v>
      </c>
    </row>
    <row r="277" spans="1:11" ht="14.45" customHeight="1" x14ac:dyDescent="0.2">
      <c r="A277" s="554" t="s">
        <v>477</v>
      </c>
      <c r="B277" s="555" t="s">
        <v>478</v>
      </c>
      <c r="C277" s="558" t="s">
        <v>483</v>
      </c>
      <c r="D277" s="587" t="s">
        <v>484</v>
      </c>
      <c r="E277" s="558" t="s">
        <v>1196</v>
      </c>
      <c r="F277" s="587" t="s">
        <v>1197</v>
      </c>
      <c r="G277" s="558" t="s">
        <v>1263</v>
      </c>
      <c r="H277" s="558" t="s">
        <v>1264</v>
      </c>
      <c r="I277" s="567">
        <v>4.679999828338623</v>
      </c>
      <c r="J277" s="567">
        <v>600</v>
      </c>
      <c r="K277" s="568">
        <v>2808</v>
      </c>
    </row>
    <row r="278" spans="1:11" ht="14.45" customHeight="1" x14ac:dyDescent="0.2">
      <c r="A278" s="554" t="s">
        <v>477</v>
      </c>
      <c r="B278" s="555" t="s">
        <v>478</v>
      </c>
      <c r="C278" s="558" t="s">
        <v>483</v>
      </c>
      <c r="D278" s="587" t="s">
        <v>484</v>
      </c>
      <c r="E278" s="558" t="s">
        <v>1265</v>
      </c>
      <c r="F278" s="587" t="s">
        <v>1266</v>
      </c>
      <c r="G278" s="558" t="s">
        <v>1267</v>
      </c>
      <c r="H278" s="558" t="s">
        <v>1268</v>
      </c>
      <c r="I278" s="567">
        <v>182.71000671386719</v>
      </c>
      <c r="J278" s="567">
        <v>6</v>
      </c>
      <c r="K278" s="568">
        <v>1096.260009765625</v>
      </c>
    </row>
    <row r="279" spans="1:11" ht="14.45" customHeight="1" x14ac:dyDescent="0.2">
      <c r="A279" s="554" t="s">
        <v>477</v>
      </c>
      <c r="B279" s="555" t="s">
        <v>478</v>
      </c>
      <c r="C279" s="558" t="s">
        <v>488</v>
      </c>
      <c r="D279" s="587" t="s">
        <v>489</v>
      </c>
      <c r="E279" s="558" t="s">
        <v>712</v>
      </c>
      <c r="F279" s="587" t="s">
        <v>713</v>
      </c>
      <c r="G279" s="558" t="s">
        <v>720</v>
      </c>
      <c r="H279" s="558" t="s">
        <v>721</v>
      </c>
      <c r="I279" s="567">
        <v>104.05999755859375</v>
      </c>
      <c r="J279" s="567">
        <v>10</v>
      </c>
      <c r="K279" s="568">
        <v>1040.5999755859375</v>
      </c>
    </row>
    <row r="280" spans="1:11" ht="14.45" customHeight="1" x14ac:dyDescent="0.2">
      <c r="A280" s="554" t="s">
        <v>477</v>
      </c>
      <c r="B280" s="555" t="s">
        <v>478</v>
      </c>
      <c r="C280" s="558" t="s">
        <v>488</v>
      </c>
      <c r="D280" s="587" t="s">
        <v>489</v>
      </c>
      <c r="E280" s="558" t="s">
        <v>712</v>
      </c>
      <c r="F280" s="587" t="s">
        <v>713</v>
      </c>
      <c r="G280" s="558" t="s">
        <v>764</v>
      </c>
      <c r="H280" s="558" t="s">
        <v>765</v>
      </c>
      <c r="I280" s="567">
        <v>19659.740234375</v>
      </c>
      <c r="J280" s="567">
        <v>1</v>
      </c>
      <c r="K280" s="568">
        <v>19659.740234375</v>
      </c>
    </row>
    <row r="281" spans="1:11" ht="14.45" customHeight="1" x14ac:dyDescent="0.2">
      <c r="A281" s="554" t="s">
        <v>477</v>
      </c>
      <c r="B281" s="555" t="s">
        <v>478</v>
      </c>
      <c r="C281" s="558" t="s">
        <v>488</v>
      </c>
      <c r="D281" s="587" t="s">
        <v>489</v>
      </c>
      <c r="E281" s="558" t="s">
        <v>712</v>
      </c>
      <c r="F281" s="587" t="s">
        <v>713</v>
      </c>
      <c r="G281" s="558" t="s">
        <v>1269</v>
      </c>
      <c r="H281" s="558" t="s">
        <v>1270</v>
      </c>
      <c r="I281" s="567">
        <v>1524.5999755859375</v>
      </c>
      <c r="J281" s="567">
        <v>1</v>
      </c>
      <c r="K281" s="568">
        <v>1524.5999755859375</v>
      </c>
    </row>
    <row r="282" spans="1:11" ht="14.45" customHeight="1" x14ac:dyDescent="0.2">
      <c r="A282" s="554" t="s">
        <v>477</v>
      </c>
      <c r="B282" s="555" t="s">
        <v>478</v>
      </c>
      <c r="C282" s="558" t="s">
        <v>488</v>
      </c>
      <c r="D282" s="587" t="s">
        <v>489</v>
      </c>
      <c r="E282" s="558" t="s">
        <v>712</v>
      </c>
      <c r="F282" s="587" t="s">
        <v>713</v>
      </c>
      <c r="G282" s="558" t="s">
        <v>800</v>
      </c>
      <c r="H282" s="558" t="s">
        <v>801</v>
      </c>
      <c r="I282" s="567">
        <v>1185.800048828125</v>
      </c>
      <c r="J282" s="567">
        <v>2</v>
      </c>
      <c r="K282" s="568">
        <v>2371.60009765625</v>
      </c>
    </row>
    <row r="283" spans="1:11" ht="14.45" customHeight="1" x14ac:dyDescent="0.2">
      <c r="A283" s="554" t="s">
        <v>477</v>
      </c>
      <c r="B283" s="555" t="s">
        <v>478</v>
      </c>
      <c r="C283" s="558" t="s">
        <v>488</v>
      </c>
      <c r="D283" s="587" t="s">
        <v>489</v>
      </c>
      <c r="E283" s="558" t="s">
        <v>712</v>
      </c>
      <c r="F283" s="587" t="s">
        <v>713</v>
      </c>
      <c r="G283" s="558" t="s">
        <v>802</v>
      </c>
      <c r="H283" s="558" t="s">
        <v>803</v>
      </c>
      <c r="I283" s="567">
        <v>153.83607608288466</v>
      </c>
      <c r="J283" s="567">
        <v>9</v>
      </c>
      <c r="K283" s="568">
        <v>1384.5246847459618</v>
      </c>
    </row>
    <row r="284" spans="1:11" ht="14.45" customHeight="1" x14ac:dyDescent="0.2">
      <c r="A284" s="554" t="s">
        <v>477</v>
      </c>
      <c r="B284" s="555" t="s">
        <v>478</v>
      </c>
      <c r="C284" s="558" t="s">
        <v>488</v>
      </c>
      <c r="D284" s="587" t="s">
        <v>489</v>
      </c>
      <c r="E284" s="558" t="s">
        <v>712</v>
      </c>
      <c r="F284" s="587" t="s">
        <v>713</v>
      </c>
      <c r="G284" s="558" t="s">
        <v>806</v>
      </c>
      <c r="H284" s="558" t="s">
        <v>807</v>
      </c>
      <c r="I284" s="567">
        <v>294.4566650390625</v>
      </c>
      <c r="J284" s="567">
        <v>3</v>
      </c>
      <c r="K284" s="568">
        <v>883.3699951171875</v>
      </c>
    </row>
    <row r="285" spans="1:11" ht="14.45" customHeight="1" x14ac:dyDescent="0.2">
      <c r="A285" s="554" t="s">
        <v>477</v>
      </c>
      <c r="B285" s="555" t="s">
        <v>478</v>
      </c>
      <c r="C285" s="558" t="s">
        <v>488</v>
      </c>
      <c r="D285" s="587" t="s">
        <v>489</v>
      </c>
      <c r="E285" s="558" t="s">
        <v>712</v>
      </c>
      <c r="F285" s="587" t="s">
        <v>713</v>
      </c>
      <c r="G285" s="558" t="s">
        <v>810</v>
      </c>
      <c r="H285" s="558" t="s">
        <v>811</v>
      </c>
      <c r="I285" s="567">
        <v>2683.780029296875</v>
      </c>
      <c r="J285" s="567">
        <v>1</v>
      </c>
      <c r="K285" s="568">
        <v>2683.780029296875</v>
      </c>
    </row>
    <row r="286" spans="1:11" ht="14.45" customHeight="1" x14ac:dyDescent="0.2">
      <c r="A286" s="554" t="s">
        <v>477</v>
      </c>
      <c r="B286" s="555" t="s">
        <v>478</v>
      </c>
      <c r="C286" s="558" t="s">
        <v>488</v>
      </c>
      <c r="D286" s="587" t="s">
        <v>489</v>
      </c>
      <c r="E286" s="558" t="s">
        <v>712</v>
      </c>
      <c r="F286" s="587" t="s">
        <v>713</v>
      </c>
      <c r="G286" s="558" t="s">
        <v>812</v>
      </c>
      <c r="H286" s="558" t="s">
        <v>813</v>
      </c>
      <c r="I286" s="567">
        <v>1437.47998046875</v>
      </c>
      <c r="J286" s="567">
        <v>5</v>
      </c>
      <c r="K286" s="568">
        <v>7187.39990234375</v>
      </c>
    </row>
    <row r="287" spans="1:11" ht="14.45" customHeight="1" x14ac:dyDescent="0.2">
      <c r="A287" s="554" t="s">
        <v>477</v>
      </c>
      <c r="B287" s="555" t="s">
        <v>478</v>
      </c>
      <c r="C287" s="558" t="s">
        <v>488</v>
      </c>
      <c r="D287" s="587" t="s">
        <v>489</v>
      </c>
      <c r="E287" s="558" t="s">
        <v>712</v>
      </c>
      <c r="F287" s="587" t="s">
        <v>713</v>
      </c>
      <c r="G287" s="558" t="s">
        <v>816</v>
      </c>
      <c r="H287" s="558" t="s">
        <v>817</v>
      </c>
      <c r="I287" s="567">
        <v>46874.30859375</v>
      </c>
      <c r="J287" s="567">
        <v>1</v>
      </c>
      <c r="K287" s="568">
        <v>46874.30859375</v>
      </c>
    </row>
    <row r="288" spans="1:11" ht="14.45" customHeight="1" x14ac:dyDescent="0.2">
      <c r="A288" s="554" t="s">
        <v>477</v>
      </c>
      <c r="B288" s="555" t="s">
        <v>478</v>
      </c>
      <c r="C288" s="558" t="s">
        <v>488</v>
      </c>
      <c r="D288" s="587" t="s">
        <v>489</v>
      </c>
      <c r="E288" s="558" t="s">
        <v>712</v>
      </c>
      <c r="F288" s="587" t="s">
        <v>713</v>
      </c>
      <c r="G288" s="558" t="s">
        <v>818</v>
      </c>
      <c r="H288" s="558" t="s">
        <v>819</v>
      </c>
      <c r="I288" s="567">
        <v>2202.199951171875</v>
      </c>
      <c r="J288" s="567">
        <v>1</v>
      </c>
      <c r="K288" s="568">
        <v>2202.199951171875</v>
      </c>
    </row>
    <row r="289" spans="1:11" ht="14.45" customHeight="1" x14ac:dyDescent="0.2">
      <c r="A289" s="554" t="s">
        <v>477</v>
      </c>
      <c r="B289" s="555" t="s">
        <v>478</v>
      </c>
      <c r="C289" s="558" t="s">
        <v>488</v>
      </c>
      <c r="D289" s="587" t="s">
        <v>489</v>
      </c>
      <c r="E289" s="558" t="s">
        <v>712</v>
      </c>
      <c r="F289" s="587" t="s">
        <v>713</v>
      </c>
      <c r="G289" s="558" t="s">
        <v>1271</v>
      </c>
      <c r="H289" s="558" t="s">
        <v>1272</v>
      </c>
      <c r="I289" s="567">
        <v>1658.0799560546875</v>
      </c>
      <c r="J289" s="567">
        <v>5</v>
      </c>
      <c r="K289" s="568">
        <v>8290.3798828125</v>
      </c>
    </row>
    <row r="290" spans="1:11" ht="14.45" customHeight="1" x14ac:dyDescent="0.2">
      <c r="A290" s="554" t="s">
        <v>477</v>
      </c>
      <c r="B290" s="555" t="s">
        <v>478</v>
      </c>
      <c r="C290" s="558" t="s">
        <v>488</v>
      </c>
      <c r="D290" s="587" t="s">
        <v>489</v>
      </c>
      <c r="E290" s="558" t="s">
        <v>712</v>
      </c>
      <c r="F290" s="587" t="s">
        <v>713</v>
      </c>
      <c r="G290" s="558" t="s">
        <v>844</v>
      </c>
      <c r="H290" s="558" t="s">
        <v>845</v>
      </c>
      <c r="I290" s="567">
        <v>913.9000244140625</v>
      </c>
      <c r="J290" s="567">
        <v>4</v>
      </c>
      <c r="K290" s="568">
        <v>3655.60009765625</v>
      </c>
    </row>
    <row r="291" spans="1:11" ht="14.45" customHeight="1" x14ac:dyDescent="0.2">
      <c r="A291" s="554" t="s">
        <v>477</v>
      </c>
      <c r="B291" s="555" t="s">
        <v>478</v>
      </c>
      <c r="C291" s="558" t="s">
        <v>488</v>
      </c>
      <c r="D291" s="587" t="s">
        <v>489</v>
      </c>
      <c r="E291" s="558" t="s">
        <v>712</v>
      </c>
      <c r="F291" s="587" t="s">
        <v>713</v>
      </c>
      <c r="G291" s="558" t="s">
        <v>858</v>
      </c>
      <c r="H291" s="558" t="s">
        <v>859</v>
      </c>
      <c r="I291" s="567">
        <v>1404.9000244140625</v>
      </c>
      <c r="J291" s="567">
        <v>1</v>
      </c>
      <c r="K291" s="568">
        <v>1404.9000244140625</v>
      </c>
    </row>
    <row r="292" spans="1:11" ht="14.45" customHeight="1" x14ac:dyDescent="0.2">
      <c r="A292" s="554" t="s">
        <v>477</v>
      </c>
      <c r="B292" s="555" t="s">
        <v>478</v>
      </c>
      <c r="C292" s="558" t="s">
        <v>488</v>
      </c>
      <c r="D292" s="587" t="s">
        <v>489</v>
      </c>
      <c r="E292" s="558" t="s">
        <v>712</v>
      </c>
      <c r="F292" s="587" t="s">
        <v>713</v>
      </c>
      <c r="G292" s="558" t="s">
        <v>866</v>
      </c>
      <c r="H292" s="558" t="s">
        <v>867</v>
      </c>
      <c r="I292" s="567">
        <v>5172.75</v>
      </c>
      <c r="J292" s="567">
        <v>4</v>
      </c>
      <c r="K292" s="568">
        <v>20691</v>
      </c>
    </row>
    <row r="293" spans="1:11" ht="14.45" customHeight="1" x14ac:dyDescent="0.2">
      <c r="A293" s="554" t="s">
        <v>477</v>
      </c>
      <c r="B293" s="555" t="s">
        <v>478</v>
      </c>
      <c r="C293" s="558" t="s">
        <v>488</v>
      </c>
      <c r="D293" s="587" t="s">
        <v>489</v>
      </c>
      <c r="E293" s="558" t="s">
        <v>712</v>
      </c>
      <c r="F293" s="587" t="s">
        <v>713</v>
      </c>
      <c r="G293" s="558" t="s">
        <v>876</v>
      </c>
      <c r="H293" s="558" t="s">
        <v>877</v>
      </c>
      <c r="I293" s="567">
        <v>4483.68994140625</v>
      </c>
      <c r="J293" s="567">
        <v>2</v>
      </c>
      <c r="K293" s="568">
        <v>8967.3798828125</v>
      </c>
    </row>
    <row r="294" spans="1:11" ht="14.45" customHeight="1" x14ac:dyDescent="0.2">
      <c r="A294" s="554" t="s">
        <v>477</v>
      </c>
      <c r="B294" s="555" t="s">
        <v>478</v>
      </c>
      <c r="C294" s="558" t="s">
        <v>488</v>
      </c>
      <c r="D294" s="587" t="s">
        <v>489</v>
      </c>
      <c r="E294" s="558" t="s">
        <v>712</v>
      </c>
      <c r="F294" s="587" t="s">
        <v>713</v>
      </c>
      <c r="G294" s="558" t="s">
        <v>1273</v>
      </c>
      <c r="H294" s="558" t="s">
        <v>1274</v>
      </c>
      <c r="I294" s="567">
        <v>997.03997802734375</v>
      </c>
      <c r="J294" s="567">
        <v>1</v>
      </c>
      <c r="K294" s="568">
        <v>997.03997802734375</v>
      </c>
    </row>
    <row r="295" spans="1:11" ht="14.45" customHeight="1" x14ac:dyDescent="0.2">
      <c r="A295" s="554" t="s">
        <v>477</v>
      </c>
      <c r="B295" s="555" t="s">
        <v>478</v>
      </c>
      <c r="C295" s="558" t="s">
        <v>488</v>
      </c>
      <c r="D295" s="587" t="s">
        <v>489</v>
      </c>
      <c r="E295" s="558" t="s">
        <v>712</v>
      </c>
      <c r="F295" s="587" t="s">
        <v>713</v>
      </c>
      <c r="G295" s="558" t="s">
        <v>878</v>
      </c>
      <c r="H295" s="558" t="s">
        <v>879</v>
      </c>
      <c r="I295" s="567">
        <v>1568.1600341796875</v>
      </c>
      <c r="J295" s="567">
        <v>1</v>
      </c>
      <c r="K295" s="568">
        <v>1568.1600341796875</v>
      </c>
    </row>
    <row r="296" spans="1:11" ht="14.45" customHeight="1" x14ac:dyDescent="0.2">
      <c r="A296" s="554" t="s">
        <v>477</v>
      </c>
      <c r="B296" s="555" t="s">
        <v>478</v>
      </c>
      <c r="C296" s="558" t="s">
        <v>488</v>
      </c>
      <c r="D296" s="587" t="s">
        <v>489</v>
      </c>
      <c r="E296" s="558" t="s">
        <v>712</v>
      </c>
      <c r="F296" s="587" t="s">
        <v>713</v>
      </c>
      <c r="G296" s="558" t="s">
        <v>1275</v>
      </c>
      <c r="H296" s="558" t="s">
        <v>1276</v>
      </c>
      <c r="I296" s="567">
        <v>460.510009765625</v>
      </c>
      <c r="J296" s="567">
        <v>1</v>
      </c>
      <c r="K296" s="568">
        <v>460.510009765625</v>
      </c>
    </row>
    <row r="297" spans="1:11" ht="14.45" customHeight="1" x14ac:dyDescent="0.2">
      <c r="A297" s="554" t="s">
        <v>477</v>
      </c>
      <c r="B297" s="555" t="s">
        <v>478</v>
      </c>
      <c r="C297" s="558" t="s">
        <v>488</v>
      </c>
      <c r="D297" s="587" t="s">
        <v>489</v>
      </c>
      <c r="E297" s="558" t="s">
        <v>712</v>
      </c>
      <c r="F297" s="587" t="s">
        <v>713</v>
      </c>
      <c r="G297" s="558" t="s">
        <v>894</v>
      </c>
      <c r="H297" s="558" t="s">
        <v>895</v>
      </c>
      <c r="I297" s="567">
        <v>108.90000152587891</v>
      </c>
      <c r="J297" s="567">
        <v>5</v>
      </c>
      <c r="K297" s="568">
        <v>544.50001525878906</v>
      </c>
    </row>
    <row r="298" spans="1:11" ht="14.45" customHeight="1" x14ac:dyDescent="0.2">
      <c r="A298" s="554" t="s">
        <v>477</v>
      </c>
      <c r="B298" s="555" t="s">
        <v>478</v>
      </c>
      <c r="C298" s="558" t="s">
        <v>488</v>
      </c>
      <c r="D298" s="587" t="s">
        <v>489</v>
      </c>
      <c r="E298" s="558" t="s">
        <v>712</v>
      </c>
      <c r="F298" s="587" t="s">
        <v>713</v>
      </c>
      <c r="G298" s="558" t="s">
        <v>1277</v>
      </c>
      <c r="H298" s="558" t="s">
        <v>1278</v>
      </c>
      <c r="I298" s="567">
        <v>254.10000000000005</v>
      </c>
      <c r="J298" s="567">
        <v>1</v>
      </c>
      <c r="K298" s="568">
        <v>254.10000000000005</v>
      </c>
    </row>
    <row r="299" spans="1:11" ht="14.45" customHeight="1" x14ac:dyDescent="0.2">
      <c r="A299" s="554" t="s">
        <v>477</v>
      </c>
      <c r="B299" s="555" t="s">
        <v>478</v>
      </c>
      <c r="C299" s="558" t="s">
        <v>488</v>
      </c>
      <c r="D299" s="587" t="s">
        <v>489</v>
      </c>
      <c r="E299" s="558" t="s">
        <v>712</v>
      </c>
      <c r="F299" s="587" t="s">
        <v>713</v>
      </c>
      <c r="G299" s="558" t="s">
        <v>972</v>
      </c>
      <c r="H299" s="558" t="s">
        <v>971</v>
      </c>
      <c r="I299" s="567">
        <v>1127.0699462890625</v>
      </c>
      <c r="J299" s="567">
        <v>10</v>
      </c>
      <c r="K299" s="568">
        <v>11270.66015625</v>
      </c>
    </row>
    <row r="300" spans="1:11" ht="14.45" customHeight="1" x14ac:dyDescent="0.2">
      <c r="A300" s="554" t="s">
        <v>477</v>
      </c>
      <c r="B300" s="555" t="s">
        <v>478</v>
      </c>
      <c r="C300" s="558" t="s">
        <v>488</v>
      </c>
      <c r="D300" s="587" t="s">
        <v>489</v>
      </c>
      <c r="E300" s="558" t="s">
        <v>712</v>
      </c>
      <c r="F300" s="587" t="s">
        <v>713</v>
      </c>
      <c r="G300" s="558" t="s">
        <v>1279</v>
      </c>
      <c r="H300" s="558" t="s">
        <v>1280</v>
      </c>
      <c r="I300" s="567">
        <v>750.20001220703125</v>
      </c>
      <c r="J300" s="567">
        <v>1</v>
      </c>
      <c r="K300" s="568">
        <v>750.20001220703125</v>
      </c>
    </row>
    <row r="301" spans="1:11" ht="14.45" customHeight="1" x14ac:dyDescent="0.2">
      <c r="A301" s="554" t="s">
        <v>477</v>
      </c>
      <c r="B301" s="555" t="s">
        <v>478</v>
      </c>
      <c r="C301" s="558" t="s">
        <v>488</v>
      </c>
      <c r="D301" s="587" t="s">
        <v>489</v>
      </c>
      <c r="E301" s="558" t="s">
        <v>712</v>
      </c>
      <c r="F301" s="587" t="s">
        <v>713</v>
      </c>
      <c r="G301" s="558" t="s">
        <v>1005</v>
      </c>
      <c r="H301" s="558" t="s">
        <v>1006</v>
      </c>
      <c r="I301" s="567">
        <v>480.60000610351563</v>
      </c>
      <c r="J301" s="567">
        <v>5</v>
      </c>
      <c r="K301" s="568">
        <v>2403</v>
      </c>
    </row>
    <row r="302" spans="1:11" ht="14.45" customHeight="1" x14ac:dyDescent="0.2">
      <c r="A302" s="554" t="s">
        <v>477</v>
      </c>
      <c r="B302" s="555" t="s">
        <v>478</v>
      </c>
      <c r="C302" s="558" t="s">
        <v>488</v>
      </c>
      <c r="D302" s="587" t="s">
        <v>489</v>
      </c>
      <c r="E302" s="558" t="s">
        <v>712</v>
      </c>
      <c r="F302" s="587" t="s">
        <v>713</v>
      </c>
      <c r="G302" s="558" t="s">
        <v>1009</v>
      </c>
      <c r="H302" s="558" t="s">
        <v>1010</v>
      </c>
      <c r="I302" s="567">
        <v>496.31500244140625</v>
      </c>
      <c r="J302" s="567">
        <v>2</v>
      </c>
      <c r="K302" s="568">
        <v>992.6300048828125</v>
      </c>
    </row>
    <row r="303" spans="1:11" ht="14.45" customHeight="1" x14ac:dyDescent="0.2">
      <c r="A303" s="554" t="s">
        <v>477</v>
      </c>
      <c r="B303" s="555" t="s">
        <v>478</v>
      </c>
      <c r="C303" s="558" t="s">
        <v>488</v>
      </c>
      <c r="D303" s="587" t="s">
        <v>489</v>
      </c>
      <c r="E303" s="558" t="s">
        <v>712</v>
      </c>
      <c r="F303" s="587" t="s">
        <v>713</v>
      </c>
      <c r="G303" s="558" t="s">
        <v>1033</v>
      </c>
      <c r="H303" s="558" t="s">
        <v>1034</v>
      </c>
      <c r="I303" s="567">
        <v>7457.2099609375</v>
      </c>
      <c r="J303" s="567">
        <v>2</v>
      </c>
      <c r="K303" s="568">
        <v>14914.41015625</v>
      </c>
    </row>
    <row r="304" spans="1:11" ht="14.45" customHeight="1" x14ac:dyDescent="0.2">
      <c r="A304" s="554" t="s">
        <v>477</v>
      </c>
      <c r="B304" s="555" t="s">
        <v>478</v>
      </c>
      <c r="C304" s="558" t="s">
        <v>488</v>
      </c>
      <c r="D304" s="587" t="s">
        <v>489</v>
      </c>
      <c r="E304" s="558" t="s">
        <v>712</v>
      </c>
      <c r="F304" s="587" t="s">
        <v>713</v>
      </c>
      <c r="G304" s="558" t="s">
        <v>1035</v>
      </c>
      <c r="H304" s="558" t="s">
        <v>1036</v>
      </c>
      <c r="I304" s="567">
        <v>1645.300048828125</v>
      </c>
      <c r="J304" s="567">
        <v>3</v>
      </c>
      <c r="K304" s="568">
        <v>4935.89013671875</v>
      </c>
    </row>
    <row r="305" spans="1:11" ht="14.45" customHeight="1" x14ac:dyDescent="0.2">
      <c r="A305" s="554" t="s">
        <v>477</v>
      </c>
      <c r="B305" s="555" t="s">
        <v>478</v>
      </c>
      <c r="C305" s="558" t="s">
        <v>488</v>
      </c>
      <c r="D305" s="587" t="s">
        <v>489</v>
      </c>
      <c r="E305" s="558" t="s">
        <v>712</v>
      </c>
      <c r="F305" s="587" t="s">
        <v>713</v>
      </c>
      <c r="G305" s="558" t="s">
        <v>1037</v>
      </c>
      <c r="H305" s="558" t="s">
        <v>1038</v>
      </c>
      <c r="I305" s="567">
        <v>15652.5595703125</v>
      </c>
      <c r="J305" s="567">
        <v>1</v>
      </c>
      <c r="K305" s="568">
        <v>15652.5595703125</v>
      </c>
    </row>
    <row r="306" spans="1:11" ht="14.45" customHeight="1" x14ac:dyDescent="0.2">
      <c r="A306" s="554" t="s">
        <v>477</v>
      </c>
      <c r="B306" s="555" t="s">
        <v>478</v>
      </c>
      <c r="C306" s="558" t="s">
        <v>488</v>
      </c>
      <c r="D306" s="587" t="s">
        <v>489</v>
      </c>
      <c r="E306" s="558" t="s">
        <v>712</v>
      </c>
      <c r="F306" s="587" t="s">
        <v>713</v>
      </c>
      <c r="G306" s="558" t="s">
        <v>1281</v>
      </c>
      <c r="H306" s="558" t="s">
        <v>1282</v>
      </c>
      <c r="I306" s="567">
        <v>93.169998168945313</v>
      </c>
      <c r="J306" s="567">
        <v>2</v>
      </c>
      <c r="K306" s="568">
        <v>186.33999633789063</v>
      </c>
    </row>
    <row r="307" spans="1:11" ht="14.45" customHeight="1" x14ac:dyDescent="0.2">
      <c r="A307" s="554" t="s">
        <v>477</v>
      </c>
      <c r="B307" s="555" t="s">
        <v>478</v>
      </c>
      <c r="C307" s="558" t="s">
        <v>488</v>
      </c>
      <c r="D307" s="587" t="s">
        <v>489</v>
      </c>
      <c r="E307" s="558" t="s">
        <v>1125</v>
      </c>
      <c r="F307" s="587" t="s">
        <v>1126</v>
      </c>
      <c r="G307" s="558" t="s">
        <v>1129</v>
      </c>
      <c r="H307" s="558" t="s">
        <v>1130</v>
      </c>
      <c r="I307" s="567">
        <v>0.34000000357627869</v>
      </c>
      <c r="J307" s="567">
        <v>500</v>
      </c>
      <c r="K307" s="568">
        <v>170</v>
      </c>
    </row>
    <row r="308" spans="1:11" ht="14.45" customHeight="1" x14ac:dyDescent="0.2">
      <c r="A308" s="554" t="s">
        <v>477</v>
      </c>
      <c r="B308" s="555" t="s">
        <v>478</v>
      </c>
      <c r="C308" s="558" t="s">
        <v>488</v>
      </c>
      <c r="D308" s="587" t="s">
        <v>489</v>
      </c>
      <c r="E308" s="558" t="s">
        <v>1125</v>
      </c>
      <c r="F308" s="587" t="s">
        <v>1126</v>
      </c>
      <c r="G308" s="558" t="s">
        <v>1131</v>
      </c>
      <c r="H308" s="558" t="s">
        <v>1132</v>
      </c>
      <c r="I308" s="567">
        <v>13.020000457763672</v>
      </c>
      <c r="J308" s="567">
        <v>6</v>
      </c>
      <c r="K308" s="568">
        <v>78.120002746582031</v>
      </c>
    </row>
    <row r="309" spans="1:11" ht="14.45" customHeight="1" x14ac:dyDescent="0.2">
      <c r="A309" s="554" t="s">
        <v>477</v>
      </c>
      <c r="B309" s="555" t="s">
        <v>478</v>
      </c>
      <c r="C309" s="558" t="s">
        <v>488</v>
      </c>
      <c r="D309" s="587" t="s">
        <v>489</v>
      </c>
      <c r="E309" s="558" t="s">
        <v>1125</v>
      </c>
      <c r="F309" s="587" t="s">
        <v>1126</v>
      </c>
      <c r="G309" s="558" t="s">
        <v>1135</v>
      </c>
      <c r="H309" s="558" t="s">
        <v>1136</v>
      </c>
      <c r="I309" s="567">
        <v>46.319999694824219</v>
      </c>
      <c r="J309" s="567">
        <v>3</v>
      </c>
      <c r="K309" s="568">
        <v>138.96000671386719</v>
      </c>
    </row>
    <row r="310" spans="1:11" ht="14.45" customHeight="1" x14ac:dyDescent="0.2">
      <c r="A310" s="554" t="s">
        <v>477</v>
      </c>
      <c r="B310" s="555" t="s">
        <v>478</v>
      </c>
      <c r="C310" s="558" t="s">
        <v>488</v>
      </c>
      <c r="D310" s="587" t="s">
        <v>489</v>
      </c>
      <c r="E310" s="558" t="s">
        <v>1125</v>
      </c>
      <c r="F310" s="587" t="s">
        <v>1126</v>
      </c>
      <c r="G310" s="558" t="s">
        <v>1283</v>
      </c>
      <c r="H310" s="558" t="s">
        <v>1284</v>
      </c>
      <c r="I310" s="567">
        <v>41.290000915527344</v>
      </c>
      <c r="J310" s="567">
        <v>2</v>
      </c>
      <c r="K310" s="568">
        <v>82.580001831054688</v>
      </c>
    </row>
    <row r="311" spans="1:11" ht="14.45" customHeight="1" x14ac:dyDescent="0.2">
      <c r="A311" s="554" t="s">
        <v>477</v>
      </c>
      <c r="B311" s="555" t="s">
        <v>478</v>
      </c>
      <c r="C311" s="558" t="s">
        <v>488</v>
      </c>
      <c r="D311" s="587" t="s">
        <v>489</v>
      </c>
      <c r="E311" s="558" t="s">
        <v>1125</v>
      </c>
      <c r="F311" s="587" t="s">
        <v>1126</v>
      </c>
      <c r="G311" s="558" t="s">
        <v>1147</v>
      </c>
      <c r="H311" s="558" t="s">
        <v>1148</v>
      </c>
      <c r="I311" s="567">
        <v>260.29998779296875</v>
      </c>
      <c r="J311" s="567">
        <v>9</v>
      </c>
      <c r="K311" s="568">
        <v>2342.6998901367188</v>
      </c>
    </row>
    <row r="312" spans="1:11" ht="14.45" customHeight="1" x14ac:dyDescent="0.2">
      <c r="A312" s="554" t="s">
        <v>477</v>
      </c>
      <c r="B312" s="555" t="s">
        <v>478</v>
      </c>
      <c r="C312" s="558" t="s">
        <v>488</v>
      </c>
      <c r="D312" s="587" t="s">
        <v>489</v>
      </c>
      <c r="E312" s="558" t="s">
        <v>1125</v>
      </c>
      <c r="F312" s="587" t="s">
        <v>1126</v>
      </c>
      <c r="G312" s="558" t="s">
        <v>1147</v>
      </c>
      <c r="H312" s="558" t="s">
        <v>1149</v>
      </c>
      <c r="I312" s="567">
        <v>260.29998779296875</v>
      </c>
      <c r="J312" s="567">
        <v>6</v>
      </c>
      <c r="K312" s="568">
        <v>1561.800048828125</v>
      </c>
    </row>
    <row r="313" spans="1:11" ht="14.45" customHeight="1" x14ac:dyDescent="0.2">
      <c r="A313" s="554" t="s">
        <v>477</v>
      </c>
      <c r="B313" s="555" t="s">
        <v>478</v>
      </c>
      <c r="C313" s="558" t="s">
        <v>488</v>
      </c>
      <c r="D313" s="587" t="s">
        <v>489</v>
      </c>
      <c r="E313" s="558" t="s">
        <v>1196</v>
      </c>
      <c r="F313" s="587" t="s">
        <v>1197</v>
      </c>
      <c r="G313" s="558" t="s">
        <v>1198</v>
      </c>
      <c r="H313" s="558" t="s">
        <v>1199</v>
      </c>
      <c r="I313" s="567">
        <v>18.629999160766602</v>
      </c>
      <c r="J313" s="567">
        <v>100</v>
      </c>
      <c r="K313" s="568">
        <v>1863.4000244140625</v>
      </c>
    </row>
    <row r="314" spans="1:11" ht="14.45" customHeight="1" x14ac:dyDescent="0.2">
      <c r="A314" s="554" t="s">
        <v>477</v>
      </c>
      <c r="B314" s="555" t="s">
        <v>478</v>
      </c>
      <c r="C314" s="558" t="s">
        <v>488</v>
      </c>
      <c r="D314" s="587" t="s">
        <v>489</v>
      </c>
      <c r="E314" s="558" t="s">
        <v>1196</v>
      </c>
      <c r="F314" s="587" t="s">
        <v>1197</v>
      </c>
      <c r="G314" s="558" t="s">
        <v>1206</v>
      </c>
      <c r="H314" s="558" t="s">
        <v>1207</v>
      </c>
      <c r="I314" s="567">
        <v>18.229999542236328</v>
      </c>
      <c r="J314" s="567">
        <v>20</v>
      </c>
      <c r="K314" s="568">
        <v>364.60000610351563</v>
      </c>
    </row>
    <row r="315" spans="1:11" ht="14.45" customHeight="1" x14ac:dyDescent="0.2">
      <c r="A315" s="554" t="s">
        <v>477</v>
      </c>
      <c r="B315" s="555" t="s">
        <v>478</v>
      </c>
      <c r="C315" s="558" t="s">
        <v>488</v>
      </c>
      <c r="D315" s="587" t="s">
        <v>489</v>
      </c>
      <c r="E315" s="558" t="s">
        <v>1196</v>
      </c>
      <c r="F315" s="587" t="s">
        <v>1197</v>
      </c>
      <c r="G315" s="558" t="s">
        <v>1210</v>
      </c>
      <c r="H315" s="558" t="s">
        <v>1211</v>
      </c>
      <c r="I315" s="567">
        <v>11.689999580383301</v>
      </c>
      <c r="J315" s="567">
        <v>50</v>
      </c>
      <c r="K315" s="568">
        <v>584.42999267578125</v>
      </c>
    </row>
    <row r="316" spans="1:11" ht="14.45" customHeight="1" x14ac:dyDescent="0.2">
      <c r="A316" s="554" t="s">
        <v>477</v>
      </c>
      <c r="B316" s="555" t="s">
        <v>478</v>
      </c>
      <c r="C316" s="558" t="s">
        <v>488</v>
      </c>
      <c r="D316" s="587" t="s">
        <v>489</v>
      </c>
      <c r="E316" s="558" t="s">
        <v>1196</v>
      </c>
      <c r="F316" s="587" t="s">
        <v>1197</v>
      </c>
      <c r="G316" s="558" t="s">
        <v>1212</v>
      </c>
      <c r="H316" s="558" t="s">
        <v>1213</v>
      </c>
      <c r="I316" s="567">
        <v>17.510000228881836</v>
      </c>
      <c r="J316" s="567">
        <v>40</v>
      </c>
      <c r="K316" s="568">
        <v>700.22998046875</v>
      </c>
    </row>
    <row r="317" spans="1:11" ht="14.45" customHeight="1" x14ac:dyDescent="0.2">
      <c r="A317" s="554" t="s">
        <v>477</v>
      </c>
      <c r="B317" s="555" t="s">
        <v>478</v>
      </c>
      <c r="C317" s="558" t="s">
        <v>488</v>
      </c>
      <c r="D317" s="587" t="s">
        <v>489</v>
      </c>
      <c r="E317" s="558" t="s">
        <v>1196</v>
      </c>
      <c r="F317" s="587" t="s">
        <v>1197</v>
      </c>
      <c r="G317" s="558" t="s">
        <v>1218</v>
      </c>
      <c r="H317" s="558" t="s">
        <v>1219</v>
      </c>
      <c r="I317" s="567">
        <v>13.739999771118164</v>
      </c>
      <c r="J317" s="567">
        <v>20</v>
      </c>
      <c r="K317" s="568">
        <v>274.79998779296875</v>
      </c>
    </row>
    <row r="318" spans="1:11" ht="14.45" customHeight="1" x14ac:dyDescent="0.2">
      <c r="A318" s="554" t="s">
        <v>477</v>
      </c>
      <c r="B318" s="555" t="s">
        <v>478</v>
      </c>
      <c r="C318" s="558" t="s">
        <v>488</v>
      </c>
      <c r="D318" s="587" t="s">
        <v>489</v>
      </c>
      <c r="E318" s="558" t="s">
        <v>1196</v>
      </c>
      <c r="F318" s="587" t="s">
        <v>1197</v>
      </c>
      <c r="G318" s="558" t="s">
        <v>1285</v>
      </c>
      <c r="H318" s="558" t="s">
        <v>1286</v>
      </c>
      <c r="I318" s="567">
        <v>10.050000190734863</v>
      </c>
      <c r="J318" s="567">
        <v>5</v>
      </c>
      <c r="K318" s="568">
        <v>50.25</v>
      </c>
    </row>
    <row r="319" spans="1:11" ht="14.45" customHeight="1" thickBot="1" x14ac:dyDescent="0.25">
      <c r="A319" s="546" t="s">
        <v>477</v>
      </c>
      <c r="B319" s="547" t="s">
        <v>478</v>
      </c>
      <c r="C319" s="550" t="s">
        <v>488</v>
      </c>
      <c r="D319" s="588" t="s">
        <v>489</v>
      </c>
      <c r="E319" s="550" t="s">
        <v>1196</v>
      </c>
      <c r="F319" s="588" t="s">
        <v>1197</v>
      </c>
      <c r="G319" s="550" t="s">
        <v>1230</v>
      </c>
      <c r="H319" s="550" t="s">
        <v>1231</v>
      </c>
      <c r="I319" s="569">
        <v>2.2999999523162842</v>
      </c>
      <c r="J319" s="569">
        <v>200</v>
      </c>
      <c r="K319" s="570">
        <v>460</v>
      </c>
    </row>
  </sheetData>
  <autoFilter ref="A4:K4" xr:uid="{00000000-0009-0000-0000-000019000000}"/>
  <mergeCells count="2">
    <mergeCell ref="A1:K1"/>
    <mergeCell ref="C3:G3"/>
  </mergeCells>
  <hyperlinks>
    <hyperlink ref="A2" location="Obsah!A1" display="Zpět na Obsah  KL 01  1.-4.měsíc" xr:uid="{AA9CCA04-0CC9-498E-AD38-0932CAB1A48B}"/>
  </hyperlinks>
  <pageMargins left="0.25" right="0.25" top="0.75" bottom="0.75" header="0.3" footer="0.3"/>
  <pageSetup paperSize="9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List13">
    <tabColor theme="3" tint="0.39997558519241921"/>
    <pageSetUpPr fitToPage="1"/>
  </sheetPr>
  <dimension ref="A1:S29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28515625" defaultRowHeight="15" outlineLevelCol="1" x14ac:dyDescent="0.25"/>
  <cols>
    <col min="1" max="1" width="8.28515625" customWidth="1"/>
    <col min="2" max="2" width="27.42578125" bestFit="1" customWidth="1" outlineLevel="1"/>
    <col min="3" max="3" width="10.85546875" style="276" bestFit="1" customWidth="1"/>
    <col min="4" max="6" width="10.28515625" hidden="1" customWidth="1" outlineLevel="1"/>
    <col min="7" max="7" width="10" customWidth="1" collapsed="1"/>
    <col min="8" max="10" width="10" customWidth="1"/>
    <col min="11" max="14" width="10.7109375" customWidth="1"/>
    <col min="15" max="15" width="12.28515625" customWidth="1"/>
    <col min="16" max="17" width="8.85546875" style="230" customWidth="1"/>
    <col min="18" max="18" width="7.28515625" style="275" customWidth="1"/>
    <col min="19" max="19" width="8" style="230" customWidth="1"/>
    <col min="21" max="21" width="11.28515625" bestFit="1" customWidth="1"/>
  </cols>
  <sheetData>
    <row r="1" spans="1:19" ht="19.5" thickBot="1" x14ac:dyDescent="0.35">
      <c r="A1" s="399" t="s">
        <v>105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  <c r="S1" s="361"/>
    </row>
    <row r="2" spans="1:19" ht="15.75" thickBot="1" x14ac:dyDescent="0.3">
      <c r="A2" s="231" t="s">
        <v>265</v>
      </c>
      <c r="B2" s="232"/>
    </row>
    <row r="3" spans="1:19" x14ac:dyDescent="0.25">
      <c r="A3" s="413" t="s">
        <v>186</v>
      </c>
      <c r="B3" s="414"/>
      <c r="C3" s="415" t="s">
        <v>175</v>
      </c>
      <c r="D3" s="416"/>
      <c r="E3" s="416"/>
      <c r="F3" s="417"/>
      <c r="G3" s="418" t="s">
        <v>176</v>
      </c>
      <c r="H3" s="419"/>
      <c r="I3" s="419"/>
      <c r="J3" s="420"/>
      <c r="K3" s="421" t="s">
        <v>185</v>
      </c>
      <c r="L3" s="422"/>
      <c r="M3" s="422"/>
      <c r="N3" s="422"/>
      <c r="O3" s="423"/>
      <c r="P3" s="419" t="s">
        <v>237</v>
      </c>
      <c r="Q3" s="419"/>
      <c r="R3" s="419"/>
      <c r="S3" s="420"/>
    </row>
    <row r="4" spans="1:19" ht="15.75" thickBot="1" x14ac:dyDescent="0.3">
      <c r="A4" s="432">
        <v>2021</v>
      </c>
      <c r="B4" s="433"/>
      <c r="C4" s="434" t="s">
        <v>236</v>
      </c>
      <c r="D4" s="436" t="s">
        <v>106</v>
      </c>
      <c r="E4" s="436" t="s">
        <v>74</v>
      </c>
      <c r="F4" s="411" t="s">
        <v>67</v>
      </c>
      <c r="G4" s="426" t="s">
        <v>177</v>
      </c>
      <c r="H4" s="428" t="s">
        <v>181</v>
      </c>
      <c r="I4" s="428" t="s">
        <v>235</v>
      </c>
      <c r="J4" s="430" t="s">
        <v>178</v>
      </c>
      <c r="K4" s="408" t="s">
        <v>234</v>
      </c>
      <c r="L4" s="409"/>
      <c r="M4" s="409"/>
      <c r="N4" s="410"/>
      <c r="O4" s="411" t="s">
        <v>233</v>
      </c>
      <c r="P4" s="400" t="s">
        <v>232</v>
      </c>
      <c r="Q4" s="400" t="s">
        <v>188</v>
      </c>
      <c r="R4" s="402" t="s">
        <v>74</v>
      </c>
      <c r="S4" s="404" t="s">
        <v>187</v>
      </c>
    </row>
    <row r="5" spans="1:19" s="310" customFormat="1" ht="19.149999999999999" customHeight="1" x14ac:dyDescent="0.25">
      <c r="A5" s="406" t="s">
        <v>231</v>
      </c>
      <c r="B5" s="407"/>
      <c r="C5" s="435"/>
      <c r="D5" s="437"/>
      <c r="E5" s="437"/>
      <c r="F5" s="412"/>
      <c r="G5" s="427"/>
      <c r="H5" s="429"/>
      <c r="I5" s="429"/>
      <c r="J5" s="431"/>
      <c r="K5" s="313" t="s">
        <v>179</v>
      </c>
      <c r="L5" s="312" t="s">
        <v>180</v>
      </c>
      <c r="M5" s="312" t="s">
        <v>230</v>
      </c>
      <c r="N5" s="311" t="s">
        <v>3</v>
      </c>
      <c r="O5" s="412"/>
      <c r="P5" s="401"/>
      <c r="Q5" s="401"/>
      <c r="R5" s="403"/>
      <c r="S5" s="405"/>
    </row>
    <row r="6" spans="1:19" ht="15.75" thickBot="1" x14ac:dyDescent="0.3">
      <c r="A6" s="424" t="s">
        <v>174</v>
      </c>
      <c r="B6" s="425"/>
      <c r="C6" s="309">
        <f ca="1">SUM(Tabulka[01 uv_sk])/2</f>
        <v>47.75</v>
      </c>
      <c r="D6" s="307"/>
      <c r="E6" s="307"/>
      <c r="F6" s="306"/>
      <c r="G6" s="308">
        <f ca="1">SUM(Tabulka[05 h_vram])/2</f>
        <v>77026.399999999994</v>
      </c>
      <c r="H6" s="307">
        <f ca="1">SUM(Tabulka[06 h_naduv])/2</f>
        <v>317</v>
      </c>
      <c r="I6" s="307">
        <f ca="1">SUM(Tabulka[07 h_nadzk])/2</f>
        <v>4</v>
      </c>
      <c r="J6" s="306">
        <f ca="1">SUM(Tabulka[08 h_oon])/2</f>
        <v>1221.5</v>
      </c>
      <c r="K6" s="308">
        <f ca="1">SUM(Tabulka[09 m_kl])/2</f>
        <v>0</v>
      </c>
      <c r="L6" s="307">
        <f ca="1">SUM(Tabulka[10 m_gr])/2</f>
        <v>821000</v>
      </c>
      <c r="M6" s="307">
        <f ca="1">SUM(Tabulka[11 m_jo])/2</f>
        <v>1756636</v>
      </c>
      <c r="N6" s="307">
        <f ca="1">SUM(Tabulka[12 m_oc])/2</f>
        <v>2577636</v>
      </c>
      <c r="O6" s="306">
        <f ca="1">SUM(Tabulka[13 m_sk])/2</f>
        <v>31847240</v>
      </c>
      <c r="P6" s="305">
        <f ca="1">SUM(Tabulka[14_vzsk])/2</f>
        <v>24561</v>
      </c>
      <c r="Q6" s="305">
        <f ca="1">SUM(Tabulka[15_vzpl])/2</f>
        <v>91183.760240776348</v>
      </c>
      <c r="R6" s="304">
        <f ca="1">IF(Q6=0,0,P6/Q6)</f>
        <v>0.26935717429447048</v>
      </c>
      <c r="S6" s="303">
        <f ca="1">Q6-P6</f>
        <v>66622.760240776348</v>
      </c>
    </row>
    <row r="7" spans="1:19" hidden="1" x14ac:dyDescent="0.25">
      <c r="A7" s="302" t="s">
        <v>229</v>
      </c>
      <c r="B7" s="301" t="s">
        <v>228</v>
      </c>
      <c r="C7" s="300" t="s">
        <v>227</v>
      </c>
      <c r="D7" s="299" t="s">
        <v>226</v>
      </c>
      <c r="E7" s="298" t="s">
        <v>225</v>
      </c>
      <c r="F7" s="297" t="s">
        <v>224</v>
      </c>
      <c r="G7" s="296" t="s">
        <v>223</v>
      </c>
      <c r="H7" s="294" t="s">
        <v>222</v>
      </c>
      <c r="I7" s="294" t="s">
        <v>221</v>
      </c>
      <c r="J7" s="293" t="s">
        <v>220</v>
      </c>
      <c r="K7" s="295" t="s">
        <v>219</v>
      </c>
      <c r="L7" s="294" t="s">
        <v>218</v>
      </c>
      <c r="M7" s="294" t="s">
        <v>217</v>
      </c>
      <c r="N7" s="293" t="s">
        <v>216</v>
      </c>
      <c r="O7" s="292" t="s">
        <v>215</v>
      </c>
      <c r="P7" s="291" t="s">
        <v>214</v>
      </c>
      <c r="Q7" s="290" t="s">
        <v>213</v>
      </c>
      <c r="R7" s="289" t="s">
        <v>212</v>
      </c>
      <c r="S7" s="288" t="s">
        <v>211</v>
      </c>
    </row>
    <row r="8" spans="1:19" x14ac:dyDescent="0.25">
      <c r="A8" s="285" t="s">
        <v>210</v>
      </c>
      <c r="B8" s="284"/>
      <c r="C8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15.309090909090907</v>
      </c>
      <c r="D8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25868.800000000003</v>
      </c>
      <c r="H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</v>
      </c>
      <c r="I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</v>
      </c>
      <c r="J8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915.5</v>
      </c>
      <c r="K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639000</v>
      </c>
      <c r="M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855505</v>
      </c>
      <c r="N8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1494505</v>
      </c>
      <c r="O8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15383641</v>
      </c>
      <c r="P8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11350</v>
      </c>
      <c r="Q8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37809.139784946237</v>
      </c>
      <c r="R8" s="287">
        <f ca="1">IF(Tabulka[[#This Row],[15_vzpl]]=0,"",Tabulka[[#This Row],[14_vzsk]]/Tabulka[[#This Row],[15_vzpl]])</f>
        <v>0.30019196587273372</v>
      </c>
      <c r="S8" s="286">
        <f ca="1">IF(Tabulka[[#This Row],[15_vzpl]]-Tabulka[[#This Row],[14_vzsk]]=0,"",Tabulka[[#This Row],[15_vzpl]]-Tabulka[[#This Row],[14_vzsk]])</f>
        <v>26459.139784946237</v>
      </c>
    </row>
    <row r="9" spans="1:19" x14ac:dyDescent="0.25">
      <c r="A9" s="285">
        <v>99</v>
      </c>
      <c r="B9" s="284" t="s">
        <v>1304</v>
      </c>
      <c r="C9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3.163636363636364</v>
      </c>
      <c r="D9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5414.4000000000005</v>
      </c>
      <c r="H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9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44000</v>
      </c>
      <c r="M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74668</v>
      </c>
      <c r="N9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118668</v>
      </c>
      <c r="O9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1679974</v>
      </c>
      <c r="P9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11350</v>
      </c>
      <c r="Q9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37809.139784946237</v>
      </c>
      <c r="R9" s="287">
        <f ca="1">IF(Tabulka[[#This Row],[15_vzpl]]=0,"",Tabulka[[#This Row],[14_vzsk]]/Tabulka[[#This Row],[15_vzpl]])</f>
        <v>0.30019196587273372</v>
      </c>
      <c r="S9" s="286">
        <f ca="1">IF(Tabulka[[#This Row],[15_vzpl]]-Tabulka[[#This Row],[14_vzsk]]=0,"",Tabulka[[#This Row],[15_vzpl]]-Tabulka[[#This Row],[14_vzsk]])</f>
        <v>26459.139784946237</v>
      </c>
    </row>
    <row r="10" spans="1:19" x14ac:dyDescent="0.25">
      <c r="A10" s="285">
        <v>100</v>
      </c>
      <c r="B10" s="284" t="s">
        <v>1305</v>
      </c>
      <c r="C10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2.9909090909090916</v>
      </c>
      <c r="D10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4940.8</v>
      </c>
      <c r="H1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0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37000</v>
      </c>
      <c r="M1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95128</v>
      </c>
      <c r="N10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132128</v>
      </c>
      <c r="O10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2160318</v>
      </c>
      <c r="P10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0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0" s="287" t="str">
        <f ca="1">IF(Tabulka[[#This Row],[15_vzpl]]=0,"",Tabulka[[#This Row],[14_vzsk]]/Tabulka[[#This Row],[15_vzpl]])</f>
        <v/>
      </c>
      <c r="S10" s="286" t="str">
        <f ca="1">IF(Tabulka[[#This Row],[15_vzpl]]-Tabulka[[#This Row],[14_vzsk]]=0,"",Tabulka[[#This Row],[15_vzpl]]-Tabulka[[#This Row],[14_vzsk]])</f>
        <v/>
      </c>
    </row>
    <row r="11" spans="1:19" x14ac:dyDescent="0.25">
      <c r="A11" s="285">
        <v>101</v>
      </c>
      <c r="B11" s="284" t="s">
        <v>1306</v>
      </c>
      <c r="C11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9.1545454545454525</v>
      </c>
      <c r="D11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15513.600000000002</v>
      </c>
      <c r="H1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</v>
      </c>
      <c r="I1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</v>
      </c>
      <c r="J11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915.5</v>
      </c>
      <c r="K1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558000</v>
      </c>
      <c r="M1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685709</v>
      </c>
      <c r="N11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1243709</v>
      </c>
      <c r="O11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11543349</v>
      </c>
      <c r="P11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1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1" s="287" t="str">
        <f ca="1">IF(Tabulka[[#This Row],[15_vzpl]]=0,"",Tabulka[[#This Row],[14_vzsk]]/Tabulka[[#This Row],[15_vzpl]])</f>
        <v/>
      </c>
      <c r="S11" s="286" t="str">
        <f ca="1">IF(Tabulka[[#This Row],[15_vzpl]]-Tabulka[[#This Row],[14_vzsk]]=0,"",Tabulka[[#This Row],[15_vzpl]]-Tabulka[[#This Row],[14_vzsk]])</f>
        <v/>
      </c>
    </row>
    <row r="12" spans="1:19" x14ac:dyDescent="0.25">
      <c r="A12" s="285" t="s">
        <v>1288</v>
      </c>
      <c r="B12" s="284"/>
      <c r="C12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5.504545454545454</v>
      </c>
      <c r="D12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8998.4</v>
      </c>
      <c r="H1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2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95</v>
      </c>
      <c r="K1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31000</v>
      </c>
      <c r="M1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139461</v>
      </c>
      <c r="N12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170461</v>
      </c>
      <c r="O12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3293878</v>
      </c>
      <c r="P12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13211</v>
      </c>
      <c r="Q12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38707.953789163454</v>
      </c>
      <c r="R12" s="287">
        <f ca="1">IF(Tabulka[[#This Row],[15_vzpl]]=0,"",Tabulka[[#This Row],[14_vzsk]]/Tabulka[[#This Row],[15_vzpl]])</f>
        <v>0.34129936374209752</v>
      </c>
      <c r="S12" s="286">
        <f ca="1">IF(Tabulka[[#This Row],[15_vzpl]]-Tabulka[[#This Row],[14_vzsk]]=0,"",Tabulka[[#This Row],[15_vzpl]]-Tabulka[[#This Row],[14_vzsk]])</f>
        <v>25496.953789163454</v>
      </c>
    </row>
    <row r="13" spans="1:19" x14ac:dyDescent="0.25">
      <c r="A13" s="285">
        <v>526</v>
      </c>
      <c r="B13" s="284" t="s">
        <v>1307</v>
      </c>
      <c r="C13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5.2272727272727257</v>
      </c>
      <c r="D13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8497.6</v>
      </c>
      <c r="H1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3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31000</v>
      </c>
      <c r="M1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132278</v>
      </c>
      <c r="N13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163278</v>
      </c>
      <c r="O13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3259018</v>
      </c>
      <c r="P13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13211</v>
      </c>
      <c r="Q13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38707.953789163454</v>
      </c>
      <c r="R13" s="287">
        <f ca="1">IF(Tabulka[[#This Row],[15_vzpl]]=0,"",Tabulka[[#This Row],[14_vzsk]]/Tabulka[[#This Row],[15_vzpl]])</f>
        <v>0.34129936374209752</v>
      </c>
      <c r="S13" s="286">
        <f ca="1">IF(Tabulka[[#This Row],[15_vzpl]]-Tabulka[[#This Row],[14_vzsk]]=0,"",Tabulka[[#This Row],[15_vzpl]]-Tabulka[[#This Row],[14_vzsk]])</f>
        <v>25496.953789163454</v>
      </c>
    </row>
    <row r="14" spans="1:19" x14ac:dyDescent="0.25">
      <c r="A14" s="285">
        <v>746</v>
      </c>
      <c r="B14" s="284" t="s">
        <v>1308</v>
      </c>
      <c r="C14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0.27727272727272728</v>
      </c>
      <c r="D14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4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4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500.80000000000007</v>
      </c>
      <c r="H14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4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4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95</v>
      </c>
      <c r="K14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4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4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7183</v>
      </c>
      <c r="N14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7183</v>
      </c>
      <c r="O14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34860</v>
      </c>
      <c r="P14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4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4" s="287" t="str">
        <f ca="1">IF(Tabulka[[#This Row],[15_vzpl]]=0,"",Tabulka[[#This Row],[14_vzsk]]/Tabulka[[#This Row],[15_vzpl]])</f>
        <v/>
      </c>
      <c r="S14" s="286" t="str">
        <f ca="1">IF(Tabulka[[#This Row],[15_vzpl]]-Tabulka[[#This Row],[14_vzsk]]=0,"",Tabulka[[#This Row],[15_vzpl]]-Tabulka[[#This Row],[14_vzsk]])</f>
        <v/>
      </c>
    </row>
    <row r="15" spans="1:19" x14ac:dyDescent="0.25">
      <c r="A15" s="285" t="s">
        <v>1289</v>
      </c>
      <c r="B15" s="284"/>
      <c r="C15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21.936363636363641</v>
      </c>
      <c r="D15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5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5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33839.200000000004</v>
      </c>
      <c r="H15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315</v>
      </c>
      <c r="I15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</v>
      </c>
      <c r="J15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117</v>
      </c>
      <c r="K15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5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151000</v>
      </c>
      <c r="M15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633354</v>
      </c>
      <c r="N15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784354</v>
      </c>
      <c r="O15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10932330</v>
      </c>
      <c r="P15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5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14666.666666666668</v>
      </c>
      <c r="R15" s="287">
        <f ca="1">IF(Tabulka[[#This Row],[15_vzpl]]=0,"",Tabulka[[#This Row],[14_vzsk]]/Tabulka[[#This Row],[15_vzpl]])</f>
        <v>0</v>
      </c>
      <c r="S15" s="286">
        <f ca="1">IF(Tabulka[[#This Row],[15_vzpl]]-Tabulka[[#This Row],[14_vzsk]]=0,"",Tabulka[[#This Row],[15_vzpl]]-Tabulka[[#This Row],[14_vzsk]])</f>
        <v>14666.666666666668</v>
      </c>
    </row>
    <row r="16" spans="1:19" x14ac:dyDescent="0.25">
      <c r="A16" s="285">
        <v>303</v>
      </c>
      <c r="B16" s="284" t="s">
        <v>1309</v>
      </c>
      <c r="C16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16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6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6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16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6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6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6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6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6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6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6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P16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6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14666.666666666668</v>
      </c>
      <c r="R16" s="287">
        <f ca="1">IF(Tabulka[[#This Row],[15_vzpl]]=0,"",Tabulka[[#This Row],[14_vzsk]]/Tabulka[[#This Row],[15_vzpl]])</f>
        <v>0</v>
      </c>
      <c r="S16" s="286">
        <f ca="1">IF(Tabulka[[#This Row],[15_vzpl]]-Tabulka[[#This Row],[14_vzsk]]=0,"",Tabulka[[#This Row],[15_vzpl]]-Tabulka[[#This Row],[14_vzsk]])</f>
        <v>14666.666666666668</v>
      </c>
    </row>
    <row r="17" spans="1:19" x14ac:dyDescent="0.25">
      <c r="A17" s="285">
        <v>409</v>
      </c>
      <c r="B17" s="284" t="s">
        <v>1310</v>
      </c>
      <c r="C17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16.936363636363641</v>
      </c>
      <c r="D17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7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7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26183.200000000001</v>
      </c>
      <c r="H17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269</v>
      </c>
      <c r="I17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</v>
      </c>
      <c r="J17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117</v>
      </c>
      <c r="K17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7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151000</v>
      </c>
      <c r="M17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518532</v>
      </c>
      <c r="N17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669532</v>
      </c>
      <c r="O17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9009853</v>
      </c>
      <c r="P17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7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7" s="287" t="str">
        <f ca="1">IF(Tabulka[[#This Row],[15_vzpl]]=0,"",Tabulka[[#This Row],[14_vzsk]]/Tabulka[[#This Row],[15_vzpl]])</f>
        <v/>
      </c>
      <c r="S17" s="286" t="str">
        <f ca="1">IF(Tabulka[[#This Row],[15_vzpl]]-Tabulka[[#This Row],[14_vzsk]]=0,"",Tabulka[[#This Row],[15_vzpl]]-Tabulka[[#This Row],[14_vzsk]])</f>
        <v/>
      </c>
    </row>
    <row r="18" spans="1:19" x14ac:dyDescent="0.25">
      <c r="A18" s="285">
        <v>630</v>
      </c>
      <c r="B18" s="284" t="s">
        <v>1311</v>
      </c>
      <c r="C18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8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8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8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1660</v>
      </c>
      <c r="H1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46</v>
      </c>
      <c r="I1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8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31186</v>
      </c>
      <c r="N18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31186</v>
      </c>
      <c r="O18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401893</v>
      </c>
      <c r="P18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8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8" s="287" t="str">
        <f ca="1">IF(Tabulka[[#This Row],[15_vzpl]]=0,"",Tabulka[[#This Row],[14_vzsk]]/Tabulka[[#This Row],[15_vzpl]])</f>
        <v/>
      </c>
      <c r="S18" s="286" t="str">
        <f ca="1">IF(Tabulka[[#This Row],[15_vzpl]]-Tabulka[[#This Row],[14_vzsk]]=0,"",Tabulka[[#This Row],[15_vzpl]]-Tabulka[[#This Row],[14_vzsk]])</f>
        <v/>
      </c>
    </row>
    <row r="19" spans="1:19" x14ac:dyDescent="0.25">
      <c r="A19" s="285">
        <v>642</v>
      </c>
      <c r="B19" s="284" t="s">
        <v>1312</v>
      </c>
      <c r="C19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4</v>
      </c>
      <c r="D19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9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9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5996</v>
      </c>
      <c r="H1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9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83636</v>
      </c>
      <c r="N19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83636</v>
      </c>
      <c r="O19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1520584</v>
      </c>
      <c r="P19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9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9" s="287" t="str">
        <f ca="1">IF(Tabulka[[#This Row],[15_vzpl]]=0,"",Tabulka[[#This Row],[14_vzsk]]/Tabulka[[#This Row],[15_vzpl]])</f>
        <v/>
      </c>
      <c r="S19" s="286" t="str">
        <f ca="1">IF(Tabulka[[#This Row],[15_vzpl]]-Tabulka[[#This Row],[14_vzsk]]=0,"",Tabulka[[#This Row],[15_vzpl]]-Tabulka[[#This Row],[14_vzsk]])</f>
        <v/>
      </c>
    </row>
    <row r="20" spans="1:19" x14ac:dyDescent="0.25">
      <c r="A20" s="285" t="s">
        <v>1290</v>
      </c>
      <c r="B20" s="284"/>
      <c r="C20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4</v>
      </c>
      <c r="D20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0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0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6640</v>
      </c>
      <c r="H2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0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94</v>
      </c>
      <c r="K2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106360</v>
      </c>
      <c r="N20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106360</v>
      </c>
      <c r="O20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1795884</v>
      </c>
      <c r="P20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0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0" s="287" t="str">
        <f ca="1">IF(Tabulka[[#This Row],[15_vzpl]]=0,"",Tabulka[[#This Row],[14_vzsk]]/Tabulka[[#This Row],[15_vzpl]])</f>
        <v/>
      </c>
      <c r="S20" s="286" t="str">
        <f ca="1">IF(Tabulka[[#This Row],[15_vzpl]]-Tabulka[[#This Row],[14_vzsk]]=0,"",Tabulka[[#This Row],[15_vzpl]]-Tabulka[[#This Row],[14_vzsk]])</f>
        <v/>
      </c>
    </row>
    <row r="21" spans="1:19" x14ac:dyDescent="0.25">
      <c r="A21" s="285">
        <v>30</v>
      </c>
      <c r="B21" s="284" t="s">
        <v>1313</v>
      </c>
      <c r="C21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4</v>
      </c>
      <c r="D21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1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1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6640</v>
      </c>
      <c r="H2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1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94</v>
      </c>
      <c r="K2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106360</v>
      </c>
      <c r="N21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106360</v>
      </c>
      <c r="O21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1795884</v>
      </c>
      <c r="P21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1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1" s="287" t="str">
        <f ca="1">IF(Tabulka[[#This Row],[15_vzpl]]=0,"",Tabulka[[#This Row],[14_vzsk]]/Tabulka[[#This Row],[15_vzpl]])</f>
        <v/>
      </c>
      <c r="S21" s="286" t="str">
        <f ca="1">IF(Tabulka[[#This Row],[15_vzpl]]-Tabulka[[#This Row],[14_vzsk]]=0,"",Tabulka[[#This Row],[15_vzpl]]-Tabulka[[#This Row],[14_vzsk]])</f>
        <v/>
      </c>
    </row>
    <row r="22" spans="1:19" x14ac:dyDescent="0.25">
      <c r="A22" s="285" t="s">
        <v>1291</v>
      </c>
      <c r="B22" s="284"/>
      <c r="C22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22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2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2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1680</v>
      </c>
      <c r="H2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2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21956</v>
      </c>
      <c r="N22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21956</v>
      </c>
      <c r="O22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441507</v>
      </c>
      <c r="P22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2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2" s="287" t="str">
        <f ca="1">IF(Tabulka[[#This Row],[15_vzpl]]=0,"",Tabulka[[#This Row],[14_vzsk]]/Tabulka[[#This Row],[15_vzpl]])</f>
        <v/>
      </c>
      <c r="S22" s="286" t="str">
        <f ca="1">IF(Tabulka[[#This Row],[15_vzpl]]-Tabulka[[#This Row],[14_vzsk]]=0,"",Tabulka[[#This Row],[15_vzpl]]-Tabulka[[#This Row],[14_vzsk]])</f>
        <v/>
      </c>
    </row>
    <row r="23" spans="1:19" x14ac:dyDescent="0.25">
      <c r="A23" s="285">
        <v>641</v>
      </c>
      <c r="B23" s="284" t="s">
        <v>1291</v>
      </c>
      <c r="C23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23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3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3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1680</v>
      </c>
      <c r="H2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3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21956</v>
      </c>
      <c r="N23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21956</v>
      </c>
      <c r="O23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441507</v>
      </c>
      <c r="P23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3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3" s="287" t="str">
        <f ca="1">IF(Tabulka[[#This Row],[15_vzpl]]=0,"",Tabulka[[#This Row],[14_vzsk]]/Tabulka[[#This Row],[15_vzpl]])</f>
        <v/>
      </c>
      <c r="S23" s="286" t="str">
        <f ca="1">IF(Tabulka[[#This Row],[15_vzpl]]-Tabulka[[#This Row],[14_vzsk]]=0,"",Tabulka[[#This Row],[15_vzpl]]-Tabulka[[#This Row],[14_vzsk]])</f>
        <v/>
      </c>
    </row>
    <row r="24" spans="1:19" x14ac:dyDescent="0.25">
      <c r="A24" t="s">
        <v>239</v>
      </c>
    </row>
    <row r="25" spans="1:19" x14ac:dyDescent="0.25">
      <c r="A25" s="113" t="s">
        <v>156</v>
      </c>
    </row>
    <row r="26" spans="1:19" x14ac:dyDescent="0.25">
      <c r="A26" s="114" t="s">
        <v>209</v>
      </c>
    </row>
    <row r="27" spans="1:19" x14ac:dyDescent="0.25">
      <c r="A27" s="277" t="s">
        <v>208</v>
      </c>
    </row>
    <row r="28" spans="1:19" x14ac:dyDescent="0.25">
      <c r="A28" s="234" t="s">
        <v>184</v>
      </c>
    </row>
    <row r="29" spans="1:19" x14ac:dyDescent="0.25">
      <c r="A29" s="236" t="s">
        <v>189</v>
      </c>
    </row>
  </sheetData>
  <mergeCells count="23"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</mergeCells>
  <conditionalFormatting sqref="S6:S23">
    <cfRule type="cellIs" dxfId="4" priority="3" operator="lessThan">
      <formula>0</formula>
    </cfRule>
  </conditionalFormatting>
  <conditionalFormatting sqref="R6:R23">
    <cfRule type="cellIs" dxfId="3" priority="4" operator="greaterThan">
      <formula>1</formula>
    </cfRule>
  </conditionalFormatting>
  <conditionalFormatting sqref="A8:S23">
    <cfRule type="expression" dxfId="2" priority="2">
      <formula>$B8=""</formula>
    </cfRule>
  </conditionalFormatting>
  <conditionalFormatting sqref="P8:S23">
    <cfRule type="expression" dxfId="1" priority="1">
      <formula>$B8&lt;&gt;""</formula>
    </cfRule>
  </conditionalFormatting>
  <dataValidations count="1">
    <dataValidation type="list" allowBlank="1" showInputMessage="1" showErrorMessage="1" sqref="A4:B4" xr:uid="{00000000-0002-0000-1A00-000000000000}">
      <formula1>Obdobi</formula1>
    </dataValidation>
  </dataValidations>
  <hyperlinks>
    <hyperlink ref="A2" location="Obsah!A1" display="Zpět na Obsah  KL 01  1.-4.měsíc" xr:uid="{C7ADF9E4-FA1C-4352-8E95-251EF9DFE38B}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List16">
    <tabColor theme="7" tint="0.39997558519241921"/>
  </sheetPr>
  <dimension ref="A1:S190"/>
  <sheetViews>
    <sheetView workbookViewId="0"/>
  </sheetViews>
  <sheetFormatPr defaultRowHeight="15" x14ac:dyDescent="0.25"/>
  <cols>
    <col min="1" max="1" width="9.42578125" customWidth="1"/>
    <col min="5" max="5" width="10.28515625" customWidth="1"/>
    <col min="6" max="6" width="11" customWidth="1"/>
    <col min="7" max="7" width="11.140625" customWidth="1"/>
    <col min="8" max="8" width="12.140625" customWidth="1"/>
    <col min="9" max="9" width="11.7109375" customWidth="1"/>
    <col min="10" max="10" width="12.7109375" customWidth="1"/>
    <col min="11" max="11" width="12.42578125" customWidth="1"/>
    <col min="12" max="12" width="10.7109375" customWidth="1"/>
    <col min="13" max="13" width="9.42578125" customWidth="1"/>
    <col min="14" max="15" width="9.7109375" customWidth="1"/>
    <col min="16" max="16" width="10" customWidth="1"/>
    <col min="17" max="17" width="9.7109375" customWidth="1"/>
    <col min="18" max="18" width="9.42578125" customWidth="1"/>
    <col min="19" max="19" width="9.28515625" customWidth="1"/>
  </cols>
  <sheetData>
    <row r="1" spans="1:19" x14ac:dyDescent="0.25">
      <c r="A1" t="s">
        <v>1303</v>
      </c>
    </row>
    <row r="2" spans="1:19" x14ac:dyDescent="0.25">
      <c r="A2" s="231" t="s">
        <v>265</v>
      </c>
    </row>
    <row r="3" spans="1:19" x14ac:dyDescent="0.25">
      <c r="A3" s="323" t="s">
        <v>161</v>
      </c>
      <c r="B3" s="322">
        <v>2021</v>
      </c>
      <c r="C3" t="s">
        <v>238</v>
      </c>
      <c r="D3" t="s">
        <v>229</v>
      </c>
      <c r="E3" t="s">
        <v>227</v>
      </c>
      <c r="F3" t="s">
        <v>226</v>
      </c>
      <c r="G3" t="s">
        <v>225</v>
      </c>
      <c r="H3" t="s">
        <v>224</v>
      </c>
      <c r="I3" t="s">
        <v>223</v>
      </c>
      <c r="J3" t="s">
        <v>222</v>
      </c>
      <c r="K3" t="s">
        <v>221</v>
      </c>
      <c r="L3" t="s">
        <v>220</v>
      </c>
      <c r="M3" t="s">
        <v>219</v>
      </c>
      <c r="N3" t="s">
        <v>218</v>
      </c>
      <c r="O3" t="s">
        <v>217</v>
      </c>
      <c r="P3" t="s">
        <v>216</v>
      </c>
      <c r="Q3" t="s">
        <v>215</v>
      </c>
      <c r="R3" t="s">
        <v>214</v>
      </c>
      <c r="S3" t="s">
        <v>213</v>
      </c>
    </row>
    <row r="4" spans="1:19" x14ac:dyDescent="0.25">
      <c r="A4" s="321" t="s">
        <v>162</v>
      </c>
      <c r="B4" s="320">
        <v>1</v>
      </c>
      <c r="C4" s="315">
        <v>1</v>
      </c>
      <c r="D4" s="315" t="s">
        <v>210</v>
      </c>
      <c r="E4" s="314">
        <v>15.149999999999999</v>
      </c>
      <c r="F4" s="314"/>
      <c r="G4" s="314"/>
      <c r="H4" s="314"/>
      <c r="I4" s="314">
        <v>2378.8000000000002</v>
      </c>
      <c r="J4" s="314"/>
      <c r="K4" s="314"/>
      <c r="L4" s="314">
        <v>80</v>
      </c>
      <c r="M4" s="314"/>
      <c r="N4" s="314"/>
      <c r="O4" s="314">
        <v>5000</v>
      </c>
      <c r="P4" s="314">
        <v>5000</v>
      </c>
      <c r="Q4" s="314">
        <v>1220559</v>
      </c>
      <c r="R4" s="314"/>
      <c r="S4" s="314">
        <v>3437.1945259042036</v>
      </c>
    </row>
    <row r="5" spans="1:19" x14ac:dyDescent="0.25">
      <c r="A5" s="319" t="s">
        <v>163</v>
      </c>
      <c r="B5" s="318">
        <v>2</v>
      </c>
      <c r="C5">
        <v>1</v>
      </c>
      <c r="D5">
        <v>99</v>
      </c>
      <c r="E5">
        <v>2.8</v>
      </c>
      <c r="I5">
        <v>436.8</v>
      </c>
      <c r="Q5">
        <v>114150</v>
      </c>
      <c r="S5">
        <v>3437.1945259042036</v>
      </c>
    </row>
    <row r="6" spans="1:19" x14ac:dyDescent="0.25">
      <c r="A6" s="321" t="s">
        <v>164</v>
      </c>
      <c r="B6" s="320">
        <v>3</v>
      </c>
      <c r="C6">
        <v>1</v>
      </c>
      <c r="D6">
        <v>100</v>
      </c>
      <c r="E6">
        <v>3</v>
      </c>
      <c r="I6">
        <v>460.8</v>
      </c>
      <c r="Q6">
        <v>170267</v>
      </c>
    </row>
    <row r="7" spans="1:19" x14ac:dyDescent="0.25">
      <c r="A7" s="319" t="s">
        <v>165</v>
      </c>
      <c r="B7" s="318">
        <v>4</v>
      </c>
      <c r="C7">
        <v>1</v>
      </c>
      <c r="D7">
        <v>101</v>
      </c>
      <c r="E7">
        <v>9.35</v>
      </c>
      <c r="I7">
        <v>1481.2</v>
      </c>
      <c r="L7">
        <v>80</v>
      </c>
      <c r="O7">
        <v>5000</v>
      </c>
      <c r="P7">
        <v>5000</v>
      </c>
      <c r="Q7">
        <v>936142</v>
      </c>
    </row>
    <row r="8" spans="1:19" x14ac:dyDescent="0.25">
      <c r="A8" s="321" t="s">
        <v>166</v>
      </c>
      <c r="B8" s="320">
        <v>5</v>
      </c>
      <c r="C8">
        <v>1</v>
      </c>
      <c r="D8" t="s">
        <v>1288</v>
      </c>
      <c r="E8">
        <v>5.25</v>
      </c>
      <c r="I8">
        <v>834</v>
      </c>
      <c r="L8">
        <v>8</v>
      </c>
      <c r="Q8">
        <v>259412</v>
      </c>
      <c r="S8">
        <v>3518.9048899239515</v>
      </c>
    </row>
    <row r="9" spans="1:19" x14ac:dyDescent="0.25">
      <c r="A9" s="319" t="s">
        <v>167</v>
      </c>
      <c r="B9" s="318">
        <v>6</v>
      </c>
      <c r="C9">
        <v>1</v>
      </c>
      <c r="D9">
        <v>526</v>
      </c>
      <c r="E9">
        <v>5.0999999999999996</v>
      </c>
      <c r="I9">
        <v>808.8</v>
      </c>
      <c r="Q9">
        <v>253855</v>
      </c>
      <c r="S9">
        <v>3518.9048899239515</v>
      </c>
    </row>
    <row r="10" spans="1:19" x14ac:dyDescent="0.25">
      <c r="A10" s="321" t="s">
        <v>168</v>
      </c>
      <c r="B10" s="320">
        <v>7</v>
      </c>
      <c r="C10">
        <v>1</v>
      </c>
      <c r="D10">
        <v>746</v>
      </c>
      <c r="E10">
        <v>0.15</v>
      </c>
      <c r="I10">
        <v>25.2</v>
      </c>
      <c r="L10">
        <v>8</v>
      </c>
      <c r="Q10">
        <v>5557</v>
      </c>
    </row>
    <row r="11" spans="1:19" x14ac:dyDescent="0.25">
      <c r="A11" s="319" t="s">
        <v>169</v>
      </c>
      <c r="B11" s="318">
        <v>8</v>
      </c>
      <c r="C11">
        <v>1</v>
      </c>
      <c r="D11" t="s">
        <v>1289</v>
      </c>
      <c r="E11">
        <v>22.3</v>
      </c>
      <c r="I11">
        <v>3206.4</v>
      </c>
      <c r="L11">
        <v>10</v>
      </c>
      <c r="O11">
        <v>750</v>
      </c>
      <c r="P11">
        <v>750</v>
      </c>
      <c r="Q11">
        <v>832920</v>
      </c>
      <c r="S11">
        <v>1333.3333333333333</v>
      </c>
    </row>
    <row r="12" spans="1:19" x14ac:dyDescent="0.25">
      <c r="A12" s="321" t="s">
        <v>170</v>
      </c>
      <c r="B12" s="320">
        <v>9</v>
      </c>
      <c r="C12">
        <v>1</v>
      </c>
      <c r="D12">
        <v>303</v>
      </c>
      <c r="S12">
        <v>1333.3333333333333</v>
      </c>
    </row>
    <row r="13" spans="1:19" x14ac:dyDescent="0.25">
      <c r="A13" s="319" t="s">
        <v>171</v>
      </c>
      <c r="B13" s="318">
        <v>10</v>
      </c>
      <c r="C13">
        <v>1</v>
      </c>
      <c r="D13">
        <v>409</v>
      </c>
      <c r="E13">
        <v>17.3</v>
      </c>
      <c r="I13">
        <v>2478.4</v>
      </c>
      <c r="L13">
        <v>10</v>
      </c>
      <c r="O13">
        <v>750</v>
      </c>
      <c r="P13">
        <v>750</v>
      </c>
      <c r="Q13">
        <v>695146</v>
      </c>
    </row>
    <row r="14" spans="1:19" x14ac:dyDescent="0.25">
      <c r="A14" s="321" t="s">
        <v>172</v>
      </c>
      <c r="B14" s="320">
        <v>11</v>
      </c>
      <c r="C14">
        <v>1</v>
      </c>
      <c r="D14">
        <v>630</v>
      </c>
      <c r="E14">
        <v>1</v>
      </c>
      <c r="I14">
        <v>144</v>
      </c>
      <c r="Q14">
        <v>24606</v>
      </c>
    </row>
    <row r="15" spans="1:19" x14ac:dyDescent="0.25">
      <c r="A15" s="319" t="s">
        <v>173</v>
      </c>
      <c r="B15" s="318">
        <v>12</v>
      </c>
      <c r="C15">
        <v>1</v>
      </c>
      <c r="D15">
        <v>642</v>
      </c>
      <c r="E15">
        <v>4</v>
      </c>
      <c r="I15">
        <v>584</v>
      </c>
      <c r="Q15">
        <v>113168</v>
      </c>
    </row>
    <row r="16" spans="1:19" x14ac:dyDescent="0.25">
      <c r="A16" s="317" t="s">
        <v>161</v>
      </c>
      <c r="B16" s="316">
        <v>2021</v>
      </c>
      <c r="C16">
        <v>1</v>
      </c>
      <c r="D16" t="s">
        <v>1290</v>
      </c>
      <c r="E16">
        <v>4</v>
      </c>
      <c r="I16">
        <v>660</v>
      </c>
      <c r="Q16">
        <v>126483</v>
      </c>
    </row>
    <row r="17" spans="3:19" x14ac:dyDescent="0.25">
      <c r="C17">
        <v>1</v>
      </c>
      <c r="D17">
        <v>30</v>
      </c>
      <c r="E17">
        <v>4</v>
      </c>
      <c r="I17">
        <v>660</v>
      </c>
      <c r="Q17">
        <v>126483</v>
      </c>
    </row>
    <row r="18" spans="3:19" x14ac:dyDescent="0.25">
      <c r="C18">
        <v>1</v>
      </c>
      <c r="D18" t="s">
        <v>1291</v>
      </c>
      <c r="E18">
        <v>1</v>
      </c>
      <c r="I18">
        <v>160</v>
      </c>
      <c r="Q18">
        <v>31482</v>
      </c>
    </row>
    <row r="19" spans="3:19" x14ac:dyDescent="0.25">
      <c r="C19">
        <v>1</v>
      </c>
      <c r="D19">
        <v>641</v>
      </c>
      <c r="E19">
        <v>1</v>
      </c>
      <c r="I19">
        <v>160</v>
      </c>
      <c r="Q19">
        <v>31482</v>
      </c>
    </row>
    <row r="20" spans="3:19" x14ac:dyDescent="0.25">
      <c r="C20" t="s">
        <v>1292</v>
      </c>
      <c r="E20">
        <v>47.7</v>
      </c>
      <c r="I20">
        <v>7239.2000000000007</v>
      </c>
      <c r="L20">
        <v>98</v>
      </c>
      <c r="O20">
        <v>5750</v>
      </c>
      <c r="P20">
        <v>5750</v>
      </c>
      <c r="Q20">
        <v>2470856</v>
      </c>
      <c r="S20">
        <v>8289.4327491614895</v>
      </c>
    </row>
    <row r="21" spans="3:19" x14ac:dyDescent="0.25">
      <c r="C21">
        <v>2</v>
      </c>
      <c r="D21" t="s">
        <v>210</v>
      </c>
      <c r="E21">
        <v>15.149999999999999</v>
      </c>
      <c r="I21">
        <v>2098.4</v>
      </c>
      <c r="L21">
        <v>80</v>
      </c>
      <c r="Q21">
        <v>1192438</v>
      </c>
      <c r="S21">
        <v>3437.1945259042036</v>
      </c>
    </row>
    <row r="22" spans="3:19" x14ac:dyDescent="0.25">
      <c r="C22">
        <v>2</v>
      </c>
      <c r="D22">
        <v>99</v>
      </c>
      <c r="E22">
        <v>2.8</v>
      </c>
      <c r="I22">
        <v>398.4</v>
      </c>
      <c r="Q22">
        <v>109113</v>
      </c>
      <c r="S22">
        <v>3437.1945259042036</v>
      </c>
    </row>
    <row r="23" spans="3:19" x14ac:dyDescent="0.25">
      <c r="C23">
        <v>2</v>
      </c>
      <c r="D23">
        <v>100</v>
      </c>
      <c r="E23">
        <v>3</v>
      </c>
      <c r="I23">
        <v>393.6</v>
      </c>
      <c r="Q23">
        <v>164889</v>
      </c>
    </row>
    <row r="24" spans="3:19" x14ac:dyDescent="0.25">
      <c r="C24">
        <v>2</v>
      </c>
      <c r="D24">
        <v>101</v>
      </c>
      <c r="E24">
        <v>9.35</v>
      </c>
      <c r="I24">
        <v>1306.4000000000001</v>
      </c>
      <c r="L24">
        <v>80</v>
      </c>
      <c r="Q24">
        <v>918436</v>
      </c>
    </row>
    <row r="25" spans="3:19" x14ac:dyDescent="0.25">
      <c r="C25">
        <v>2</v>
      </c>
      <c r="D25" t="s">
        <v>1288</v>
      </c>
      <c r="E25">
        <v>5.25</v>
      </c>
      <c r="I25">
        <v>647.20000000000005</v>
      </c>
      <c r="L25">
        <v>8</v>
      </c>
      <c r="Q25">
        <v>253051</v>
      </c>
      <c r="S25">
        <v>3518.9048899239515</v>
      </c>
    </row>
    <row r="26" spans="3:19" x14ac:dyDescent="0.25">
      <c r="C26">
        <v>2</v>
      </c>
      <c r="D26">
        <v>526</v>
      </c>
      <c r="E26">
        <v>5.0999999999999996</v>
      </c>
      <c r="I26">
        <v>623.20000000000005</v>
      </c>
      <c r="Q26">
        <v>251194</v>
      </c>
      <c r="S26">
        <v>3518.9048899239515</v>
      </c>
    </row>
    <row r="27" spans="3:19" x14ac:dyDescent="0.25">
      <c r="C27">
        <v>2</v>
      </c>
      <c r="D27">
        <v>746</v>
      </c>
      <c r="E27">
        <v>0.15</v>
      </c>
      <c r="I27">
        <v>24</v>
      </c>
      <c r="L27">
        <v>8</v>
      </c>
      <c r="Q27">
        <v>1857</v>
      </c>
    </row>
    <row r="28" spans="3:19" x14ac:dyDescent="0.25">
      <c r="C28">
        <v>2</v>
      </c>
      <c r="D28" t="s">
        <v>1289</v>
      </c>
      <c r="E28">
        <v>22.3</v>
      </c>
      <c r="I28">
        <v>2884</v>
      </c>
      <c r="J28">
        <v>24</v>
      </c>
      <c r="L28">
        <v>10</v>
      </c>
      <c r="Q28">
        <v>791988</v>
      </c>
      <c r="S28">
        <v>1333.3333333333333</v>
      </c>
    </row>
    <row r="29" spans="3:19" x14ac:dyDescent="0.25">
      <c r="C29">
        <v>2</v>
      </c>
      <c r="D29">
        <v>303</v>
      </c>
      <c r="S29">
        <v>1333.3333333333333</v>
      </c>
    </row>
    <row r="30" spans="3:19" x14ac:dyDescent="0.25">
      <c r="C30">
        <v>2</v>
      </c>
      <c r="D30">
        <v>409</v>
      </c>
      <c r="E30">
        <v>17.3</v>
      </c>
      <c r="I30">
        <v>2268</v>
      </c>
      <c r="J30">
        <v>16</v>
      </c>
      <c r="L30">
        <v>10</v>
      </c>
      <c r="Q30">
        <v>654640</v>
      </c>
    </row>
    <row r="31" spans="3:19" x14ac:dyDescent="0.25">
      <c r="C31">
        <v>2</v>
      </c>
      <c r="D31">
        <v>630</v>
      </c>
      <c r="E31">
        <v>1</v>
      </c>
      <c r="I31">
        <v>152</v>
      </c>
      <c r="J31">
        <v>8</v>
      </c>
      <c r="Q31">
        <v>30402</v>
      </c>
    </row>
    <row r="32" spans="3:19" x14ac:dyDescent="0.25">
      <c r="C32">
        <v>2</v>
      </c>
      <c r="D32">
        <v>642</v>
      </c>
      <c r="E32">
        <v>4</v>
      </c>
      <c r="I32">
        <v>464</v>
      </c>
      <c r="Q32">
        <v>106946</v>
      </c>
    </row>
    <row r="33" spans="3:19" x14ac:dyDescent="0.25">
      <c r="C33">
        <v>2</v>
      </c>
      <c r="D33" t="s">
        <v>1290</v>
      </c>
      <c r="E33">
        <v>4</v>
      </c>
      <c r="I33">
        <v>584</v>
      </c>
      <c r="Q33">
        <v>141637</v>
      </c>
    </row>
    <row r="34" spans="3:19" x14ac:dyDescent="0.25">
      <c r="C34">
        <v>2</v>
      </c>
      <c r="D34">
        <v>30</v>
      </c>
      <c r="E34">
        <v>4</v>
      </c>
      <c r="I34">
        <v>584</v>
      </c>
      <c r="Q34">
        <v>141637</v>
      </c>
    </row>
    <row r="35" spans="3:19" x14ac:dyDescent="0.25">
      <c r="C35">
        <v>2</v>
      </c>
      <c r="D35" t="s">
        <v>1291</v>
      </c>
      <c r="E35">
        <v>1</v>
      </c>
      <c r="I35">
        <v>128</v>
      </c>
      <c r="Q35">
        <v>31279</v>
      </c>
    </row>
    <row r="36" spans="3:19" x14ac:dyDescent="0.25">
      <c r="C36">
        <v>2</v>
      </c>
      <c r="D36">
        <v>641</v>
      </c>
      <c r="E36">
        <v>1</v>
      </c>
      <c r="I36">
        <v>128</v>
      </c>
      <c r="Q36">
        <v>31279</v>
      </c>
    </row>
    <row r="37" spans="3:19" x14ac:dyDescent="0.25">
      <c r="C37" t="s">
        <v>1293</v>
      </c>
      <c r="E37">
        <v>47.7</v>
      </c>
      <c r="I37">
        <v>6341.6</v>
      </c>
      <c r="J37">
        <v>24</v>
      </c>
      <c r="L37">
        <v>98</v>
      </c>
      <c r="Q37">
        <v>2410393</v>
      </c>
      <c r="S37">
        <v>8289.4327491614895</v>
      </c>
    </row>
    <row r="38" spans="3:19" x14ac:dyDescent="0.25">
      <c r="C38">
        <v>3</v>
      </c>
      <c r="D38" t="s">
        <v>210</v>
      </c>
      <c r="E38">
        <v>15.149999999999999</v>
      </c>
      <c r="I38">
        <v>2641.6000000000004</v>
      </c>
      <c r="K38">
        <v>2</v>
      </c>
      <c r="L38">
        <v>80</v>
      </c>
      <c r="O38">
        <v>9856</v>
      </c>
      <c r="P38">
        <v>9856</v>
      </c>
      <c r="Q38">
        <v>1150494</v>
      </c>
      <c r="S38">
        <v>3437.1945259042036</v>
      </c>
    </row>
    <row r="39" spans="3:19" x14ac:dyDescent="0.25">
      <c r="C39">
        <v>3</v>
      </c>
      <c r="D39">
        <v>99</v>
      </c>
      <c r="E39">
        <v>2.8</v>
      </c>
      <c r="I39">
        <v>515.20000000000005</v>
      </c>
      <c r="Q39">
        <v>110066</v>
      </c>
      <c r="S39">
        <v>3437.1945259042036</v>
      </c>
    </row>
    <row r="40" spans="3:19" x14ac:dyDescent="0.25">
      <c r="C40">
        <v>3</v>
      </c>
      <c r="D40">
        <v>100</v>
      </c>
      <c r="E40">
        <v>3</v>
      </c>
      <c r="I40">
        <v>552</v>
      </c>
      <c r="Q40">
        <v>173352</v>
      </c>
    </row>
    <row r="41" spans="3:19" x14ac:dyDescent="0.25">
      <c r="C41">
        <v>3</v>
      </c>
      <c r="D41">
        <v>101</v>
      </c>
      <c r="E41">
        <v>9.35</v>
      </c>
      <c r="I41">
        <v>1574.4</v>
      </c>
      <c r="K41">
        <v>2</v>
      </c>
      <c r="L41">
        <v>80</v>
      </c>
      <c r="O41">
        <v>9856</v>
      </c>
      <c r="P41">
        <v>9856</v>
      </c>
      <c r="Q41">
        <v>867076</v>
      </c>
    </row>
    <row r="42" spans="3:19" x14ac:dyDescent="0.25">
      <c r="C42">
        <v>3</v>
      </c>
      <c r="D42" t="s">
        <v>1288</v>
      </c>
      <c r="E42">
        <v>5.25</v>
      </c>
      <c r="I42">
        <v>941.2</v>
      </c>
      <c r="L42">
        <v>10</v>
      </c>
      <c r="Q42">
        <v>257586</v>
      </c>
      <c r="S42">
        <v>3518.9048899239515</v>
      </c>
    </row>
    <row r="43" spans="3:19" x14ac:dyDescent="0.25">
      <c r="C43">
        <v>3</v>
      </c>
      <c r="D43">
        <v>526</v>
      </c>
      <c r="E43">
        <v>5.0999999999999996</v>
      </c>
      <c r="I43">
        <v>913.6</v>
      </c>
      <c r="Q43">
        <v>255529</v>
      </c>
      <c r="S43">
        <v>3518.9048899239515</v>
      </c>
    </row>
    <row r="44" spans="3:19" x14ac:dyDescent="0.25">
      <c r="C44">
        <v>3</v>
      </c>
      <c r="D44">
        <v>746</v>
      </c>
      <c r="E44">
        <v>0.15</v>
      </c>
      <c r="I44">
        <v>27.6</v>
      </c>
      <c r="L44">
        <v>10</v>
      </c>
      <c r="Q44">
        <v>2057</v>
      </c>
    </row>
    <row r="45" spans="3:19" x14ac:dyDescent="0.25">
      <c r="C45">
        <v>3</v>
      </c>
      <c r="D45" t="s">
        <v>1289</v>
      </c>
      <c r="E45">
        <v>22.3</v>
      </c>
      <c r="I45">
        <v>3500</v>
      </c>
      <c r="J45">
        <v>5</v>
      </c>
      <c r="L45">
        <v>12</v>
      </c>
      <c r="O45">
        <v>14580</v>
      </c>
      <c r="P45">
        <v>14580</v>
      </c>
      <c r="Q45">
        <v>773923</v>
      </c>
      <c r="S45">
        <v>1333.3333333333333</v>
      </c>
    </row>
    <row r="46" spans="3:19" x14ac:dyDescent="0.25">
      <c r="C46">
        <v>3</v>
      </c>
      <c r="D46">
        <v>303</v>
      </c>
      <c r="S46">
        <v>1333.3333333333333</v>
      </c>
    </row>
    <row r="47" spans="3:19" x14ac:dyDescent="0.25">
      <c r="C47">
        <v>3</v>
      </c>
      <c r="D47">
        <v>409</v>
      </c>
      <c r="E47">
        <v>17.3</v>
      </c>
      <c r="I47">
        <v>2588</v>
      </c>
      <c r="J47">
        <v>5</v>
      </c>
      <c r="L47">
        <v>12</v>
      </c>
      <c r="O47">
        <v>12780</v>
      </c>
      <c r="P47">
        <v>12780</v>
      </c>
      <c r="Q47">
        <v>637973</v>
      </c>
    </row>
    <row r="48" spans="3:19" x14ac:dyDescent="0.25">
      <c r="C48">
        <v>3</v>
      </c>
      <c r="D48">
        <v>630</v>
      </c>
      <c r="E48">
        <v>1</v>
      </c>
      <c r="I48">
        <v>184</v>
      </c>
      <c r="O48">
        <v>1800</v>
      </c>
      <c r="P48">
        <v>1800</v>
      </c>
      <c r="Q48">
        <v>22518</v>
      </c>
    </row>
    <row r="49" spans="3:19" x14ac:dyDescent="0.25">
      <c r="C49">
        <v>3</v>
      </c>
      <c r="D49">
        <v>642</v>
      </c>
      <c r="E49">
        <v>4</v>
      </c>
      <c r="I49">
        <v>728</v>
      </c>
      <c r="Q49">
        <v>113432</v>
      </c>
    </row>
    <row r="50" spans="3:19" x14ac:dyDescent="0.25">
      <c r="C50">
        <v>3</v>
      </c>
      <c r="D50" t="s">
        <v>1290</v>
      </c>
      <c r="E50">
        <v>4</v>
      </c>
      <c r="I50">
        <v>656</v>
      </c>
      <c r="Q50">
        <v>135312</v>
      </c>
    </row>
    <row r="51" spans="3:19" x14ac:dyDescent="0.25">
      <c r="C51">
        <v>3</v>
      </c>
      <c r="D51">
        <v>30</v>
      </c>
      <c r="E51">
        <v>4</v>
      </c>
      <c r="I51">
        <v>656</v>
      </c>
      <c r="Q51">
        <v>135312</v>
      </c>
    </row>
    <row r="52" spans="3:19" x14ac:dyDescent="0.25">
      <c r="C52">
        <v>3</v>
      </c>
      <c r="D52" t="s">
        <v>1291</v>
      </c>
      <c r="E52">
        <v>1</v>
      </c>
      <c r="I52">
        <v>184</v>
      </c>
      <c r="Q52">
        <v>31450</v>
      </c>
    </row>
    <row r="53" spans="3:19" x14ac:dyDescent="0.25">
      <c r="C53">
        <v>3</v>
      </c>
      <c r="D53">
        <v>641</v>
      </c>
      <c r="E53">
        <v>1</v>
      </c>
      <c r="I53">
        <v>184</v>
      </c>
      <c r="Q53">
        <v>31450</v>
      </c>
    </row>
    <row r="54" spans="3:19" x14ac:dyDescent="0.25">
      <c r="C54" t="s">
        <v>1294</v>
      </c>
      <c r="E54">
        <v>47.7</v>
      </c>
      <c r="I54">
        <v>7922.8</v>
      </c>
      <c r="J54">
        <v>5</v>
      </c>
      <c r="K54">
        <v>2</v>
      </c>
      <c r="L54">
        <v>102</v>
      </c>
      <c r="O54">
        <v>24436</v>
      </c>
      <c r="P54">
        <v>24436</v>
      </c>
      <c r="Q54">
        <v>2348765</v>
      </c>
      <c r="S54">
        <v>8289.4327491614895</v>
      </c>
    </row>
    <row r="55" spans="3:19" x14ac:dyDescent="0.25">
      <c r="C55">
        <v>4</v>
      </c>
      <c r="D55" t="s">
        <v>210</v>
      </c>
      <c r="E55">
        <v>14.549999999999999</v>
      </c>
      <c r="I55">
        <v>2406</v>
      </c>
      <c r="L55">
        <v>82</v>
      </c>
      <c r="Q55">
        <v>2120621</v>
      </c>
      <c r="S55">
        <v>3437.1945259042036</v>
      </c>
    </row>
    <row r="56" spans="3:19" x14ac:dyDescent="0.25">
      <c r="C56">
        <v>4</v>
      </c>
      <c r="D56">
        <v>99</v>
      </c>
      <c r="E56">
        <v>2.8</v>
      </c>
      <c r="I56">
        <v>427.2</v>
      </c>
      <c r="Q56">
        <v>297594</v>
      </c>
      <c r="S56">
        <v>3437.1945259042036</v>
      </c>
    </row>
    <row r="57" spans="3:19" x14ac:dyDescent="0.25">
      <c r="C57">
        <v>4</v>
      </c>
      <c r="D57">
        <v>100</v>
      </c>
      <c r="E57">
        <v>2.8</v>
      </c>
      <c r="I57">
        <v>483.2</v>
      </c>
      <c r="Q57">
        <v>358985</v>
      </c>
    </row>
    <row r="58" spans="3:19" x14ac:dyDescent="0.25">
      <c r="C58">
        <v>4</v>
      </c>
      <c r="D58">
        <v>101</v>
      </c>
      <c r="E58">
        <v>8.9499999999999993</v>
      </c>
      <c r="I58">
        <v>1495.6</v>
      </c>
      <c r="L58">
        <v>82</v>
      </c>
      <c r="Q58">
        <v>1464042</v>
      </c>
    </row>
    <row r="59" spans="3:19" x14ac:dyDescent="0.25">
      <c r="C59">
        <v>4</v>
      </c>
      <c r="D59" t="s">
        <v>1288</v>
      </c>
      <c r="E59">
        <v>5.25</v>
      </c>
      <c r="I59">
        <v>876</v>
      </c>
      <c r="L59">
        <v>9</v>
      </c>
      <c r="Q59">
        <v>608573</v>
      </c>
      <c r="R59">
        <v>4780</v>
      </c>
      <c r="S59">
        <v>3518.9048899239515</v>
      </c>
    </row>
    <row r="60" spans="3:19" x14ac:dyDescent="0.25">
      <c r="C60">
        <v>4</v>
      </c>
      <c r="D60">
        <v>526</v>
      </c>
      <c r="E60">
        <v>5.0999999999999996</v>
      </c>
      <c r="I60">
        <v>849.6</v>
      </c>
      <c r="Q60">
        <v>596687</v>
      </c>
      <c r="R60">
        <v>4780</v>
      </c>
      <c r="S60">
        <v>3518.9048899239515</v>
      </c>
    </row>
    <row r="61" spans="3:19" x14ac:dyDescent="0.25">
      <c r="C61">
        <v>4</v>
      </c>
      <c r="D61">
        <v>746</v>
      </c>
      <c r="E61">
        <v>0.15</v>
      </c>
      <c r="I61">
        <v>26.4</v>
      </c>
      <c r="L61">
        <v>9</v>
      </c>
      <c r="Q61">
        <v>11886</v>
      </c>
    </row>
    <row r="62" spans="3:19" x14ac:dyDescent="0.25">
      <c r="C62">
        <v>4</v>
      </c>
      <c r="D62" t="s">
        <v>1289</v>
      </c>
      <c r="E62">
        <v>22.3</v>
      </c>
      <c r="I62">
        <v>3312.8</v>
      </c>
      <c r="L62">
        <v>11</v>
      </c>
      <c r="O62">
        <v>14580</v>
      </c>
      <c r="P62">
        <v>14580</v>
      </c>
      <c r="Q62">
        <v>2245961</v>
      </c>
      <c r="S62">
        <v>1333.3333333333333</v>
      </c>
    </row>
    <row r="63" spans="3:19" x14ac:dyDescent="0.25">
      <c r="C63">
        <v>4</v>
      </c>
      <c r="D63">
        <v>303</v>
      </c>
      <c r="S63">
        <v>1333.3333333333333</v>
      </c>
    </row>
    <row r="64" spans="3:19" x14ac:dyDescent="0.25">
      <c r="C64">
        <v>4</v>
      </c>
      <c r="D64">
        <v>409</v>
      </c>
      <c r="E64">
        <v>17.3</v>
      </c>
      <c r="I64">
        <v>2624.8</v>
      </c>
      <c r="L64">
        <v>11</v>
      </c>
      <c r="O64">
        <v>12580</v>
      </c>
      <c r="P64">
        <v>12580</v>
      </c>
      <c r="Q64">
        <v>1798068</v>
      </c>
    </row>
    <row r="65" spans="3:19" x14ac:dyDescent="0.25">
      <c r="C65">
        <v>4</v>
      </c>
      <c r="D65">
        <v>630</v>
      </c>
      <c r="E65">
        <v>1</v>
      </c>
      <c r="I65">
        <v>160</v>
      </c>
      <c r="Q65">
        <v>89650</v>
      </c>
    </row>
    <row r="66" spans="3:19" x14ac:dyDescent="0.25">
      <c r="C66">
        <v>4</v>
      </c>
      <c r="D66">
        <v>642</v>
      </c>
      <c r="E66">
        <v>4</v>
      </c>
      <c r="I66">
        <v>528</v>
      </c>
      <c r="O66">
        <v>2000</v>
      </c>
      <c r="P66">
        <v>2000</v>
      </c>
      <c r="Q66">
        <v>358243</v>
      </c>
    </row>
    <row r="67" spans="3:19" x14ac:dyDescent="0.25">
      <c r="C67">
        <v>4</v>
      </c>
      <c r="D67" t="s">
        <v>1290</v>
      </c>
      <c r="E67">
        <v>4</v>
      </c>
      <c r="I67">
        <v>680</v>
      </c>
      <c r="Q67">
        <v>238468</v>
      </c>
    </row>
    <row r="68" spans="3:19" x14ac:dyDescent="0.25">
      <c r="C68">
        <v>4</v>
      </c>
      <c r="D68">
        <v>30</v>
      </c>
      <c r="E68">
        <v>4</v>
      </c>
      <c r="I68">
        <v>680</v>
      </c>
      <c r="Q68">
        <v>238468</v>
      </c>
    </row>
    <row r="69" spans="3:19" x14ac:dyDescent="0.25">
      <c r="C69">
        <v>4</v>
      </c>
      <c r="D69" t="s">
        <v>1291</v>
      </c>
      <c r="E69">
        <v>1</v>
      </c>
      <c r="I69">
        <v>176</v>
      </c>
      <c r="Q69">
        <v>102945</v>
      </c>
    </row>
    <row r="70" spans="3:19" x14ac:dyDescent="0.25">
      <c r="C70">
        <v>4</v>
      </c>
      <c r="D70">
        <v>641</v>
      </c>
      <c r="E70">
        <v>1</v>
      </c>
      <c r="I70">
        <v>176</v>
      </c>
      <c r="Q70">
        <v>102945</v>
      </c>
    </row>
    <row r="71" spans="3:19" x14ac:dyDescent="0.25">
      <c r="C71" t="s">
        <v>1295</v>
      </c>
      <c r="E71">
        <v>47.099999999999994</v>
      </c>
      <c r="I71">
        <v>7450.8</v>
      </c>
      <c r="L71">
        <v>102</v>
      </c>
      <c r="O71">
        <v>14580</v>
      </c>
      <c r="P71">
        <v>14580</v>
      </c>
      <c r="Q71">
        <v>5316568</v>
      </c>
      <c r="R71">
        <v>4780</v>
      </c>
      <c r="S71">
        <v>8289.4327491614895</v>
      </c>
    </row>
    <row r="72" spans="3:19" x14ac:dyDescent="0.25">
      <c r="C72">
        <v>5</v>
      </c>
      <c r="D72" t="s">
        <v>210</v>
      </c>
      <c r="E72">
        <v>14.7</v>
      </c>
      <c r="I72">
        <v>2412</v>
      </c>
      <c r="L72">
        <v>80</v>
      </c>
      <c r="Q72">
        <v>1116309</v>
      </c>
      <c r="S72">
        <v>3437.1945259042036</v>
      </c>
    </row>
    <row r="73" spans="3:19" x14ac:dyDescent="0.25">
      <c r="C73">
        <v>5</v>
      </c>
      <c r="D73">
        <v>99</v>
      </c>
      <c r="E73">
        <v>2.8</v>
      </c>
      <c r="I73">
        <v>438.4</v>
      </c>
      <c r="Q73">
        <v>110439</v>
      </c>
      <c r="S73">
        <v>3437.1945259042036</v>
      </c>
    </row>
    <row r="74" spans="3:19" x14ac:dyDescent="0.25">
      <c r="C74">
        <v>5</v>
      </c>
      <c r="D74">
        <v>100</v>
      </c>
      <c r="E74">
        <v>2.8</v>
      </c>
      <c r="I74">
        <v>460.8</v>
      </c>
      <c r="Q74">
        <v>156232</v>
      </c>
    </row>
    <row r="75" spans="3:19" x14ac:dyDescent="0.25">
      <c r="C75">
        <v>5</v>
      </c>
      <c r="D75">
        <v>101</v>
      </c>
      <c r="E75">
        <v>9.1</v>
      </c>
      <c r="I75">
        <v>1512.8</v>
      </c>
      <c r="L75">
        <v>80</v>
      </c>
      <c r="Q75">
        <v>849638</v>
      </c>
    </row>
    <row r="76" spans="3:19" x14ac:dyDescent="0.25">
      <c r="C76">
        <v>5</v>
      </c>
      <c r="D76" t="s">
        <v>1288</v>
      </c>
      <c r="E76">
        <v>5.6499999999999995</v>
      </c>
      <c r="I76">
        <v>914.8</v>
      </c>
      <c r="L76">
        <v>8</v>
      </c>
      <c r="Q76">
        <v>251234</v>
      </c>
      <c r="R76">
        <v>4680</v>
      </c>
      <c r="S76">
        <v>3518.9048899239515</v>
      </c>
    </row>
    <row r="77" spans="3:19" x14ac:dyDescent="0.25">
      <c r="C77">
        <v>5</v>
      </c>
      <c r="D77">
        <v>526</v>
      </c>
      <c r="E77">
        <v>5.3</v>
      </c>
      <c r="I77">
        <v>856</v>
      </c>
      <c r="Q77">
        <v>250393</v>
      </c>
      <c r="R77">
        <v>4680</v>
      </c>
      <c r="S77">
        <v>3518.9048899239515</v>
      </c>
    </row>
    <row r="78" spans="3:19" x14ac:dyDescent="0.25">
      <c r="C78">
        <v>5</v>
      </c>
      <c r="D78">
        <v>746</v>
      </c>
      <c r="E78">
        <v>0.35</v>
      </c>
      <c r="I78">
        <v>58.8</v>
      </c>
      <c r="L78">
        <v>8</v>
      </c>
      <c r="Q78">
        <v>841</v>
      </c>
    </row>
    <row r="79" spans="3:19" x14ac:dyDescent="0.25">
      <c r="C79">
        <v>5</v>
      </c>
      <c r="D79" t="s">
        <v>1289</v>
      </c>
      <c r="E79">
        <v>22.3</v>
      </c>
      <c r="I79">
        <v>3266.4</v>
      </c>
      <c r="L79">
        <v>12</v>
      </c>
      <c r="O79">
        <v>16080</v>
      </c>
      <c r="P79">
        <v>16080</v>
      </c>
      <c r="Q79">
        <v>785721</v>
      </c>
      <c r="S79">
        <v>1333.3333333333333</v>
      </c>
    </row>
    <row r="80" spans="3:19" x14ac:dyDescent="0.25">
      <c r="C80">
        <v>5</v>
      </c>
      <c r="D80">
        <v>303</v>
      </c>
      <c r="S80">
        <v>1333.3333333333333</v>
      </c>
    </row>
    <row r="81" spans="3:19" x14ac:dyDescent="0.25">
      <c r="C81">
        <v>5</v>
      </c>
      <c r="D81">
        <v>409</v>
      </c>
      <c r="E81">
        <v>17.3</v>
      </c>
      <c r="I81">
        <v>2538.4</v>
      </c>
      <c r="L81">
        <v>12</v>
      </c>
      <c r="O81">
        <v>12950</v>
      </c>
      <c r="P81">
        <v>12950</v>
      </c>
      <c r="Q81">
        <v>647022</v>
      </c>
    </row>
    <row r="82" spans="3:19" x14ac:dyDescent="0.25">
      <c r="C82">
        <v>5</v>
      </c>
      <c r="D82">
        <v>630</v>
      </c>
      <c r="E82">
        <v>1</v>
      </c>
      <c r="I82">
        <v>152</v>
      </c>
      <c r="O82">
        <v>3130</v>
      </c>
      <c r="P82">
        <v>3130</v>
      </c>
      <c r="Q82">
        <v>24219</v>
      </c>
    </row>
    <row r="83" spans="3:19" x14ac:dyDescent="0.25">
      <c r="C83">
        <v>5</v>
      </c>
      <c r="D83">
        <v>642</v>
      </c>
      <c r="E83">
        <v>4</v>
      </c>
      <c r="I83">
        <v>576</v>
      </c>
      <c r="Q83">
        <v>114480</v>
      </c>
    </row>
    <row r="84" spans="3:19" x14ac:dyDescent="0.25">
      <c r="C84">
        <v>5</v>
      </c>
      <c r="D84" t="s">
        <v>1290</v>
      </c>
      <c r="E84">
        <v>4</v>
      </c>
      <c r="I84">
        <v>656</v>
      </c>
      <c r="Q84">
        <v>142897</v>
      </c>
    </row>
    <row r="85" spans="3:19" x14ac:dyDescent="0.25">
      <c r="C85">
        <v>5</v>
      </c>
      <c r="D85">
        <v>30</v>
      </c>
      <c r="E85">
        <v>4</v>
      </c>
      <c r="I85">
        <v>656</v>
      </c>
      <c r="Q85">
        <v>142897</v>
      </c>
    </row>
    <row r="86" spans="3:19" x14ac:dyDescent="0.25">
      <c r="C86">
        <v>5</v>
      </c>
      <c r="D86" t="s">
        <v>1291</v>
      </c>
      <c r="E86">
        <v>1</v>
      </c>
      <c r="I86">
        <v>136</v>
      </c>
      <c r="Q86">
        <v>32232</v>
      </c>
    </row>
    <row r="87" spans="3:19" x14ac:dyDescent="0.25">
      <c r="C87">
        <v>5</v>
      </c>
      <c r="D87">
        <v>641</v>
      </c>
      <c r="E87">
        <v>1</v>
      </c>
      <c r="I87">
        <v>136</v>
      </c>
      <c r="Q87">
        <v>32232</v>
      </c>
    </row>
    <row r="88" spans="3:19" x14ac:dyDescent="0.25">
      <c r="C88" t="s">
        <v>1296</v>
      </c>
      <c r="E88">
        <v>47.650000000000006</v>
      </c>
      <c r="I88">
        <v>7385.2000000000007</v>
      </c>
      <c r="L88">
        <v>100</v>
      </c>
      <c r="O88">
        <v>16080</v>
      </c>
      <c r="P88">
        <v>16080</v>
      </c>
      <c r="Q88">
        <v>2328393</v>
      </c>
      <c r="R88">
        <v>4680</v>
      </c>
      <c r="S88">
        <v>8289.4327491614895</v>
      </c>
    </row>
    <row r="89" spans="3:19" x14ac:dyDescent="0.25">
      <c r="C89">
        <v>6</v>
      </c>
      <c r="D89" t="s">
        <v>210</v>
      </c>
      <c r="E89">
        <v>14.7</v>
      </c>
      <c r="I89">
        <v>2462.3999999999996</v>
      </c>
      <c r="L89">
        <v>80</v>
      </c>
      <c r="O89">
        <v>5000</v>
      </c>
      <c r="P89">
        <v>5000</v>
      </c>
      <c r="Q89">
        <v>1110424</v>
      </c>
      <c r="R89">
        <v>5000</v>
      </c>
      <c r="S89">
        <v>3437.1945259042036</v>
      </c>
    </row>
    <row r="90" spans="3:19" x14ac:dyDescent="0.25">
      <c r="C90">
        <v>6</v>
      </c>
      <c r="D90">
        <v>99</v>
      </c>
      <c r="E90">
        <v>2.8</v>
      </c>
      <c r="I90">
        <v>462.4</v>
      </c>
      <c r="Q90">
        <v>110724</v>
      </c>
      <c r="R90">
        <v>5000</v>
      </c>
      <c r="S90">
        <v>3437.1945259042036</v>
      </c>
    </row>
    <row r="91" spans="3:19" x14ac:dyDescent="0.25">
      <c r="C91">
        <v>6</v>
      </c>
      <c r="D91">
        <v>100</v>
      </c>
      <c r="E91">
        <v>2.8</v>
      </c>
      <c r="I91">
        <v>438.4</v>
      </c>
      <c r="Q91">
        <v>157639</v>
      </c>
    </row>
    <row r="92" spans="3:19" x14ac:dyDescent="0.25">
      <c r="C92">
        <v>6</v>
      </c>
      <c r="D92">
        <v>101</v>
      </c>
      <c r="E92">
        <v>9.1</v>
      </c>
      <c r="I92">
        <v>1561.6</v>
      </c>
      <c r="L92">
        <v>80</v>
      </c>
      <c r="O92">
        <v>5000</v>
      </c>
      <c r="P92">
        <v>5000</v>
      </c>
      <c r="Q92">
        <v>842061</v>
      </c>
    </row>
    <row r="93" spans="3:19" x14ac:dyDescent="0.25">
      <c r="C93">
        <v>6</v>
      </c>
      <c r="D93" t="s">
        <v>1288</v>
      </c>
      <c r="E93">
        <v>5.6499999999999995</v>
      </c>
      <c r="I93">
        <v>801.6</v>
      </c>
      <c r="L93">
        <v>10</v>
      </c>
      <c r="Q93">
        <v>256440</v>
      </c>
      <c r="S93">
        <v>3518.9048899239515</v>
      </c>
    </row>
    <row r="94" spans="3:19" x14ac:dyDescent="0.25">
      <c r="C94">
        <v>6</v>
      </c>
      <c r="D94">
        <v>526</v>
      </c>
      <c r="E94">
        <v>5.3</v>
      </c>
      <c r="I94">
        <v>740</v>
      </c>
      <c r="Q94">
        <v>255399</v>
      </c>
      <c r="S94">
        <v>3518.9048899239515</v>
      </c>
    </row>
    <row r="95" spans="3:19" x14ac:dyDescent="0.25">
      <c r="C95">
        <v>6</v>
      </c>
      <c r="D95">
        <v>746</v>
      </c>
      <c r="E95">
        <v>0.35</v>
      </c>
      <c r="I95">
        <v>61.6</v>
      </c>
      <c r="L95">
        <v>10</v>
      </c>
      <c r="Q95">
        <v>1041</v>
      </c>
    </row>
    <row r="96" spans="3:19" x14ac:dyDescent="0.25">
      <c r="C96">
        <v>6</v>
      </c>
      <c r="D96" t="s">
        <v>1289</v>
      </c>
      <c r="E96">
        <v>22.3</v>
      </c>
      <c r="I96">
        <v>3353.6</v>
      </c>
      <c r="L96">
        <v>10</v>
      </c>
      <c r="Q96">
        <v>788382</v>
      </c>
      <c r="S96">
        <v>1333.3333333333333</v>
      </c>
    </row>
    <row r="97" spans="3:19" x14ac:dyDescent="0.25">
      <c r="C97">
        <v>6</v>
      </c>
      <c r="D97">
        <v>303</v>
      </c>
      <c r="S97">
        <v>1333.3333333333333</v>
      </c>
    </row>
    <row r="98" spans="3:19" x14ac:dyDescent="0.25">
      <c r="C98">
        <v>6</v>
      </c>
      <c r="D98">
        <v>409</v>
      </c>
      <c r="E98">
        <v>17.3</v>
      </c>
      <c r="I98">
        <v>2585.6</v>
      </c>
      <c r="L98">
        <v>10</v>
      </c>
      <c r="Q98">
        <v>645172</v>
      </c>
    </row>
    <row r="99" spans="3:19" x14ac:dyDescent="0.25">
      <c r="C99">
        <v>6</v>
      </c>
      <c r="D99">
        <v>630</v>
      </c>
      <c r="E99">
        <v>1</v>
      </c>
      <c r="I99">
        <v>160</v>
      </c>
      <c r="Q99">
        <v>28349</v>
      </c>
    </row>
    <row r="100" spans="3:19" x14ac:dyDescent="0.25">
      <c r="C100">
        <v>6</v>
      </c>
      <c r="D100">
        <v>642</v>
      </c>
      <c r="E100">
        <v>4</v>
      </c>
      <c r="I100">
        <v>608</v>
      </c>
      <c r="Q100">
        <v>114861</v>
      </c>
    </row>
    <row r="101" spans="3:19" x14ac:dyDescent="0.25">
      <c r="C101">
        <v>6</v>
      </c>
      <c r="D101" t="s">
        <v>1290</v>
      </c>
      <c r="E101">
        <v>4</v>
      </c>
      <c r="I101">
        <v>672</v>
      </c>
      <c r="Q101">
        <v>143114</v>
      </c>
    </row>
    <row r="102" spans="3:19" x14ac:dyDescent="0.25">
      <c r="C102">
        <v>6</v>
      </c>
      <c r="D102">
        <v>30</v>
      </c>
      <c r="E102">
        <v>4</v>
      </c>
      <c r="I102">
        <v>672</v>
      </c>
      <c r="Q102">
        <v>143114</v>
      </c>
    </row>
    <row r="103" spans="3:19" x14ac:dyDescent="0.25">
      <c r="C103">
        <v>6</v>
      </c>
      <c r="D103" t="s">
        <v>1291</v>
      </c>
      <c r="E103">
        <v>1</v>
      </c>
      <c r="I103">
        <v>176</v>
      </c>
      <c r="Q103">
        <v>31450</v>
      </c>
    </row>
    <row r="104" spans="3:19" x14ac:dyDescent="0.25">
      <c r="C104">
        <v>6</v>
      </c>
      <c r="D104">
        <v>641</v>
      </c>
      <c r="E104">
        <v>1</v>
      </c>
      <c r="I104">
        <v>176</v>
      </c>
      <c r="Q104">
        <v>31450</v>
      </c>
    </row>
    <row r="105" spans="3:19" x14ac:dyDescent="0.25">
      <c r="C105" t="s">
        <v>1297</v>
      </c>
      <c r="E105">
        <v>47.650000000000006</v>
      </c>
      <c r="I105">
        <v>7465.5999999999995</v>
      </c>
      <c r="L105">
        <v>100</v>
      </c>
      <c r="O105">
        <v>5000</v>
      </c>
      <c r="P105">
        <v>5000</v>
      </c>
      <c r="Q105">
        <v>2329810</v>
      </c>
      <c r="R105">
        <v>5000</v>
      </c>
      <c r="S105">
        <v>8289.4327491614895</v>
      </c>
    </row>
    <row r="106" spans="3:19" x14ac:dyDescent="0.25">
      <c r="C106">
        <v>7</v>
      </c>
      <c r="D106" t="s">
        <v>210</v>
      </c>
      <c r="E106">
        <v>14.7</v>
      </c>
      <c r="I106">
        <v>1984.8000000000002</v>
      </c>
      <c r="L106">
        <v>80</v>
      </c>
      <c r="O106">
        <v>570011</v>
      </c>
      <c r="P106">
        <v>570011</v>
      </c>
      <c r="Q106">
        <v>1823930</v>
      </c>
      <c r="S106">
        <v>3437.1945259042036</v>
      </c>
    </row>
    <row r="107" spans="3:19" x14ac:dyDescent="0.25">
      <c r="C107">
        <v>7</v>
      </c>
      <c r="D107">
        <v>99</v>
      </c>
      <c r="E107">
        <v>2.8</v>
      </c>
      <c r="I107">
        <v>400</v>
      </c>
      <c r="O107">
        <v>34164</v>
      </c>
      <c r="P107">
        <v>34164</v>
      </c>
      <c r="Q107">
        <v>145198</v>
      </c>
      <c r="S107">
        <v>3437.1945259042036</v>
      </c>
    </row>
    <row r="108" spans="3:19" x14ac:dyDescent="0.25">
      <c r="C108">
        <v>7</v>
      </c>
      <c r="D108">
        <v>100</v>
      </c>
      <c r="E108">
        <v>2.8</v>
      </c>
      <c r="I108">
        <v>385.6</v>
      </c>
      <c r="O108">
        <v>43163</v>
      </c>
      <c r="P108">
        <v>43163</v>
      </c>
      <c r="Q108">
        <v>200037</v>
      </c>
    </row>
    <row r="109" spans="3:19" x14ac:dyDescent="0.25">
      <c r="C109">
        <v>7</v>
      </c>
      <c r="D109">
        <v>101</v>
      </c>
      <c r="E109">
        <v>9.1</v>
      </c>
      <c r="I109">
        <v>1199.2</v>
      </c>
      <c r="L109">
        <v>80</v>
      </c>
      <c r="O109">
        <v>492684</v>
      </c>
      <c r="P109">
        <v>492684</v>
      </c>
      <c r="Q109">
        <v>1478695</v>
      </c>
    </row>
    <row r="110" spans="3:19" x14ac:dyDescent="0.25">
      <c r="C110">
        <v>7</v>
      </c>
      <c r="D110" t="s">
        <v>1288</v>
      </c>
      <c r="E110">
        <v>5.6499999999999995</v>
      </c>
      <c r="I110">
        <v>806.4</v>
      </c>
      <c r="L110">
        <v>8</v>
      </c>
      <c r="O110">
        <v>69456</v>
      </c>
      <c r="P110">
        <v>69456</v>
      </c>
      <c r="Q110">
        <v>323702</v>
      </c>
      <c r="S110">
        <v>3518.9048899239515</v>
      </c>
    </row>
    <row r="111" spans="3:19" x14ac:dyDescent="0.25">
      <c r="C111">
        <v>7</v>
      </c>
      <c r="D111">
        <v>526</v>
      </c>
      <c r="E111">
        <v>5.3</v>
      </c>
      <c r="I111">
        <v>744.8</v>
      </c>
      <c r="O111">
        <v>69456</v>
      </c>
      <c r="P111">
        <v>69456</v>
      </c>
      <c r="Q111">
        <v>322861</v>
      </c>
      <c r="S111">
        <v>3518.9048899239515</v>
      </c>
    </row>
    <row r="112" spans="3:19" x14ac:dyDescent="0.25">
      <c r="C112">
        <v>7</v>
      </c>
      <c r="D112">
        <v>746</v>
      </c>
      <c r="E112">
        <v>0.35</v>
      </c>
      <c r="I112">
        <v>61.6</v>
      </c>
      <c r="L112">
        <v>8</v>
      </c>
      <c r="Q112">
        <v>841</v>
      </c>
    </row>
    <row r="113" spans="3:19" x14ac:dyDescent="0.25">
      <c r="C113">
        <v>7</v>
      </c>
      <c r="D113" t="s">
        <v>1289</v>
      </c>
      <c r="E113">
        <v>22.3</v>
      </c>
      <c r="I113">
        <v>2764.8</v>
      </c>
      <c r="L113">
        <v>10</v>
      </c>
      <c r="O113">
        <v>266892</v>
      </c>
      <c r="P113">
        <v>266892</v>
      </c>
      <c r="Q113">
        <v>1103300</v>
      </c>
      <c r="S113">
        <v>1333.3333333333333</v>
      </c>
    </row>
    <row r="114" spans="3:19" x14ac:dyDescent="0.25">
      <c r="C114">
        <v>7</v>
      </c>
      <c r="D114">
        <v>303</v>
      </c>
      <c r="S114">
        <v>1333.3333333333333</v>
      </c>
    </row>
    <row r="115" spans="3:19" x14ac:dyDescent="0.25">
      <c r="C115">
        <v>7</v>
      </c>
      <c r="D115">
        <v>409</v>
      </c>
      <c r="E115">
        <v>17.3</v>
      </c>
      <c r="I115">
        <v>2152.8000000000002</v>
      </c>
      <c r="L115">
        <v>10</v>
      </c>
      <c r="O115">
        <v>221914</v>
      </c>
      <c r="P115">
        <v>221914</v>
      </c>
      <c r="Q115">
        <v>914339</v>
      </c>
    </row>
    <row r="116" spans="3:19" x14ac:dyDescent="0.25">
      <c r="C116">
        <v>7</v>
      </c>
      <c r="D116">
        <v>630</v>
      </c>
      <c r="E116">
        <v>1</v>
      </c>
      <c r="I116">
        <v>84</v>
      </c>
      <c r="O116">
        <v>8717</v>
      </c>
      <c r="P116">
        <v>8717</v>
      </c>
      <c r="Q116">
        <v>38226</v>
      </c>
    </row>
    <row r="117" spans="3:19" x14ac:dyDescent="0.25">
      <c r="C117">
        <v>7</v>
      </c>
      <c r="D117">
        <v>642</v>
      </c>
      <c r="E117">
        <v>4</v>
      </c>
      <c r="I117">
        <v>528</v>
      </c>
      <c r="O117">
        <v>36261</v>
      </c>
      <c r="P117">
        <v>36261</v>
      </c>
      <c r="Q117">
        <v>150735</v>
      </c>
    </row>
    <row r="118" spans="3:19" x14ac:dyDescent="0.25">
      <c r="C118">
        <v>7</v>
      </c>
      <c r="D118" t="s">
        <v>1290</v>
      </c>
      <c r="E118">
        <v>4</v>
      </c>
      <c r="I118">
        <v>436</v>
      </c>
      <c r="O118">
        <v>53176</v>
      </c>
      <c r="P118">
        <v>53176</v>
      </c>
      <c r="Q118">
        <v>197020</v>
      </c>
    </row>
    <row r="119" spans="3:19" x14ac:dyDescent="0.25">
      <c r="C119">
        <v>7</v>
      </c>
      <c r="D119">
        <v>30</v>
      </c>
      <c r="E119">
        <v>4</v>
      </c>
      <c r="I119">
        <v>436</v>
      </c>
      <c r="O119">
        <v>53176</v>
      </c>
      <c r="P119">
        <v>53176</v>
      </c>
      <c r="Q119">
        <v>197020</v>
      </c>
    </row>
    <row r="120" spans="3:19" x14ac:dyDescent="0.25">
      <c r="C120">
        <v>7</v>
      </c>
      <c r="D120" t="s">
        <v>1291</v>
      </c>
      <c r="E120">
        <v>1</v>
      </c>
      <c r="I120">
        <v>112</v>
      </c>
      <c r="O120">
        <v>9342</v>
      </c>
      <c r="P120">
        <v>9342</v>
      </c>
      <c r="Q120">
        <v>41423</v>
      </c>
    </row>
    <row r="121" spans="3:19" x14ac:dyDescent="0.25">
      <c r="C121">
        <v>7</v>
      </c>
      <c r="D121">
        <v>641</v>
      </c>
      <c r="E121">
        <v>1</v>
      </c>
      <c r="I121">
        <v>112</v>
      </c>
      <c r="O121">
        <v>9342</v>
      </c>
      <c r="P121">
        <v>9342</v>
      </c>
      <c r="Q121">
        <v>41423</v>
      </c>
    </row>
    <row r="122" spans="3:19" x14ac:dyDescent="0.25">
      <c r="C122" t="s">
        <v>1298</v>
      </c>
      <c r="E122">
        <v>47.650000000000006</v>
      </c>
      <c r="I122">
        <v>6104</v>
      </c>
      <c r="L122">
        <v>98</v>
      </c>
      <c r="O122">
        <v>968877</v>
      </c>
      <c r="P122">
        <v>968877</v>
      </c>
      <c r="Q122">
        <v>3489375</v>
      </c>
      <c r="S122">
        <v>8289.4327491614895</v>
      </c>
    </row>
    <row r="123" spans="3:19" x14ac:dyDescent="0.25">
      <c r="C123">
        <v>8</v>
      </c>
      <c r="D123" t="s">
        <v>210</v>
      </c>
      <c r="E123">
        <v>15.7</v>
      </c>
      <c r="I123">
        <v>1908</v>
      </c>
      <c r="L123">
        <v>80</v>
      </c>
      <c r="Q123">
        <v>1173873</v>
      </c>
      <c r="S123">
        <v>3437.1945259042036</v>
      </c>
    </row>
    <row r="124" spans="3:19" x14ac:dyDescent="0.25">
      <c r="C124">
        <v>8</v>
      </c>
      <c r="D124">
        <v>99</v>
      </c>
      <c r="E124">
        <v>3.8</v>
      </c>
      <c r="I124">
        <v>468.8</v>
      </c>
      <c r="Q124">
        <v>151689</v>
      </c>
      <c r="S124">
        <v>3437.1945259042036</v>
      </c>
    </row>
    <row r="125" spans="3:19" x14ac:dyDescent="0.25">
      <c r="C125">
        <v>8</v>
      </c>
      <c r="D125">
        <v>100</v>
      </c>
      <c r="E125">
        <v>2.8</v>
      </c>
      <c r="I125">
        <v>401.6</v>
      </c>
      <c r="Q125">
        <v>157903</v>
      </c>
    </row>
    <row r="126" spans="3:19" x14ac:dyDescent="0.25">
      <c r="C126">
        <v>8</v>
      </c>
      <c r="D126">
        <v>101</v>
      </c>
      <c r="E126">
        <v>9.1</v>
      </c>
      <c r="I126">
        <v>1037.5999999999999</v>
      </c>
      <c r="L126">
        <v>80</v>
      </c>
      <c r="Q126">
        <v>864281</v>
      </c>
    </row>
    <row r="127" spans="3:19" x14ac:dyDescent="0.25">
      <c r="C127">
        <v>8</v>
      </c>
      <c r="D127" t="s">
        <v>1288</v>
      </c>
      <c r="E127">
        <v>5.6499999999999995</v>
      </c>
      <c r="I127">
        <v>686.4</v>
      </c>
      <c r="L127">
        <v>8</v>
      </c>
      <c r="Q127">
        <v>254790</v>
      </c>
      <c r="S127">
        <v>3518.9048899239515</v>
      </c>
    </row>
    <row r="128" spans="3:19" x14ac:dyDescent="0.25">
      <c r="C128">
        <v>8</v>
      </c>
      <c r="D128">
        <v>526</v>
      </c>
      <c r="E128">
        <v>5.3</v>
      </c>
      <c r="I128">
        <v>652.79999999999995</v>
      </c>
      <c r="Q128">
        <v>253910</v>
      </c>
      <c r="S128">
        <v>3518.9048899239515</v>
      </c>
    </row>
    <row r="129" spans="3:19" x14ac:dyDescent="0.25">
      <c r="C129">
        <v>8</v>
      </c>
      <c r="D129">
        <v>746</v>
      </c>
      <c r="E129">
        <v>0.35</v>
      </c>
      <c r="I129">
        <v>33.6</v>
      </c>
      <c r="L129">
        <v>8</v>
      </c>
      <c r="Q129">
        <v>880</v>
      </c>
    </row>
    <row r="130" spans="3:19" x14ac:dyDescent="0.25">
      <c r="C130">
        <v>8</v>
      </c>
      <c r="D130" t="s">
        <v>1289</v>
      </c>
      <c r="E130">
        <v>21.3</v>
      </c>
      <c r="I130">
        <v>2547.1999999999998</v>
      </c>
      <c r="L130">
        <v>10</v>
      </c>
      <c r="O130">
        <v>29000</v>
      </c>
      <c r="P130">
        <v>29000</v>
      </c>
      <c r="Q130">
        <v>796211</v>
      </c>
      <c r="S130">
        <v>1333.3333333333333</v>
      </c>
    </row>
    <row r="131" spans="3:19" x14ac:dyDescent="0.25">
      <c r="C131">
        <v>8</v>
      </c>
      <c r="D131">
        <v>303</v>
      </c>
      <c r="S131">
        <v>1333.3333333333333</v>
      </c>
    </row>
    <row r="132" spans="3:19" x14ac:dyDescent="0.25">
      <c r="C132">
        <v>8</v>
      </c>
      <c r="D132">
        <v>409</v>
      </c>
      <c r="E132">
        <v>16.3</v>
      </c>
      <c r="I132">
        <v>1923.2</v>
      </c>
      <c r="L132">
        <v>10</v>
      </c>
      <c r="O132">
        <v>28250</v>
      </c>
      <c r="P132">
        <v>28250</v>
      </c>
      <c r="Q132">
        <v>651503</v>
      </c>
    </row>
    <row r="133" spans="3:19" x14ac:dyDescent="0.25">
      <c r="C133">
        <v>8</v>
      </c>
      <c r="D133">
        <v>630</v>
      </c>
      <c r="E133">
        <v>1</v>
      </c>
      <c r="I133">
        <v>136</v>
      </c>
      <c r="O133">
        <v>750</v>
      </c>
      <c r="P133">
        <v>750</v>
      </c>
      <c r="Q133">
        <v>30344</v>
      </c>
    </row>
    <row r="134" spans="3:19" x14ac:dyDescent="0.25">
      <c r="C134">
        <v>8</v>
      </c>
      <c r="D134">
        <v>642</v>
      </c>
      <c r="E134">
        <v>4</v>
      </c>
      <c r="I134">
        <v>488</v>
      </c>
      <c r="Q134">
        <v>114364</v>
      </c>
    </row>
    <row r="135" spans="3:19" x14ac:dyDescent="0.25">
      <c r="C135">
        <v>8</v>
      </c>
      <c r="D135" t="s">
        <v>1290</v>
      </c>
      <c r="E135">
        <v>4</v>
      </c>
      <c r="I135">
        <v>368</v>
      </c>
      <c r="L135">
        <v>18</v>
      </c>
      <c r="Q135">
        <v>153048</v>
      </c>
    </row>
    <row r="136" spans="3:19" x14ac:dyDescent="0.25">
      <c r="C136">
        <v>8</v>
      </c>
      <c r="D136">
        <v>30</v>
      </c>
      <c r="E136">
        <v>4</v>
      </c>
      <c r="I136">
        <v>368</v>
      </c>
      <c r="L136">
        <v>18</v>
      </c>
      <c r="Q136">
        <v>153048</v>
      </c>
    </row>
    <row r="137" spans="3:19" x14ac:dyDescent="0.25">
      <c r="C137">
        <v>8</v>
      </c>
      <c r="D137" t="s">
        <v>1291</v>
      </c>
      <c r="E137">
        <v>1</v>
      </c>
      <c r="I137">
        <v>132</v>
      </c>
      <c r="Q137">
        <v>31884</v>
      </c>
    </row>
    <row r="138" spans="3:19" x14ac:dyDescent="0.25">
      <c r="C138">
        <v>8</v>
      </c>
      <c r="D138">
        <v>641</v>
      </c>
      <c r="E138">
        <v>1</v>
      </c>
      <c r="I138">
        <v>132</v>
      </c>
      <c r="Q138">
        <v>31884</v>
      </c>
    </row>
    <row r="139" spans="3:19" x14ac:dyDescent="0.25">
      <c r="C139" t="s">
        <v>1299</v>
      </c>
      <c r="E139">
        <v>47.650000000000006</v>
      </c>
      <c r="I139">
        <v>5641.6</v>
      </c>
      <c r="L139">
        <v>116</v>
      </c>
      <c r="O139">
        <v>29000</v>
      </c>
      <c r="P139">
        <v>29000</v>
      </c>
      <c r="Q139">
        <v>2409806</v>
      </c>
      <c r="S139">
        <v>8289.4327491614895</v>
      </c>
    </row>
    <row r="140" spans="3:19" x14ac:dyDescent="0.25">
      <c r="C140">
        <v>9</v>
      </c>
      <c r="D140" t="s">
        <v>210</v>
      </c>
      <c r="E140">
        <v>16.2</v>
      </c>
      <c r="I140">
        <v>2627.2</v>
      </c>
      <c r="L140">
        <v>113.5</v>
      </c>
      <c r="O140">
        <v>4450</v>
      </c>
      <c r="P140">
        <v>4450</v>
      </c>
      <c r="Q140">
        <v>1176584</v>
      </c>
      <c r="S140">
        <v>3437.1945259042036</v>
      </c>
    </row>
    <row r="141" spans="3:19" x14ac:dyDescent="0.25">
      <c r="C141">
        <v>9</v>
      </c>
      <c r="D141">
        <v>99</v>
      </c>
      <c r="E141">
        <v>3.8</v>
      </c>
      <c r="I141">
        <v>588.79999999999995</v>
      </c>
      <c r="Q141">
        <v>151018</v>
      </c>
      <c r="S141">
        <v>3437.1945259042036</v>
      </c>
    </row>
    <row r="142" spans="3:19" x14ac:dyDescent="0.25">
      <c r="C142">
        <v>9</v>
      </c>
      <c r="D142">
        <v>100</v>
      </c>
      <c r="E142">
        <v>3.3</v>
      </c>
      <c r="I142">
        <v>496.8</v>
      </c>
      <c r="Q142">
        <v>157398</v>
      </c>
    </row>
    <row r="143" spans="3:19" x14ac:dyDescent="0.25">
      <c r="C143">
        <v>9</v>
      </c>
      <c r="D143">
        <v>101</v>
      </c>
      <c r="E143">
        <v>9.1</v>
      </c>
      <c r="I143">
        <v>1541.6</v>
      </c>
      <c r="L143">
        <v>113.5</v>
      </c>
      <c r="O143">
        <v>4450</v>
      </c>
      <c r="P143">
        <v>4450</v>
      </c>
      <c r="Q143">
        <v>868168</v>
      </c>
    </row>
    <row r="144" spans="3:19" x14ac:dyDescent="0.25">
      <c r="C144">
        <v>9</v>
      </c>
      <c r="D144" t="s">
        <v>1288</v>
      </c>
      <c r="E144">
        <v>5.6499999999999995</v>
      </c>
      <c r="I144">
        <v>904</v>
      </c>
      <c r="L144">
        <v>10</v>
      </c>
      <c r="Q144">
        <v>253970</v>
      </c>
      <c r="S144">
        <v>3518.9048899239515</v>
      </c>
    </row>
    <row r="145" spans="3:19" x14ac:dyDescent="0.25">
      <c r="C145">
        <v>9</v>
      </c>
      <c r="D145">
        <v>526</v>
      </c>
      <c r="E145">
        <v>5.3</v>
      </c>
      <c r="I145">
        <v>842.4</v>
      </c>
      <c r="Q145">
        <v>252929</v>
      </c>
      <c r="S145">
        <v>3518.9048899239515</v>
      </c>
    </row>
    <row r="146" spans="3:19" x14ac:dyDescent="0.25">
      <c r="C146">
        <v>9</v>
      </c>
      <c r="D146">
        <v>746</v>
      </c>
      <c r="E146">
        <v>0.35</v>
      </c>
      <c r="I146">
        <v>61.6</v>
      </c>
      <c r="L146">
        <v>10</v>
      </c>
      <c r="Q146">
        <v>1041</v>
      </c>
    </row>
    <row r="147" spans="3:19" x14ac:dyDescent="0.25">
      <c r="C147">
        <v>9</v>
      </c>
      <c r="D147" t="s">
        <v>1289</v>
      </c>
      <c r="E147">
        <v>21.3</v>
      </c>
      <c r="I147">
        <v>3012.8</v>
      </c>
      <c r="J147">
        <v>88</v>
      </c>
      <c r="L147">
        <v>10</v>
      </c>
      <c r="Q147">
        <v>816712</v>
      </c>
      <c r="S147">
        <v>1333.3333333333333</v>
      </c>
    </row>
    <row r="148" spans="3:19" x14ac:dyDescent="0.25">
      <c r="C148">
        <v>9</v>
      </c>
      <c r="D148">
        <v>303</v>
      </c>
      <c r="S148">
        <v>1333.3333333333333</v>
      </c>
    </row>
    <row r="149" spans="3:19" x14ac:dyDescent="0.25">
      <c r="C149">
        <v>9</v>
      </c>
      <c r="D149">
        <v>409</v>
      </c>
      <c r="E149">
        <v>16.3</v>
      </c>
      <c r="I149">
        <v>2244.8000000000002</v>
      </c>
      <c r="J149">
        <v>72</v>
      </c>
      <c r="L149">
        <v>10</v>
      </c>
      <c r="Q149">
        <v>673774</v>
      </c>
    </row>
    <row r="150" spans="3:19" x14ac:dyDescent="0.25">
      <c r="C150">
        <v>9</v>
      </c>
      <c r="D150">
        <v>630</v>
      </c>
      <c r="E150">
        <v>1</v>
      </c>
      <c r="I150">
        <v>168</v>
      </c>
      <c r="J150">
        <v>16</v>
      </c>
      <c r="Q150">
        <v>29235</v>
      </c>
    </row>
    <row r="151" spans="3:19" x14ac:dyDescent="0.25">
      <c r="C151">
        <v>9</v>
      </c>
      <c r="D151">
        <v>642</v>
      </c>
      <c r="E151">
        <v>4</v>
      </c>
      <c r="I151">
        <v>600</v>
      </c>
      <c r="Q151">
        <v>113703</v>
      </c>
    </row>
    <row r="152" spans="3:19" x14ac:dyDescent="0.25">
      <c r="C152">
        <v>9</v>
      </c>
      <c r="D152" t="s">
        <v>1290</v>
      </c>
      <c r="E152">
        <v>4</v>
      </c>
      <c r="I152">
        <v>656</v>
      </c>
      <c r="L152">
        <v>70</v>
      </c>
      <c r="Q152">
        <v>178126</v>
      </c>
    </row>
    <row r="153" spans="3:19" x14ac:dyDescent="0.25">
      <c r="C153">
        <v>9</v>
      </c>
      <c r="D153">
        <v>30</v>
      </c>
      <c r="E153">
        <v>4</v>
      </c>
      <c r="I153">
        <v>656</v>
      </c>
      <c r="L153">
        <v>70</v>
      </c>
      <c r="Q153">
        <v>178126</v>
      </c>
    </row>
    <row r="154" spans="3:19" x14ac:dyDescent="0.25">
      <c r="C154">
        <v>9</v>
      </c>
      <c r="D154" t="s">
        <v>1291</v>
      </c>
      <c r="E154">
        <v>1</v>
      </c>
      <c r="I154">
        <v>168</v>
      </c>
      <c r="Q154">
        <v>31529</v>
      </c>
    </row>
    <row r="155" spans="3:19" x14ac:dyDescent="0.25">
      <c r="C155">
        <v>9</v>
      </c>
      <c r="D155">
        <v>641</v>
      </c>
      <c r="E155">
        <v>1</v>
      </c>
      <c r="I155">
        <v>168</v>
      </c>
      <c r="Q155">
        <v>31529</v>
      </c>
    </row>
    <row r="156" spans="3:19" x14ac:dyDescent="0.25">
      <c r="C156" t="s">
        <v>1300</v>
      </c>
      <c r="E156">
        <v>48.150000000000006</v>
      </c>
      <c r="I156">
        <v>7368</v>
      </c>
      <c r="J156">
        <v>88</v>
      </c>
      <c r="L156">
        <v>203.5</v>
      </c>
      <c r="O156">
        <v>4450</v>
      </c>
      <c r="P156">
        <v>4450</v>
      </c>
      <c r="Q156">
        <v>2456921</v>
      </c>
      <c r="S156">
        <v>8289.4327491614895</v>
      </c>
    </row>
    <row r="157" spans="3:19" x14ac:dyDescent="0.25">
      <c r="C157">
        <v>10</v>
      </c>
      <c r="D157" t="s">
        <v>210</v>
      </c>
      <c r="E157">
        <v>16.2</v>
      </c>
      <c r="I157">
        <v>2603.1999999999998</v>
      </c>
      <c r="J157">
        <v>2</v>
      </c>
      <c r="L157">
        <v>80</v>
      </c>
      <c r="O157">
        <v>3350</v>
      </c>
      <c r="P157">
        <v>3350</v>
      </c>
      <c r="Q157">
        <v>1231094</v>
      </c>
      <c r="S157">
        <v>3437.1945259042036</v>
      </c>
    </row>
    <row r="158" spans="3:19" x14ac:dyDescent="0.25">
      <c r="C158">
        <v>10</v>
      </c>
      <c r="D158">
        <v>99</v>
      </c>
      <c r="E158">
        <v>3.8</v>
      </c>
      <c r="I158">
        <v>625.6</v>
      </c>
      <c r="Q158">
        <v>151022</v>
      </c>
      <c r="S158">
        <v>3437.1945259042036</v>
      </c>
    </row>
    <row r="159" spans="3:19" x14ac:dyDescent="0.25">
      <c r="C159">
        <v>10</v>
      </c>
      <c r="D159">
        <v>100</v>
      </c>
      <c r="E159">
        <v>3.3</v>
      </c>
      <c r="I159">
        <v>516</v>
      </c>
      <c r="Q159">
        <v>188749</v>
      </c>
    </row>
    <row r="160" spans="3:19" x14ac:dyDescent="0.25">
      <c r="C160">
        <v>10</v>
      </c>
      <c r="D160">
        <v>101</v>
      </c>
      <c r="E160">
        <v>9.1</v>
      </c>
      <c r="I160">
        <v>1461.6</v>
      </c>
      <c r="J160">
        <v>2</v>
      </c>
      <c r="L160">
        <v>80</v>
      </c>
      <c r="O160">
        <v>3350</v>
      </c>
      <c r="P160">
        <v>3350</v>
      </c>
      <c r="Q160">
        <v>891323</v>
      </c>
    </row>
    <row r="161" spans="3:19" x14ac:dyDescent="0.25">
      <c r="C161">
        <v>10</v>
      </c>
      <c r="D161" t="s">
        <v>1288</v>
      </c>
      <c r="E161">
        <v>5.6499999999999995</v>
      </c>
      <c r="I161">
        <v>824.4</v>
      </c>
      <c r="L161">
        <v>8</v>
      </c>
      <c r="Q161">
        <v>244637</v>
      </c>
      <c r="S161">
        <v>3518.9048899239515</v>
      </c>
    </row>
    <row r="162" spans="3:19" x14ac:dyDescent="0.25">
      <c r="C162">
        <v>10</v>
      </c>
      <c r="D162">
        <v>526</v>
      </c>
      <c r="E162">
        <v>5.3</v>
      </c>
      <c r="I162">
        <v>765.6</v>
      </c>
      <c r="Q162">
        <v>243796</v>
      </c>
      <c r="S162">
        <v>3518.9048899239515</v>
      </c>
    </row>
    <row r="163" spans="3:19" x14ac:dyDescent="0.25">
      <c r="C163">
        <v>10</v>
      </c>
      <c r="D163">
        <v>746</v>
      </c>
      <c r="E163">
        <v>0.35</v>
      </c>
      <c r="I163">
        <v>58.8</v>
      </c>
      <c r="L163">
        <v>8</v>
      </c>
      <c r="Q163">
        <v>841</v>
      </c>
    </row>
    <row r="164" spans="3:19" x14ac:dyDescent="0.25">
      <c r="C164">
        <v>10</v>
      </c>
      <c r="D164" t="s">
        <v>1289</v>
      </c>
      <c r="E164">
        <v>21.3</v>
      </c>
      <c r="I164">
        <v>2974.4</v>
      </c>
      <c r="J164">
        <v>104</v>
      </c>
      <c r="K164">
        <v>2</v>
      </c>
      <c r="L164">
        <v>10</v>
      </c>
      <c r="O164">
        <v>14076</v>
      </c>
      <c r="P164">
        <v>14076</v>
      </c>
      <c r="Q164">
        <v>790318</v>
      </c>
      <c r="S164">
        <v>1333.3333333333333</v>
      </c>
    </row>
    <row r="165" spans="3:19" x14ac:dyDescent="0.25">
      <c r="C165">
        <v>10</v>
      </c>
      <c r="D165">
        <v>303</v>
      </c>
      <c r="S165">
        <v>1333.3333333333333</v>
      </c>
    </row>
    <row r="166" spans="3:19" x14ac:dyDescent="0.25">
      <c r="C166">
        <v>10</v>
      </c>
      <c r="D166">
        <v>409</v>
      </c>
      <c r="E166">
        <v>16.3</v>
      </c>
      <c r="I166">
        <v>2322.4</v>
      </c>
      <c r="J166">
        <v>88</v>
      </c>
      <c r="K166">
        <v>2</v>
      </c>
      <c r="L166">
        <v>10</v>
      </c>
      <c r="O166">
        <v>12576</v>
      </c>
      <c r="P166">
        <v>12576</v>
      </c>
      <c r="Q166">
        <v>657789</v>
      </c>
    </row>
    <row r="167" spans="3:19" x14ac:dyDescent="0.25">
      <c r="C167">
        <v>10</v>
      </c>
      <c r="D167">
        <v>630</v>
      </c>
      <c r="E167">
        <v>1</v>
      </c>
      <c r="I167">
        <v>152</v>
      </c>
      <c r="J167">
        <v>16</v>
      </c>
      <c r="O167">
        <v>1500</v>
      </c>
      <c r="P167">
        <v>1500</v>
      </c>
      <c r="Q167">
        <v>34222</v>
      </c>
    </row>
    <row r="168" spans="3:19" x14ac:dyDescent="0.25">
      <c r="C168">
        <v>10</v>
      </c>
      <c r="D168">
        <v>642</v>
      </c>
      <c r="E168">
        <v>4</v>
      </c>
      <c r="I168">
        <v>500</v>
      </c>
      <c r="Q168">
        <v>98307</v>
      </c>
    </row>
    <row r="169" spans="3:19" x14ac:dyDescent="0.25">
      <c r="C169">
        <v>10</v>
      </c>
      <c r="D169" t="s">
        <v>1290</v>
      </c>
      <c r="E169">
        <v>4</v>
      </c>
      <c r="I169">
        <v>648</v>
      </c>
      <c r="L169">
        <v>6</v>
      </c>
      <c r="Q169">
        <v>146060</v>
      </c>
    </row>
    <row r="170" spans="3:19" x14ac:dyDescent="0.25">
      <c r="C170">
        <v>10</v>
      </c>
      <c r="D170">
        <v>30</v>
      </c>
      <c r="E170">
        <v>4</v>
      </c>
      <c r="I170">
        <v>648</v>
      </c>
      <c r="L170">
        <v>6</v>
      </c>
      <c r="Q170">
        <v>146060</v>
      </c>
    </row>
    <row r="171" spans="3:19" x14ac:dyDescent="0.25">
      <c r="C171">
        <v>10</v>
      </c>
      <c r="D171" t="s">
        <v>1291</v>
      </c>
      <c r="E171">
        <v>1</v>
      </c>
      <c r="I171">
        <v>136</v>
      </c>
      <c r="Q171">
        <v>31703</v>
      </c>
    </row>
    <row r="172" spans="3:19" x14ac:dyDescent="0.25">
      <c r="C172">
        <v>10</v>
      </c>
      <c r="D172">
        <v>641</v>
      </c>
      <c r="E172">
        <v>1</v>
      </c>
      <c r="I172">
        <v>136</v>
      </c>
      <c r="Q172">
        <v>31703</v>
      </c>
    </row>
    <row r="173" spans="3:19" x14ac:dyDescent="0.25">
      <c r="C173" t="s">
        <v>1301</v>
      </c>
      <c r="E173">
        <v>48.150000000000006</v>
      </c>
      <c r="I173">
        <v>7186</v>
      </c>
      <c r="J173">
        <v>106</v>
      </c>
      <c r="K173">
        <v>2</v>
      </c>
      <c r="L173">
        <v>104</v>
      </c>
      <c r="O173">
        <v>17426</v>
      </c>
      <c r="P173">
        <v>17426</v>
      </c>
      <c r="Q173">
        <v>2443812</v>
      </c>
      <c r="S173">
        <v>8289.4327491614895</v>
      </c>
    </row>
    <row r="174" spans="3:19" x14ac:dyDescent="0.25">
      <c r="C174">
        <v>11</v>
      </c>
      <c r="D174" t="s">
        <v>210</v>
      </c>
      <c r="E174">
        <v>16.2</v>
      </c>
      <c r="I174">
        <v>2346.3999999999996</v>
      </c>
      <c r="L174">
        <v>80</v>
      </c>
      <c r="N174">
        <v>639000</v>
      </c>
      <c r="O174">
        <v>257838</v>
      </c>
      <c r="P174">
        <v>896838</v>
      </c>
      <c r="Q174">
        <v>2067315</v>
      </c>
      <c r="R174">
        <v>6350</v>
      </c>
      <c r="S174">
        <v>3437.1945259042036</v>
      </c>
    </row>
    <row r="175" spans="3:19" x14ac:dyDescent="0.25">
      <c r="C175">
        <v>11</v>
      </c>
      <c r="D175">
        <v>99</v>
      </c>
      <c r="E175">
        <v>3.8</v>
      </c>
      <c r="I175">
        <v>652.79999999999995</v>
      </c>
      <c r="N175">
        <v>44000</v>
      </c>
      <c r="O175">
        <v>40504</v>
      </c>
      <c r="P175">
        <v>84504</v>
      </c>
      <c r="Q175">
        <v>228961</v>
      </c>
      <c r="R175">
        <v>6350</v>
      </c>
      <c r="S175">
        <v>3437.1945259042036</v>
      </c>
    </row>
    <row r="176" spans="3:19" x14ac:dyDescent="0.25">
      <c r="C176">
        <v>11</v>
      </c>
      <c r="D176">
        <v>100</v>
      </c>
      <c r="E176">
        <v>3.3</v>
      </c>
      <c r="I176">
        <v>352</v>
      </c>
      <c r="N176">
        <v>37000</v>
      </c>
      <c r="O176">
        <v>51965</v>
      </c>
      <c r="P176">
        <v>88965</v>
      </c>
      <c r="Q176">
        <v>274867</v>
      </c>
    </row>
    <row r="177" spans="3:19" x14ac:dyDescent="0.25">
      <c r="C177">
        <v>11</v>
      </c>
      <c r="D177">
        <v>101</v>
      </c>
      <c r="E177">
        <v>9.1</v>
      </c>
      <c r="I177">
        <v>1341.6</v>
      </c>
      <c r="L177">
        <v>80</v>
      </c>
      <c r="N177">
        <v>558000</v>
      </c>
      <c r="O177">
        <v>165369</v>
      </c>
      <c r="P177">
        <v>723369</v>
      </c>
      <c r="Q177">
        <v>1563487</v>
      </c>
    </row>
    <row r="178" spans="3:19" x14ac:dyDescent="0.25">
      <c r="C178">
        <v>11</v>
      </c>
      <c r="D178" t="s">
        <v>1288</v>
      </c>
      <c r="E178">
        <v>5.6499999999999995</v>
      </c>
      <c r="I178">
        <v>762.4</v>
      </c>
      <c r="L178">
        <v>8</v>
      </c>
      <c r="N178">
        <v>31000</v>
      </c>
      <c r="O178">
        <v>70005</v>
      </c>
      <c r="P178">
        <v>101005</v>
      </c>
      <c r="Q178">
        <v>330483</v>
      </c>
      <c r="R178">
        <v>3751</v>
      </c>
      <c r="S178">
        <v>3518.9048899239515</v>
      </c>
    </row>
    <row r="179" spans="3:19" x14ac:dyDescent="0.25">
      <c r="C179">
        <v>11</v>
      </c>
      <c r="D179">
        <v>526</v>
      </c>
      <c r="E179">
        <v>5.3</v>
      </c>
      <c r="I179">
        <v>700.8</v>
      </c>
      <c r="N179">
        <v>31000</v>
      </c>
      <c r="O179">
        <v>62822</v>
      </c>
      <c r="P179">
        <v>93822</v>
      </c>
      <c r="Q179">
        <v>322465</v>
      </c>
      <c r="R179">
        <v>3751</v>
      </c>
      <c r="S179">
        <v>3518.9048899239515</v>
      </c>
    </row>
    <row r="180" spans="3:19" x14ac:dyDescent="0.25">
      <c r="C180">
        <v>11</v>
      </c>
      <c r="D180">
        <v>746</v>
      </c>
      <c r="E180">
        <v>0.35</v>
      </c>
      <c r="I180">
        <v>61.6</v>
      </c>
      <c r="L180">
        <v>8</v>
      </c>
      <c r="O180">
        <v>7183</v>
      </c>
      <c r="P180">
        <v>7183</v>
      </c>
      <c r="Q180">
        <v>8018</v>
      </c>
    </row>
    <row r="181" spans="3:19" x14ac:dyDescent="0.25">
      <c r="C181">
        <v>11</v>
      </c>
      <c r="D181" t="s">
        <v>1289</v>
      </c>
      <c r="E181">
        <v>21.3</v>
      </c>
      <c r="I181">
        <v>3016.8</v>
      </c>
      <c r="J181">
        <v>94</v>
      </c>
      <c r="L181">
        <v>12</v>
      </c>
      <c r="N181">
        <v>151000</v>
      </c>
      <c r="O181">
        <v>277396</v>
      </c>
      <c r="P181">
        <v>428396</v>
      </c>
      <c r="Q181">
        <v>1206894</v>
      </c>
      <c r="S181">
        <v>1333.3333333333333</v>
      </c>
    </row>
    <row r="182" spans="3:19" x14ac:dyDescent="0.25">
      <c r="C182">
        <v>11</v>
      </c>
      <c r="D182">
        <v>303</v>
      </c>
      <c r="S182">
        <v>1333.3333333333333</v>
      </c>
    </row>
    <row r="183" spans="3:19" x14ac:dyDescent="0.25">
      <c r="C183">
        <v>11</v>
      </c>
      <c r="D183">
        <v>409</v>
      </c>
      <c r="E183">
        <v>16.3</v>
      </c>
      <c r="I183">
        <v>2456.8000000000002</v>
      </c>
      <c r="J183">
        <v>88</v>
      </c>
      <c r="L183">
        <v>12</v>
      </c>
      <c r="N183">
        <v>151000</v>
      </c>
      <c r="O183">
        <v>216732</v>
      </c>
      <c r="P183">
        <v>367732</v>
      </c>
      <c r="Q183">
        <v>1034427</v>
      </c>
    </row>
    <row r="184" spans="3:19" x14ac:dyDescent="0.25">
      <c r="C184">
        <v>11</v>
      </c>
      <c r="D184">
        <v>630</v>
      </c>
      <c r="E184">
        <v>1</v>
      </c>
      <c r="I184">
        <v>168</v>
      </c>
      <c r="J184">
        <v>6</v>
      </c>
      <c r="O184">
        <v>15289</v>
      </c>
      <c r="P184">
        <v>15289</v>
      </c>
      <c r="Q184">
        <v>50122</v>
      </c>
    </row>
    <row r="185" spans="3:19" x14ac:dyDescent="0.25">
      <c r="C185">
        <v>11</v>
      </c>
      <c r="D185">
        <v>642</v>
      </c>
      <c r="E185">
        <v>4</v>
      </c>
      <c r="I185">
        <v>392</v>
      </c>
      <c r="O185">
        <v>45375</v>
      </c>
      <c r="P185">
        <v>45375</v>
      </c>
      <c r="Q185">
        <v>122345</v>
      </c>
    </row>
    <row r="186" spans="3:19" x14ac:dyDescent="0.25">
      <c r="C186">
        <v>11</v>
      </c>
      <c r="D186" t="s">
        <v>1290</v>
      </c>
      <c r="E186">
        <v>4</v>
      </c>
      <c r="I186">
        <v>624</v>
      </c>
      <c r="O186">
        <v>53184</v>
      </c>
      <c r="P186">
        <v>53184</v>
      </c>
      <c r="Q186">
        <v>193719</v>
      </c>
    </row>
    <row r="187" spans="3:19" x14ac:dyDescent="0.25">
      <c r="C187">
        <v>11</v>
      </c>
      <c r="D187">
        <v>30</v>
      </c>
      <c r="E187">
        <v>4</v>
      </c>
      <c r="I187">
        <v>624</v>
      </c>
      <c r="O187">
        <v>53184</v>
      </c>
      <c r="P187">
        <v>53184</v>
      </c>
      <c r="Q187">
        <v>193719</v>
      </c>
    </row>
    <row r="188" spans="3:19" x14ac:dyDescent="0.25">
      <c r="C188">
        <v>11</v>
      </c>
      <c r="D188" t="s">
        <v>1291</v>
      </c>
      <c r="E188">
        <v>1</v>
      </c>
      <c r="I188">
        <v>172</v>
      </c>
      <c r="O188">
        <v>12614</v>
      </c>
      <c r="P188">
        <v>12614</v>
      </c>
      <c r="Q188">
        <v>44130</v>
      </c>
    </row>
    <row r="189" spans="3:19" x14ac:dyDescent="0.25">
      <c r="C189">
        <v>11</v>
      </c>
      <c r="D189">
        <v>641</v>
      </c>
      <c r="E189">
        <v>1</v>
      </c>
      <c r="I189">
        <v>172</v>
      </c>
      <c r="O189">
        <v>12614</v>
      </c>
      <c r="P189">
        <v>12614</v>
      </c>
      <c r="Q189">
        <v>44130</v>
      </c>
    </row>
    <row r="190" spans="3:19" x14ac:dyDescent="0.25">
      <c r="C190" t="s">
        <v>1302</v>
      </c>
      <c r="E190">
        <v>48.150000000000006</v>
      </c>
      <c r="I190">
        <v>6921.6</v>
      </c>
      <c r="J190">
        <v>94</v>
      </c>
      <c r="L190">
        <v>100</v>
      </c>
      <c r="N190">
        <v>821000</v>
      </c>
      <c r="O190">
        <v>671037</v>
      </c>
      <c r="P190">
        <v>1492037</v>
      </c>
      <c r="Q190">
        <v>3842541</v>
      </c>
      <c r="R190">
        <v>10101</v>
      </c>
      <c r="S190">
        <v>8289.4327491614895</v>
      </c>
    </row>
  </sheetData>
  <hyperlinks>
    <hyperlink ref="A2" location="Obsah!A1" display="Zpět na Obsah  KL 01  1.-4.měsíc" xr:uid="{AF8A7226-ED9E-4EAE-A6F0-03BA4FFE3AB1}"/>
  </hyperlinks>
  <pageMargins left="0.7" right="0.7" top="0.78740157499999996" bottom="0.78740157499999996" header="0.3" footer="0.3"/>
  <tableParts count="1">
    <tablePart r:id="rId1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List3">
    <tabColor theme="5" tint="0.39997558519241921"/>
    <outlinePr summaryRight="0"/>
    <pageSetUpPr fitToPage="1"/>
  </sheetPr>
  <dimension ref="A1:AB23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ColWidth="8.85546875" defaultRowHeight="14.45" customHeight="1" outlineLevelCol="1" x14ac:dyDescent="0.2"/>
  <cols>
    <col min="1" max="1" width="50" style="129" customWidth="1" collapsed="1"/>
    <col min="2" max="2" width="7.7109375" style="106" hidden="1" customWidth="1" outlineLevel="1"/>
    <col min="3" max="4" width="5.42578125" style="129" hidden="1" customWidth="1"/>
    <col min="5" max="5" width="7.7109375" style="106" customWidth="1"/>
    <col min="6" max="6" width="7.7109375" style="106" hidden="1" customWidth="1"/>
    <col min="7" max="7" width="5.42578125" style="129" hidden="1" customWidth="1"/>
    <col min="8" max="8" width="7.7109375" style="106" customWidth="1" collapsed="1"/>
    <col min="9" max="9" width="7.7109375" style="209" hidden="1" customWidth="1" outlineLevel="1"/>
    <col min="10" max="10" width="7.7109375" style="209" customWidth="1" collapsed="1"/>
    <col min="11" max="12" width="7.7109375" style="106" hidden="1" customWidth="1"/>
    <col min="13" max="13" width="5.42578125" style="129" hidden="1" customWidth="1"/>
    <col min="14" max="14" width="7.7109375" style="106" customWidth="1"/>
    <col min="15" max="15" width="7.7109375" style="106" hidden="1" customWidth="1"/>
    <col min="16" max="16" width="5.42578125" style="129" hidden="1" customWidth="1"/>
    <col min="17" max="17" width="7.7109375" style="106" customWidth="1" collapsed="1"/>
    <col min="18" max="18" width="7.7109375" style="209" hidden="1" customWidth="1" outlineLevel="1"/>
    <col min="19" max="19" width="7.7109375" style="209" customWidth="1" collapsed="1"/>
    <col min="20" max="21" width="7.7109375" style="106" hidden="1" customWidth="1"/>
    <col min="22" max="22" width="5" style="129" hidden="1" customWidth="1"/>
    <col min="23" max="23" width="7.7109375" style="106" customWidth="1"/>
    <col min="24" max="24" width="7.7109375" style="106" hidden="1" customWidth="1"/>
    <col min="25" max="25" width="5" style="129" hidden="1" customWidth="1"/>
    <col min="26" max="26" width="7.7109375" style="106" customWidth="1" collapsed="1"/>
    <col min="27" max="27" width="7.7109375" style="209" hidden="1" customWidth="1" outlineLevel="1"/>
    <col min="28" max="28" width="7.7109375" style="209" customWidth="1" collapsed="1"/>
    <col min="29" max="16384" width="8.85546875" style="129"/>
  </cols>
  <sheetData>
    <row r="1" spans="1:28" ht="18.600000000000001" customHeight="1" thickBot="1" x14ac:dyDescent="0.35">
      <c r="A1" s="438" t="s">
        <v>1319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  <c r="R1" s="329"/>
      <c r="S1" s="329"/>
      <c r="T1" s="329"/>
      <c r="U1" s="329"/>
      <c r="V1" s="329"/>
      <c r="W1" s="329"/>
      <c r="X1" s="329"/>
      <c r="Y1" s="329"/>
      <c r="Z1" s="329"/>
      <c r="AA1" s="329"/>
      <c r="AB1" s="329"/>
    </row>
    <row r="2" spans="1:28" ht="14.45" customHeight="1" thickBot="1" x14ac:dyDescent="0.25">
      <c r="A2" s="231" t="s">
        <v>265</v>
      </c>
      <c r="B2" s="111"/>
      <c r="C2" s="111"/>
      <c r="D2" s="111"/>
      <c r="E2" s="111"/>
      <c r="F2" s="111"/>
      <c r="G2" s="111"/>
      <c r="H2" s="111"/>
      <c r="I2" s="226"/>
      <c r="J2" s="226"/>
      <c r="K2" s="111"/>
      <c r="L2" s="111"/>
      <c r="M2" s="111"/>
      <c r="N2" s="111"/>
      <c r="O2" s="111"/>
      <c r="P2" s="111"/>
      <c r="Q2" s="111"/>
      <c r="R2" s="226"/>
      <c r="S2" s="226"/>
      <c r="T2" s="111"/>
      <c r="U2" s="111"/>
      <c r="V2" s="111"/>
      <c r="W2" s="111"/>
      <c r="X2" s="111"/>
      <c r="Y2" s="111"/>
      <c r="Z2" s="111"/>
      <c r="AA2" s="226"/>
      <c r="AB2" s="226"/>
    </row>
    <row r="3" spans="1:28" ht="14.45" customHeight="1" thickBot="1" x14ac:dyDescent="0.25">
      <c r="A3" s="219" t="s">
        <v>127</v>
      </c>
      <c r="B3" s="220">
        <f>SUBTOTAL(9,B6:B1048576)/4</f>
        <v>36125145</v>
      </c>
      <c r="C3" s="221">
        <f t="shared" ref="C3:Z3" si="0">SUBTOTAL(9,C6:C1048576)</f>
        <v>0</v>
      </c>
      <c r="D3" s="221"/>
      <c r="E3" s="221">
        <f>SUBTOTAL(9,E6:E1048576)/4</f>
        <v>35229305</v>
      </c>
      <c r="F3" s="221"/>
      <c r="G3" s="221">
        <f t="shared" si="0"/>
        <v>0</v>
      </c>
      <c r="H3" s="221">
        <f>SUBTOTAL(9,H6:H1048576)/4</f>
        <v>41560727</v>
      </c>
      <c r="I3" s="224">
        <f>IF(B3&lt;&gt;0,H3/B3,"")</f>
        <v>1.1504653337723627</v>
      </c>
      <c r="J3" s="222">
        <f>IF(E3&lt;&gt;0,H3/E3,"")</f>
        <v>1.1797203209089706</v>
      </c>
      <c r="K3" s="223">
        <f t="shared" si="0"/>
        <v>0</v>
      </c>
      <c r="L3" s="223"/>
      <c r="M3" s="221">
        <f t="shared" si="0"/>
        <v>0</v>
      </c>
      <c r="N3" s="221">
        <f t="shared" si="0"/>
        <v>0</v>
      </c>
      <c r="O3" s="221"/>
      <c r="P3" s="221">
        <f t="shared" si="0"/>
        <v>0</v>
      </c>
      <c r="Q3" s="221">
        <f t="shared" si="0"/>
        <v>0</v>
      </c>
      <c r="R3" s="224" t="str">
        <f>IF(K3&lt;&gt;0,Q3/K3,"")</f>
        <v/>
      </c>
      <c r="S3" s="224" t="str">
        <f>IF(N3&lt;&gt;0,Q3/N3,"")</f>
        <v/>
      </c>
      <c r="T3" s="220">
        <f t="shared" si="0"/>
        <v>0</v>
      </c>
      <c r="U3" s="223"/>
      <c r="V3" s="221">
        <f t="shared" si="0"/>
        <v>0</v>
      </c>
      <c r="W3" s="221">
        <f t="shared" si="0"/>
        <v>0</v>
      </c>
      <c r="X3" s="221"/>
      <c r="Y3" s="221">
        <f t="shared" si="0"/>
        <v>0</v>
      </c>
      <c r="Z3" s="221">
        <f t="shared" si="0"/>
        <v>0</v>
      </c>
      <c r="AA3" s="224" t="str">
        <f>IF(T3&lt;&gt;0,Z3/T3,"")</f>
        <v/>
      </c>
      <c r="AB3" s="222" t="str">
        <f>IF(W3&lt;&gt;0,Z3/W3,"")</f>
        <v/>
      </c>
    </row>
    <row r="4" spans="1:28" ht="14.45" customHeight="1" x14ac:dyDescent="0.2">
      <c r="A4" s="439" t="s">
        <v>205</v>
      </c>
      <c r="B4" s="440" t="s">
        <v>98</v>
      </c>
      <c r="C4" s="441"/>
      <c r="D4" s="442"/>
      <c r="E4" s="441"/>
      <c r="F4" s="442"/>
      <c r="G4" s="441"/>
      <c r="H4" s="441"/>
      <c r="I4" s="442"/>
      <c r="J4" s="443"/>
      <c r="K4" s="440" t="s">
        <v>99</v>
      </c>
      <c r="L4" s="442"/>
      <c r="M4" s="441"/>
      <c r="N4" s="441"/>
      <c r="O4" s="442"/>
      <c r="P4" s="441"/>
      <c r="Q4" s="441"/>
      <c r="R4" s="442"/>
      <c r="S4" s="443"/>
      <c r="T4" s="440" t="s">
        <v>100</v>
      </c>
      <c r="U4" s="442"/>
      <c r="V4" s="441"/>
      <c r="W4" s="441"/>
      <c r="X4" s="442"/>
      <c r="Y4" s="441"/>
      <c r="Z4" s="441"/>
      <c r="AA4" s="442"/>
      <c r="AB4" s="443"/>
    </row>
    <row r="5" spans="1:28" ht="14.45" customHeight="1" thickBot="1" x14ac:dyDescent="0.25">
      <c r="A5" s="589"/>
      <c r="B5" s="590">
        <v>2019</v>
      </c>
      <c r="C5" s="591"/>
      <c r="D5" s="591"/>
      <c r="E5" s="591">
        <v>2020</v>
      </c>
      <c r="F5" s="591"/>
      <c r="G5" s="591"/>
      <c r="H5" s="591">
        <v>2021</v>
      </c>
      <c r="I5" s="592" t="s">
        <v>264</v>
      </c>
      <c r="J5" s="593" t="s">
        <v>2</v>
      </c>
      <c r="K5" s="590">
        <v>2015</v>
      </c>
      <c r="L5" s="591"/>
      <c r="M5" s="591"/>
      <c r="N5" s="591">
        <v>2020</v>
      </c>
      <c r="O5" s="591"/>
      <c r="P5" s="591"/>
      <c r="Q5" s="591">
        <v>2021</v>
      </c>
      <c r="R5" s="592" t="s">
        <v>264</v>
      </c>
      <c r="S5" s="593" t="s">
        <v>2</v>
      </c>
      <c r="T5" s="590">
        <v>2015</v>
      </c>
      <c r="U5" s="591"/>
      <c r="V5" s="591"/>
      <c r="W5" s="591">
        <v>2020</v>
      </c>
      <c r="X5" s="591"/>
      <c r="Y5" s="591"/>
      <c r="Z5" s="591">
        <v>2021</v>
      </c>
      <c r="AA5" s="592" t="s">
        <v>264</v>
      </c>
      <c r="AB5" s="593" t="s">
        <v>2</v>
      </c>
    </row>
    <row r="6" spans="1:28" ht="14.45" customHeight="1" x14ac:dyDescent="0.25">
      <c r="A6" s="594" t="s">
        <v>1314</v>
      </c>
      <c r="B6" s="595">
        <v>126837</v>
      </c>
      <c r="C6" s="596"/>
      <c r="D6" s="596"/>
      <c r="E6" s="595">
        <v>174336</v>
      </c>
      <c r="F6" s="596"/>
      <c r="G6" s="596"/>
      <c r="H6" s="595">
        <v>614012</v>
      </c>
      <c r="I6" s="596"/>
      <c r="J6" s="596"/>
      <c r="K6" s="595"/>
      <c r="L6" s="596"/>
      <c r="M6" s="596"/>
      <c r="N6" s="595"/>
      <c r="O6" s="596"/>
      <c r="P6" s="596"/>
      <c r="Q6" s="595"/>
      <c r="R6" s="596"/>
      <c r="S6" s="596"/>
      <c r="T6" s="595"/>
      <c r="U6" s="596"/>
      <c r="V6" s="596"/>
      <c r="W6" s="595"/>
      <c r="X6" s="596"/>
      <c r="Y6" s="596"/>
      <c r="Z6" s="595"/>
      <c r="AA6" s="596"/>
      <c r="AB6" s="597"/>
    </row>
    <row r="7" spans="1:28" ht="14.45" customHeight="1" x14ac:dyDescent="0.25">
      <c r="A7" s="608" t="s">
        <v>1315</v>
      </c>
      <c r="B7" s="598">
        <v>126837</v>
      </c>
      <c r="C7" s="599"/>
      <c r="D7" s="599"/>
      <c r="E7" s="598">
        <v>174336</v>
      </c>
      <c r="F7" s="599"/>
      <c r="G7" s="599"/>
      <c r="H7" s="598">
        <v>614012</v>
      </c>
      <c r="I7" s="599"/>
      <c r="J7" s="599"/>
      <c r="K7" s="598"/>
      <c r="L7" s="599"/>
      <c r="M7" s="599"/>
      <c r="N7" s="598"/>
      <c r="O7" s="599"/>
      <c r="P7" s="599"/>
      <c r="Q7" s="598"/>
      <c r="R7" s="599"/>
      <c r="S7" s="599"/>
      <c r="T7" s="598"/>
      <c r="U7" s="599"/>
      <c r="V7" s="599"/>
      <c r="W7" s="598"/>
      <c r="X7" s="599"/>
      <c r="Y7" s="599"/>
      <c r="Z7" s="598"/>
      <c r="AA7" s="599"/>
      <c r="AB7" s="600"/>
    </row>
    <row r="8" spans="1:28" ht="14.45" customHeight="1" x14ac:dyDescent="0.25">
      <c r="A8" s="601" t="s">
        <v>1316</v>
      </c>
      <c r="B8" s="602">
        <v>35998308</v>
      </c>
      <c r="C8" s="603"/>
      <c r="D8" s="603"/>
      <c r="E8" s="602">
        <v>35054969</v>
      </c>
      <c r="F8" s="603"/>
      <c r="G8" s="603"/>
      <c r="H8" s="602">
        <v>40946715</v>
      </c>
      <c r="I8" s="603"/>
      <c r="J8" s="603"/>
      <c r="K8" s="602"/>
      <c r="L8" s="603"/>
      <c r="M8" s="603"/>
      <c r="N8" s="602"/>
      <c r="O8" s="603"/>
      <c r="P8" s="603"/>
      <c r="Q8" s="602"/>
      <c r="R8" s="603"/>
      <c r="S8" s="603"/>
      <c r="T8" s="602"/>
      <c r="U8" s="603"/>
      <c r="V8" s="603"/>
      <c r="W8" s="602"/>
      <c r="X8" s="603"/>
      <c r="Y8" s="603"/>
      <c r="Z8" s="602"/>
      <c r="AA8" s="603"/>
      <c r="AB8" s="604"/>
    </row>
    <row r="9" spans="1:28" ht="14.45" customHeight="1" x14ac:dyDescent="0.25">
      <c r="A9" s="608" t="s">
        <v>1317</v>
      </c>
      <c r="B9" s="598">
        <v>35956890</v>
      </c>
      <c r="C9" s="599"/>
      <c r="D9" s="599"/>
      <c r="E9" s="598">
        <v>35054969</v>
      </c>
      <c r="F9" s="599"/>
      <c r="G9" s="599"/>
      <c r="H9" s="598">
        <v>40946715</v>
      </c>
      <c r="I9" s="599"/>
      <c r="J9" s="599"/>
      <c r="K9" s="598"/>
      <c r="L9" s="599"/>
      <c r="M9" s="599"/>
      <c r="N9" s="598"/>
      <c r="O9" s="599"/>
      <c r="P9" s="599"/>
      <c r="Q9" s="598"/>
      <c r="R9" s="599"/>
      <c r="S9" s="599"/>
      <c r="T9" s="598"/>
      <c r="U9" s="599"/>
      <c r="V9" s="599"/>
      <c r="W9" s="598"/>
      <c r="X9" s="599"/>
      <c r="Y9" s="599"/>
      <c r="Z9" s="598"/>
      <c r="AA9" s="599"/>
      <c r="AB9" s="600"/>
    </row>
    <row r="10" spans="1:28" ht="14.45" customHeight="1" thickBot="1" x14ac:dyDescent="0.3">
      <c r="A10" s="609" t="s">
        <v>1318</v>
      </c>
      <c r="B10" s="605">
        <v>41418</v>
      </c>
      <c r="C10" s="606"/>
      <c r="D10" s="606"/>
      <c r="E10" s="605"/>
      <c r="F10" s="606"/>
      <c r="G10" s="606"/>
      <c r="H10" s="605"/>
      <c r="I10" s="606"/>
      <c r="J10" s="606"/>
      <c r="K10" s="605"/>
      <c r="L10" s="606"/>
      <c r="M10" s="606"/>
      <c r="N10" s="605"/>
      <c r="O10" s="606"/>
      <c r="P10" s="606"/>
      <c r="Q10" s="605"/>
      <c r="R10" s="606"/>
      <c r="S10" s="606"/>
      <c r="T10" s="605"/>
      <c r="U10" s="606"/>
      <c r="V10" s="606"/>
      <c r="W10" s="605"/>
      <c r="X10" s="606"/>
      <c r="Y10" s="606"/>
      <c r="Z10" s="605"/>
      <c r="AA10" s="606"/>
      <c r="AB10" s="607"/>
    </row>
    <row r="11" spans="1:28" ht="14.45" customHeight="1" thickBot="1" x14ac:dyDescent="0.25"/>
    <row r="12" spans="1:28" ht="14.45" customHeight="1" x14ac:dyDescent="0.25">
      <c r="A12" s="594" t="s">
        <v>483</v>
      </c>
      <c r="B12" s="595">
        <v>34622969</v>
      </c>
      <c r="C12" s="596"/>
      <c r="D12" s="596"/>
      <c r="E12" s="595">
        <v>33245205</v>
      </c>
      <c r="F12" s="596"/>
      <c r="G12" s="596"/>
      <c r="H12" s="595">
        <v>39063882</v>
      </c>
      <c r="I12" s="596"/>
      <c r="J12" s="597"/>
    </row>
    <row r="13" spans="1:28" ht="14.45" customHeight="1" x14ac:dyDescent="0.25">
      <c r="A13" s="608" t="s">
        <v>1320</v>
      </c>
      <c r="B13" s="598">
        <v>33970254</v>
      </c>
      <c r="C13" s="599"/>
      <c r="D13" s="599"/>
      <c r="E13" s="598">
        <v>32617091</v>
      </c>
      <c r="F13" s="599"/>
      <c r="G13" s="599"/>
      <c r="H13" s="598">
        <v>38384054</v>
      </c>
      <c r="I13" s="599"/>
      <c r="J13" s="600"/>
    </row>
    <row r="14" spans="1:28" ht="14.45" customHeight="1" x14ac:dyDescent="0.25">
      <c r="A14" s="608" t="s">
        <v>1321</v>
      </c>
      <c r="B14" s="598">
        <v>652715</v>
      </c>
      <c r="C14" s="599"/>
      <c r="D14" s="599"/>
      <c r="E14" s="598">
        <v>628114</v>
      </c>
      <c r="F14" s="599"/>
      <c r="G14" s="599"/>
      <c r="H14" s="598">
        <v>679828</v>
      </c>
      <c r="I14" s="599"/>
      <c r="J14" s="600"/>
    </row>
    <row r="15" spans="1:28" ht="14.45" customHeight="1" x14ac:dyDescent="0.25">
      <c r="A15" s="601" t="s">
        <v>488</v>
      </c>
      <c r="B15" s="602">
        <v>1502176</v>
      </c>
      <c r="C15" s="603"/>
      <c r="D15" s="603"/>
      <c r="E15" s="602">
        <v>1809764</v>
      </c>
      <c r="F15" s="603"/>
      <c r="G15" s="603"/>
      <c r="H15" s="602">
        <v>1882833</v>
      </c>
      <c r="I15" s="603"/>
      <c r="J15" s="604"/>
    </row>
    <row r="16" spans="1:28" ht="14.45" customHeight="1" x14ac:dyDescent="0.25">
      <c r="A16" s="608" t="s">
        <v>1320</v>
      </c>
      <c r="B16" s="598">
        <v>1502176</v>
      </c>
      <c r="C16" s="599"/>
      <c r="D16" s="599"/>
      <c r="E16" s="598">
        <v>1737404</v>
      </c>
      <c r="F16" s="599"/>
      <c r="G16" s="599"/>
      <c r="H16" s="598">
        <v>1882833</v>
      </c>
      <c r="I16" s="599"/>
      <c r="J16" s="600"/>
    </row>
    <row r="17" spans="1:10" ht="14.45" customHeight="1" x14ac:dyDescent="0.25">
      <c r="A17" s="608" t="s">
        <v>1321</v>
      </c>
      <c r="B17" s="598"/>
      <c r="C17" s="599"/>
      <c r="D17" s="599"/>
      <c r="E17" s="598">
        <v>72360</v>
      </c>
      <c r="F17" s="599"/>
      <c r="G17" s="599"/>
      <c r="H17" s="598"/>
      <c r="I17" s="599"/>
      <c r="J17" s="600"/>
    </row>
    <row r="18" spans="1:10" ht="14.45" customHeight="1" x14ac:dyDescent="0.25">
      <c r="A18" s="601" t="s">
        <v>1322</v>
      </c>
      <c r="B18" s="602"/>
      <c r="C18" s="603"/>
      <c r="D18" s="603"/>
      <c r="E18" s="602">
        <v>174336</v>
      </c>
      <c r="F18" s="603"/>
      <c r="G18" s="603"/>
      <c r="H18" s="602">
        <v>614012</v>
      </c>
      <c r="I18" s="603"/>
      <c r="J18" s="604"/>
    </row>
    <row r="19" spans="1:10" ht="14.45" customHeight="1" thickBot="1" x14ac:dyDescent="0.3">
      <c r="A19" s="609" t="s">
        <v>1320</v>
      </c>
      <c r="B19" s="605"/>
      <c r="C19" s="606"/>
      <c r="D19" s="606"/>
      <c r="E19" s="605">
        <v>174336</v>
      </c>
      <c r="F19" s="606"/>
      <c r="G19" s="606"/>
      <c r="H19" s="605">
        <v>614012</v>
      </c>
      <c r="I19" s="606"/>
      <c r="J19" s="607"/>
    </row>
    <row r="20" spans="1:10" ht="14.45" customHeight="1" x14ac:dyDescent="0.2">
      <c r="A20" s="516" t="s">
        <v>239</v>
      </c>
    </row>
    <row r="21" spans="1:10" ht="14.45" customHeight="1" x14ac:dyDescent="0.2">
      <c r="A21" s="517" t="s">
        <v>563</v>
      </c>
    </row>
    <row r="22" spans="1:10" ht="14.45" customHeight="1" x14ac:dyDescent="0.2">
      <c r="A22" s="516" t="s">
        <v>1323</v>
      </c>
    </row>
    <row r="23" spans="1:10" ht="14.45" customHeight="1" x14ac:dyDescent="0.2">
      <c r="A23" s="516" t="s">
        <v>1324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0" priority="4" stopIfTrue="1" operator="lessThan">
      <formula>0.95</formula>
    </cfRule>
  </conditionalFormatting>
  <hyperlinks>
    <hyperlink ref="A2" location="Obsah!A1" display="Zpět na Obsah  KL 01  1.-4.měsíc" xr:uid="{B41573C7-3CE8-43C8-8C54-B1F76C5D09B4}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14">
    <tabColor rgb="FFFFFF66"/>
    <pageSetUpPr fitToPage="1"/>
  </sheetPr>
  <dimension ref="A1:E26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ColWidth="8.85546875" defaultRowHeight="12.75" x14ac:dyDescent="0.2"/>
  <cols>
    <col min="1" max="1" width="104.140625" style="150" bestFit="1" customWidth="1"/>
    <col min="2" max="2" width="11.7109375" style="150" hidden="1" customWidth="1"/>
    <col min="3" max="4" width="11" style="152" customWidth="1"/>
    <col min="5" max="5" width="11" style="153" customWidth="1"/>
    <col min="6" max="16384" width="8.85546875" style="150"/>
  </cols>
  <sheetData>
    <row r="1" spans="1:5" ht="19.5" thickBot="1" x14ac:dyDescent="0.35">
      <c r="A1" s="329" t="s">
        <v>120</v>
      </c>
      <c r="B1" s="329"/>
      <c r="C1" s="330"/>
      <c r="D1" s="330"/>
      <c r="E1" s="330"/>
    </row>
    <row r="2" spans="1:5" ht="14.45" customHeight="1" thickBot="1" x14ac:dyDescent="0.25">
      <c r="A2" s="231" t="s">
        <v>265</v>
      </c>
      <c r="B2" s="151"/>
    </row>
    <row r="3" spans="1:5" ht="14.45" customHeight="1" thickBot="1" x14ac:dyDescent="0.25">
      <c r="A3" s="154"/>
      <c r="C3" s="155" t="s">
        <v>106</v>
      </c>
      <c r="D3" s="156" t="s">
        <v>72</v>
      </c>
      <c r="E3" s="157" t="s">
        <v>74</v>
      </c>
    </row>
    <row r="4" spans="1:5" ht="14.45" customHeight="1" thickBot="1" x14ac:dyDescent="0.25">
      <c r="A4" s="158" t="str">
        <f>HYPERLINK("#HI!A1","NÁKLADY CELKEM (v tisících Kč)")</f>
        <v>NÁKLADY CELKEM (v tisících Kč)</v>
      </c>
      <c r="B4" s="159"/>
      <c r="C4" s="160">
        <f ca="1">IF(ISERROR(VLOOKUP("Náklady celkem",INDIRECT("HI!$A:$G"),6,0)),0,VLOOKUP("Náklady celkem",INDIRECT("HI!$A:$G"),6,0))</f>
        <v>0</v>
      </c>
      <c r="D4" s="160">
        <f ca="1">IF(ISERROR(VLOOKUP("Náklady celkem",INDIRECT("HI!$A:$G"),5,0)),0,VLOOKUP("Náklady celkem",INDIRECT("HI!$A:$G"),5,0))</f>
        <v>50461.349900000008</v>
      </c>
      <c r="E4" s="161">
        <f ca="1">IF(C4=0,0,D4/C4)</f>
        <v>0</v>
      </c>
    </row>
    <row r="5" spans="1:5" ht="14.45" customHeight="1" x14ac:dyDescent="0.2">
      <c r="A5" s="162" t="s">
        <v>148</v>
      </c>
      <c r="B5" s="163"/>
      <c r="C5" s="164"/>
      <c r="D5" s="164"/>
      <c r="E5" s="165"/>
    </row>
    <row r="6" spans="1:5" ht="14.45" customHeight="1" x14ac:dyDescent="0.2">
      <c r="A6" s="166" t="s">
        <v>153</v>
      </c>
      <c r="B6" s="167"/>
      <c r="C6" s="168"/>
      <c r="D6" s="168"/>
      <c r="E6" s="165"/>
    </row>
    <row r="7" spans="1:5" ht="14.45" customHeight="1" x14ac:dyDescent="0.25">
      <c r="A7" s="256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67" t="s">
        <v>110</v>
      </c>
      <c r="C7" s="168">
        <f>IF(ISERROR(HI!F5),"",HI!F5)</f>
        <v>0</v>
      </c>
      <c r="D7" s="168">
        <f>IF(ISERROR(HI!E5),"",HI!E5)</f>
        <v>298.12561999999991</v>
      </c>
      <c r="E7" s="165">
        <f t="shared" ref="E7:E14" si="0">IF(C7=0,0,D7/C7)</f>
        <v>0</v>
      </c>
    </row>
    <row r="8" spans="1:5" ht="14.45" customHeight="1" x14ac:dyDescent="0.25">
      <c r="A8" s="256" t="str">
        <f>HYPERLINK("#'LŽ Statim'!A1","Podíl statimových žádanek (max. 30%)")</f>
        <v>Podíl statimových žádanek (max. 30%)</v>
      </c>
      <c r="B8" s="254" t="s">
        <v>201</v>
      </c>
      <c r="C8" s="255">
        <v>0.3</v>
      </c>
      <c r="D8" s="255">
        <f>IF('LŽ Statim'!G3="",0,'LŽ Statim'!G3)</f>
        <v>7.7669902912621352E-2</v>
      </c>
      <c r="E8" s="165">
        <f>IF(C8=0,0,D8/C8)</f>
        <v>0.25889967637540451</v>
      </c>
    </row>
    <row r="9" spans="1:5" ht="14.45" customHeight="1" x14ac:dyDescent="0.2">
      <c r="A9" s="170" t="s">
        <v>149</v>
      </c>
      <c r="B9" s="167"/>
      <c r="C9" s="168"/>
      <c r="D9" s="168"/>
      <c r="E9" s="165"/>
    </row>
    <row r="10" spans="1:5" ht="14.45" customHeight="1" x14ac:dyDescent="0.25">
      <c r="A10" s="256" t="str">
        <f>HYPERLINK("#'Léky Recepty'!A1","Záchyt v lékárně (Úhrada Kč, min. 60%)")</f>
        <v>Záchyt v lékárně (Úhrada Kč, min. 60%)</v>
      </c>
      <c r="B10" s="167" t="s">
        <v>115</v>
      </c>
      <c r="C10" s="169">
        <v>0.6</v>
      </c>
      <c r="D10" s="169">
        <f>IF(ISERROR(VLOOKUP("Celkem",'Léky Recepty'!B:H,5,0)),0,VLOOKUP("Celkem",'Léky Recepty'!B:H,5,0))</f>
        <v>0.67937151302546794</v>
      </c>
      <c r="E10" s="165">
        <f t="shared" si="0"/>
        <v>1.1322858550424466</v>
      </c>
    </row>
    <row r="11" spans="1:5" ht="14.45" customHeight="1" x14ac:dyDescent="0.25">
      <c r="A11" s="256" t="str">
        <f>HYPERLINK("#'LRp PL'!A1","Plnění pozitivního listu (min. 80%)")</f>
        <v>Plnění pozitivního listu (min. 80%)</v>
      </c>
      <c r="B11" s="167" t="s">
        <v>142</v>
      </c>
      <c r="C11" s="169">
        <v>0.8</v>
      </c>
      <c r="D11" s="169">
        <f>IF(ISERROR(VLOOKUP("Celkem",'LRp PL'!A:F,5,0)),0,VLOOKUP("Celkem",'LRp PL'!A:F,5,0))</f>
        <v>0.73158865197736089</v>
      </c>
      <c r="E11" s="165">
        <f t="shared" si="0"/>
        <v>0.91448581497170112</v>
      </c>
    </row>
    <row r="12" spans="1:5" ht="14.45" customHeight="1" x14ac:dyDescent="0.2">
      <c r="A12" s="170" t="s">
        <v>150</v>
      </c>
      <c r="B12" s="167"/>
      <c r="C12" s="168"/>
      <c r="D12" s="168"/>
      <c r="E12" s="165"/>
    </row>
    <row r="13" spans="1:5" ht="14.45" customHeight="1" x14ac:dyDescent="0.2">
      <c r="A13" s="171" t="s">
        <v>154</v>
      </c>
      <c r="B13" s="167"/>
      <c r="C13" s="164"/>
      <c r="D13" s="164"/>
      <c r="E13" s="165"/>
    </row>
    <row r="14" spans="1:5" ht="14.45" customHeight="1" x14ac:dyDescent="0.2">
      <c r="A14" s="172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4" s="167" t="s">
        <v>110</v>
      </c>
      <c r="C14" s="168">
        <f>IF(ISERROR(HI!F6),"",HI!F6)</f>
        <v>0</v>
      </c>
      <c r="D14" s="168">
        <f>IF(ISERROR(HI!E6),"",HI!E6)</f>
        <v>5861.0844599999991</v>
      </c>
      <c r="E14" s="165">
        <f t="shared" si="0"/>
        <v>0</v>
      </c>
    </row>
    <row r="15" spans="1:5" ht="14.45" customHeight="1" thickBot="1" x14ac:dyDescent="0.25">
      <c r="A15" s="173" t="str">
        <f>HYPERLINK("#HI!A1","Osobní náklady")</f>
        <v>Osobní náklady</v>
      </c>
      <c r="B15" s="167"/>
      <c r="C15" s="164">
        <f ca="1">IF(ISERROR(VLOOKUP("Osobní náklady (Kč) *",INDIRECT("HI!$A:$G"),6,0)),0,VLOOKUP("Osobní náklady (Kč) *",INDIRECT("HI!$A:$G"),6,0))</f>
        <v>0</v>
      </c>
      <c r="D15" s="164">
        <f ca="1">IF(ISERROR(VLOOKUP("Osobní náklady (Kč) *",INDIRECT("HI!$A:$G"),5,0)),0,VLOOKUP("Osobní náklady (Kč) *",INDIRECT("HI!$A:$G"),5,0))</f>
        <v>41810.615570000002</v>
      </c>
      <c r="E15" s="165">
        <f ca="1">IF(C15=0,0,D15/C15)</f>
        <v>0</v>
      </c>
    </row>
    <row r="16" spans="1:5" ht="14.45" customHeight="1" thickBot="1" x14ac:dyDescent="0.25">
      <c r="A16" s="177"/>
      <c r="B16" s="178"/>
      <c r="C16" s="179"/>
      <c r="D16" s="179"/>
      <c r="E16" s="180"/>
    </row>
    <row r="17" spans="1:5" ht="14.45" customHeight="1" thickBot="1" x14ac:dyDescent="0.25">
      <c r="A17" s="181" t="str">
        <f>HYPERLINK("#HI!A1","VÝNOSY CELKEM (v tisících)")</f>
        <v>VÝNOSY CELKEM (v tisících)</v>
      </c>
      <c r="B17" s="182"/>
      <c r="C17" s="183">
        <f ca="1">IF(ISERROR(VLOOKUP("Výnosy celkem",INDIRECT("HI!$A:$G"),6,0)),0,VLOOKUP("Výnosy celkem",INDIRECT("HI!$A:$G"),6,0))</f>
        <v>0</v>
      </c>
      <c r="D17" s="183">
        <f ca="1">IF(ISERROR(VLOOKUP("Výnosy celkem",INDIRECT("HI!$A:$G"),5,0)),0,VLOOKUP("Výnosy celkem",INDIRECT("HI!$A:$G"),5,0))</f>
        <v>41560.726999999999</v>
      </c>
      <c r="E17" s="184">
        <f t="shared" ref="E17:E22" ca="1" si="1">IF(C17=0,0,D17/C17)</f>
        <v>0</v>
      </c>
    </row>
    <row r="18" spans="1:5" ht="14.45" customHeight="1" x14ac:dyDescent="0.25">
      <c r="A18" s="324" t="str">
        <f>HYPERLINK("#HI!A1","Ambulance (body za výkony)")</f>
        <v>Ambulance (body za výkony)</v>
      </c>
      <c r="B18" s="163"/>
      <c r="C18" s="164">
        <f ca="1">IF(ISERROR(VLOOKUP("Ambulance *",INDIRECT("HI!$A:$G"),6,0)),0,VLOOKUP("Ambulance *",INDIRECT("HI!$A:$G"),6,0))</f>
        <v>0</v>
      </c>
      <c r="D18" s="164">
        <f ca="1">IF(ISERROR(VLOOKUP("Ambulance *",INDIRECT("HI!$A:$G"),5,0)),0,VLOOKUP("Ambulance *",INDIRECT("HI!$A:$G"),5,0))</f>
        <v>41560.726999999999</v>
      </c>
      <c r="E18" s="165">
        <f t="shared" ca="1" si="1"/>
        <v>0</v>
      </c>
    </row>
    <row r="19" spans="1:5" ht="14.45" customHeight="1" x14ac:dyDescent="0.25">
      <c r="A19" s="263" t="str">
        <f>HYPERLINK("#'ZV Vykáz.-A'!A1","Zdravotní výkony vykázané u ambulantních pacientů (min. 100 % 2016)")</f>
        <v>Zdravotní výkony vykázané u ambulantních pacientů (min. 100 % 2016)</v>
      </c>
      <c r="B19" s="264" t="s">
        <v>122</v>
      </c>
      <c r="C19" s="169">
        <v>1</v>
      </c>
      <c r="D19" s="169">
        <f>IF(ISERROR(VLOOKUP("Celkem:",'ZV Vykáz.-A'!$A:$AB,10,0)),"",VLOOKUP("Celkem:",'ZV Vykáz.-A'!$A:$AB,10,0))</f>
        <v>1.1797203209089706</v>
      </c>
      <c r="E19" s="165">
        <f t="shared" si="1"/>
        <v>1.1797203209089706</v>
      </c>
    </row>
    <row r="20" spans="1:5" ht="14.45" customHeight="1" x14ac:dyDescent="0.25">
      <c r="A20" s="262" t="str">
        <f>HYPERLINK("#'ZV Vykáz.-A'!A1","Specializovaná ambulantní péče")</f>
        <v>Specializovaná ambulantní péče</v>
      </c>
      <c r="B20" s="264" t="s">
        <v>122</v>
      </c>
      <c r="C20" s="169">
        <v>1</v>
      </c>
      <c r="D20" s="255">
        <f>IF(ISERROR(VLOOKUP("Specializovaná ambulantní péče",'ZV Vykáz.-A'!$A:$AB,10,0)),"",VLOOKUP("Specializovaná ambulantní péče",'ZV Vykáz.-A'!$A:$AB,10,0))</f>
        <v>0</v>
      </c>
      <c r="E20" s="165">
        <f t="shared" si="1"/>
        <v>0</v>
      </c>
    </row>
    <row r="21" spans="1:5" ht="14.45" customHeight="1" x14ac:dyDescent="0.25">
      <c r="A21" s="262" t="str">
        <f>HYPERLINK("#'ZV Vykáz.-A'!A1","Ambulantní péče ve vyjmenovaných odbornostech (§9)")</f>
        <v>Ambulantní péče ve vyjmenovaných odbornostech (§9)</v>
      </c>
      <c r="B21" s="264" t="s">
        <v>122</v>
      </c>
      <c r="C21" s="169">
        <v>1</v>
      </c>
      <c r="D21" s="255">
        <f>IF(ISERROR(VLOOKUP("Ambulantní péče ve vyjmenovaných odbornostech (§9) *",'ZV Vykáz.-A'!$A:$AB,10,0)),"",VLOOKUP("Ambulantní péče ve vyjmenovaných odbornostech (§9) *",'ZV Vykáz.-A'!$A:$AB,10,0))</f>
        <v>0</v>
      </c>
      <c r="E21" s="165">
        <f>IF(OR(C21=0,D21=""),0,IF(C21="","",D21/C21))</f>
        <v>0</v>
      </c>
    </row>
    <row r="22" spans="1:5" ht="14.45" customHeight="1" x14ac:dyDescent="0.2">
      <c r="A22" s="185" t="str">
        <f>HYPERLINK("#'ZV Vykáz.-H'!A1","Zdravotní výkony vykázané u hospitalizovaných pacientů (max. 85 %)")</f>
        <v>Zdravotní výkony vykázané u hospitalizovaných pacientů (max. 85 %)</v>
      </c>
      <c r="B22" s="264" t="s">
        <v>124</v>
      </c>
      <c r="C22" s="169">
        <v>0.85</v>
      </c>
      <c r="D22" s="169">
        <f>IF(ISERROR(VLOOKUP("Celkem:",'ZV Vykáz.-H'!$A:$S,7,0)),"",VLOOKUP("Celkem:",'ZV Vykáz.-H'!$A:$S,7,0))</f>
        <v>1.1154229263119817</v>
      </c>
      <c r="E22" s="165">
        <f t="shared" si="1"/>
        <v>1.3122622662493904</v>
      </c>
    </row>
    <row r="23" spans="1:5" ht="14.45" customHeight="1" x14ac:dyDescent="0.2">
      <c r="A23" s="186" t="str">
        <f>HYPERLINK("#HI!A1","Hospitalizace (casemix * 30000)")</f>
        <v>Hospitalizace (casemix * 30000)</v>
      </c>
      <c r="B23" s="167"/>
      <c r="C23" s="164">
        <f ca="1">IF(ISERROR(VLOOKUP("Hospitalizace *",INDIRECT("HI!$A:$G"),6,0)),0,VLOOKUP("Hospitalizace *",INDIRECT("HI!$A:$G"),6,0))</f>
        <v>0</v>
      </c>
      <c r="D23" s="164">
        <f ca="1">IF(ISERROR(VLOOKUP("Hospitalizace *",INDIRECT("HI!$A:$G"),5,0)),0,VLOOKUP("Hospitalizace *",INDIRECT("HI!$A:$G"),5,0))</f>
        <v>0</v>
      </c>
      <c r="E23" s="165">
        <f ca="1">IF(C23=0,0,D23/C23)</f>
        <v>0</v>
      </c>
    </row>
    <row r="24" spans="1:5" ht="14.45" customHeight="1" thickBot="1" x14ac:dyDescent="0.25">
      <c r="A24" s="187" t="s">
        <v>151</v>
      </c>
      <c r="B24" s="174"/>
      <c r="C24" s="175"/>
      <c r="D24" s="175"/>
      <c r="E24" s="176"/>
    </row>
    <row r="25" spans="1:5" ht="14.45" customHeight="1" thickBot="1" x14ac:dyDescent="0.25">
      <c r="A25" s="188"/>
      <c r="B25" s="189"/>
      <c r="C25" s="190"/>
      <c r="D25" s="190"/>
      <c r="E25" s="191"/>
    </row>
    <row r="26" spans="1:5" ht="14.45" customHeight="1" thickBot="1" x14ac:dyDescent="0.25">
      <c r="A26" s="192" t="s">
        <v>152</v>
      </c>
      <c r="B26" s="193"/>
      <c r="C26" s="194"/>
      <c r="D26" s="194"/>
      <c r="E26" s="195"/>
    </row>
  </sheetData>
  <mergeCells count="1">
    <mergeCell ref="A1:E1"/>
  </mergeCells>
  <conditionalFormatting sqref="E5">
    <cfRule type="cellIs" dxfId="71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3">
    <cfRule type="cellIs" dxfId="70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5">
    <cfRule type="cellIs" dxfId="69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8">
    <cfRule type="cellIs" dxfId="68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23">
    <cfRule type="cellIs" dxfId="67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66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8">
    <cfRule type="cellIs" dxfId="65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17 E10:E11 E19:E20">
    <cfRule type="cellIs" dxfId="64" priority="48" operator="lessThan">
      <formula>1</formula>
    </cfRule>
    <cfRule type="iconSet" priority="49">
      <iconSet iconSet="3Symbols2">
        <cfvo type="percent" val="0"/>
        <cfvo type="num" val="1"/>
        <cfvo type="num" val="1"/>
      </iconSet>
    </cfRule>
  </conditionalFormatting>
  <conditionalFormatting sqref="E4 E7 E14 E21:E22">
    <cfRule type="cellIs" dxfId="63" priority="54" operator="greaterThan">
      <formula>1</formula>
    </cfRule>
    <cfRule type="iconSet" priority="5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 xr:uid="{11C04D56-705E-482F-BB4E-5D2B9251BE5A}"/>
  </hyperlinks>
  <pageMargins left="0.25" right="0.25" top="0.75" bottom="0.75" header="0.3" footer="0.3"/>
  <pageSetup paperSize="9" fitToHeight="0" orientation="landscape" r:id="rId1"/>
  <ignoredErrors>
    <ignoredError sqref="E19:E20 E22" evalError="1"/>
    <ignoredError sqref="E21" formula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List57">
    <tabColor theme="0" tint="-0.249977111117893"/>
    <pageSetUpPr fitToPage="1"/>
  </sheetPr>
  <dimension ref="A1:G24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ColWidth="8.85546875" defaultRowHeight="14.45" customHeight="1" outlineLevelCol="1" x14ac:dyDescent="0.2"/>
  <cols>
    <col min="1" max="1" width="46.7109375" style="129" bestFit="1" customWidth="1"/>
    <col min="2" max="2" width="7.7109375" style="206" hidden="1" customWidth="1" outlineLevel="1"/>
    <col min="3" max="3" width="7.7109375" style="206" customWidth="1" collapsed="1"/>
    <col min="4" max="4" width="7.7109375" style="206" customWidth="1"/>
    <col min="5" max="5" width="7.7109375" style="106" hidden="1" customWidth="1" outlineLevel="1"/>
    <col min="6" max="6" width="7.7109375" style="106" customWidth="1" collapsed="1"/>
    <col min="7" max="7" width="7.7109375" style="106" customWidth="1"/>
    <col min="8" max="16384" width="8.85546875" style="129"/>
  </cols>
  <sheetData>
    <row r="1" spans="1:7" ht="18.600000000000001" customHeight="1" thickBot="1" x14ac:dyDescent="0.35">
      <c r="A1" s="438" t="s">
        <v>1340</v>
      </c>
      <c r="B1" s="329"/>
      <c r="C1" s="329"/>
      <c r="D1" s="329"/>
      <c r="E1" s="329"/>
      <c r="F1" s="329"/>
      <c r="G1" s="329"/>
    </row>
    <row r="2" spans="1:7" ht="14.45" customHeight="1" thickBot="1" x14ac:dyDescent="0.25">
      <c r="A2" s="231" t="s">
        <v>265</v>
      </c>
      <c r="B2" s="111"/>
      <c r="C2" s="111"/>
      <c r="D2" s="111"/>
      <c r="E2" s="111"/>
      <c r="F2" s="111"/>
      <c r="G2" s="111"/>
    </row>
    <row r="3" spans="1:7" ht="14.45" customHeight="1" thickBot="1" x14ac:dyDescent="0.25">
      <c r="A3" s="272" t="s">
        <v>127</v>
      </c>
      <c r="B3" s="258">
        <f t="shared" ref="B3:G3" si="0">SUBTOTAL(9,B6:B1048576)</f>
        <v>92857</v>
      </c>
      <c r="C3" s="259">
        <f t="shared" si="0"/>
        <v>88115</v>
      </c>
      <c r="D3" s="271">
        <f t="shared" si="0"/>
        <v>101556</v>
      </c>
      <c r="E3" s="223">
        <f t="shared" si="0"/>
        <v>36125145</v>
      </c>
      <c r="F3" s="221">
        <f t="shared" si="0"/>
        <v>35229305</v>
      </c>
      <c r="G3" s="260">
        <f t="shared" si="0"/>
        <v>41560727</v>
      </c>
    </row>
    <row r="4" spans="1:7" ht="14.45" customHeight="1" x14ac:dyDescent="0.2">
      <c r="A4" s="439" t="s">
        <v>134</v>
      </c>
      <c r="B4" s="444" t="s">
        <v>203</v>
      </c>
      <c r="C4" s="442"/>
      <c r="D4" s="445"/>
      <c r="E4" s="444" t="s">
        <v>98</v>
      </c>
      <c r="F4" s="442"/>
      <c r="G4" s="445"/>
    </row>
    <row r="5" spans="1:7" ht="14.45" customHeight="1" thickBot="1" x14ac:dyDescent="0.25">
      <c r="A5" s="589"/>
      <c r="B5" s="590">
        <v>2019</v>
      </c>
      <c r="C5" s="591">
        <v>2020</v>
      </c>
      <c r="D5" s="610">
        <v>2021</v>
      </c>
      <c r="E5" s="590">
        <v>2019</v>
      </c>
      <c r="F5" s="591">
        <v>2020</v>
      </c>
      <c r="G5" s="610">
        <v>2021</v>
      </c>
    </row>
    <row r="6" spans="1:7" ht="14.45" customHeight="1" x14ac:dyDescent="0.2">
      <c r="A6" s="578" t="s">
        <v>1320</v>
      </c>
      <c r="B6" s="116">
        <v>92692</v>
      </c>
      <c r="C6" s="116">
        <v>87953</v>
      </c>
      <c r="D6" s="116">
        <v>101403</v>
      </c>
      <c r="E6" s="611">
        <v>35472430</v>
      </c>
      <c r="F6" s="611">
        <v>34528831</v>
      </c>
      <c r="G6" s="612">
        <v>40880899</v>
      </c>
    </row>
    <row r="7" spans="1:7" ht="14.45" customHeight="1" x14ac:dyDescent="0.2">
      <c r="A7" s="579" t="s">
        <v>1325</v>
      </c>
      <c r="B7" s="567">
        <v>3</v>
      </c>
      <c r="C7" s="567"/>
      <c r="D7" s="567">
        <v>6</v>
      </c>
      <c r="E7" s="613">
        <v>14409</v>
      </c>
      <c r="F7" s="613"/>
      <c r="G7" s="614">
        <v>29334</v>
      </c>
    </row>
    <row r="8" spans="1:7" ht="14.45" customHeight="1" x14ac:dyDescent="0.2">
      <c r="A8" s="579" t="s">
        <v>1326</v>
      </c>
      <c r="B8" s="567">
        <v>8</v>
      </c>
      <c r="C8" s="567">
        <v>3</v>
      </c>
      <c r="D8" s="567"/>
      <c r="E8" s="613">
        <v>2603</v>
      </c>
      <c r="F8" s="613">
        <v>14472</v>
      </c>
      <c r="G8" s="614"/>
    </row>
    <row r="9" spans="1:7" ht="14.45" customHeight="1" x14ac:dyDescent="0.2">
      <c r="A9" s="579" t="s">
        <v>1327</v>
      </c>
      <c r="B9" s="567"/>
      <c r="C9" s="567">
        <v>3</v>
      </c>
      <c r="D9" s="567"/>
      <c r="E9" s="613"/>
      <c r="F9" s="613">
        <v>14472</v>
      </c>
      <c r="G9" s="614"/>
    </row>
    <row r="10" spans="1:7" ht="14.45" customHeight="1" x14ac:dyDescent="0.2">
      <c r="A10" s="579" t="s">
        <v>1328</v>
      </c>
      <c r="B10" s="567">
        <v>22</v>
      </c>
      <c r="C10" s="567">
        <v>19</v>
      </c>
      <c r="D10" s="567">
        <v>23</v>
      </c>
      <c r="E10" s="613">
        <v>100875</v>
      </c>
      <c r="F10" s="613">
        <v>86844</v>
      </c>
      <c r="G10" s="614">
        <v>99077</v>
      </c>
    </row>
    <row r="11" spans="1:7" ht="14.45" customHeight="1" x14ac:dyDescent="0.2">
      <c r="A11" s="579" t="s">
        <v>1329</v>
      </c>
      <c r="B11" s="567"/>
      <c r="C11" s="567">
        <v>3</v>
      </c>
      <c r="D11" s="567"/>
      <c r="E11" s="613"/>
      <c r="F11" s="613">
        <v>14472</v>
      </c>
      <c r="G11" s="614"/>
    </row>
    <row r="12" spans="1:7" ht="14.45" customHeight="1" x14ac:dyDescent="0.2">
      <c r="A12" s="579" t="s">
        <v>1330</v>
      </c>
      <c r="B12" s="567">
        <v>12</v>
      </c>
      <c r="C12" s="567">
        <v>23</v>
      </c>
      <c r="D12" s="567">
        <v>15</v>
      </c>
      <c r="E12" s="613">
        <v>57636</v>
      </c>
      <c r="F12" s="613">
        <v>74986</v>
      </c>
      <c r="G12" s="614">
        <v>73335</v>
      </c>
    </row>
    <row r="13" spans="1:7" ht="14.45" customHeight="1" x14ac:dyDescent="0.2">
      <c r="A13" s="579" t="s">
        <v>1331</v>
      </c>
      <c r="B13" s="567"/>
      <c r="C13" s="567"/>
      <c r="D13" s="567">
        <v>7</v>
      </c>
      <c r="E13" s="613"/>
      <c r="F13" s="613"/>
      <c r="G13" s="614">
        <v>1988</v>
      </c>
    </row>
    <row r="14" spans="1:7" ht="14.45" customHeight="1" x14ac:dyDescent="0.2">
      <c r="A14" s="579" t="s">
        <v>1332</v>
      </c>
      <c r="B14" s="567">
        <v>12</v>
      </c>
      <c r="C14" s="567">
        <v>12</v>
      </c>
      <c r="D14" s="567">
        <v>26</v>
      </c>
      <c r="E14" s="613">
        <v>57636</v>
      </c>
      <c r="F14" s="613">
        <v>57888</v>
      </c>
      <c r="G14" s="614">
        <v>104530</v>
      </c>
    </row>
    <row r="15" spans="1:7" ht="14.45" customHeight="1" x14ac:dyDescent="0.2">
      <c r="A15" s="579" t="s">
        <v>1333</v>
      </c>
      <c r="B15" s="567">
        <v>8</v>
      </c>
      <c r="C15" s="567">
        <v>6</v>
      </c>
      <c r="D15" s="567">
        <v>12</v>
      </c>
      <c r="E15" s="613">
        <v>35082</v>
      </c>
      <c r="F15" s="613">
        <v>28944</v>
      </c>
      <c r="G15" s="614">
        <v>58668</v>
      </c>
    </row>
    <row r="16" spans="1:7" ht="14.45" customHeight="1" x14ac:dyDescent="0.2">
      <c r="A16" s="579" t="s">
        <v>1334</v>
      </c>
      <c r="B16" s="567">
        <v>27</v>
      </c>
      <c r="C16" s="567">
        <v>30</v>
      </c>
      <c r="D16" s="567">
        <v>12</v>
      </c>
      <c r="E16" s="613">
        <v>116206</v>
      </c>
      <c r="F16" s="613">
        <v>117714</v>
      </c>
      <c r="G16" s="614">
        <v>58668</v>
      </c>
    </row>
    <row r="17" spans="1:7" ht="14.45" customHeight="1" x14ac:dyDescent="0.2">
      <c r="A17" s="579" t="s">
        <v>1335</v>
      </c>
      <c r="B17" s="567">
        <v>11</v>
      </c>
      <c r="C17" s="567">
        <v>9</v>
      </c>
      <c r="D17" s="567">
        <v>3</v>
      </c>
      <c r="E17" s="613">
        <v>48042</v>
      </c>
      <c r="F17" s="613">
        <v>43416</v>
      </c>
      <c r="G17" s="614">
        <v>14667</v>
      </c>
    </row>
    <row r="18" spans="1:7" ht="14.45" customHeight="1" x14ac:dyDescent="0.2">
      <c r="A18" s="579" t="s">
        <v>1336</v>
      </c>
      <c r="B18" s="567"/>
      <c r="C18" s="567">
        <v>13</v>
      </c>
      <c r="D18" s="567"/>
      <c r="E18" s="613"/>
      <c r="F18" s="613">
        <v>62712</v>
      </c>
      <c r="G18" s="614"/>
    </row>
    <row r="19" spans="1:7" ht="14.45" customHeight="1" x14ac:dyDescent="0.2">
      <c r="A19" s="579" t="s">
        <v>1337</v>
      </c>
      <c r="B19" s="567">
        <v>31</v>
      </c>
      <c r="C19" s="567">
        <v>25</v>
      </c>
      <c r="D19" s="567">
        <v>33</v>
      </c>
      <c r="E19" s="613">
        <v>113072</v>
      </c>
      <c r="F19" s="613">
        <v>120600</v>
      </c>
      <c r="G19" s="614">
        <v>161337</v>
      </c>
    </row>
    <row r="20" spans="1:7" ht="14.45" customHeight="1" x14ac:dyDescent="0.2">
      <c r="A20" s="579" t="s">
        <v>1338</v>
      </c>
      <c r="B20" s="567">
        <v>15</v>
      </c>
      <c r="C20" s="567"/>
      <c r="D20" s="567">
        <v>10</v>
      </c>
      <c r="E20" s="613">
        <v>31977</v>
      </c>
      <c r="F20" s="613"/>
      <c r="G20" s="614">
        <v>48890</v>
      </c>
    </row>
    <row r="21" spans="1:7" ht="14.45" customHeight="1" thickBot="1" x14ac:dyDescent="0.25">
      <c r="A21" s="617" t="s">
        <v>1339</v>
      </c>
      <c r="B21" s="569">
        <v>16</v>
      </c>
      <c r="C21" s="569">
        <v>16</v>
      </c>
      <c r="D21" s="569">
        <v>6</v>
      </c>
      <c r="E21" s="615">
        <v>75177</v>
      </c>
      <c r="F21" s="615">
        <v>63954</v>
      </c>
      <c r="G21" s="616">
        <v>29334</v>
      </c>
    </row>
    <row r="22" spans="1:7" ht="14.45" customHeight="1" x14ac:dyDescent="0.2">
      <c r="A22" s="516" t="s">
        <v>239</v>
      </c>
    </row>
    <row r="23" spans="1:7" ht="14.45" customHeight="1" x14ac:dyDescent="0.2">
      <c r="A23" s="517" t="s">
        <v>563</v>
      </c>
    </row>
    <row r="24" spans="1:7" ht="14.45" customHeight="1" x14ac:dyDescent="0.2">
      <c r="A24" s="516" t="s">
        <v>1323</v>
      </c>
    </row>
  </sheetData>
  <autoFilter ref="A4:A5" xr:uid="{00000000-0009-0000-0000-000021000000}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 xr:uid="{92B94288-C36C-4667-88B1-827542D948F6}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List2">
    <tabColor theme="0" tint="-0.249977111117893"/>
    <outlinePr summaryRight="0"/>
    <pageSetUpPr fitToPage="1"/>
  </sheetPr>
  <dimension ref="A1:R116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ColWidth="8.85546875" defaultRowHeight="14.45" customHeight="1" outlineLevelCol="1" x14ac:dyDescent="0.2"/>
  <cols>
    <col min="1" max="1" width="3.28515625" style="129" customWidth="1"/>
    <col min="2" max="2" width="8.7109375" style="129" bestFit="1" customWidth="1"/>
    <col min="3" max="3" width="6.140625" style="129" customWidth="1"/>
    <col min="4" max="4" width="2.140625" style="129" bestFit="1" customWidth="1"/>
    <col min="5" max="5" width="8" style="129" customWidth="1"/>
    <col min="6" max="6" width="50.85546875" style="129" bestFit="1" customWidth="1" collapsed="1"/>
    <col min="7" max="8" width="11.140625" style="206" hidden="1" customWidth="1" outlineLevel="1"/>
    <col min="9" max="10" width="9.28515625" style="129" hidden="1" customWidth="1"/>
    <col min="11" max="12" width="11.140625" style="206" customWidth="1"/>
    <col min="13" max="14" width="9.28515625" style="129" hidden="1" customWidth="1"/>
    <col min="15" max="16" width="11.140625" style="206" customWidth="1"/>
    <col min="17" max="17" width="11.140625" style="209" customWidth="1"/>
    <col min="18" max="18" width="11.140625" style="206" customWidth="1"/>
    <col min="19" max="16384" width="8.85546875" style="129"/>
  </cols>
  <sheetData>
    <row r="1" spans="1:18" ht="18.600000000000001" customHeight="1" thickBot="1" x14ac:dyDescent="0.35">
      <c r="A1" s="329" t="s">
        <v>1505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</row>
    <row r="2" spans="1:18" ht="14.45" customHeight="1" thickBot="1" x14ac:dyDescent="0.25">
      <c r="A2" s="231" t="s">
        <v>265</v>
      </c>
      <c r="B2" s="196"/>
      <c r="C2" s="196"/>
      <c r="D2" s="111"/>
      <c r="E2" s="111"/>
      <c r="F2" s="111"/>
      <c r="G2" s="229"/>
      <c r="H2" s="229"/>
      <c r="I2" s="111"/>
      <c r="J2" s="111"/>
      <c r="K2" s="229"/>
      <c r="L2" s="229"/>
      <c r="M2" s="111"/>
      <c r="N2" s="111"/>
      <c r="O2" s="229"/>
      <c r="P2" s="229"/>
      <c r="Q2" s="226"/>
      <c r="R2" s="229"/>
    </row>
    <row r="3" spans="1:18" ht="14.45" customHeight="1" thickBot="1" x14ac:dyDescent="0.25">
      <c r="F3" s="87" t="s">
        <v>127</v>
      </c>
      <c r="G3" s="102">
        <f t="shared" ref="G3:P3" si="0">SUBTOTAL(9,G6:G1048576)</f>
        <v>92857</v>
      </c>
      <c r="H3" s="103">
        <f t="shared" si="0"/>
        <v>36125145</v>
      </c>
      <c r="I3" s="74"/>
      <c r="J3" s="74"/>
      <c r="K3" s="103">
        <f t="shared" si="0"/>
        <v>88115</v>
      </c>
      <c r="L3" s="103">
        <f t="shared" si="0"/>
        <v>35229305</v>
      </c>
      <c r="M3" s="74"/>
      <c r="N3" s="74"/>
      <c r="O3" s="103">
        <f t="shared" si="0"/>
        <v>101556</v>
      </c>
      <c r="P3" s="103">
        <f t="shared" si="0"/>
        <v>41560727</v>
      </c>
      <c r="Q3" s="75">
        <f>IF(L3=0,0,P3/L3)</f>
        <v>1.1797203209089706</v>
      </c>
      <c r="R3" s="104">
        <f>IF(O3=0,0,P3/O3)</f>
        <v>409.239503328213</v>
      </c>
    </row>
    <row r="4" spans="1:18" ht="14.45" customHeight="1" x14ac:dyDescent="0.2">
      <c r="A4" s="446" t="s">
        <v>206</v>
      </c>
      <c r="B4" s="446" t="s">
        <v>94</v>
      </c>
      <c r="C4" s="454" t="s">
        <v>0</v>
      </c>
      <c r="D4" s="448" t="s">
        <v>95</v>
      </c>
      <c r="E4" s="453" t="s">
        <v>70</v>
      </c>
      <c r="F4" s="449" t="s">
        <v>69</v>
      </c>
      <c r="G4" s="450">
        <v>2019</v>
      </c>
      <c r="H4" s="451"/>
      <c r="I4" s="101"/>
      <c r="J4" s="101"/>
      <c r="K4" s="450">
        <v>2020</v>
      </c>
      <c r="L4" s="451"/>
      <c r="M4" s="101"/>
      <c r="N4" s="101"/>
      <c r="O4" s="450">
        <v>2021</v>
      </c>
      <c r="P4" s="451"/>
      <c r="Q4" s="452" t="s">
        <v>2</v>
      </c>
      <c r="R4" s="447" t="s">
        <v>97</v>
      </c>
    </row>
    <row r="5" spans="1:18" ht="14.45" customHeight="1" thickBot="1" x14ac:dyDescent="0.25">
      <c r="A5" s="618"/>
      <c r="B5" s="618"/>
      <c r="C5" s="619"/>
      <c r="D5" s="620"/>
      <c r="E5" s="621"/>
      <c r="F5" s="622"/>
      <c r="G5" s="623" t="s">
        <v>71</v>
      </c>
      <c r="H5" s="624" t="s">
        <v>14</v>
      </c>
      <c r="I5" s="625"/>
      <c r="J5" s="625"/>
      <c r="K5" s="623" t="s">
        <v>71</v>
      </c>
      <c r="L5" s="624" t="s">
        <v>14</v>
      </c>
      <c r="M5" s="625"/>
      <c r="N5" s="625"/>
      <c r="O5" s="623" t="s">
        <v>71</v>
      </c>
      <c r="P5" s="624" t="s">
        <v>14</v>
      </c>
      <c r="Q5" s="626"/>
      <c r="R5" s="627"/>
    </row>
    <row r="6" spans="1:18" ht="14.45" customHeight="1" x14ac:dyDescent="0.2">
      <c r="A6" s="539" t="s">
        <v>1341</v>
      </c>
      <c r="B6" s="540" t="s">
        <v>1342</v>
      </c>
      <c r="C6" s="540" t="s">
        <v>483</v>
      </c>
      <c r="D6" s="540" t="s">
        <v>1343</v>
      </c>
      <c r="E6" s="540" t="s">
        <v>1344</v>
      </c>
      <c r="F6" s="540" t="s">
        <v>1345</v>
      </c>
      <c r="G6" s="116">
        <v>6</v>
      </c>
      <c r="H6" s="116">
        <v>13554</v>
      </c>
      <c r="I6" s="540"/>
      <c r="J6" s="540">
        <v>2259</v>
      </c>
      <c r="K6" s="116">
        <v>2</v>
      </c>
      <c r="L6" s="116">
        <v>4560</v>
      </c>
      <c r="M6" s="540"/>
      <c r="N6" s="540">
        <v>2280</v>
      </c>
      <c r="O6" s="116">
        <v>4</v>
      </c>
      <c r="P6" s="116">
        <v>9756</v>
      </c>
      <c r="Q6" s="545"/>
      <c r="R6" s="566">
        <v>2439</v>
      </c>
    </row>
    <row r="7" spans="1:18" ht="14.45" customHeight="1" x14ac:dyDescent="0.2">
      <c r="A7" s="554" t="s">
        <v>1341</v>
      </c>
      <c r="B7" s="555" t="s">
        <v>1342</v>
      </c>
      <c r="C7" s="555" t="s">
        <v>483</v>
      </c>
      <c r="D7" s="555" t="s">
        <v>1343</v>
      </c>
      <c r="E7" s="555" t="s">
        <v>1346</v>
      </c>
      <c r="F7" s="555" t="s">
        <v>1347</v>
      </c>
      <c r="G7" s="567">
        <v>8254</v>
      </c>
      <c r="H7" s="567">
        <v>486986</v>
      </c>
      <c r="I7" s="555"/>
      <c r="J7" s="555">
        <v>59</v>
      </c>
      <c r="K7" s="567">
        <v>8428</v>
      </c>
      <c r="L7" s="567">
        <v>497252</v>
      </c>
      <c r="M7" s="555"/>
      <c r="N7" s="555">
        <v>59</v>
      </c>
      <c r="O7" s="567">
        <v>9423</v>
      </c>
      <c r="P7" s="567">
        <v>593649</v>
      </c>
      <c r="Q7" s="560"/>
      <c r="R7" s="568">
        <v>63</v>
      </c>
    </row>
    <row r="8" spans="1:18" ht="14.45" customHeight="1" x14ac:dyDescent="0.2">
      <c r="A8" s="554" t="s">
        <v>1341</v>
      </c>
      <c r="B8" s="555" t="s">
        <v>1342</v>
      </c>
      <c r="C8" s="555" t="s">
        <v>483</v>
      </c>
      <c r="D8" s="555" t="s">
        <v>1343</v>
      </c>
      <c r="E8" s="555" t="s">
        <v>1348</v>
      </c>
      <c r="F8" s="555" t="s">
        <v>1349</v>
      </c>
      <c r="G8" s="567">
        <v>346</v>
      </c>
      <c r="H8" s="567">
        <v>45672</v>
      </c>
      <c r="I8" s="555"/>
      <c r="J8" s="555">
        <v>132</v>
      </c>
      <c r="K8" s="567">
        <v>360</v>
      </c>
      <c r="L8" s="567">
        <v>47880</v>
      </c>
      <c r="M8" s="555"/>
      <c r="N8" s="555">
        <v>133</v>
      </c>
      <c r="O8" s="567">
        <v>396</v>
      </c>
      <c r="P8" s="567">
        <v>56628</v>
      </c>
      <c r="Q8" s="560"/>
      <c r="R8" s="568">
        <v>143</v>
      </c>
    </row>
    <row r="9" spans="1:18" ht="14.45" customHeight="1" x14ac:dyDescent="0.2">
      <c r="A9" s="554" t="s">
        <v>1341</v>
      </c>
      <c r="B9" s="555" t="s">
        <v>1342</v>
      </c>
      <c r="C9" s="555" t="s">
        <v>483</v>
      </c>
      <c r="D9" s="555" t="s">
        <v>1343</v>
      </c>
      <c r="E9" s="555" t="s">
        <v>1350</v>
      </c>
      <c r="F9" s="555" t="s">
        <v>1351</v>
      </c>
      <c r="G9" s="567">
        <v>36</v>
      </c>
      <c r="H9" s="567">
        <v>6840</v>
      </c>
      <c r="I9" s="555"/>
      <c r="J9" s="555">
        <v>190</v>
      </c>
      <c r="K9" s="567">
        <v>33</v>
      </c>
      <c r="L9" s="567">
        <v>6336</v>
      </c>
      <c r="M9" s="555"/>
      <c r="N9" s="555">
        <v>192</v>
      </c>
      <c r="O9" s="567">
        <v>55</v>
      </c>
      <c r="P9" s="567">
        <v>11385</v>
      </c>
      <c r="Q9" s="560"/>
      <c r="R9" s="568">
        <v>207</v>
      </c>
    </row>
    <row r="10" spans="1:18" ht="14.45" customHeight="1" x14ac:dyDescent="0.2">
      <c r="A10" s="554" t="s">
        <v>1341</v>
      </c>
      <c r="B10" s="555" t="s">
        <v>1342</v>
      </c>
      <c r="C10" s="555" t="s">
        <v>483</v>
      </c>
      <c r="D10" s="555" t="s">
        <v>1343</v>
      </c>
      <c r="E10" s="555" t="s">
        <v>1352</v>
      </c>
      <c r="F10" s="555" t="s">
        <v>1353</v>
      </c>
      <c r="G10" s="567">
        <v>4</v>
      </c>
      <c r="H10" s="567">
        <v>1644</v>
      </c>
      <c r="I10" s="555"/>
      <c r="J10" s="555">
        <v>411</v>
      </c>
      <c r="K10" s="567">
        <v>11</v>
      </c>
      <c r="L10" s="567">
        <v>4543</v>
      </c>
      <c r="M10" s="555"/>
      <c r="N10" s="555">
        <v>413</v>
      </c>
      <c r="O10" s="567">
        <v>2</v>
      </c>
      <c r="P10" s="567">
        <v>882</v>
      </c>
      <c r="Q10" s="560"/>
      <c r="R10" s="568">
        <v>441</v>
      </c>
    </row>
    <row r="11" spans="1:18" ht="14.45" customHeight="1" x14ac:dyDescent="0.2">
      <c r="A11" s="554" t="s">
        <v>1341</v>
      </c>
      <c r="B11" s="555" t="s">
        <v>1342</v>
      </c>
      <c r="C11" s="555" t="s">
        <v>483</v>
      </c>
      <c r="D11" s="555" t="s">
        <v>1343</v>
      </c>
      <c r="E11" s="555" t="s">
        <v>1354</v>
      </c>
      <c r="F11" s="555" t="s">
        <v>1355</v>
      </c>
      <c r="G11" s="567">
        <v>3958</v>
      </c>
      <c r="H11" s="567">
        <v>724314</v>
      </c>
      <c r="I11" s="555"/>
      <c r="J11" s="555">
        <v>183</v>
      </c>
      <c r="K11" s="567">
        <v>4308</v>
      </c>
      <c r="L11" s="567">
        <v>796980</v>
      </c>
      <c r="M11" s="555"/>
      <c r="N11" s="555">
        <v>185</v>
      </c>
      <c r="O11" s="567">
        <v>5238</v>
      </c>
      <c r="P11" s="567">
        <v>1021410</v>
      </c>
      <c r="Q11" s="560"/>
      <c r="R11" s="568">
        <v>195</v>
      </c>
    </row>
    <row r="12" spans="1:18" ht="14.45" customHeight="1" x14ac:dyDescent="0.2">
      <c r="A12" s="554" t="s">
        <v>1341</v>
      </c>
      <c r="B12" s="555" t="s">
        <v>1342</v>
      </c>
      <c r="C12" s="555" t="s">
        <v>483</v>
      </c>
      <c r="D12" s="555" t="s">
        <v>1343</v>
      </c>
      <c r="E12" s="555" t="s">
        <v>1356</v>
      </c>
      <c r="F12" s="555" t="s">
        <v>1357</v>
      </c>
      <c r="G12" s="567"/>
      <c r="H12" s="567"/>
      <c r="I12" s="555"/>
      <c r="J12" s="555"/>
      <c r="K12" s="567">
        <v>2</v>
      </c>
      <c r="L12" s="567">
        <v>1158</v>
      </c>
      <c r="M12" s="555"/>
      <c r="N12" s="555">
        <v>579</v>
      </c>
      <c r="O12" s="567">
        <v>3</v>
      </c>
      <c r="P12" s="567">
        <v>1869</v>
      </c>
      <c r="Q12" s="560"/>
      <c r="R12" s="568">
        <v>623</v>
      </c>
    </row>
    <row r="13" spans="1:18" ht="14.45" customHeight="1" x14ac:dyDescent="0.2">
      <c r="A13" s="554" t="s">
        <v>1341</v>
      </c>
      <c r="B13" s="555" t="s">
        <v>1342</v>
      </c>
      <c r="C13" s="555" t="s">
        <v>483</v>
      </c>
      <c r="D13" s="555" t="s">
        <v>1343</v>
      </c>
      <c r="E13" s="555" t="s">
        <v>1358</v>
      </c>
      <c r="F13" s="555" t="s">
        <v>1359</v>
      </c>
      <c r="G13" s="567">
        <v>1990</v>
      </c>
      <c r="H13" s="567">
        <v>678590</v>
      </c>
      <c r="I13" s="555"/>
      <c r="J13" s="555">
        <v>341</v>
      </c>
      <c r="K13" s="567">
        <v>1847</v>
      </c>
      <c r="L13" s="567">
        <v>635368</v>
      </c>
      <c r="M13" s="555"/>
      <c r="N13" s="555">
        <v>344</v>
      </c>
      <c r="O13" s="567">
        <v>2235</v>
      </c>
      <c r="P13" s="567">
        <v>813540</v>
      </c>
      <c r="Q13" s="560"/>
      <c r="R13" s="568">
        <v>364</v>
      </c>
    </row>
    <row r="14" spans="1:18" ht="14.45" customHeight="1" x14ac:dyDescent="0.2">
      <c r="A14" s="554" t="s">
        <v>1341</v>
      </c>
      <c r="B14" s="555" t="s">
        <v>1342</v>
      </c>
      <c r="C14" s="555" t="s">
        <v>483</v>
      </c>
      <c r="D14" s="555" t="s">
        <v>1343</v>
      </c>
      <c r="E14" s="555" t="s">
        <v>1360</v>
      </c>
      <c r="F14" s="555" t="s">
        <v>1361</v>
      </c>
      <c r="G14" s="567">
        <v>263</v>
      </c>
      <c r="H14" s="567">
        <v>121506</v>
      </c>
      <c r="I14" s="555"/>
      <c r="J14" s="555">
        <v>462</v>
      </c>
      <c r="K14" s="567">
        <v>213</v>
      </c>
      <c r="L14" s="567">
        <v>98832</v>
      </c>
      <c r="M14" s="555"/>
      <c r="N14" s="555">
        <v>464</v>
      </c>
      <c r="O14" s="567">
        <v>291</v>
      </c>
      <c r="P14" s="567">
        <v>141717</v>
      </c>
      <c r="Q14" s="560"/>
      <c r="R14" s="568">
        <v>487</v>
      </c>
    </row>
    <row r="15" spans="1:18" ht="14.45" customHeight="1" x14ac:dyDescent="0.2">
      <c r="A15" s="554" t="s">
        <v>1341</v>
      </c>
      <c r="B15" s="555" t="s">
        <v>1342</v>
      </c>
      <c r="C15" s="555" t="s">
        <v>483</v>
      </c>
      <c r="D15" s="555" t="s">
        <v>1343</v>
      </c>
      <c r="E15" s="555" t="s">
        <v>1362</v>
      </c>
      <c r="F15" s="555" t="s">
        <v>1363</v>
      </c>
      <c r="G15" s="567">
        <v>13752</v>
      </c>
      <c r="H15" s="567">
        <v>4826952</v>
      </c>
      <c r="I15" s="555"/>
      <c r="J15" s="555">
        <v>351</v>
      </c>
      <c r="K15" s="567">
        <v>12603</v>
      </c>
      <c r="L15" s="567">
        <v>4448859</v>
      </c>
      <c r="M15" s="555"/>
      <c r="N15" s="555">
        <v>353</v>
      </c>
      <c r="O15" s="567">
        <v>14555</v>
      </c>
      <c r="P15" s="567">
        <v>5298020</v>
      </c>
      <c r="Q15" s="560"/>
      <c r="R15" s="568">
        <v>364</v>
      </c>
    </row>
    <row r="16" spans="1:18" ht="14.45" customHeight="1" x14ac:dyDescent="0.2">
      <c r="A16" s="554" t="s">
        <v>1341</v>
      </c>
      <c r="B16" s="555" t="s">
        <v>1342</v>
      </c>
      <c r="C16" s="555" t="s">
        <v>483</v>
      </c>
      <c r="D16" s="555" t="s">
        <v>1343</v>
      </c>
      <c r="E16" s="555" t="s">
        <v>1364</v>
      </c>
      <c r="F16" s="555" t="s">
        <v>1365</v>
      </c>
      <c r="G16" s="567">
        <v>4</v>
      </c>
      <c r="H16" s="567">
        <v>6640</v>
      </c>
      <c r="I16" s="555"/>
      <c r="J16" s="555">
        <v>1660</v>
      </c>
      <c r="K16" s="567">
        <v>6</v>
      </c>
      <c r="L16" s="567">
        <v>9990</v>
      </c>
      <c r="M16" s="555"/>
      <c r="N16" s="555">
        <v>1665</v>
      </c>
      <c r="O16" s="567">
        <v>2</v>
      </c>
      <c r="P16" s="567">
        <v>3464</v>
      </c>
      <c r="Q16" s="560"/>
      <c r="R16" s="568">
        <v>1732</v>
      </c>
    </row>
    <row r="17" spans="1:18" ht="14.45" customHeight="1" x14ac:dyDescent="0.2">
      <c r="A17" s="554" t="s">
        <v>1341</v>
      </c>
      <c r="B17" s="555" t="s">
        <v>1342</v>
      </c>
      <c r="C17" s="555" t="s">
        <v>483</v>
      </c>
      <c r="D17" s="555" t="s">
        <v>1343</v>
      </c>
      <c r="E17" s="555" t="s">
        <v>1366</v>
      </c>
      <c r="F17" s="555" t="s">
        <v>1367</v>
      </c>
      <c r="G17" s="567">
        <v>8</v>
      </c>
      <c r="H17" s="567">
        <v>50296</v>
      </c>
      <c r="I17" s="555"/>
      <c r="J17" s="555">
        <v>6287</v>
      </c>
      <c r="K17" s="567">
        <v>1</v>
      </c>
      <c r="L17" s="567">
        <v>6326</v>
      </c>
      <c r="M17" s="555"/>
      <c r="N17" s="555">
        <v>6326</v>
      </c>
      <c r="O17" s="567">
        <v>9</v>
      </c>
      <c r="P17" s="567">
        <v>60237</v>
      </c>
      <c r="Q17" s="560"/>
      <c r="R17" s="568">
        <v>6693</v>
      </c>
    </row>
    <row r="18" spans="1:18" ht="14.45" customHeight="1" x14ac:dyDescent="0.2">
      <c r="A18" s="554" t="s">
        <v>1341</v>
      </c>
      <c r="B18" s="555" t="s">
        <v>1342</v>
      </c>
      <c r="C18" s="555" t="s">
        <v>483</v>
      </c>
      <c r="D18" s="555" t="s">
        <v>1343</v>
      </c>
      <c r="E18" s="555" t="s">
        <v>1368</v>
      </c>
      <c r="F18" s="555" t="s">
        <v>1369</v>
      </c>
      <c r="G18" s="567">
        <v>3</v>
      </c>
      <c r="H18" s="567">
        <v>354</v>
      </c>
      <c r="I18" s="555"/>
      <c r="J18" s="555">
        <v>118</v>
      </c>
      <c r="K18" s="567">
        <v>2</v>
      </c>
      <c r="L18" s="567">
        <v>238</v>
      </c>
      <c r="M18" s="555"/>
      <c r="N18" s="555">
        <v>119</v>
      </c>
      <c r="O18" s="567">
        <v>2</v>
      </c>
      <c r="P18" s="567">
        <v>258</v>
      </c>
      <c r="Q18" s="560"/>
      <c r="R18" s="568">
        <v>129</v>
      </c>
    </row>
    <row r="19" spans="1:18" ht="14.45" customHeight="1" x14ac:dyDescent="0.2">
      <c r="A19" s="554" t="s">
        <v>1341</v>
      </c>
      <c r="B19" s="555" t="s">
        <v>1342</v>
      </c>
      <c r="C19" s="555" t="s">
        <v>483</v>
      </c>
      <c r="D19" s="555" t="s">
        <v>1343</v>
      </c>
      <c r="E19" s="555" t="s">
        <v>1370</v>
      </c>
      <c r="F19" s="555" t="s">
        <v>1371</v>
      </c>
      <c r="G19" s="567"/>
      <c r="H19" s="567"/>
      <c r="I19" s="555"/>
      <c r="J19" s="555"/>
      <c r="K19" s="567">
        <v>2</v>
      </c>
      <c r="L19" s="567">
        <v>430</v>
      </c>
      <c r="M19" s="555"/>
      <c r="N19" s="555">
        <v>215</v>
      </c>
      <c r="O19" s="567">
        <v>1</v>
      </c>
      <c r="P19" s="567">
        <v>230</v>
      </c>
      <c r="Q19" s="560"/>
      <c r="R19" s="568">
        <v>230</v>
      </c>
    </row>
    <row r="20" spans="1:18" ht="14.45" customHeight="1" x14ac:dyDescent="0.2">
      <c r="A20" s="554" t="s">
        <v>1341</v>
      </c>
      <c r="B20" s="555" t="s">
        <v>1342</v>
      </c>
      <c r="C20" s="555" t="s">
        <v>483</v>
      </c>
      <c r="D20" s="555" t="s">
        <v>1343</v>
      </c>
      <c r="E20" s="555" t="s">
        <v>1372</v>
      </c>
      <c r="F20" s="555" t="s">
        <v>1373</v>
      </c>
      <c r="G20" s="567"/>
      <c r="H20" s="567"/>
      <c r="I20" s="555"/>
      <c r="J20" s="555"/>
      <c r="K20" s="567">
        <v>1</v>
      </c>
      <c r="L20" s="567">
        <v>140</v>
      </c>
      <c r="M20" s="555"/>
      <c r="N20" s="555">
        <v>140</v>
      </c>
      <c r="O20" s="567"/>
      <c r="P20" s="567"/>
      <c r="Q20" s="560"/>
      <c r="R20" s="568"/>
    </row>
    <row r="21" spans="1:18" ht="14.45" customHeight="1" x14ac:dyDescent="0.2">
      <c r="A21" s="554" t="s">
        <v>1341</v>
      </c>
      <c r="B21" s="555" t="s">
        <v>1342</v>
      </c>
      <c r="C21" s="555" t="s">
        <v>483</v>
      </c>
      <c r="D21" s="555" t="s">
        <v>1343</v>
      </c>
      <c r="E21" s="555" t="s">
        <v>1374</v>
      </c>
      <c r="F21" s="555" t="s">
        <v>1375</v>
      </c>
      <c r="G21" s="567">
        <v>404</v>
      </c>
      <c r="H21" s="567">
        <v>20200</v>
      </c>
      <c r="I21" s="555"/>
      <c r="J21" s="555">
        <v>50</v>
      </c>
      <c r="K21" s="567">
        <v>376</v>
      </c>
      <c r="L21" s="567">
        <v>19176</v>
      </c>
      <c r="M21" s="555"/>
      <c r="N21" s="555">
        <v>51</v>
      </c>
      <c r="O21" s="567">
        <v>288</v>
      </c>
      <c r="P21" s="567">
        <v>15264</v>
      </c>
      <c r="Q21" s="560"/>
      <c r="R21" s="568">
        <v>53</v>
      </c>
    </row>
    <row r="22" spans="1:18" ht="14.45" customHeight="1" x14ac:dyDescent="0.2">
      <c r="A22" s="554" t="s">
        <v>1341</v>
      </c>
      <c r="B22" s="555" t="s">
        <v>1342</v>
      </c>
      <c r="C22" s="555" t="s">
        <v>483</v>
      </c>
      <c r="D22" s="555" t="s">
        <v>1343</v>
      </c>
      <c r="E22" s="555" t="s">
        <v>1376</v>
      </c>
      <c r="F22" s="555" t="s">
        <v>1377</v>
      </c>
      <c r="G22" s="567">
        <v>397</v>
      </c>
      <c r="H22" s="567">
        <v>158403</v>
      </c>
      <c r="I22" s="555"/>
      <c r="J22" s="555">
        <v>399</v>
      </c>
      <c r="K22" s="567">
        <v>372</v>
      </c>
      <c r="L22" s="567">
        <v>150660</v>
      </c>
      <c r="M22" s="555"/>
      <c r="N22" s="555">
        <v>405</v>
      </c>
      <c r="O22" s="567">
        <v>311</v>
      </c>
      <c r="P22" s="567">
        <v>131864</v>
      </c>
      <c r="Q22" s="560"/>
      <c r="R22" s="568">
        <v>424</v>
      </c>
    </row>
    <row r="23" spans="1:18" ht="14.45" customHeight="1" x14ac:dyDescent="0.2">
      <c r="A23" s="554" t="s">
        <v>1341</v>
      </c>
      <c r="B23" s="555" t="s">
        <v>1342</v>
      </c>
      <c r="C23" s="555" t="s">
        <v>483</v>
      </c>
      <c r="D23" s="555" t="s">
        <v>1343</v>
      </c>
      <c r="E23" s="555" t="s">
        <v>1378</v>
      </c>
      <c r="F23" s="555" t="s">
        <v>1379</v>
      </c>
      <c r="G23" s="567">
        <v>232</v>
      </c>
      <c r="H23" s="567">
        <v>8816</v>
      </c>
      <c r="I23" s="555"/>
      <c r="J23" s="555">
        <v>38</v>
      </c>
      <c r="K23" s="567">
        <v>435</v>
      </c>
      <c r="L23" s="567">
        <v>16965</v>
      </c>
      <c r="M23" s="555"/>
      <c r="N23" s="555">
        <v>39</v>
      </c>
      <c r="O23" s="567">
        <v>386</v>
      </c>
      <c r="P23" s="567">
        <v>15440</v>
      </c>
      <c r="Q23" s="560"/>
      <c r="R23" s="568">
        <v>40</v>
      </c>
    </row>
    <row r="24" spans="1:18" ht="14.45" customHeight="1" x14ac:dyDescent="0.2">
      <c r="A24" s="554" t="s">
        <v>1341</v>
      </c>
      <c r="B24" s="555" t="s">
        <v>1342</v>
      </c>
      <c r="C24" s="555" t="s">
        <v>483</v>
      </c>
      <c r="D24" s="555" t="s">
        <v>1343</v>
      </c>
      <c r="E24" s="555" t="s">
        <v>1380</v>
      </c>
      <c r="F24" s="555" t="s">
        <v>1381</v>
      </c>
      <c r="G24" s="567">
        <v>34</v>
      </c>
      <c r="H24" s="567">
        <v>9112</v>
      </c>
      <c r="I24" s="555"/>
      <c r="J24" s="555">
        <v>268</v>
      </c>
      <c r="K24" s="567">
        <v>4</v>
      </c>
      <c r="L24" s="567">
        <v>1080</v>
      </c>
      <c r="M24" s="555"/>
      <c r="N24" s="555">
        <v>270</v>
      </c>
      <c r="O24" s="567">
        <v>3</v>
      </c>
      <c r="P24" s="567">
        <v>846</v>
      </c>
      <c r="Q24" s="560"/>
      <c r="R24" s="568">
        <v>282</v>
      </c>
    </row>
    <row r="25" spans="1:18" ht="14.45" customHeight="1" x14ac:dyDescent="0.2">
      <c r="A25" s="554" t="s">
        <v>1341</v>
      </c>
      <c r="B25" s="555" t="s">
        <v>1342</v>
      </c>
      <c r="C25" s="555" t="s">
        <v>483</v>
      </c>
      <c r="D25" s="555" t="s">
        <v>1343</v>
      </c>
      <c r="E25" s="555" t="s">
        <v>1382</v>
      </c>
      <c r="F25" s="555" t="s">
        <v>1383</v>
      </c>
      <c r="G25" s="567">
        <v>904</v>
      </c>
      <c r="H25" s="567">
        <v>644552</v>
      </c>
      <c r="I25" s="555"/>
      <c r="J25" s="555">
        <v>713</v>
      </c>
      <c r="K25" s="567">
        <v>737</v>
      </c>
      <c r="L25" s="567">
        <v>529903</v>
      </c>
      <c r="M25" s="555"/>
      <c r="N25" s="555">
        <v>719</v>
      </c>
      <c r="O25" s="567">
        <v>823</v>
      </c>
      <c r="P25" s="567">
        <v>622188</v>
      </c>
      <c r="Q25" s="560"/>
      <c r="R25" s="568">
        <v>756</v>
      </c>
    </row>
    <row r="26" spans="1:18" ht="14.45" customHeight="1" x14ac:dyDescent="0.2">
      <c r="A26" s="554" t="s">
        <v>1341</v>
      </c>
      <c r="B26" s="555" t="s">
        <v>1342</v>
      </c>
      <c r="C26" s="555" t="s">
        <v>483</v>
      </c>
      <c r="D26" s="555" t="s">
        <v>1343</v>
      </c>
      <c r="E26" s="555" t="s">
        <v>1384</v>
      </c>
      <c r="F26" s="555" t="s">
        <v>1385</v>
      </c>
      <c r="G26" s="567">
        <v>73</v>
      </c>
      <c r="H26" s="567">
        <v>10950</v>
      </c>
      <c r="I26" s="555"/>
      <c r="J26" s="555">
        <v>150</v>
      </c>
      <c r="K26" s="567">
        <v>38</v>
      </c>
      <c r="L26" s="567">
        <v>5738</v>
      </c>
      <c r="M26" s="555"/>
      <c r="N26" s="555">
        <v>151</v>
      </c>
      <c r="O26" s="567">
        <v>32</v>
      </c>
      <c r="P26" s="567">
        <v>5184</v>
      </c>
      <c r="Q26" s="560"/>
      <c r="R26" s="568">
        <v>162</v>
      </c>
    </row>
    <row r="27" spans="1:18" ht="14.45" customHeight="1" x14ac:dyDescent="0.2">
      <c r="A27" s="554" t="s">
        <v>1341</v>
      </c>
      <c r="B27" s="555" t="s">
        <v>1342</v>
      </c>
      <c r="C27" s="555" t="s">
        <v>483</v>
      </c>
      <c r="D27" s="555" t="s">
        <v>1343</v>
      </c>
      <c r="E27" s="555" t="s">
        <v>1386</v>
      </c>
      <c r="F27" s="555" t="s">
        <v>1387</v>
      </c>
      <c r="G27" s="567">
        <v>3332</v>
      </c>
      <c r="H27" s="567">
        <v>1026256</v>
      </c>
      <c r="I27" s="555"/>
      <c r="J27" s="555">
        <v>308</v>
      </c>
      <c r="K27" s="567">
        <v>3302</v>
      </c>
      <c r="L27" s="567">
        <v>1023620</v>
      </c>
      <c r="M27" s="555"/>
      <c r="N27" s="555">
        <v>310</v>
      </c>
      <c r="O27" s="567">
        <v>3483</v>
      </c>
      <c r="P27" s="567">
        <v>1159839</v>
      </c>
      <c r="Q27" s="560"/>
      <c r="R27" s="568">
        <v>333</v>
      </c>
    </row>
    <row r="28" spans="1:18" ht="14.45" customHeight="1" x14ac:dyDescent="0.2">
      <c r="A28" s="554" t="s">
        <v>1341</v>
      </c>
      <c r="B28" s="555" t="s">
        <v>1342</v>
      </c>
      <c r="C28" s="555" t="s">
        <v>483</v>
      </c>
      <c r="D28" s="555" t="s">
        <v>1343</v>
      </c>
      <c r="E28" s="555" t="s">
        <v>1388</v>
      </c>
      <c r="F28" s="555" t="s">
        <v>1389</v>
      </c>
      <c r="G28" s="567">
        <v>6</v>
      </c>
      <c r="H28" s="567">
        <v>22578</v>
      </c>
      <c r="I28" s="555"/>
      <c r="J28" s="555">
        <v>3763</v>
      </c>
      <c r="K28" s="567">
        <v>8</v>
      </c>
      <c r="L28" s="567">
        <v>30392</v>
      </c>
      <c r="M28" s="555"/>
      <c r="N28" s="555">
        <v>3799</v>
      </c>
      <c r="O28" s="567">
        <v>10</v>
      </c>
      <c r="P28" s="567">
        <v>40620</v>
      </c>
      <c r="Q28" s="560"/>
      <c r="R28" s="568">
        <v>4062</v>
      </c>
    </row>
    <row r="29" spans="1:18" ht="14.45" customHeight="1" x14ac:dyDescent="0.2">
      <c r="A29" s="554" t="s">
        <v>1341</v>
      </c>
      <c r="B29" s="555" t="s">
        <v>1342</v>
      </c>
      <c r="C29" s="555" t="s">
        <v>483</v>
      </c>
      <c r="D29" s="555" t="s">
        <v>1343</v>
      </c>
      <c r="E29" s="555" t="s">
        <v>1390</v>
      </c>
      <c r="F29" s="555" t="s">
        <v>1391</v>
      </c>
      <c r="G29" s="567">
        <v>9927</v>
      </c>
      <c r="H29" s="567">
        <v>4953573</v>
      </c>
      <c r="I29" s="555"/>
      <c r="J29" s="555">
        <v>499</v>
      </c>
      <c r="K29" s="567">
        <v>8562</v>
      </c>
      <c r="L29" s="567">
        <v>4306686</v>
      </c>
      <c r="M29" s="555"/>
      <c r="N29" s="555">
        <v>503</v>
      </c>
      <c r="O29" s="567">
        <v>10808</v>
      </c>
      <c r="P29" s="567">
        <v>5847128</v>
      </c>
      <c r="Q29" s="560"/>
      <c r="R29" s="568">
        <v>541</v>
      </c>
    </row>
    <row r="30" spans="1:18" ht="14.45" customHeight="1" x14ac:dyDescent="0.2">
      <c r="A30" s="554" t="s">
        <v>1341</v>
      </c>
      <c r="B30" s="555" t="s">
        <v>1342</v>
      </c>
      <c r="C30" s="555" t="s">
        <v>483</v>
      </c>
      <c r="D30" s="555" t="s">
        <v>1343</v>
      </c>
      <c r="E30" s="555" t="s">
        <v>1392</v>
      </c>
      <c r="F30" s="555" t="s">
        <v>1393</v>
      </c>
      <c r="G30" s="567">
        <v>5</v>
      </c>
      <c r="H30" s="567">
        <v>33345</v>
      </c>
      <c r="I30" s="555"/>
      <c r="J30" s="555">
        <v>6669</v>
      </c>
      <c r="K30" s="567"/>
      <c r="L30" s="567"/>
      <c r="M30" s="555"/>
      <c r="N30" s="555"/>
      <c r="O30" s="567">
        <v>3</v>
      </c>
      <c r="P30" s="567">
        <v>21597</v>
      </c>
      <c r="Q30" s="560"/>
      <c r="R30" s="568">
        <v>7199</v>
      </c>
    </row>
    <row r="31" spans="1:18" ht="14.45" customHeight="1" x14ac:dyDescent="0.2">
      <c r="A31" s="554" t="s">
        <v>1341</v>
      </c>
      <c r="B31" s="555" t="s">
        <v>1342</v>
      </c>
      <c r="C31" s="555" t="s">
        <v>483</v>
      </c>
      <c r="D31" s="555" t="s">
        <v>1343</v>
      </c>
      <c r="E31" s="555" t="s">
        <v>1394</v>
      </c>
      <c r="F31" s="555" t="s">
        <v>1395</v>
      </c>
      <c r="G31" s="567">
        <v>9740</v>
      </c>
      <c r="H31" s="567">
        <v>3662240</v>
      </c>
      <c r="I31" s="555"/>
      <c r="J31" s="555">
        <v>376</v>
      </c>
      <c r="K31" s="567">
        <v>9890</v>
      </c>
      <c r="L31" s="567">
        <v>3758200</v>
      </c>
      <c r="M31" s="555"/>
      <c r="N31" s="555">
        <v>380</v>
      </c>
      <c r="O31" s="567">
        <v>10828</v>
      </c>
      <c r="P31" s="567">
        <v>4331200</v>
      </c>
      <c r="Q31" s="560"/>
      <c r="R31" s="568">
        <v>400</v>
      </c>
    </row>
    <row r="32" spans="1:18" ht="14.45" customHeight="1" x14ac:dyDescent="0.2">
      <c r="A32" s="554" t="s">
        <v>1341</v>
      </c>
      <c r="B32" s="555" t="s">
        <v>1342</v>
      </c>
      <c r="C32" s="555" t="s">
        <v>483</v>
      </c>
      <c r="D32" s="555" t="s">
        <v>1343</v>
      </c>
      <c r="E32" s="555" t="s">
        <v>1396</v>
      </c>
      <c r="F32" s="555" t="s">
        <v>1397</v>
      </c>
      <c r="G32" s="567">
        <v>848</v>
      </c>
      <c r="H32" s="567">
        <v>2655936</v>
      </c>
      <c r="I32" s="555"/>
      <c r="J32" s="555">
        <v>3132</v>
      </c>
      <c r="K32" s="567">
        <v>848</v>
      </c>
      <c r="L32" s="567">
        <v>2670352</v>
      </c>
      <c r="M32" s="555"/>
      <c r="N32" s="555">
        <v>3149</v>
      </c>
      <c r="O32" s="567">
        <v>951</v>
      </c>
      <c r="P32" s="567">
        <v>3209625</v>
      </c>
      <c r="Q32" s="560"/>
      <c r="R32" s="568">
        <v>3375</v>
      </c>
    </row>
    <row r="33" spans="1:18" ht="14.45" customHeight="1" x14ac:dyDescent="0.2">
      <c r="A33" s="554" t="s">
        <v>1341</v>
      </c>
      <c r="B33" s="555" t="s">
        <v>1342</v>
      </c>
      <c r="C33" s="555" t="s">
        <v>483</v>
      </c>
      <c r="D33" s="555" t="s">
        <v>1343</v>
      </c>
      <c r="E33" s="555" t="s">
        <v>1398</v>
      </c>
      <c r="F33" s="555" t="s">
        <v>1399</v>
      </c>
      <c r="G33" s="567">
        <v>105</v>
      </c>
      <c r="H33" s="567">
        <v>1260</v>
      </c>
      <c r="I33" s="555"/>
      <c r="J33" s="555">
        <v>12</v>
      </c>
      <c r="K33" s="567">
        <v>96</v>
      </c>
      <c r="L33" s="567">
        <v>1152</v>
      </c>
      <c r="M33" s="555"/>
      <c r="N33" s="555">
        <v>12</v>
      </c>
      <c r="O33" s="567">
        <v>138</v>
      </c>
      <c r="P33" s="567">
        <v>1794</v>
      </c>
      <c r="Q33" s="560"/>
      <c r="R33" s="568">
        <v>13</v>
      </c>
    </row>
    <row r="34" spans="1:18" ht="14.45" customHeight="1" x14ac:dyDescent="0.2">
      <c r="A34" s="554" t="s">
        <v>1341</v>
      </c>
      <c r="B34" s="555" t="s">
        <v>1342</v>
      </c>
      <c r="C34" s="555" t="s">
        <v>483</v>
      </c>
      <c r="D34" s="555" t="s">
        <v>1343</v>
      </c>
      <c r="E34" s="555" t="s">
        <v>1400</v>
      </c>
      <c r="F34" s="555" t="s">
        <v>1401</v>
      </c>
      <c r="G34" s="567">
        <v>1</v>
      </c>
      <c r="H34" s="567">
        <v>12804</v>
      </c>
      <c r="I34" s="555"/>
      <c r="J34" s="555">
        <v>12804</v>
      </c>
      <c r="K34" s="567">
        <v>2</v>
      </c>
      <c r="L34" s="567">
        <v>25622</v>
      </c>
      <c r="M34" s="555"/>
      <c r="N34" s="555">
        <v>12811</v>
      </c>
      <c r="O34" s="567"/>
      <c r="P34" s="567"/>
      <c r="Q34" s="560"/>
      <c r="R34" s="568"/>
    </row>
    <row r="35" spans="1:18" ht="14.45" customHeight="1" x14ac:dyDescent="0.2">
      <c r="A35" s="554" t="s">
        <v>1341</v>
      </c>
      <c r="B35" s="555" t="s">
        <v>1342</v>
      </c>
      <c r="C35" s="555" t="s">
        <v>483</v>
      </c>
      <c r="D35" s="555" t="s">
        <v>1343</v>
      </c>
      <c r="E35" s="555" t="s">
        <v>1402</v>
      </c>
      <c r="F35" s="555" t="s">
        <v>1403</v>
      </c>
      <c r="G35" s="567">
        <v>2262</v>
      </c>
      <c r="H35" s="567">
        <v>255606</v>
      </c>
      <c r="I35" s="555"/>
      <c r="J35" s="555">
        <v>113</v>
      </c>
      <c r="K35" s="567">
        <v>2039</v>
      </c>
      <c r="L35" s="567">
        <v>232446</v>
      </c>
      <c r="M35" s="555"/>
      <c r="N35" s="555">
        <v>114</v>
      </c>
      <c r="O35" s="567">
        <v>2589</v>
      </c>
      <c r="P35" s="567">
        <v>315858</v>
      </c>
      <c r="Q35" s="560"/>
      <c r="R35" s="568">
        <v>122</v>
      </c>
    </row>
    <row r="36" spans="1:18" ht="14.45" customHeight="1" x14ac:dyDescent="0.2">
      <c r="A36" s="554" t="s">
        <v>1341</v>
      </c>
      <c r="B36" s="555" t="s">
        <v>1342</v>
      </c>
      <c r="C36" s="555" t="s">
        <v>483</v>
      </c>
      <c r="D36" s="555" t="s">
        <v>1343</v>
      </c>
      <c r="E36" s="555" t="s">
        <v>1404</v>
      </c>
      <c r="F36" s="555" t="s">
        <v>1405</v>
      </c>
      <c r="G36" s="567">
        <v>79</v>
      </c>
      <c r="H36" s="567">
        <v>9954</v>
      </c>
      <c r="I36" s="555"/>
      <c r="J36" s="555">
        <v>126</v>
      </c>
      <c r="K36" s="567">
        <v>68</v>
      </c>
      <c r="L36" s="567">
        <v>8568</v>
      </c>
      <c r="M36" s="555"/>
      <c r="N36" s="555">
        <v>126</v>
      </c>
      <c r="O36" s="567">
        <v>142</v>
      </c>
      <c r="P36" s="567">
        <v>19454</v>
      </c>
      <c r="Q36" s="560"/>
      <c r="R36" s="568">
        <v>137</v>
      </c>
    </row>
    <row r="37" spans="1:18" ht="14.45" customHeight="1" x14ac:dyDescent="0.2">
      <c r="A37" s="554" t="s">
        <v>1341</v>
      </c>
      <c r="B37" s="555" t="s">
        <v>1342</v>
      </c>
      <c r="C37" s="555" t="s">
        <v>483</v>
      </c>
      <c r="D37" s="555" t="s">
        <v>1343</v>
      </c>
      <c r="E37" s="555" t="s">
        <v>1406</v>
      </c>
      <c r="F37" s="555" t="s">
        <v>1407</v>
      </c>
      <c r="G37" s="567">
        <v>346</v>
      </c>
      <c r="H37" s="567">
        <v>173000</v>
      </c>
      <c r="I37" s="555"/>
      <c r="J37" s="555">
        <v>500</v>
      </c>
      <c r="K37" s="567">
        <v>238</v>
      </c>
      <c r="L37" s="567">
        <v>119952</v>
      </c>
      <c r="M37" s="555"/>
      <c r="N37" s="555">
        <v>504</v>
      </c>
      <c r="O37" s="567">
        <v>258</v>
      </c>
      <c r="P37" s="567">
        <v>139836</v>
      </c>
      <c r="Q37" s="560"/>
      <c r="R37" s="568">
        <v>542</v>
      </c>
    </row>
    <row r="38" spans="1:18" ht="14.45" customHeight="1" x14ac:dyDescent="0.2">
      <c r="A38" s="554" t="s">
        <v>1341</v>
      </c>
      <c r="B38" s="555" t="s">
        <v>1342</v>
      </c>
      <c r="C38" s="555" t="s">
        <v>483</v>
      </c>
      <c r="D38" s="555" t="s">
        <v>1343</v>
      </c>
      <c r="E38" s="555" t="s">
        <v>1408</v>
      </c>
      <c r="F38" s="555" t="s">
        <v>1409</v>
      </c>
      <c r="G38" s="567">
        <v>3077</v>
      </c>
      <c r="H38" s="567">
        <v>1424651</v>
      </c>
      <c r="I38" s="555"/>
      <c r="J38" s="555">
        <v>463</v>
      </c>
      <c r="K38" s="567">
        <v>2692</v>
      </c>
      <c r="L38" s="567">
        <v>1257164</v>
      </c>
      <c r="M38" s="555"/>
      <c r="N38" s="555">
        <v>467</v>
      </c>
      <c r="O38" s="567">
        <v>3550</v>
      </c>
      <c r="P38" s="567">
        <v>1750150</v>
      </c>
      <c r="Q38" s="560"/>
      <c r="R38" s="568">
        <v>493</v>
      </c>
    </row>
    <row r="39" spans="1:18" ht="14.45" customHeight="1" x14ac:dyDescent="0.2">
      <c r="A39" s="554" t="s">
        <v>1341</v>
      </c>
      <c r="B39" s="555" t="s">
        <v>1342</v>
      </c>
      <c r="C39" s="555" t="s">
        <v>483</v>
      </c>
      <c r="D39" s="555" t="s">
        <v>1343</v>
      </c>
      <c r="E39" s="555" t="s">
        <v>1410</v>
      </c>
      <c r="F39" s="555" t="s">
        <v>1411</v>
      </c>
      <c r="G39" s="567">
        <v>9830</v>
      </c>
      <c r="H39" s="567">
        <v>579970</v>
      </c>
      <c r="I39" s="555"/>
      <c r="J39" s="555">
        <v>59</v>
      </c>
      <c r="K39" s="567">
        <v>8259</v>
      </c>
      <c r="L39" s="567">
        <v>487281</v>
      </c>
      <c r="M39" s="555"/>
      <c r="N39" s="555">
        <v>59</v>
      </c>
      <c r="O39" s="567">
        <v>10406</v>
      </c>
      <c r="P39" s="567">
        <v>655578</v>
      </c>
      <c r="Q39" s="560"/>
      <c r="R39" s="568">
        <v>63</v>
      </c>
    </row>
    <row r="40" spans="1:18" ht="14.45" customHeight="1" x14ac:dyDescent="0.2">
      <c r="A40" s="554" t="s">
        <v>1341</v>
      </c>
      <c r="B40" s="555" t="s">
        <v>1342</v>
      </c>
      <c r="C40" s="555" t="s">
        <v>483</v>
      </c>
      <c r="D40" s="555" t="s">
        <v>1343</v>
      </c>
      <c r="E40" s="555" t="s">
        <v>1412</v>
      </c>
      <c r="F40" s="555" t="s">
        <v>1413</v>
      </c>
      <c r="G40" s="567">
        <v>46</v>
      </c>
      <c r="H40" s="567">
        <v>100234</v>
      </c>
      <c r="I40" s="555"/>
      <c r="J40" s="555">
        <v>2179</v>
      </c>
      <c r="K40" s="567">
        <v>41</v>
      </c>
      <c r="L40" s="567">
        <v>89503</v>
      </c>
      <c r="M40" s="555"/>
      <c r="N40" s="555">
        <v>2183</v>
      </c>
      <c r="O40" s="567"/>
      <c r="P40" s="567"/>
      <c r="Q40" s="560"/>
      <c r="R40" s="568"/>
    </row>
    <row r="41" spans="1:18" ht="14.45" customHeight="1" x14ac:dyDescent="0.2">
      <c r="A41" s="554" t="s">
        <v>1341</v>
      </c>
      <c r="B41" s="555" t="s">
        <v>1342</v>
      </c>
      <c r="C41" s="555" t="s">
        <v>483</v>
      </c>
      <c r="D41" s="555" t="s">
        <v>1343</v>
      </c>
      <c r="E41" s="555" t="s">
        <v>1412</v>
      </c>
      <c r="F41" s="555"/>
      <c r="G41" s="567">
        <v>161</v>
      </c>
      <c r="H41" s="567">
        <v>350819</v>
      </c>
      <c r="I41" s="555"/>
      <c r="J41" s="555">
        <v>2179</v>
      </c>
      <c r="K41" s="567">
        <v>38</v>
      </c>
      <c r="L41" s="567">
        <v>82954</v>
      </c>
      <c r="M41" s="555"/>
      <c r="N41" s="555">
        <v>2183</v>
      </c>
      <c r="O41" s="567"/>
      <c r="P41" s="567"/>
      <c r="Q41" s="560"/>
      <c r="R41" s="568"/>
    </row>
    <row r="42" spans="1:18" ht="14.45" customHeight="1" x14ac:dyDescent="0.2">
      <c r="A42" s="554" t="s">
        <v>1341</v>
      </c>
      <c r="B42" s="555" t="s">
        <v>1342</v>
      </c>
      <c r="C42" s="555" t="s">
        <v>483</v>
      </c>
      <c r="D42" s="555" t="s">
        <v>1343</v>
      </c>
      <c r="E42" s="555" t="s">
        <v>1414</v>
      </c>
      <c r="F42" s="555" t="s">
        <v>1415</v>
      </c>
      <c r="G42" s="567">
        <v>75</v>
      </c>
      <c r="H42" s="567">
        <v>787500</v>
      </c>
      <c r="I42" s="555"/>
      <c r="J42" s="555">
        <v>10500</v>
      </c>
      <c r="K42" s="567">
        <v>116</v>
      </c>
      <c r="L42" s="567">
        <v>1221480</v>
      </c>
      <c r="M42" s="555"/>
      <c r="N42" s="555">
        <v>10530</v>
      </c>
      <c r="O42" s="567">
        <v>69</v>
      </c>
      <c r="P42" s="567">
        <v>731745</v>
      </c>
      <c r="Q42" s="560"/>
      <c r="R42" s="568">
        <v>10605</v>
      </c>
    </row>
    <row r="43" spans="1:18" ht="14.45" customHeight="1" x14ac:dyDescent="0.2">
      <c r="A43" s="554" t="s">
        <v>1341</v>
      </c>
      <c r="B43" s="555" t="s">
        <v>1342</v>
      </c>
      <c r="C43" s="555" t="s">
        <v>483</v>
      </c>
      <c r="D43" s="555" t="s">
        <v>1343</v>
      </c>
      <c r="E43" s="555" t="s">
        <v>1416</v>
      </c>
      <c r="F43" s="555" t="s">
        <v>1417</v>
      </c>
      <c r="G43" s="567">
        <v>20</v>
      </c>
      <c r="H43" s="567">
        <v>5140</v>
      </c>
      <c r="I43" s="555"/>
      <c r="J43" s="555">
        <v>257</v>
      </c>
      <c r="K43" s="567">
        <v>12</v>
      </c>
      <c r="L43" s="567">
        <v>3108</v>
      </c>
      <c r="M43" s="555"/>
      <c r="N43" s="555">
        <v>259</v>
      </c>
      <c r="O43" s="567">
        <v>19</v>
      </c>
      <c r="P43" s="567">
        <v>5206</v>
      </c>
      <c r="Q43" s="560"/>
      <c r="R43" s="568">
        <v>274</v>
      </c>
    </row>
    <row r="44" spans="1:18" ht="14.45" customHeight="1" x14ac:dyDescent="0.2">
      <c r="A44" s="554" t="s">
        <v>1341</v>
      </c>
      <c r="B44" s="555" t="s">
        <v>1342</v>
      </c>
      <c r="C44" s="555" t="s">
        <v>483</v>
      </c>
      <c r="D44" s="555" t="s">
        <v>1343</v>
      </c>
      <c r="E44" s="555" t="s">
        <v>1418</v>
      </c>
      <c r="F44" s="555" t="s">
        <v>1419</v>
      </c>
      <c r="G44" s="567">
        <v>11692</v>
      </c>
      <c r="H44" s="567">
        <v>2092868</v>
      </c>
      <c r="I44" s="555"/>
      <c r="J44" s="555">
        <v>179</v>
      </c>
      <c r="K44" s="567">
        <v>12321</v>
      </c>
      <c r="L44" s="567">
        <v>2230101</v>
      </c>
      <c r="M44" s="555"/>
      <c r="N44" s="555">
        <v>181</v>
      </c>
      <c r="O44" s="567">
        <v>13708</v>
      </c>
      <c r="P44" s="567">
        <v>2604520</v>
      </c>
      <c r="Q44" s="560"/>
      <c r="R44" s="568">
        <v>190</v>
      </c>
    </row>
    <row r="45" spans="1:18" ht="14.45" customHeight="1" x14ac:dyDescent="0.2">
      <c r="A45" s="554" t="s">
        <v>1341</v>
      </c>
      <c r="B45" s="555" t="s">
        <v>1342</v>
      </c>
      <c r="C45" s="555" t="s">
        <v>483</v>
      </c>
      <c r="D45" s="555" t="s">
        <v>1343</v>
      </c>
      <c r="E45" s="555" t="s">
        <v>1420</v>
      </c>
      <c r="F45" s="555" t="s">
        <v>1421</v>
      </c>
      <c r="G45" s="567">
        <v>4391</v>
      </c>
      <c r="H45" s="567">
        <v>382017</v>
      </c>
      <c r="I45" s="555"/>
      <c r="J45" s="555">
        <v>87</v>
      </c>
      <c r="K45" s="567">
        <v>3798</v>
      </c>
      <c r="L45" s="567">
        <v>334224</v>
      </c>
      <c r="M45" s="555"/>
      <c r="N45" s="555">
        <v>88</v>
      </c>
      <c r="O45" s="567">
        <v>4067</v>
      </c>
      <c r="P45" s="567">
        <v>378231</v>
      </c>
      <c r="Q45" s="560"/>
      <c r="R45" s="568">
        <v>93</v>
      </c>
    </row>
    <row r="46" spans="1:18" ht="14.45" customHeight="1" x14ac:dyDescent="0.2">
      <c r="A46" s="554" t="s">
        <v>1341</v>
      </c>
      <c r="B46" s="555" t="s">
        <v>1342</v>
      </c>
      <c r="C46" s="555" t="s">
        <v>483</v>
      </c>
      <c r="D46" s="555" t="s">
        <v>1343</v>
      </c>
      <c r="E46" s="555" t="s">
        <v>1422</v>
      </c>
      <c r="F46" s="555" t="s">
        <v>1423</v>
      </c>
      <c r="G46" s="567"/>
      <c r="H46" s="567"/>
      <c r="I46" s="555"/>
      <c r="J46" s="555"/>
      <c r="K46" s="567">
        <v>1</v>
      </c>
      <c r="L46" s="567">
        <v>181</v>
      </c>
      <c r="M46" s="555"/>
      <c r="N46" s="555">
        <v>181</v>
      </c>
      <c r="O46" s="567"/>
      <c r="P46" s="567"/>
      <c r="Q46" s="560"/>
      <c r="R46" s="568"/>
    </row>
    <row r="47" spans="1:18" ht="14.45" customHeight="1" x14ac:dyDescent="0.2">
      <c r="A47" s="554" t="s">
        <v>1341</v>
      </c>
      <c r="B47" s="555" t="s">
        <v>1342</v>
      </c>
      <c r="C47" s="555" t="s">
        <v>483</v>
      </c>
      <c r="D47" s="555" t="s">
        <v>1343</v>
      </c>
      <c r="E47" s="555" t="s">
        <v>1424</v>
      </c>
      <c r="F47" s="555" t="s">
        <v>1425</v>
      </c>
      <c r="G47" s="567">
        <v>279</v>
      </c>
      <c r="H47" s="567">
        <v>47988</v>
      </c>
      <c r="I47" s="555"/>
      <c r="J47" s="555">
        <v>172</v>
      </c>
      <c r="K47" s="567">
        <v>243</v>
      </c>
      <c r="L47" s="567">
        <v>42282</v>
      </c>
      <c r="M47" s="555"/>
      <c r="N47" s="555">
        <v>174</v>
      </c>
      <c r="O47" s="567">
        <v>320</v>
      </c>
      <c r="P47" s="567">
        <v>58560</v>
      </c>
      <c r="Q47" s="560"/>
      <c r="R47" s="568">
        <v>183</v>
      </c>
    </row>
    <row r="48" spans="1:18" ht="14.45" customHeight="1" x14ac:dyDescent="0.2">
      <c r="A48" s="554" t="s">
        <v>1341</v>
      </c>
      <c r="B48" s="555" t="s">
        <v>1342</v>
      </c>
      <c r="C48" s="555" t="s">
        <v>483</v>
      </c>
      <c r="D48" s="555" t="s">
        <v>1343</v>
      </c>
      <c r="E48" s="555" t="s">
        <v>1426</v>
      </c>
      <c r="F48" s="555" t="s">
        <v>1427</v>
      </c>
      <c r="G48" s="567">
        <v>190</v>
      </c>
      <c r="H48" s="567">
        <v>5890</v>
      </c>
      <c r="I48" s="555"/>
      <c r="J48" s="555">
        <v>31</v>
      </c>
      <c r="K48" s="567">
        <v>149</v>
      </c>
      <c r="L48" s="567">
        <v>4619</v>
      </c>
      <c r="M48" s="555"/>
      <c r="N48" s="555">
        <v>31</v>
      </c>
      <c r="O48" s="567">
        <v>166</v>
      </c>
      <c r="P48" s="567">
        <v>5312</v>
      </c>
      <c r="Q48" s="560"/>
      <c r="R48" s="568">
        <v>32</v>
      </c>
    </row>
    <row r="49" spans="1:18" ht="14.45" customHeight="1" x14ac:dyDescent="0.2">
      <c r="A49" s="554" t="s">
        <v>1341</v>
      </c>
      <c r="B49" s="555" t="s">
        <v>1342</v>
      </c>
      <c r="C49" s="555" t="s">
        <v>483</v>
      </c>
      <c r="D49" s="555" t="s">
        <v>1343</v>
      </c>
      <c r="E49" s="555" t="s">
        <v>1428</v>
      </c>
      <c r="F49" s="555" t="s">
        <v>1429</v>
      </c>
      <c r="G49" s="567">
        <v>415</v>
      </c>
      <c r="H49" s="567">
        <v>73870</v>
      </c>
      <c r="I49" s="555"/>
      <c r="J49" s="555">
        <v>178</v>
      </c>
      <c r="K49" s="567">
        <v>138</v>
      </c>
      <c r="L49" s="567">
        <v>24840</v>
      </c>
      <c r="M49" s="555"/>
      <c r="N49" s="555">
        <v>180</v>
      </c>
      <c r="O49" s="567">
        <v>109</v>
      </c>
      <c r="P49" s="567">
        <v>20601</v>
      </c>
      <c r="Q49" s="560"/>
      <c r="R49" s="568">
        <v>189</v>
      </c>
    </row>
    <row r="50" spans="1:18" ht="14.45" customHeight="1" x14ac:dyDescent="0.2">
      <c r="A50" s="554" t="s">
        <v>1341</v>
      </c>
      <c r="B50" s="555" t="s">
        <v>1342</v>
      </c>
      <c r="C50" s="555" t="s">
        <v>483</v>
      </c>
      <c r="D50" s="555" t="s">
        <v>1343</v>
      </c>
      <c r="E50" s="555" t="s">
        <v>1430</v>
      </c>
      <c r="F50" s="555" t="s">
        <v>1431</v>
      </c>
      <c r="G50" s="567">
        <v>1158</v>
      </c>
      <c r="H50" s="567">
        <v>309186</v>
      </c>
      <c r="I50" s="555"/>
      <c r="J50" s="555">
        <v>267</v>
      </c>
      <c r="K50" s="567">
        <v>1058</v>
      </c>
      <c r="L50" s="567">
        <v>284602</v>
      </c>
      <c r="M50" s="555"/>
      <c r="N50" s="555">
        <v>269</v>
      </c>
      <c r="O50" s="567">
        <v>1170</v>
      </c>
      <c r="P50" s="567">
        <v>336960</v>
      </c>
      <c r="Q50" s="560"/>
      <c r="R50" s="568">
        <v>288</v>
      </c>
    </row>
    <row r="51" spans="1:18" ht="14.45" customHeight="1" x14ac:dyDescent="0.2">
      <c r="A51" s="554" t="s">
        <v>1341</v>
      </c>
      <c r="B51" s="555" t="s">
        <v>1342</v>
      </c>
      <c r="C51" s="555" t="s">
        <v>483</v>
      </c>
      <c r="D51" s="555" t="s">
        <v>1343</v>
      </c>
      <c r="E51" s="555" t="s">
        <v>1432</v>
      </c>
      <c r="F51" s="555" t="s">
        <v>1433</v>
      </c>
      <c r="G51" s="567">
        <v>1376</v>
      </c>
      <c r="H51" s="567">
        <v>2952896</v>
      </c>
      <c r="I51" s="555"/>
      <c r="J51" s="555">
        <v>2146</v>
      </c>
      <c r="K51" s="567">
        <v>1222</v>
      </c>
      <c r="L51" s="567">
        <v>2635854</v>
      </c>
      <c r="M51" s="555"/>
      <c r="N51" s="555">
        <v>2157</v>
      </c>
      <c r="O51" s="567">
        <v>1052</v>
      </c>
      <c r="P51" s="567">
        <v>2417496</v>
      </c>
      <c r="Q51" s="560"/>
      <c r="R51" s="568">
        <v>2298</v>
      </c>
    </row>
    <row r="52" spans="1:18" ht="14.45" customHeight="1" x14ac:dyDescent="0.2">
      <c r="A52" s="554" t="s">
        <v>1341</v>
      </c>
      <c r="B52" s="555" t="s">
        <v>1342</v>
      </c>
      <c r="C52" s="555" t="s">
        <v>483</v>
      </c>
      <c r="D52" s="555" t="s">
        <v>1343</v>
      </c>
      <c r="E52" s="555" t="s">
        <v>1434</v>
      </c>
      <c r="F52" s="555" t="s">
        <v>1435</v>
      </c>
      <c r="G52" s="567">
        <v>6</v>
      </c>
      <c r="H52" s="567">
        <v>1464</v>
      </c>
      <c r="I52" s="555"/>
      <c r="J52" s="555">
        <v>244</v>
      </c>
      <c r="K52" s="567">
        <v>7</v>
      </c>
      <c r="L52" s="567">
        <v>1722</v>
      </c>
      <c r="M52" s="555"/>
      <c r="N52" s="555">
        <v>246</v>
      </c>
      <c r="O52" s="567">
        <v>6</v>
      </c>
      <c r="P52" s="567">
        <v>1590</v>
      </c>
      <c r="Q52" s="560"/>
      <c r="R52" s="568">
        <v>265</v>
      </c>
    </row>
    <row r="53" spans="1:18" ht="14.45" customHeight="1" x14ac:dyDescent="0.2">
      <c r="A53" s="554" t="s">
        <v>1341</v>
      </c>
      <c r="B53" s="555" t="s">
        <v>1342</v>
      </c>
      <c r="C53" s="555" t="s">
        <v>483</v>
      </c>
      <c r="D53" s="555" t="s">
        <v>1343</v>
      </c>
      <c r="E53" s="555" t="s">
        <v>1436</v>
      </c>
      <c r="F53" s="555" t="s">
        <v>1437</v>
      </c>
      <c r="G53" s="567">
        <v>12</v>
      </c>
      <c r="H53" s="567">
        <v>5220</v>
      </c>
      <c r="I53" s="555"/>
      <c r="J53" s="555">
        <v>435</v>
      </c>
      <c r="K53" s="567">
        <v>8</v>
      </c>
      <c r="L53" s="567">
        <v>3536</v>
      </c>
      <c r="M53" s="555"/>
      <c r="N53" s="555">
        <v>442</v>
      </c>
      <c r="O53" s="567">
        <v>13</v>
      </c>
      <c r="P53" s="567">
        <v>5928</v>
      </c>
      <c r="Q53" s="560"/>
      <c r="R53" s="568">
        <v>456</v>
      </c>
    </row>
    <row r="54" spans="1:18" ht="14.45" customHeight="1" x14ac:dyDescent="0.2">
      <c r="A54" s="554" t="s">
        <v>1341</v>
      </c>
      <c r="B54" s="555" t="s">
        <v>1342</v>
      </c>
      <c r="C54" s="555" t="s">
        <v>483</v>
      </c>
      <c r="D54" s="555" t="s">
        <v>1343</v>
      </c>
      <c r="E54" s="555" t="s">
        <v>1438</v>
      </c>
      <c r="F54" s="555" t="s">
        <v>1439</v>
      </c>
      <c r="G54" s="567">
        <v>1</v>
      </c>
      <c r="H54" s="567">
        <v>865</v>
      </c>
      <c r="I54" s="555"/>
      <c r="J54" s="555">
        <v>865</v>
      </c>
      <c r="K54" s="567"/>
      <c r="L54" s="567"/>
      <c r="M54" s="555"/>
      <c r="N54" s="555"/>
      <c r="O54" s="567"/>
      <c r="P54" s="567"/>
      <c r="Q54" s="560"/>
      <c r="R54" s="568"/>
    </row>
    <row r="55" spans="1:18" ht="14.45" customHeight="1" x14ac:dyDescent="0.2">
      <c r="A55" s="554" t="s">
        <v>1341</v>
      </c>
      <c r="B55" s="555" t="s">
        <v>1342</v>
      </c>
      <c r="C55" s="555" t="s">
        <v>483</v>
      </c>
      <c r="D55" s="555" t="s">
        <v>1343</v>
      </c>
      <c r="E55" s="555" t="s">
        <v>1440</v>
      </c>
      <c r="F55" s="555" t="s">
        <v>1347</v>
      </c>
      <c r="G55" s="567">
        <v>3</v>
      </c>
      <c r="H55" s="567">
        <v>114</v>
      </c>
      <c r="I55" s="555"/>
      <c r="J55" s="555">
        <v>38</v>
      </c>
      <c r="K55" s="567">
        <v>3</v>
      </c>
      <c r="L55" s="567">
        <v>117</v>
      </c>
      <c r="M55" s="555"/>
      <c r="N55" s="555">
        <v>39</v>
      </c>
      <c r="O55" s="567">
        <v>2</v>
      </c>
      <c r="P55" s="567">
        <v>84</v>
      </c>
      <c r="Q55" s="560"/>
      <c r="R55" s="568">
        <v>42</v>
      </c>
    </row>
    <row r="56" spans="1:18" ht="14.45" customHeight="1" x14ac:dyDescent="0.2">
      <c r="A56" s="554" t="s">
        <v>1341</v>
      </c>
      <c r="B56" s="555" t="s">
        <v>1342</v>
      </c>
      <c r="C56" s="555" t="s">
        <v>483</v>
      </c>
      <c r="D56" s="555" t="s">
        <v>1343</v>
      </c>
      <c r="E56" s="555" t="s">
        <v>1441</v>
      </c>
      <c r="F56" s="555" t="s">
        <v>1442</v>
      </c>
      <c r="G56" s="567">
        <v>9</v>
      </c>
      <c r="H56" s="567">
        <v>47358</v>
      </c>
      <c r="I56" s="555"/>
      <c r="J56" s="555">
        <v>5262</v>
      </c>
      <c r="K56" s="567">
        <v>2</v>
      </c>
      <c r="L56" s="567">
        <v>10582</v>
      </c>
      <c r="M56" s="555"/>
      <c r="N56" s="555">
        <v>5291</v>
      </c>
      <c r="O56" s="567">
        <v>11</v>
      </c>
      <c r="P56" s="567">
        <v>60104</v>
      </c>
      <c r="Q56" s="560"/>
      <c r="R56" s="568">
        <v>5464</v>
      </c>
    </row>
    <row r="57" spans="1:18" ht="14.45" customHeight="1" x14ac:dyDescent="0.2">
      <c r="A57" s="554" t="s">
        <v>1341</v>
      </c>
      <c r="B57" s="555" t="s">
        <v>1342</v>
      </c>
      <c r="C57" s="555" t="s">
        <v>483</v>
      </c>
      <c r="D57" s="555" t="s">
        <v>1343</v>
      </c>
      <c r="E57" s="555" t="s">
        <v>1443</v>
      </c>
      <c r="F57" s="555" t="s">
        <v>1444</v>
      </c>
      <c r="G57" s="567"/>
      <c r="H57" s="567"/>
      <c r="I57" s="555"/>
      <c r="J57" s="555"/>
      <c r="K57" s="567">
        <v>6</v>
      </c>
      <c r="L57" s="567">
        <v>6522</v>
      </c>
      <c r="M57" s="555"/>
      <c r="N57" s="555">
        <v>1087</v>
      </c>
      <c r="O57" s="567"/>
      <c r="P57" s="567"/>
      <c r="Q57" s="560"/>
      <c r="R57" s="568"/>
    </row>
    <row r="58" spans="1:18" ht="14.45" customHeight="1" x14ac:dyDescent="0.2">
      <c r="A58" s="554" t="s">
        <v>1341</v>
      </c>
      <c r="B58" s="555" t="s">
        <v>1342</v>
      </c>
      <c r="C58" s="555" t="s">
        <v>483</v>
      </c>
      <c r="D58" s="555" t="s">
        <v>1343</v>
      </c>
      <c r="E58" s="555" t="s">
        <v>1445</v>
      </c>
      <c r="F58" s="555" t="s">
        <v>1446</v>
      </c>
      <c r="G58" s="567">
        <v>291</v>
      </c>
      <c r="H58" s="567">
        <v>84681</v>
      </c>
      <c r="I58" s="555"/>
      <c r="J58" s="555">
        <v>291</v>
      </c>
      <c r="K58" s="567">
        <v>292</v>
      </c>
      <c r="L58" s="567">
        <v>85556</v>
      </c>
      <c r="M58" s="555"/>
      <c r="N58" s="555">
        <v>293</v>
      </c>
      <c r="O58" s="567">
        <v>282</v>
      </c>
      <c r="P58" s="567">
        <v>89112</v>
      </c>
      <c r="Q58" s="560"/>
      <c r="R58" s="568">
        <v>316</v>
      </c>
    </row>
    <row r="59" spans="1:18" ht="14.45" customHeight="1" x14ac:dyDescent="0.2">
      <c r="A59" s="554" t="s">
        <v>1341</v>
      </c>
      <c r="B59" s="555" t="s">
        <v>1342</v>
      </c>
      <c r="C59" s="555" t="s">
        <v>483</v>
      </c>
      <c r="D59" s="555" t="s">
        <v>1343</v>
      </c>
      <c r="E59" s="555" t="s">
        <v>1447</v>
      </c>
      <c r="F59" s="555" t="s">
        <v>1448</v>
      </c>
      <c r="G59" s="567">
        <v>6</v>
      </c>
      <c r="H59" s="567">
        <v>6708</v>
      </c>
      <c r="I59" s="555"/>
      <c r="J59" s="555">
        <v>1118</v>
      </c>
      <c r="K59" s="567">
        <v>4</v>
      </c>
      <c r="L59" s="567">
        <v>4528</v>
      </c>
      <c r="M59" s="555"/>
      <c r="N59" s="555">
        <v>1132</v>
      </c>
      <c r="O59" s="567">
        <v>9</v>
      </c>
      <c r="P59" s="567">
        <v>10791</v>
      </c>
      <c r="Q59" s="560"/>
      <c r="R59" s="568">
        <v>1199</v>
      </c>
    </row>
    <row r="60" spans="1:18" ht="14.45" customHeight="1" x14ac:dyDescent="0.2">
      <c r="A60" s="554" t="s">
        <v>1341</v>
      </c>
      <c r="B60" s="555" t="s">
        <v>1342</v>
      </c>
      <c r="C60" s="555" t="s">
        <v>483</v>
      </c>
      <c r="D60" s="555" t="s">
        <v>1343</v>
      </c>
      <c r="E60" s="555" t="s">
        <v>1449</v>
      </c>
      <c r="F60" s="555" t="s">
        <v>1450</v>
      </c>
      <c r="G60" s="567">
        <v>127</v>
      </c>
      <c r="H60" s="567">
        <v>13843</v>
      </c>
      <c r="I60" s="555"/>
      <c r="J60" s="555">
        <v>109</v>
      </c>
      <c r="K60" s="567">
        <v>110</v>
      </c>
      <c r="L60" s="567">
        <v>12100</v>
      </c>
      <c r="M60" s="555"/>
      <c r="N60" s="555">
        <v>110</v>
      </c>
      <c r="O60" s="567">
        <v>160</v>
      </c>
      <c r="P60" s="567">
        <v>18720</v>
      </c>
      <c r="Q60" s="560"/>
      <c r="R60" s="568">
        <v>117</v>
      </c>
    </row>
    <row r="61" spans="1:18" ht="14.45" customHeight="1" x14ac:dyDescent="0.2">
      <c r="A61" s="554" t="s">
        <v>1341</v>
      </c>
      <c r="B61" s="555" t="s">
        <v>1342</v>
      </c>
      <c r="C61" s="555" t="s">
        <v>483</v>
      </c>
      <c r="D61" s="555" t="s">
        <v>1343</v>
      </c>
      <c r="E61" s="555" t="s">
        <v>1451</v>
      </c>
      <c r="F61" s="555" t="s">
        <v>1452</v>
      </c>
      <c r="G61" s="567">
        <v>17</v>
      </c>
      <c r="H61" s="567">
        <v>5372</v>
      </c>
      <c r="I61" s="555"/>
      <c r="J61" s="555">
        <v>316</v>
      </c>
      <c r="K61" s="567">
        <v>26</v>
      </c>
      <c r="L61" s="567">
        <v>8268</v>
      </c>
      <c r="M61" s="555"/>
      <c r="N61" s="555">
        <v>318</v>
      </c>
      <c r="O61" s="567">
        <v>8</v>
      </c>
      <c r="P61" s="567">
        <v>2632</v>
      </c>
      <c r="Q61" s="560"/>
      <c r="R61" s="568">
        <v>329</v>
      </c>
    </row>
    <row r="62" spans="1:18" ht="14.45" customHeight="1" x14ac:dyDescent="0.2">
      <c r="A62" s="554" t="s">
        <v>1341</v>
      </c>
      <c r="B62" s="555" t="s">
        <v>1342</v>
      </c>
      <c r="C62" s="555" t="s">
        <v>483</v>
      </c>
      <c r="D62" s="555" t="s">
        <v>1343</v>
      </c>
      <c r="E62" s="555" t="s">
        <v>1453</v>
      </c>
      <c r="F62" s="555" t="s">
        <v>1454</v>
      </c>
      <c r="G62" s="567"/>
      <c r="H62" s="567"/>
      <c r="I62" s="555"/>
      <c r="J62" s="555"/>
      <c r="K62" s="567">
        <v>1</v>
      </c>
      <c r="L62" s="567">
        <v>2432</v>
      </c>
      <c r="M62" s="555"/>
      <c r="N62" s="555">
        <v>2432</v>
      </c>
      <c r="O62" s="567"/>
      <c r="P62" s="567"/>
      <c r="Q62" s="560"/>
      <c r="R62" s="568"/>
    </row>
    <row r="63" spans="1:18" ht="14.45" customHeight="1" x14ac:dyDescent="0.2">
      <c r="A63" s="554" t="s">
        <v>1341</v>
      </c>
      <c r="B63" s="555" t="s">
        <v>1342</v>
      </c>
      <c r="C63" s="555" t="s">
        <v>483</v>
      </c>
      <c r="D63" s="555" t="s">
        <v>1343</v>
      </c>
      <c r="E63" s="555" t="s">
        <v>1455</v>
      </c>
      <c r="F63" s="555" t="s">
        <v>1456</v>
      </c>
      <c r="G63" s="567">
        <v>152</v>
      </c>
      <c r="H63" s="567">
        <v>0</v>
      </c>
      <c r="I63" s="555"/>
      <c r="J63" s="555">
        <v>0</v>
      </c>
      <c r="K63" s="567">
        <v>157</v>
      </c>
      <c r="L63" s="567">
        <v>0</v>
      </c>
      <c r="M63" s="555"/>
      <c r="N63" s="555">
        <v>0</v>
      </c>
      <c r="O63" s="567">
        <v>139</v>
      </c>
      <c r="P63" s="567">
        <v>302881</v>
      </c>
      <c r="Q63" s="560"/>
      <c r="R63" s="568">
        <v>2179</v>
      </c>
    </row>
    <row r="64" spans="1:18" ht="14.45" customHeight="1" x14ac:dyDescent="0.2">
      <c r="A64" s="554" t="s">
        <v>1341</v>
      </c>
      <c r="B64" s="555" t="s">
        <v>1342</v>
      </c>
      <c r="C64" s="555" t="s">
        <v>483</v>
      </c>
      <c r="D64" s="555" t="s">
        <v>1343</v>
      </c>
      <c r="E64" s="555" t="s">
        <v>1457</v>
      </c>
      <c r="F64" s="555" t="s">
        <v>1458</v>
      </c>
      <c r="G64" s="567"/>
      <c r="H64" s="567"/>
      <c r="I64" s="555"/>
      <c r="J64" s="555"/>
      <c r="K64" s="567"/>
      <c r="L64" s="567"/>
      <c r="M64" s="555"/>
      <c r="N64" s="555"/>
      <c r="O64" s="567">
        <v>2</v>
      </c>
      <c r="P64" s="567">
        <v>25586</v>
      </c>
      <c r="Q64" s="560"/>
      <c r="R64" s="568">
        <v>12793</v>
      </c>
    </row>
    <row r="65" spans="1:18" ht="14.45" customHeight="1" x14ac:dyDescent="0.2">
      <c r="A65" s="554" t="s">
        <v>1341</v>
      </c>
      <c r="B65" s="555" t="s">
        <v>1342</v>
      </c>
      <c r="C65" s="555" t="s">
        <v>483</v>
      </c>
      <c r="D65" s="555" t="s">
        <v>1343</v>
      </c>
      <c r="E65" s="555" t="s">
        <v>1459</v>
      </c>
      <c r="F65" s="555" t="s">
        <v>1460</v>
      </c>
      <c r="G65" s="567">
        <v>71</v>
      </c>
      <c r="H65" s="567">
        <v>0</v>
      </c>
      <c r="I65" s="555"/>
      <c r="J65" s="555">
        <v>0</v>
      </c>
      <c r="K65" s="567">
        <v>51</v>
      </c>
      <c r="L65" s="567">
        <v>0</v>
      </c>
      <c r="M65" s="555"/>
      <c r="N65" s="555">
        <v>0</v>
      </c>
      <c r="O65" s="567">
        <v>47</v>
      </c>
      <c r="P65" s="567">
        <v>49491</v>
      </c>
      <c r="Q65" s="560"/>
      <c r="R65" s="568">
        <v>1053</v>
      </c>
    </row>
    <row r="66" spans="1:18" ht="14.45" customHeight="1" x14ac:dyDescent="0.2">
      <c r="A66" s="554" t="s">
        <v>1341</v>
      </c>
      <c r="B66" s="555" t="s">
        <v>1342</v>
      </c>
      <c r="C66" s="555" t="s">
        <v>483</v>
      </c>
      <c r="D66" s="555" t="s">
        <v>1343</v>
      </c>
      <c r="E66" s="555" t="s">
        <v>1461</v>
      </c>
      <c r="F66" s="555" t="s">
        <v>1462</v>
      </c>
      <c r="G66" s="567">
        <v>586</v>
      </c>
      <c r="H66" s="567">
        <v>2814558</v>
      </c>
      <c r="I66" s="555"/>
      <c r="J66" s="555">
        <v>4803</v>
      </c>
      <c r="K66" s="567">
        <v>546</v>
      </c>
      <c r="L66" s="567">
        <v>2633904</v>
      </c>
      <c r="M66" s="555"/>
      <c r="N66" s="555">
        <v>4824</v>
      </c>
      <c r="O66" s="567">
        <v>699</v>
      </c>
      <c r="P66" s="567">
        <v>3417411</v>
      </c>
      <c r="Q66" s="560"/>
      <c r="R66" s="568">
        <v>4889</v>
      </c>
    </row>
    <row r="67" spans="1:18" ht="14.45" customHeight="1" x14ac:dyDescent="0.2">
      <c r="A67" s="554" t="s">
        <v>1341</v>
      </c>
      <c r="B67" s="555" t="s">
        <v>1342</v>
      </c>
      <c r="C67" s="555" t="s">
        <v>483</v>
      </c>
      <c r="D67" s="555" t="s">
        <v>1343</v>
      </c>
      <c r="E67" s="555" t="s">
        <v>1463</v>
      </c>
      <c r="F67" s="555" t="s">
        <v>1464</v>
      </c>
      <c r="G67" s="567">
        <v>246</v>
      </c>
      <c r="H67" s="567">
        <v>150552</v>
      </c>
      <c r="I67" s="555"/>
      <c r="J67" s="555">
        <v>612</v>
      </c>
      <c r="K67" s="567">
        <v>286</v>
      </c>
      <c r="L67" s="567">
        <v>175890</v>
      </c>
      <c r="M67" s="555"/>
      <c r="N67" s="555">
        <v>615</v>
      </c>
      <c r="O67" s="567">
        <v>378</v>
      </c>
      <c r="P67" s="567">
        <v>242676</v>
      </c>
      <c r="Q67" s="560"/>
      <c r="R67" s="568">
        <v>642</v>
      </c>
    </row>
    <row r="68" spans="1:18" ht="14.45" customHeight="1" x14ac:dyDescent="0.2">
      <c r="A68" s="554" t="s">
        <v>1341</v>
      </c>
      <c r="B68" s="555" t="s">
        <v>1342</v>
      </c>
      <c r="C68" s="555" t="s">
        <v>483</v>
      </c>
      <c r="D68" s="555" t="s">
        <v>1343</v>
      </c>
      <c r="E68" s="555" t="s">
        <v>1465</v>
      </c>
      <c r="F68" s="555" t="s">
        <v>1466</v>
      </c>
      <c r="G68" s="567">
        <v>124</v>
      </c>
      <c r="H68" s="567">
        <v>352780</v>
      </c>
      <c r="I68" s="555"/>
      <c r="J68" s="555">
        <v>2845</v>
      </c>
      <c r="K68" s="567">
        <v>133</v>
      </c>
      <c r="L68" s="567">
        <v>378917</v>
      </c>
      <c r="M68" s="555"/>
      <c r="N68" s="555">
        <v>2849</v>
      </c>
      <c r="O68" s="567">
        <v>5</v>
      </c>
      <c r="P68" s="567">
        <v>14405</v>
      </c>
      <c r="Q68" s="560"/>
      <c r="R68" s="568">
        <v>2881</v>
      </c>
    </row>
    <row r="69" spans="1:18" ht="14.45" customHeight="1" x14ac:dyDescent="0.2">
      <c r="A69" s="554" t="s">
        <v>1341</v>
      </c>
      <c r="B69" s="555" t="s">
        <v>1342</v>
      </c>
      <c r="C69" s="555" t="s">
        <v>483</v>
      </c>
      <c r="D69" s="555" t="s">
        <v>1343</v>
      </c>
      <c r="E69" s="555" t="s">
        <v>1467</v>
      </c>
      <c r="F69" s="555" t="s">
        <v>1468</v>
      </c>
      <c r="G69" s="567">
        <v>81</v>
      </c>
      <c r="H69" s="567">
        <v>614466</v>
      </c>
      <c r="I69" s="555"/>
      <c r="J69" s="555">
        <v>7586</v>
      </c>
      <c r="K69" s="567">
        <v>122</v>
      </c>
      <c r="L69" s="567">
        <v>926834</v>
      </c>
      <c r="M69" s="555"/>
      <c r="N69" s="555">
        <v>7597</v>
      </c>
      <c r="O69" s="567">
        <v>38</v>
      </c>
      <c r="P69" s="567">
        <v>291118</v>
      </c>
      <c r="Q69" s="560"/>
      <c r="R69" s="568">
        <v>7661</v>
      </c>
    </row>
    <row r="70" spans="1:18" ht="14.45" customHeight="1" x14ac:dyDescent="0.2">
      <c r="A70" s="554" t="s">
        <v>1341</v>
      </c>
      <c r="B70" s="555" t="s">
        <v>1342</v>
      </c>
      <c r="C70" s="555" t="s">
        <v>483</v>
      </c>
      <c r="D70" s="555" t="s">
        <v>1343</v>
      </c>
      <c r="E70" s="555" t="s">
        <v>1469</v>
      </c>
      <c r="F70" s="555" t="s">
        <v>1470</v>
      </c>
      <c r="G70" s="567">
        <v>6</v>
      </c>
      <c r="H70" s="567">
        <v>96072</v>
      </c>
      <c r="I70" s="555"/>
      <c r="J70" s="555">
        <v>16012</v>
      </c>
      <c r="K70" s="567">
        <v>7</v>
      </c>
      <c r="L70" s="567">
        <v>112112</v>
      </c>
      <c r="M70" s="555"/>
      <c r="N70" s="555">
        <v>16016</v>
      </c>
      <c r="O70" s="567">
        <v>8</v>
      </c>
      <c r="P70" s="567">
        <v>128384</v>
      </c>
      <c r="Q70" s="560"/>
      <c r="R70" s="568">
        <v>16048</v>
      </c>
    </row>
    <row r="71" spans="1:18" ht="14.45" customHeight="1" x14ac:dyDescent="0.2">
      <c r="A71" s="554" t="s">
        <v>1341</v>
      </c>
      <c r="B71" s="555" t="s">
        <v>1342</v>
      </c>
      <c r="C71" s="555" t="s">
        <v>483</v>
      </c>
      <c r="D71" s="555" t="s">
        <v>1343</v>
      </c>
      <c r="E71" s="555" t="s">
        <v>1471</v>
      </c>
      <c r="F71" s="555" t="s">
        <v>1472</v>
      </c>
      <c r="G71" s="567">
        <v>108</v>
      </c>
      <c r="H71" s="567">
        <v>414612</v>
      </c>
      <c r="I71" s="555"/>
      <c r="J71" s="555">
        <v>3839</v>
      </c>
      <c r="K71" s="567">
        <v>172</v>
      </c>
      <c r="L71" s="567">
        <v>660996</v>
      </c>
      <c r="M71" s="555"/>
      <c r="N71" s="555">
        <v>3843</v>
      </c>
      <c r="O71" s="567">
        <v>218</v>
      </c>
      <c r="P71" s="567">
        <v>845186</v>
      </c>
      <c r="Q71" s="560"/>
      <c r="R71" s="568">
        <v>3877</v>
      </c>
    </row>
    <row r="72" spans="1:18" ht="14.45" customHeight="1" x14ac:dyDescent="0.2">
      <c r="A72" s="554" t="s">
        <v>1341</v>
      </c>
      <c r="B72" s="555" t="s">
        <v>1342</v>
      </c>
      <c r="C72" s="555" t="s">
        <v>483</v>
      </c>
      <c r="D72" s="555" t="s">
        <v>1343</v>
      </c>
      <c r="E72" s="555" t="s">
        <v>1473</v>
      </c>
      <c r="F72" s="555" t="s">
        <v>1474</v>
      </c>
      <c r="G72" s="567">
        <v>11</v>
      </c>
      <c r="H72" s="567">
        <v>109945</v>
      </c>
      <c r="I72" s="555"/>
      <c r="J72" s="555">
        <v>9995</v>
      </c>
      <c r="K72" s="567">
        <v>5</v>
      </c>
      <c r="L72" s="567">
        <v>50015</v>
      </c>
      <c r="M72" s="555"/>
      <c r="N72" s="555">
        <v>10003</v>
      </c>
      <c r="O72" s="567">
        <v>14</v>
      </c>
      <c r="P72" s="567">
        <v>140532</v>
      </c>
      <c r="Q72" s="560"/>
      <c r="R72" s="568">
        <v>10038</v>
      </c>
    </row>
    <row r="73" spans="1:18" ht="14.45" customHeight="1" x14ac:dyDescent="0.2">
      <c r="A73" s="554" t="s">
        <v>1341</v>
      </c>
      <c r="B73" s="555" t="s">
        <v>1342</v>
      </c>
      <c r="C73" s="555" t="s">
        <v>483</v>
      </c>
      <c r="D73" s="555" t="s">
        <v>1343</v>
      </c>
      <c r="E73" s="555" t="s">
        <v>1475</v>
      </c>
      <c r="F73" s="555" t="s">
        <v>1476</v>
      </c>
      <c r="G73" s="567">
        <v>1</v>
      </c>
      <c r="H73" s="567">
        <v>1142</v>
      </c>
      <c r="I73" s="555"/>
      <c r="J73" s="555">
        <v>1142</v>
      </c>
      <c r="K73" s="567"/>
      <c r="L73" s="567"/>
      <c r="M73" s="555"/>
      <c r="N73" s="555"/>
      <c r="O73" s="567">
        <v>3</v>
      </c>
      <c r="P73" s="567">
        <v>3477</v>
      </c>
      <c r="Q73" s="560"/>
      <c r="R73" s="568">
        <v>1159</v>
      </c>
    </row>
    <row r="74" spans="1:18" ht="14.45" customHeight="1" x14ac:dyDescent="0.2">
      <c r="A74" s="554" t="s">
        <v>1341</v>
      </c>
      <c r="B74" s="555" t="s">
        <v>1342</v>
      </c>
      <c r="C74" s="555" t="s">
        <v>483</v>
      </c>
      <c r="D74" s="555" t="s">
        <v>1343</v>
      </c>
      <c r="E74" s="555" t="s">
        <v>1477</v>
      </c>
      <c r="F74" s="555" t="s">
        <v>1478</v>
      </c>
      <c r="G74" s="567"/>
      <c r="H74" s="567"/>
      <c r="I74" s="555"/>
      <c r="J74" s="555"/>
      <c r="K74" s="567"/>
      <c r="L74" s="567"/>
      <c r="M74" s="555"/>
      <c r="N74" s="555"/>
      <c r="O74" s="567">
        <v>1</v>
      </c>
      <c r="P74" s="567">
        <v>562</v>
      </c>
      <c r="Q74" s="560"/>
      <c r="R74" s="568">
        <v>562</v>
      </c>
    </row>
    <row r="75" spans="1:18" ht="14.45" customHeight="1" x14ac:dyDescent="0.2">
      <c r="A75" s="554" t="s">
        <v>1341</v>
      </c>
      <c r="B75" s="555" t="s">
        <v>1342</v>
      </c>
      <c r="C75" s="555" t="s">
        <v>483</v>
      </c>
      <c r="D75" s="555" t="s">
        <v>1343</v>
      </c>
      <c r="E75" s="555" t="s">
        <v>1479</v>
      </c>
      <c r="F75" s="555" t="s">
        <v>1480</v>
      </c>
      <c r="G75" s="567"/>
      <c r="H75" s="567"/>
      <c r="I75" s="555"/>
      <c r="J75" s="555"/>
      <c r="K75" s="567"/>
      <c r="L75" s="567"/>
      <c r="M75" s="555"/>
      <c r="N75" s="555"/>
      <c r="O75" s="567">
        <v>149</v>
      </c>
      <c r="P75" s="567">
        <v>476651</v>
      </c>
      <c r="Q75" s="560"/>
      <c r="R75" s="568">
        <v>3199</v>
      </c>
    </row>
    <row r="76" spans="1:18" ht="14.45" customHeight="1" x14ac:dyDescent="0.2">
      <c r="A76" s="554" t="s">
        <v>1341</v>
      </c>
      <c r="B76" s="555" t="s">
        <v>1342</v>
      </c>
      <c r="C76" s="555" t="s">
        <v>483</v>
      </c>
      <c r="D76" s="555" t="s">
        <v>1343</v>
      </c>
      <c r="E76" s="555" t="s">
        <v>1481</v>
      </c>
      <c r="F76" s="555" t="s">
        <v>1482</v>
      </c>
      <c r="G76" s="567"/>
      <c r="H76" s="567"/>
      <c r="I76" s="555"/>
      <c r="J76" s="555"/>
      <c r="K76" s="567">
        <v>3</v>
      </c>
      <c r="L76" s="567">
        <v>10248</v>
      </c>
      <c r="M76" s="555"/>
      <c r="N76" s="555">
        <v>3416</v>
      </c>
      <c r="O76" s="567">
        <v>6</v>
      </c>
      <c r="P76" s="567">
        <v>20562</v>
      </c>
      <c r="Q76" s="560"/>
      <c r="R76" s="568">
        <v>3427</v>
      </c>
    </row>
    <row r="77" spans="1:18" ht="14.45" customHeight="1" x14ac:dyDescent="0.2">
      <c r="A77" s="554" t="s">
        <v>1341</v>
      </c>
      <c r="B77" s="555" t="s">
        <v>1342</v>
      </c>
      <c r="C77" s="555" t="s">
        <v>483</v>
      </c>
      <c r="D77" s="555" t="s">
        <v>1343</v>
      </c>
      <c r="E77" s="555" t="s">
        <v>1483</v>
      </c>
      <c r="F77" s="555" t="s">
        <v>1484</v>
      </c>
      <c r="G77" s="567"/>
      <c r="H77" s="567"/>
      <c r="I77" s="555"/>
      <c r="J77" s="555"/>
      <c r="K77" s="567"/>
      <c r="L77" s="567"/>
      <c r="M77" s="555"/>
      <c r="N77" s="555"/>
      <c r="O77" s="567">
        <v>47</v>
      </c>
      <c r="P77" s="567">
        <v>49491</v>
      </c>
      <c r="Q77" s="560"/>
      <c r="R77" s="568">
        <v>1053</v>
      </c>
    </row>
    <row r="78" spans="1:18" ht="14.45" customHeight="1" x14ac:dyDescent="0.2">
      <c r="A78" s="554" t="s">
        <v>1341</v>
      </c>
      <c r="B78" s="555" t="s">
        <v>1342</v>
      </c>
      <c r="C78" s="555" t="s">
        <v>483</v>
      </c>
      <c r="D78" s="555" t="s">
        <v>1343</v>
      </c>
      <c r="E78" s="555" t="s">
        <v>1485</v>
      </c>
      <c r="F78" s="555" t="s">
        <v>1486</v>
      </c>
      <c r="G78" s="567"/>
      <c r="H78" s="567"/>
      <c r="I78" s="555"/>
      <c r="J78" s="555"/>
      <c r="K78" s="567">
        <v>8</v>
      </c>
      <c r="L78" s="567">
        <v>3088</v>
      </c>
      <c r="M78" s="555"/>
      <c r="N78" s="555">
        <v>386</v>
      </c>
      <c r="O78" s="567">
        <v>19</v>
      </c>
      <c r="P78" s="567">
        <v>7714</v>
      </c>
      <c r="Q78" s="560"/>
      <c r="R78" s="568">
        <v>406</v>
      </c>
    </row>
    <row r="79" spans="1:18" ht="14.45" customHeight="1" x14ac:dyDescent="0.2">
      <c r="A79" s="554" t="s">
        <v>1341</v>
      </c>
      <c r="B79" s="555" t="s">
        <v>1342</v>
      </c>
      <c r="C79" s="555" t="s">
        <v>483</v>
      </c>
      <c r="D79" s="555" t="s">
        <v>1343</v>
      </c>
      <c r="E79" s="555" t="s">
        <v>1487</v>
      </c>
      <c r="F79" s="555" t="s">
        <v>1488</v>
      </c>
      <c r="G79" s="567"/>
      <c r="H79" s="567"/>
      <c r="I79" s="555"/>
      <c r="J79" s="555"/>
      <c r="K79" s="567"/>
      <c r="L79" s="567"/>
      <c r="M79" s="555"/>
      <c r="N79" s="555"/>
      <c r="O79" s="567">
        <v>9</v>
      </c>
      <c r="P79" s="567">
        <v>2619</v>
      </c>
      <c r="Q79" s="560"/>
      <c r="R79" s="568">
        <v>291</v>
      </c>
    </row>
    <row r="80" spans="1:18" ht="14.45" customHeight="1" x14ac:dyDescent="0.2">
      <c r="A80" s="554" t="s">
        <v>1341</v>
      </c>
      <c r="B80" s="555" t="s">
        <v>1342</v>
      </c>
      <c r="C80" s="555" t="s">
        <v>483</v>
      </c>
      <c r="D80" s="555" t="s">
        <v>1343</v>
      </c>
      <c r="E80" s="555" t="s">
        <v>1489</v>
      </c>
      <c r="F80" s="555" t="s">
        <v>1490</v>
      </c>
      <c r="G80" s="567"/>
      <c r="H80" s="567"/>
      <c r="I80" s="555"/>
      <c r="J80" s="555"/>
      <c r="K80" s="567"/>
      <c r="L80" s="567"/>
      <c r="M80" s="555"/>
      <c r="N80" s="555"/>
      <c r="O80" s="567">
        <v>2</v>
      </c>
      <c r="P80" s="567">
        <v>1034</v>
      </c>
      <c r="Q80" s="560"/>
      <c r="R80" s="568">
        <v>517</v>
      </c>
    </row>
    <row r="81" spans="1:18" ht="14.45" customHeight="1" x14ac:dyDescent="0.2">
      <c r="A81" s="554" t="s">
        <v>1341</v>
      </c>
      <c r="B81" s="555" t="s">
        <v>1342</v>
      </c>
      <c r="C81" s="555" t="s">
        <v>483</v>
      </c>
      <c r="D81" s="555" t="s">
        <v>1343</v>
      </c>
      <c r="E81" s="555" t="s">
        <v>1491</v>
      </c>
      <c r="F81" s="555" t="s">
        <v>1492</v>
      </c>
      <c r="G81" s="567"/>
      <c r="H81" s="567"/>
      <c r="I81" s="555"/>
      <c r="J81" s="555"/>
      <c r="K81" s="567">
        <v>1</v>
      </c>
      <c r="L81" s="567">
        <v>241</v>
      </c>
      <c r="M81" s="555"/>
      <c r="N81" s="555">
        <v>241</v>
      </c>
      <c r="O81" s="567"/>
      <c r="P81" s="567"/>
      <c r="Q81" s="560"/>
      <c r="R81" s="568"/>
    </row>
    <row r="82" spans="1:18" ht="14.45" customHeight="1" x14ac:dyDescent="0.2">
      <c r="A82" s="554" t="s">
        <v>1341</v>
      </c>
      <c r="B82" s="555" t="s">
        <v>1342</v>
      </c>
      <c r="C82" s="555" t="s">
        <v>488</v>
      </c>
      <c r="D82" s="555" t="s">
        <v>1343</v>
      </c>
      <c r="E82" s="555" t="s">
        <v>1346</v>
      </c>
      <c r="F82" s="555" t="s">
        <v>1347</v>
      </c>
      <c r="G82" s="567">
        <v>2</v>
      </c>
      <c r="H82" s="567">
        <v>118</v>
      </c>
      <c r="I82" s="555"/>
      <c r="J82" s="555">
        <v>59</v>
      </c>
      <c r="K82" s="567">
        <v>6</v>
      </c>
      <c r="L82" s="567">
        <v>354</v>
      </c>
      <c r="M82" s="555"/>
      <c r="N82" s="555">
        <v>59</v>
      </c>
      <c r="O82" s="567">
        <v>19</v>
      </c>
      <c r="P82" s="567">
        <v>1197</v>
      </c>
      <c r="Q82" s="560"/>
      <c r="R82" s="568">
        <v>63</v>
      </c>
    </row>
    <row r="83" spans="1:18" ht="14.45" customHeight="1" x14ac:dyDescent="0.2">
      <c r="A83" s="554" t="s">
        <v>1341</v>
      </c>
      <c r="B83" s="555" t="s">
        <v>1342</v>
      </c>
      <c r="C83" s="555" t="s">
        <v>488</v>
      </c>
      <c r="D83" s="555" t="s">
        <v>1343</v>
      </c>
      <c r="E83" s="555" t="s">
        <v>1348</v>
      </c>
      <c r="F83" s="555" t="s">
        <v>1349</v>
      </c>
      <c r="G83" s="567">
        <v>1</v>
      </c>
      <c r="H83" s="567">
        <v>132</v>
      </c>
      <c r="I83" s="555"/>
      <c r="J83" s="555">
        <v>132</v>
      </c>
      <c r="K83" s="567"/>
      <c r="L83" s="567"/>
      <c r="M83" s="555"/>
      <c r="N83" s="555"/>
      <c r="O83" s="567">
        <v>1</v>
      </c>
      <c r="P83" s="567">
        <v>143</v>
      </c>
      <c r="Q83" s="560"/>
      <c r="R83" s="568">
        <v>143</v>
      </c>
    </row>
    <row r="84" spans="1:18" ht="14.45" customHeight="1" x14ac:dyDescent="0.2">
      <c r="A84" s="554" t="s">
        <v>1341</v>
      </c>
      <c r="B84" s="555" t="s">
        <v>1342</v>
      </c>
      <c r="C84" s="555" t="s">
        <v>488</v>
      </c>
      <c r="D84" s="555" t="s">
        <v>1343</v>
      </c>
      <c r="E84" s="555" t="s">
        <v>1354</v>
      </c>
      <c r="F84" s="555" t="s">
        <v>1355</v>
      </c>
      <c r="G84" s="567">
        <v>146</v>
      </c>
      <c r="H84" s="567">
        <v>26718</v>
      </c>
      <c r="I84" s="555"/>
      <c r="J84" s="555">
        <v>183</v>
      </c>
      <c r="K84" s="567">
        <v>176</v>
      </c>
      <c r="L84" s="567">
        <v>32560</v>
      </c>
      <c r="M84" s="555"/>
      <c r="N84" s="555">
        <v>185</v>
      </c>
      <c r="O84" s="567">
        <v>211</v>
      </c>
      <c r="P84" s="567">
        <v>41145</v>
      </c>
      <c r="Q84" s="560"/>
      <c r="R84" s="568">
        <v>195</v>
      </c>
    </row>
    <row r="85" spans="1:18" ht="14.45" customHeight="1" x14ac:dyDescent="0.2">
      <c r="A85" s="554" t="s">
        <v>1341</v>
      </c>
      <c r="B85" s="555" t="s">
        <v>1342</v>
      </c>
      <c r="C85" s="555" t="s">
        <v>488</v>
      </c>
      <c r="D85" s="555" t="s">
        <v>1343</v>
      </c>
      <c r="E85" s="555" t="s">
        <v>1358</v>
      </c>
      <c r="F85" s="555" t="s">
        <v>1359</v>
      </c>
      <c r="G85" s="567">
        <v>2</v>
      </c>
      <c r="H85" s="567">
        <v>682</v>
      </c>
      <c r="I85" s="555"/>
      <c r="J85" s="555">
        <v>341</v>
      </c>
      <c r="K85" s="567"/>
      <c r="L85" s="567"/>
      <c r="M85" s="555"/>
      <c r="N85" s="555"/>
      <c r="O85" s="567">
        <v>2</v>
      </c>
      <c r="P85" s="567">
        <v>728</v>
      </c>
      <c r="Q85" s="560"/>
      <c r="R85" s="568">
        <v>364</v>
      </c>
    </row>
    <row r="86" spans="1:18" ht="14.45" customHeight="1" x14ac:dyDescent="0.2">
      <c r="A86" s="554" t="s">
        <v>1341</v>
      </c>
      <c r="B86" s="555" t="s">
        <v>1342</v>
      </c>
      <c r="C86" s="555" t="s">
        <v>488</v>
      </c>
      <c r="D86" s="555" t="s">
        <v>1343</v>
      </c>
      <c r="E86" s="555" t="s">
        <v>1362</v>
      </c>
      <c r="F86" s="555" t="s">
        <v>1363</v>
      </c>
      <c r="G86" s="567">
        <v>37</v>
      </c>
      <c r="H86" s="567">
        <v>12987</v>
      </c>
      <c r="I86" s="555"/>
      <c r="J86" s="555">
        <v>351</v>
      </c>
      <c r="K86" s="567">
        <v>37</v>
      </c>
      <c r="L86" s="567">
        <v>13061</v>
      </c>
      <c r="M86" s="555"/>
      <c r="N86" s="555">
        <v>353</v>
      </c>
      <c r="O86" s="567">
        <v>38</v>
      </c>
      <c r="P86" s="567">
        <v>13832</v>
      </c>
      <c r="Q86" s="560"/>
      <c r="R86" s="568">
        <v>364</v>
      </c>
    </row>
    <row r="87" spans="1:18" ht="14.45" customHeight="1" x14ac:dyDescent="0.2">
      <c r="A87" s="554" t="s">
        <v>1341</v>
      </c>
      <c r="B87" s="555" t="s">
        <v>1342</v>
      </c>
      <c r="C87" s="555" t="s">
        <v>488</v>
      </c>
      <c r="D87" s="555" t="s">
        <v>1343</v>
      </c>
      <c r="E87" s="555" t="s">
        <v>1386</v>
      </c>
      <c r="F87" s="555" t="s">
        <v>1387</v>
      </c>
      <c r="G87" s="567"/>
      <c r="H87" s="567"/>
      <c r="I87" s="555"/>
      <c r="J87" s="555"/>
      <c r="K87" s="567">
        <v>6</v>
      </c>
      <c r="L87" s="567">
        <v>1860</v>
      </c>
      <c r="M87" s="555"/>
      <c r="N87" s="555">
        <v>310</v>
      </c>
      <c r="O87" s="567">
        <v>14</v>
      </c>
      <c r="P87" s="567">
        <v>4662</v>
      </c>
      <c r="Q87" s="560"/>
      <c r="R87" s="568">
        <v>333</v>
      </c>
    </row>
    <row r="88" spans="1:18" ht="14.45" customHeight="1" x14ac:dyDescent="0.2">
      <c r="A88" s="554" t="s">
        <v>1341</v>
      </c>
      <c r="B88" s="555" t="s">
        <v>1342</v>
      </c>
      <c r="C88" s="555" t="s">
        <v>488</v>
      </c>
      <c r="D88" s="555" t="s">
        <v>1343</v>
      </c>
      <c r="E88" s="555" t="s">
        <v>1390</v>
      </c>
      <c r="F88" s="555" t="s">
        <v>1391</v>
      </c>
      <c r="G88" s="567">
        <v>9</v>
      </c>
      <c r="H88" s="567">
        <v>4491</v>
      </c>
      <c r="I88" s="555"/>
      <c r="J88" s="555">
        <v>499</v>
      </c>
      <c r="K88" s="567">
        <v>11</v>
      </c>
      <c r="L88" s="567">
        <v>5533</v>
      </c>
      <c r="M88" s="555"/>
      <c r="N88" s="555">
        <v>503</v>
      </c>
      <c r="O88" s="567">
        <v>6</v>
      </c>
      <c r="P88" s="567">
        <v>3246</v>
      </c>
      <c r="Q88" s="560"/>
      <c r="R88" s="568">
        <v>541</v>
      </c>
    </row>
    <row r="89" spans="1:18" ht="14.45" customHeight="1" x14ac:dyDescent="0.2">
      <c r="A89" s="554" t="s">
        <v>1341</v>
      </c>
      <c r="B89" s="555" t="s">
        <v>1342</v>
      </c>
      <c r="C89" s="555" t="s">
        <v>488</v>
      </c>
      <c r="D89" s="555" t="s">
        <v>1343</v>
      </c>
      <c r="E89" s="555" t="s">
        <v>1394</v>
      </c>
      <c r="F89" s="555" t="s">
        <v>1395</v>
      </c>
      <c r="G89" s="567">
        <v>7</v>
      </c>
      <c r="H89" s="567">
        <v>2632</v>
      </c>
      <c r="I89" s="555"/>
      <c r="J89" s="555">
        <v>376</v>
      </c>
      <c r="K89" s="567">
        <v>15</v>
      </c>
      <c r="L89" s="567">
        <v>5700</v>
      </c>
      <c r="M89" s="555"/>
      <c r="N89" s="555">
        <v>380</v>
      </c>
      <c r="O89" s="567">
        <v>15</v>
      </c>
      <c r="P89" s="567">
        <v>6000</v>
      </c>
      <c r="Q89" s="560"/>
      <c r="R89" s="568">
        <v>400</v>
      </c>
    </row>
    <row r="90" spans="1:18" ht="14.45" customHeight="1" x14ac:dyDescent="0.2">
      <c r="A90" s="554" t="s">
        <v>1341</v>
      </c>
      <c r="B90" s="555" t="s">
        <v>1342</v>
      </c>
      <c r="C90" s="555" t="s">
        <v>488</v>
      </c>
      <c r="D90" s="555" t="s">
        <v>1343</v>
      </c>
      <c r="E90" s="555" t="s">
        <v>1396</v>
      </c>
      <c r="F90" s="555" t="s">
        <v>1397</v>
      </c>
      <c r="G90" s="567">
        <v>124</v>
      </c>
      <c r="H90" s="567">
        <v>388368</v>
      </c>
      <c r="I90" s="555"/>
      <c r="J90" s="555">
        <v>3132</v>
      </c>
      <c r="K90" s="567">
        <v>138</v>
      </c>
      <c r="L90" s="567">
        <v>434562</v>
      </c>
      <c r="M90" s="555"/>
      <c r="N90" s="555">
        <v>3149</v>
      </c>
      <c r="O90" s="567">
        <v>159</v>
      </c>
      <c r="P90" s="567">
        <v>536625</v>
      </c>
      <c r="Q90" s="560"/>
      <c r="R90" s="568">
        <v>3375</v>
      </c>
    </row>
    <row r="91" spans="1:18" ht="14.45" customHeight="1" x14ac:dyDescent="0.2">
      <c r="A91" s="554" t="s">
        <v>1341</v>
      </c>
      <c r="B91" s="555" t="s">
        <v>1342</v>
      </c>
      <c r="C91" s="555" t="s">
        <v>488</v>
      </c>
      <c r="D91" s="555" t="s">
        <v>1343</v>
      </c>
      <c r="E91" s="555" t="s">
        <v>1400</v>
      </c>
      <c r="F91" s="555" t="s">
        <v>1401</v>
      </c>
      <c r="G91" s="567">
        <v>10</v>
      </c>
      <c r="H91" s="567">
        <v>128040</v>
      </c>
      <c r="I91" s="555"/>
      <c r="J91" s="555">
        <v>12804</v>
      </c>
      <c r="K91" s="567">
        <v>14</v>
      </c>
      <c r="L91" s="567">
        <v>179354</v>
      </c>
      <c r="M91" s="555"/>
      <c r="N91" s="555">
        <v>12811</v>
      </c>
      <c r="O91" s="567"/>
      <c r="P91" s="567"/>
      <c r="Q91" s="560"/>
      <c r="R91" s="568"/>
    </row>
    <row r="92" spans="1:18" ht="14.45" customHeight="1" x14ac:dyDescent="0.2">
      <c r="A92" s="554" t="s">
        <v>1341</v>
      </c>
      <c r="B92" s="555" t="s">
        <v>1342</v>
      </c>
      <c r="C92" s="555" t="s">
        <v>488</v>
      </c>
      <c r="D92" s="555" t="s">
        <v>1343</v>
      </c>
      <c r="E92" s="555" t="s">
        <v>1400</v>
      </c>
      <c r="F92" s="555"/>
      <c r="G92" s="567">
        <v>19</v>
      </c>
      <c r="H92" s="567">
        <v>243276</v>
      </c>
      <c r="I92" s="555"/>
      <c r="J92" s="555">
        <v>12804</v>
      </c>
      <c r="K92" s="567">
        <v>16</v>
      </c>
      <c r="L92" s="567">
        <v>204976</v>
      </c>
      <c r="M92" s="555"/>
      <c r="N92" s="555">
        <v>12811</v>
      </c>
      <c r="O92" s="567"/>
      <c r="P92" s="567"/>
      <c r="Q92" s="560"/>
      <c r="R92" s="568"/>
    </row>
    <row r="93" spans="1:18" ht="14.45" customHeight="1" x14ac:dyDescent="0.2">
      <c r="A93" s="554" t="s">
        <v>1341</v>
      </c>
      <c r="B93" s="555" t="s">
        <v>1342</v>
      </c>
      <c r="C93" s="555" t="s">
        <v>488</v>
      </c>
      <c r="D93" s="555" t="s">
        <v>1343</v>
      </c>
      <c r="E93" s="555" t="s">
        <v>1402</v>
      </c>
      <c r="F93" s="555" t="s">
        <v>1403</v>
      </c>
      <c r="G93" s="567">
        <v>4</v>
      </c>
      <c r="H93" s="567">
        <v>452</v>
      </c>
      <c r="I93" s="555"/>
      <c r="J93" s="555">
        <v>113</v>
      </c>
      <c r="K93" s="567">
        <v>6</v>
      </c>
      <c r="L93" s="567">
        <v>684</v>
      </c>
      <c r="M93" s="555"/>
      <c r="N93" s="555">
        <v>114</v>
      </c>
      <c r="O93" s="567">
        <v>2</v>
      </c>
      <c r="P93" s="567">
        <v>244</v>
      </c>
      <c r="Q93" s="560"/>
      <c r="R93" s="568">
        <v>122</v>
      </c>
    </row>
    <row r="94" spans="1:18" ht="14.45" customHeight="1" x14ac:dyDescent="0.2">
      <c r="A94" s="554" t="s">
        <v>1341</v>
      </c>
      <c r="B94" s="555" t="s">
        <v>1342</v>
      </c>
      <c r="C94" s="555" t="s">
        <v>488</v>
      </c>
      <c r="D94" s="555" t="s">
        <v>1343</v>
      </c>
      <c r="E94" s="555" t="s">
        <v>1404</v>
      </c>
      <c r="F94" s="555" t="s">
        <v>1405</v>
      </c>
      <c r="G94" s="567"/>
      <c r="H94" s="567"/>
      <c r="I94" s="555"/>
      <c r="J94" s="555"/>
      <c r="K94" s="567"/>
      <c r="L94" s="567"/>
      <c r="M94" s="555"/>
      <c r="N94" s="555"/>
      <c r="O94" s="567">
        <v>1</v>
      </c>
      <c r="P94" s="567">
        <v>137</v>
      </c>
      <c r="Q94" s="560"/>
      <c r="R94" s="568">
        <v>137</v>
      </c>
    </row>
    <row r="95" spans="1:18" ht="14.45" customHeight="1" x14ac:dyDescent="0.2">
      <c r="A95" s="554" t="s">
        <v>1341</v>
      </c>
      <c r="B95" s="555" t="s">
        <v>1342</v>
      </c>
      <c r="C95" s="555" t="s">
        <v>488</v>
      </c>
      <c r="D95" s="555" t="s">
        <v>1343</v>
      </c>
      <c r="E95" s="555" t="s">
        <v>1408</v>
      </c>
      <c r="F95" s="555" t="s">
        <v>1409</v>
      </c>
      <c r="G95" s="567">
        <v>4</v>
      </c>
      <c r="H95" s="567">
        <v>1852</v>
      </c>
      <c r="I95" s="555"/>
      <c r="J95" s="555">
        <v>463</v>
      </c>
      <c r="K95" s="567">
        <v>7</v>
      </c>
      <c r="L95" s="567">
        <v>3269</v>
      </c>
      <c r="M95" s="555"/>
      <c r="N95" s="555">
        <v>467</v>
      </c>
      <c r="O95" s="567">
        <v>2</v>
      </c>
      <c r="P95" s="567">
        <v>986</v>
      </c>
      <c r="Q95" s="560"/>
      <c r="R95" s="568">
        <v>493</v>
      </c>
    </row>
    <row r="96" spans="1:18" ht="14.45" customHeight="1" x14ac:dyDescent="0.2">
      <c r="A96" s="554" t="s">
        <v>1341</v>
      </c>
      <c r="B96" s="555" t="s">
        <v>1342</v>
      </c>
      <c r="C96" s="555" t="s">
        <v>488</v>
      </c>
      <c r="D96" s="555" t="s">
        <v>1343</v>
      </c>
      <c r="E96" s="555" t="s">
        <v>1410</v>
      </c>
      <c r="F96" s="555" t="s">
        <v>1411</v>
      </c>
      <c r="G96" s="567">
        <v>4</v>
      </c>
      <c r="H96" s="567">
        <v>236</v>
      </c>
      <c r="I96" s="555"/>
      <c r="J96" s="555">
        <v>59</v>
      </c>
      <c r="K96" s="567">
        <v>19</v>
      </c>
      <c r="L96" s="567">
        <v>1121</v>
      </c>
      <c r="M96" s="555"/>
      <c r="N96" s="555">
        <v>59</v>
      </c>
      <c r="O96" s="567">
        <v>3</v>
      </c>
      <c r="P96" s="567">
        <v>189</v>
      </c>
      <c r="Q96" s="560"/>
      <c r="R96" s="568">
        <v>63</v>
      </c>
    </row>
    <row r="97" spans="1:18" ht="14.45" customHeight="1" x14ac:dyDescent="0.2">
      <c r="A97" s="554" t="s">
        <v>1341</v>
      </c>
      <c r="B97" s="555" t="s">
        <v>1342</v>
      </c>
      <c r="C97" s="555" t="s">
        <v>488</v>
      </c>
      <c r="D97" s="555" t="s">
        <v>1343</v>
      </c>
      <c r="E97" s="555" t="s">
        <v>1412</v>
      </c>
      <c r="F97" s="555" t="s">
        <v>1413</v>
      </c>
      <c r="G97" s="567">
        <v>31</v>
      </c>
      <c r="H97" s="567">
        <v>67549</v>
      </c>
      <c r="I97" s="555"/>
      <c r="J97" s="555">
        <v>2179</v>
      </c>
      <c r="K97" s="567">
        <v>47</v>
      </c>
      <c r="L97" s="567">
        <v>102601</v>
      </c>
      <c r="M97" s="555"/>
      <c r="N97" s="555">
        <v>2183</v>
      </c>
      <c r="O97" s="567"/>
      <c r="P97" s="567"/>
      <c r="Q97" s="560"/>
      <c r="R97" s="568"/>
    </row>
    <row r="98" spans="1:18" ht="14.45" customHeight="1" x14ac:dyDescent="0.2">
      <c r="A98" s="554" t="s">
        <v>1341</v>
      </c>
      <c r="B98" s="555" t="s">
        <v>1342</v>
      </c>
      <c r="C98" s="555" t="s">
        <v>488</v>
      </c>
      <c r="D98" s="555" t="s">
        <v>1343</v>
      </c>
      <c r="E98" s="555" t="s">
        <v>1412</v>
      </c>
      <c r="F98" s="555"/>
      <c r="G98" s="567">
        <v>54</v>
      </c>
      <c r="H98" s="567">
        <v>117666</v>
      </c>
      <c r="I98" s="555"/>
      <c r="J98" s="555">
        <v>2179</v>
      </c>
      <c r="K98" s="567">
        <v>41</v>
      </c>
      <c r="L98" s="567">
        <v>89503</v>
      </c>
      <c r="M98" s="555"/>
      <c r="N98" s="555">
        <v>2183</v>
      </c>
      <c r="O98" s="567"/>
      <c r="P98" s="567"/>
      <c r="Q98" s="560"/>
      <c r="R98" s="568"/>
    </row>
    <row r="99" spans="1:18" ht="14.45" customHeight="1" x14ac:dyDescent="0.2">
      <c r="A99" s="554" t="s">
        <v>1341</v>
      </c>
      <c r="B99" s="555" t="s">
        <v>1342</v>
      </c>
      <c r="C99" s="555" t="s">
        <v>488</v>
      </c>
      <c r="D99" s="555" t="s">
        <v>1343</v>
      </c>
      <c r="E99" s="555" t="s">
        <v>1418</v>
      </c>
      <c r="F99" s="555" t="s">
        <v>1419</v>
      </c>
      <c r="G99" s="567">
        <v>5</v>
      </c>
      <c r="H99" s="567">
        <v>895</v>
      </c>
      <c r="I99" s="555"/>
      <c r="J99" s="555">
        <v>179</v>
      </c>
      <c r="K99" s="567">
        <v>6</v>
      </c>
      <c r="L99" s="567">
        <v>1086</v>
      </c>
      <c r="M99" s="555"/>
      <c r="N99" s="555">
        <v>181</v>
      </c>
      <c r="O99" s="567">
        <v>4</v>
      </c>
      <c r="P99" s="567">
        <v>760</v>
      </c>
      <c r="Q99" s="560"/>
      <c r="R99" s="568">
        <v>190</v>
      </c>
    </row>
    <row r="100" spans="1:18" ht="14.45" customHeight="1" x14ac:dyDescent="0.2">
      <c r="A100" s="554" t="s">
        <v>1341</v>
      </c>
      <c r="B100" s="555" t="s">
        <v>1342</v>
      </c>
      <c r="C100" s="555" t="s">
        <v>488</v>
      </c>
      <c r="D100" s="555" t="s">
        <v>1343</v>
      </c>
      <c r="E100" s="555" t="s">
        <v>1432</v>
      </c>
      <c r="F100" s="555" t="s">
        <v>1433</v>
      </c>
      <c r="G100" s="567">
        <v>157</v>
      </c>
      <c r="H100" s="567">
        <v>336922</v>
      </c>
      <c r="I100" s="555"/>
      <c r="J100" s="555">
        <v>2146</v>
      </c>
      <c r="K100" s="567">
        <v>177</v>
      </c>
      <c r="L100" s="567">
        <v>381789</v>
      </c>
      <c r="M100" s="555"/>
      <c r="N100" s="555">
        <v>2157</v>
      </c>
      <c r="O100" s="567">
        <v>189</v>
      </c>
      <c r="P100" s="567">
        <v>434322</v>
      </c>
      <c r="Q100" s="560"/>
      <c r="R100" s="568">
        <v>2298</v>
      </c>
    </row>
    <row r="101" spans="1:18" ht="14.45" customHeight="1" x14ac:dyDescent="0.2">
      <c r="A101" s="554" t="s">
        <v>1341</v>
      </c>
      <c r="B101" s="555" t="s">
        <v>1342</v>
      </c>
      <c r="C101" s="555" t="s">
        <v>488</v>
      </c>
      <c r="D101" s="555" t="s">
        <v>1343</v>
      </c>
      <c r="E101" s="555" t="s">
        <v>1445</v>
      </c>
      <c r="F101" s="555" t="s">
        <v>1446</v>
      </c>
      <c r="G101" s="567">
        <v>13</v>
      </c>
      <c r="H101" s="567">
        <v>3783</v>
      </c>
      <c r="I101" s="555"/>
      <c r="J101" s="555">
        <v>291</v>
      </c>
      <c r="K101" s="567">
        <v>21</v>
      </c>
      <c r="L101" s="567">
        <v>6153</v>
      </c>
      <c r="M101" s="555"/>
      <c r="N101" s="555">
        <v>293</v>
      </c>
      <c r="O101" s="567">
        <v>19</v>
      </c>
      <c r="P101" s="567">
        <v>6004</v>
      </c>
      <c r="Q101" s="560"/>
      <c r="R101" s="568">
        <v>316</v>
      </c>
    </row>
    <row r="102" spans="1:18" ht="14.45" customHeight="1" x14ac:dyDescent="0.2">
      <c r="A102" s="554" t="s">
        <v>1341</v>
      </c>
      <c r="B102" s="555" t="s">
        <v>1342</v>
      </c>
      <c r="C102" s="555" t="s">
        <v>488</v>
      </c>
      <c r="D102" s="555" t="s">
        <v>1343</v>
      </c>
      <c r="E102" s="555" t="s">
        <v>1455</v>
      </c>
      <c r="F102" s="555" t="s">
        <v>1456</v>
      </c>
      <c r="G102" s="567">
        <v>136</v>
      </c>
      <c r="H102" s="567">
        <v>0</v>
      </c>
      <c r="I102" s="555"/>
      <c r="J102" s="555">
        <v>0</v>
      </c>
      <c r="K102" s="567">
        <v>254</v>
      </c>
      <c r="L102" s="567">
        <v>0</v>
      </c>
      <c r="M102" s="555"/>
      <c r="N102" s="555">
        <v>0</v>
      </c>
      <c r="O102" s="567">
        <v>170</v>
      </c>
      <c r="P102" s="567">
        <v>370430</v>
      </c>
      <c r="Q102" s="560"/>
      <c r="R102" s="568">
        <v>2179</v>
      </c>
    </row>
    <row r="103" spans="1:18" ht="14.45" customHeight="1" x14ac:dyDescent="0.2">
      <c r="A103" s="554" t="s">
        <v>1341</v>
      </c>
      <c r="B103" s="555" t="s">
        <v>1342</v>
      </c>
      <c r="C103" s="555" t="s">
        <v>488</v>
      </c>
      <c r="D103" s="555" t="s">
        <v>1343</v>
      </c>
      <c r="E103" s="555" t="s">
        <v>1457</v>
      </c>
      <c r="F103" s="555" t="s">
        <v>1458</v>
      </c>
      <c r="G103" s="567"/>
      <c r="H103" s="567"/>
      <c r="I103" s="555"/>
      <c r="J103" s="555"/>
      <c r="K103" s="567"/>
      <c r="L103" s="567"/>
      <c r="M103" s="555"/>
      <c r="N103" s="555"/>
      <c r="O103" s="567">
        <v>26</v>
      </c>
      <c r="P103" s="567">
        <v>332618</v>
      </c>
      <c r="Q103" s="560"/>
      <c r="R103" s="568">
        <v>12793</v>
      </c>
    </row>
    <row r="104" spans="1:18" ht="14.45" customHeight="1" x14ac:dyDescent="0.2">
      <c r="A104" s="554" t="s">
        <v>1341</v>
      </c>
      <c r="B104" s="555" t="s">
        <v>1342</v>
      </c>
      <c r="C104" s="555" t="s">
        <v>488</v>
      </c>
      <c r="D104" s="555" t="s">
        <v>1343</v>
      </c>
      <c r="E104" s="555" t="s">
        <v>1461</v>
      </c>
      <c r="F104" s="555" t="s">
        <v>1462</v>
      </c>
      <c r="G104" s="567"/>
      <c r="H104" s="567"/>
      <c r="I104" s="555"/>
      <c r="J104" s="555"/>
      <c r="K104" s="567">
        <v>15</v>
      </c>
      <c r="L104" s="567">
        <v>72360</v>
      </c>
      <c r="M104" s="555"/>
      <c r="N104" s="555">
        <v>4824</v>
      </c>
      <c r="O104" s="567"/>
      <c r="P104" s="567"/>
      <c r="Q104" s="560"/>
      <c r="R104" s="568"/>
    </row>
    <row r="105" spans="1:18" ht="14.45" customHeight="1" x14ac:dyDescent="0.2">
      <c r="A105" s="554" t="s">
        <v>1341</v>
      </c>
      <c r="B105" s="555" t="s">
        <v>1342</v>
      </c>
      <c r="C105" s="555" t="s">
        <v>488</v>
      </c>
      <c r="D105" s="555" t="s">
        <v>1343</v>
      </c>
      <c r="E105" s="555" t="s">
        <v>1463</v>
      </c>
      <c r="F105" s="555" t="s">
        <v>1464</v>
      </c>
      <c r="G105" s="567">
        <v>2</v>
      </c>
      <c r="H105" s="567">
        <v>1224</v>
      </c>
      <c r="I105" s="555"/>
      <c r="J105" s="555">
        <v>612</v>
      </c>
      <c r="K105" s="567">
        <v>14</v>
      </c>
      <c r="L105" s="567">
        <v>8610</v>
      </c>
      <c r="M105" s="555"/>
      <c r="N105" s="555">
        <v>615</v>
      </c>
      <c r="O105" s="567">
        <v>22</v>
      </c>
      <c r="P105" s="567">
        <v>14124</v>
      </c>
      <c r="Q105" s="560"/>
      <c r="R105" s="568">
        <v>642</v>
      </c>
    </row>
    <row r="106" spans="1:18" ht="14.45" customHeight="1" x14ac:dyDescent="0.2">
      <c r="A106" s="554" t="s">
        <v>1341</v>
      </c>
      <c r="B106" s="555" t="s">
        <v>1342</v>
      </c>
      <c r="C106" s="555" t="s">
        <v>488</v>
      </c>
      <c r="D106" s="555" t="s">
        <v>1343</v>
      </c>
      <c r="E106" s="555" t="s">
        <v>1465</v>
      </c>
      <c r="F106" s="555" t="s">
        <v>1466</v>
      </c>
      <c r="G106" s="567">
        <v>55</v>
      </c>
      <c r="H106" s="567">
        <v>156475</v>
      </c>
      <c r="I106" s="555"/>
      <c r="J106" s="555">
        <v>2845</v>
      </c>
      <c r="K106" s="567">
        <v>74</v>
      </c>
      <c r="L106" s="567">
        <v>210826</v>
      </c>
      <c r="M106" s="555"/>
      <c r="N106" s="555">
        <v>2849</v>
      </c>
      <c r="O106" s="567"/>
      <c r="P106" s="567"/>
      <c r="Q106" s="560"/>
      <c r="R106" s="568"/>
    </row>
    <row r="107" spans="1:18" ht="14.45" customHeight="1" x14ac:dyDescent="0.2">
      <c r="A107" s="554" t="s">
        <v>1341</v>
      </c>
      <c r="B107" s="555" t="s">
        <v>1342</v>
      </c>
      <c r="C107" s="555" t="s">
        <v>488</v>
      </c>
      <c r="D107" s="555" t="s">
        <v>1343</v>
      </c>
      <c r="E107" s="555" t="s">
        <v>1471</v>
      </c>
      <c r="F107" s="555" t="s">
        <v>1472</v>
      </c>
      <c r="G107" s="567">
        <v>2</v>
      </c>
      <c r="H107" s="567">
        <v>7678</v>
      </c>
      <c r="I107" s="555"/>
      <c r="J107" s="555">
        <v>3839</v>
      </c>
      <c r="K107" s="567">
        <v>14</v>
      </c>
      <c r="L107" s="567">
        <v>53802</v>
      </c>
      <c r="M107" s="555"/>
      <c r="N107" s="555">
        <v>3843</v>
      </c>
      <c r="O107" s="567">
        <v>24</v>
      </c>
      <c r="P107" s="567">
        <v>93048</v>
      </c>
      <c r="Q107" s="560"/>
      <c r="R107" s="568">
        <v>3877</v>
      </c>
    </row>
    <row r="108" spans="1:18" ht="14.45" customHeight="1" x14ac:dyDescent="0.2">
      <c r="A108" s="554" t="s">
        <v>1341</v>
      </c>
      <c r="B108" s="555" t="s">
        <v>1342</v>
      </c>
      <c r="C108" s="555" t="s">
        <v>488</v>
      </c>
      <c r="D108" s="555" t="s">
        <v>1343</v>
      </c>
      <c r="E108" s="555" t="s">
        <v>1479</v>
      </c>
      <c r="F108" s="555" t="s">
        <v>1480</v>
      </c>
      <c r="G108" s="567"/>
      <c r="H108" s="567"/>
      <c r="I108" s="555"/>
      <c r="J108" s="555"/>
      <c r="K108" s="567"/>
      <c r="L108" s="567"/>
      <c r="M108" s="555"/>
      <c r="N108" s="555"/>
      <c r="O108" s="567">
        <v>7</v>
      </c>
      <c r="P108" s="567">
        <v>22393</v>
      </c>
      <c r="Q108" s="560"/>
      <c r="R108" s="568">
        <v>3199</v>
      </c>
    </row>
    <row r="109" spans="1:18" ht="14.45" customHeight="1" x14ac:dyDescent="0.2">
      <c r="A109" s="554" t="s">
        <v>1341</v>
      </c>
      <c r="B109" s="555" t="s">
        <v>1493</v>
      </c>
      <c r="C109" s="555" t="s">
        <v>483</v>
      </c>
      <c r="D109" s="555" t="s">
        <v>1343</v>
      </c>
      <c r="E109" s="555" t="s">
        <v>1494</v>
      </c>
      <c r="F109" s="555" t="s">
        <v>1495</v>
      </c>
      <c r="G109" s="567">
        <v>36</v>
      </c>
      <c r="H109" s="567">
        <v>37404</v>
      </c>
      <c r="I109" s="555"/>
      <c r="J109" s="555">
        <v>1039</v>
      </c>
      <c r="K109" s="567"/>
      <c r="L109" s="567"/>
      <c r="M109" s="555"/>
      <c r="N109" s="555"/>
      <c r="O109" s="567"/>
      <c r="P109" s="567"/>
      <c r="Q109" s="560"/>
      <c r="R109" s="568"/>
    </row>
    <row r="110" spans="1:18" ht="14.45" customHeight="1" x14ac:dyDescent="0.2">
      <c r="A110" s="554" t="s">
        <v>1341</v>
      </c>
      <c r="B110" s="555" t="s">
        <v>1493</v>
      </c>
      <c r="C110" s="555" t="s">
        <v>483</v>
      </c>
      <c r="D110" s="555" t="s">
        <v>1343</v>
      </c>
      <c r="E110" s="555" t="s">
        <v>1496</v>
      </c>
      <c r="F110" s="555" t="s">
        <v>1497</v>
      </c>
      <c r="G110" s="567">
        <v>18</v>
      </c>
      <c r="H110" s="567">
        <v>4014</v>
      </c>
      <c r="I110" s="555"/>
      <c r="J110" s="555">
        <v>223</v>
      </c>
      <c r="K110" s="567"/>
      <c r="L110" s="567"/>
      <c r="M110" s="555"/>
      <c r="N110" s="555"/>
      <c r="O110" s="567"/>
      <c r="P110" s="567"/>
      <c r="Q110" s="560"/>
      <c r="R110" s="568"/>
    </row>
    <row r="111" spans="1:18" ht="14.45" customHeight="1" x14ac:dyDescent="0.2">
      <c r="A111" s="554" t="s">
        <v>1341</v>
      </c>
      <c r="B111" s="555" t="s">
        <v>1498</v>
      </c>
      <c r="C111" s="555" t="s">
        <v>483</v>
      </c>
      <c r="D111" s="555" t="s">
        <v>1343</v>
      </c>
      <c r="E111" s="555" t="s">
        <v>1499</v>
      </c>
      <c r="F111" s="555" t="s">
        <v>1500</v>
      </c>
      <c r="G111" s="567">
        <v>11</v>
      </c>
      <c r="H111" s="567">
        <v>2475</v>
      </c>
      <c r="I111" s="555"/>
      <c r="J111" s="555">
        <v>225</v>
      </c>
      <c r="K111" s="567"/>
      <c r="L111" s="567"/>
      <c r="M111" s="555"/>
      <c r="N111" s="555"/>
      <c r="O111" s="567"/>
      <c r="P111" s="567"/>
      <c r="Q111" s="560"/>
      <c r="R111" s="568"/>
    </row>
    <row r="112" spans="1:18" ht="14.45" customHeight="1" x14ac:dyDescent="0.2">
      <c r="A112" s="554" t="s">
        <v>1341</v>
      </c>
      <c r="B112" s="555" t="s">
        <v>1498</v>
      </c>
      <c r="C112" s="555" t="s">
        <v>483</v>
      </c>
      <c r="D112" s="555" t="s">
        <v>1343</v>
      </c>
      <c r="E112" s="555" t="s">
        <v>1501</v>
      </c>
      <c r="F112" s="555" t="s">
        <v>1502</v>
      </c>
      <c r="G112" s="567">
        <v>15</v>
      </c>
      <c r="H112" s="567">
        <v>16650</v>
      </c>
      <c r="I112" s="555"/>
      <c r="J112" s="555">
        <v>1110</v>
      </c>
      <c r="K112" s="567"/>
      <c r="L112" s="567"/>
      <c r="M112" s="555"/>
      <c r="N112" s="555"/>
      <c r="O112" s="567"/>
      <c r="P112" s="567"/>
      <c r="Q112" s="560"/>
      <c r="R112" s="568"/>
    </row>
    <row r="113" spans="1:18" ht="14.45" customHeight="1" x14ac:dyDescent="0.2">
      <c r="A113" s="554" t="s">
        <v>1341</v>
      </c>
      <c r="B113" s="555" t="s">
        <v>1498</v>
      </c>
      <c r="C113" s="555" t="s">
        <v>483</v>
      </c>
      <c r="D113" s="555" t="s">
        <v>1343</v>
      </c>
      <c r="E113" s="555" t="s">
        <v>1503</v>
      </c>
      <c r="F113" s="555" t="s">
        <v>1504</v>
      </c>
      <c r="G113" s="567">
        <v>66</v>
      </c>
      <c r="H113" s="567">
        <v>107712</v>
      </c>
      <c r="I113" s="555"/>
      <c r="J113" s="555">
        <v>1632</v>
      </c>
      <c r="K113" s="567"/>
      <c r="L113" s="567"/>
      <c r="M113" s="555"/>
      <c r="N113" s="555"/>
      <c r="O113" s="567"/>
      <c r="P113" s="567"/>
      <c r="Q113" s="560"/>
      <c r="R113" s="568"/>
    </row>
    <row r="114" spans="1:18" ht="14.45" customHeight="1" x14ac:dyDescent="0.2">
      <c r="A114" s="554" t="s">
        <v>1341</v>
      </c>
      <c r="B114" s="555" t="s">
        <v>1498</v>
      </c>
      <c r="C114" s="555" t="s">
        <v>1322</v>
      </c>
      <c r="D114" s="555" t="s">
        <v>1343</v>
      </c>
      <c r="E114" s="555" t="s">
        <v>1499</v>
      </c>
      <c r="F114" s="555" t="s">
        <v>1500</v>
      </c>
      <c r="G114" s="567"/>
      <c r="H114" s="567"/>
      <c r="I114" s="555"/>
      <c r="J114" s="555"/>
      <c r="K114" s="567">
        <v>19</v>
      </c>
      <c r="L114" s="567">
        <v>4294</v>
      </c>
      <c r="M114" s="555"/>
      <c r="N114" s="555">
        <v>226</v>
      </c>
      <c r="O114" s="567">
        <v>72</v>
      </c>
      <c r="P114" s="567">
        <v>16992</v>
      </c>
      <c r="Q114" s="560"/>
      <c r="R114" s="568">
        <v>236</v>
      </c>
    </row>
    <row r="115" spans="1:18" ht="14.45" customHeight="1" x14ac:dyDescent="0.2">
      <c r="A115" s="554" t="s">
        <v>1341</v>
      </c>
      <c r="B115" s="555" t="s">
        <v>1498</v>
      </c>
      <c r="C115" s="555" t="s">
        <v>1322</v>
      </c>
      <c r="D115" s="555" t="s">
        <v>1343</v>
      </c>
      <c r="E115" s="555" t="s">
        <v>1501</v>
      </c>
      <c r="F115" s="555" t="s">
        <v>1502</v>
      </c>
      <c r="G115" s="567"/>
      <c r="H115" s="567"/>
      <c r="I115" s="555"/>
      <c r="J115" s="555"/>
      <c r="K115" s="567">
        <v>19</v>
      </c>
      <c r="L115" s="567">
        <v>21166</v>
      </c>
      <c r="M115" s="555"/>
      <c r="N115" s="555">
        <v>1114</v>
      </c>
      <c r="O115" s="567">
        <v>40</v>
      </c>
      <c r="P115" s="567">
        <v>45920</v>
      </c>
      <c r="Q115" s="560"/>
      <c r="R115" s="568">
        <v>1148</v>
      </c>
    </row>
    <row r="116" spans="1:18" ht="14.45" customHeight="1" thickBot="1" x14ac:dyDescent="0.25">
      <c r="A116" s="546" t="s">
        <v>1341</v>
      </c>
      <c r="B116" s="547" t="s">
        <v>1498</v>
      </c>
      <c r="C116" s="547" t="s">
        <v>1322</v>
      </c>
      <c r="D116" s="547" t="s">
        <v>1343</v>
      </c>
      <c r="E116" s="547" t="s">
        <v>1503</v>
      </c>
      <c r="F116" s="547" t="s">
        <v>1504</v>
      </c>
      <c r="G116" s="569"/>
      <c r="H116" s="569"/>
      <c r="I116" s="547"/>
      <c r="J116" s="547"/>
      <c r="K116" s="569">
        <v>91</v>
      </c>
      <c r="L116" s="569">
        <v>148876</v>
      </c>
      <c r="M116" s="547"/>
      <c r="N116" s="547">
        <v>1636</v>
      </c>
      <c r="O116" s="569">
        <v>330</v>
      </c>
      <c r="P116" s="569">
        <v>551100</v>
      </c>
      <c r="Q116" s="552"/>
      <c r="R116" s="570">
        <v>1670</v>
      </c>
    </row>
  </sheetData>
  <autoFilter ref="A5:R5" xr:uid="{00000000-0009-0000-0000-000022000000}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 xr:uid="{7D82B4E2-7E60-4BC7-BF69-D6222FBEB6E1}"/>
  </hyperlinks>
  <pageMargins left="0.25" right="0.25" top="0.75" bottom="0.75" header="0.3" footer="0.3"/>
  <pageSetup paperSize="9" scale="79" fitToHeight="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List58">
    <tabColor theme="0" tint="-0.249977111117893"/>
    <outlinePr summaryRight="0"/>
    <pageSetUpPr fitToPage="1"/>
  </sheetPr>
  <dimension ref="A1:S173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ColWidth="8.85546875" defaultRowHeight="14.45" customHeight="1" outlineLevelCol="1" x14ac:dyDescent="0.2"/>
  <cols>
    <col min="1" max="1" width="3.28515625" style="129" customWidth="1"/>
    <col min="2" max="2" width="8.7109375" style="129" bestFit="1" customWidth="1"/>
    <col min="3" max="3" width="6.140625" style="129" customWidth="1"/>
    <col min="4" max="4" width="27.7109375" style="129" customWidth="1"/>
    <col min="5" max="5" width="2.140625" style="129" bestFit="1" customWidth="1"/>
    <col min="6" max="6" width="8" style="129" customWidth="1"/>
    <col min="7" max="7" width="50.85546875" style="129" bestFit="1" customWidth="1" collapsed="1"/>
    <col min="8" max="9" width="11.140625" style="206" hidden="1" customWidth="1" outlineLevel="1"/>
    <col min="10" max="11" width="9.28515625" style="129" hidden="1" customWidth="1"/>
    <col min="12" max="13" width="11.140625" style="206" customWidth="1"/>
    <col min="14" max="15" width="9.28515625" style="129" hidden="1" customWidth="1"/>
    <col min="16" max="17" width="11.140625" style="206" customWidth="1"/>
    <col min="18" max="18" width="11.140625" style="209" customWidth="1"/>
    <col min="19" max="19" width="11.140625" style="206" customWidth="1"/>
    <col min="20" max="16384" width="8.85546875" style="129"/>
  </cols>
  <sheetData>
    <row r="1" spans="1:19" ht="18.600000000000001" customHeight="1" thickBot="1" x14ac:dyDescent="0.35">
      <c r="A1" s="329" t="s">
        <v>1506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  <c r="S1" s="361"/>
    </row>
    <row r="2" spans="1:19" ht="14.45" customHeight="1" thickBot="1" x14ac:dyDescent="0.25">
      <c r="A2" s="231" t="s">
        <v>265</v>
      </c>
      <c r="B2" s="196"/>
      <c r="C2" s="196"/>
      <c r="D2" s="196"/>
      <c r="E2" s="111"/>
      <c r="F2" s="111"/>
      <c r="G2" s="111"/>
      <c r="H2" s="229"/>
      <c r="I2" s="229"/>
      <c r="J2" s="111"/>
      <c r="K2" s="111"/>
      <c r="L2" s="229"/>
      <c r="M2" s="229"/>
      <c r="N2" s="111"/>
      <c r="O2" s="111"/>
      <c r="P2" s="229"/>
      <c r="Q2" s="229"/>
      <c r="R2" s="226"/>
      <c r="S2" s="229"/>
    </row>
    <row r="3" spans="1:19" ht="14.45" customHeight="1" thickBot="1" x14ac:dyDescent="0.25">
      <c r="G3" s="87" t="s">
        <v>127</v>
      </c>
      <c r="H3" s="102">
        <f t="shared" ref="H3:Q3" si="0">SUBTOTAL(9,H6:H1048576)</f>
        <v>92857</v>
      </c>
      <c r="I3" s="103">
        <f t="shared" si="0"/>
        <v>36125145</v>
      </c>
      <c r="J3" s="74"/>
      <c r="K3" s="74"/>
      <c r="L3" s="103">
        <f t="shared" si="0"/>
        <v>88115</v>
      </c>
      <c r="M3" s="103">
        <f t="shared" si="0"/>
        <v>35229305</v>
      </c>
      <c r="N3" s="74"/>
      <c r="O3" s="74"/>
      <c r="P3" s="103">
        <f t="shared" si="0"/>
        <v>101556</v>
      </c>
      <c r="Q3" s="103">
        <f t="shared" si="0"/>
        <v>41560727</v>
      </c>
      <c r="R3" s="75">
        <f>IF(M3=0,0,Q3/M3)</f>
        <v>1.1797203209089706</v>
      </c>
      <c r="S3" s="104">
        <f>IF(P3=0,0,Q3/P3)</f>
        <v>409.239503328213</v>
      </c>
    </row>
    <row r="4" spans="1:19" ht="14.45" customHeight="1" x14ac:dyDescent="0.2">
      <c r="A4" s="446" t="s">
        <v>206</v>
      </c>
      <c r="B4" s="446" t="s">
        <v>94</v>
      </c>
      <c r="C4" s="454" t="s">
        <v>0</v>
      </c>
      <c r="D4" s="265" t="s">
        <v>134</v>
      </c>
      <c r="E4" s="448" t="s">
        <v>95</v>
      </c>
      <c r="F4" s="453" t="s">
        <v>70</v>
      </c>
      <c r="G4" s="449" t="s">
        <v>69</v>
      </c>
      <c r="H4" s="450">
        <v>2019</v>
      </c>
      <c r="I4" s="451"/>
      <c r="J4" s="101"/>
      <c r="K4" s="101"/>
      <c r="L4" s="450">
        <v>2020</v>
      </c>
      <c r="M4" s="451"/>
      <c r="N4" s="101"/>
      <c r="O4" s="101"/>
      <c r="P4" s="450">
        <v>2021</v>
      </c>
      <c r="Q4" s="451"/>
      <c r="R4" s="452" t="s">
        <v>2</v>
      </c>
      <c r="S4" s="447" t="s">
        <v>97</v>
      </c>
    </row>
    <row r="5" spans="1:19" ht="14.45" customHeight="1" thickBot="1" x14ac:dyDescent="0.25">
      <c r="A5" s="618"/>
      <c r="B5" s="618"/>
      <c r="C5" s="619"/>
      <c r="D5" s="628"/>
      <c r="E5" s="620"/>
      <c r="F5" s="621"/>
      <c r="G5" s="622"/>
      <c r="H5" s="623" t="s">
        <v>71</v>
      </c>
      <c r="I5" s="624" t="s">
        <v>14</v>
      </c>
      <c r="J5" s="625"/>
      <c r="K5" s="625"/>
      <c r="L5" s="623" t="s">
        <v>71</v>
      </c>
      <c r="M5" s="624" t="s">
        <v>14</v>
      </c>
      <c r="N5" s="625"/>
      <c r="O5" s="625"/>
      <c r="P5" s="623" t="s">
        <v>71</v>
      </c>
      <c r="Q5" s="624" t="s">
        <v>14</v>
      </c>
      <c r="R5" s="626"/>
      <c r="S5" s="627"/>
    </row>
    <row r="6" spans="1:19" ht="14.45" customHeight="1" x14ac:dyDescent="0.2">
      <c r="A6" s="539" t="s">
        <v>1341</v>
      </c>
      <c r="B6" s="540" t="s">
        <v>1342</v>
      </c>
      <c r="C6" s="540" t="s">
        <v>483</v>
      </c>
      <c r="D6" s="540" t="s">
        <v>1320</v>
      </c>
      <c r="E6" s="540" t="s">
        <v>1343</v>
      </c>
      <c r="F6" s="540" t="s">
        <v>1344</v>
      </c>
      <c r="G6" s="540" t="s">
        <v>1345</v>
      </c>
      <c r="H6" s="116">
        <v>6</v>
      </c>
      <c r="I6" s="116">
        <v>13554</v>
      </c>
      <c r="J6" s="540"/>
      <c r="K6" s="540">
        <v>2259</v>
      </c>
      <c r="L6" s="116">
        <v>2</v>
      </c>
      <c r="M6" s="116">
        <v>4560</v>
      </c>
      <c r="N6" s="540"/>
      <c r="O6" s="540">
        <v>2280</v>
      </c>
      <c r="P6" s="116">
        <v>4</v>
      </c>
      <c r="Q6" s="116">
        <v>9756</v>
      </c>
      <c r="R6" s="545"/>
      <c r="S6" s="566">
        <v>2439</v>
      </c>
    </row>
    <row r="7" spans="1:19" ht="14.45" customHeight="1" x14ac:dyDescent="0.2">
      <c r="A7" s="554" t="s">
        <v>1341</v>
      </c>
      <c r="B7" s="555" t="s">
        <v>1342</v>
      </c>
      <c r="C7" s="555" t="s">
        <v>483</v>
      </c>
      <c r="D7" s="555" t="s">
        <v>1320</v>
      </c>
      <c r="E7" s="555" t="s">
        <v>1343</v>
      </c>
      <c r="F7" s="555" t="s">
        <v>1346</v>
      </c>
      <c r="G7" s="555" t="s">
        <v>1347</v>
      </c>
      <c r="H7" s="567">
        <v>8251</v>
      </c>
      <c r="I7" s="567">
        <v>486809</v>
      </c>
      <c r="J7" s="555"/>
      <c r="K7" s="555">
        <v>59</v>
      </c>
      <c r="L7" s="567">
        <v>8426</v>
      </c>
      <c r="M7" s="567">
        <v>497134</v>
      </c>
      <c r="N7" s="555"/>
      <c r="O7" s="555">
        <v>59</v>
      </c>
      <c r="P7" s="567">
        <v>9420</v>
      </c>
      <c r="Q7" s="567">
        <v>593460</v>
      </c>
      <c r="R7" s="560"/>
      <c r="S7" s="568">
        <v>63</v>
      </c>
    </row>
    <row r="8" spans="1:19" ht="14.45" customHeight="1" x14ac:dyDescent="0.2">
      <c r="A8" s="554" t="s">
        <v>1341</v>
      </c>
      <c r="B8" s="555" t="s">
        <v>1342</v>
      </c>
      <c r="C8" s="555" t="s">
        <v>483</v>
      </c>
      <c r="D8" s="555" t="s">
        <v>1320</v>
      </c>
      <c r="E8" s="555" t="s">
        <v>1343</v>
      </c>
      <c r="F8" s="555" t="s">
        <v>1348</v>
      </c>
      <c r="G8" s="555" t="s">
        <v>1349</v>
      </c>
      <c r="H8" s="567">
        <v>346</v>
      </c>
      <c r="I8" s="567">
        <v>45672</v>
      </c>
      <c r="J8" s="555"/>
      <c r="K8" s="555">
        <v>132</v>
      </c>
      <c r="L8" s="567">
        <v>360</v>
      </c>
      <c r="M8" s="567">
        <v>47880</v>
      </c>
      <c r="N8" s="555"/>
      <c r="O8" s="555">
        <v>133</v>
      </c>
      <c r="P8" s="567">
        <v>396</v>
      </c>
      <c r="Q8" s="567">
        <v>56628</v>
      </c>
      <c r="R8" s="560"/>
      <c r="S8" s="568">
        <v>143</v>
      </c>
    </row>
    <row r="9" spans="1:19" ht="14.45" customHeight="1" x14ac:dyDescent="0.2">
      <c r="A9" s="554" t="s">
        <v>1341</v>
      </c>
      <c r="B9" s="555" t="s">
        <v>1342</v>
      </c>
      <c r="C9" s="555" t="s">
        <v>483</v>
      </c>
      <c r="D9" s="555" t="s">
        <v>1320</v>
      </c>
      <c r="E9" s="555" t="s">
        <v>1343</v>
      </c>
      <c r="F9" s="555" t="s">
        <v>1350</v>
      </c>
      <c r="G9" s="555" t="s">
        <v>1351</v>
      </c>
      <c r="H9" s="567">
        <v>36</v>
      </c>
      <c r="I9" s="567">
        <v>6840</v>
      </c>
      <c r="J9" s="555"/>
      <c r="K9" s="555">
        <v>190</v>
      </c>
      <c r="L9" s="567">
        <v>33</v>
      </c>
      <c r="M9" s="567">
        <v>6336</v>
      </c>
      <c r="N9" s="555"/>
      <c r="O9" s="555">
        <v>192</v>
      </c>
      <c r="P9" s="567">
        <v>55</v>
      </c>
      <c r="Q9" s="567">
        <v>11385</v>
      </c>
      <c r="R9" s="560"/>
      <c r="S9" s="568">
        <v>207</v>
      </c>
    </row>
    <row r="10" spans="1:19" ht="14.45" customHeight="1" x14ac:dyDescent="0.2">
      <c r="A10" s="554" t="s">
        <v>1341</v>
      </c>
      <c r="B10" s="555" t="s">
        <v>1342</v>
      </c>
      <c r="C10" s="555" t="s">
        <v>483</v>
      </c>
      <c r="D10" s="555" t="s">
        <v>1320</v>
      </c>
      <c r="E10" s="555" t="s">
        <v>1343</v>
      </c>
      <c r="F10" s="555" t="s">
        <v>1352</v>
      </c>
      <c r="G10" s="555" t="s">
        <v>1353</v>
      </c>
      <c r="H10" s="567">
        <v>4</v>
      </c>
      <c r="I10" s="567">
        <v>1644</v>
      </c>
      <c r="J10" s="555"/>
      <c r="K10" s="555">
        <v>411</v>
      </c>
      <c r="L10" s="567">
        <v>11</v>
      </c>
      <c r="M10" s="567">
        <v>4543</v>
      </c>
      <c r="N10" s="555"/>
      <c r="O10" s="555">
        <v>413</v>
      </c>
      <c r="P10" s="567">
        <v>2</v>
      </c>
      <c r="Q10" s="567">
        <v>882</v>
      </c>
      <c r="R10" s="560"/>
      <c r="S10" s="568">
        <v>441</v>
      </c>
    </row>
    <row r="11" spans="1:19" ht="14.45" customHeight="1" x14ac:dyDescent="0.2">
      <c r="A11" s="554" t="s">
        <v>1341</v>
      </c>
      <c r="B11" s="555" t="s">
        <v>1342</v>
      </c>
      <c r="C11" s="555" t="s">
        <v>483</v>
      </c>
      <c r="D11" s="555" t="s">
        <v>1320</v>
      </c>
      <c r="E11" s="555" t="s">
        <v>1343</v>
      </c>
      <c r="F11" s="555" t="s">
        <v>1354</v>
      </c>
      <c r="G11" s="555" t="s">
        <v>1355</v>
      </c>
      <c r="H11" s="567">
        <v>3956</v>
      </c>
      <c r="I11" s="567">
        <v>723948</v>
      </c>
      <c r="J11" s="555"/>
      <c r="K11" s="555">
        <v>183</v>
      </c>
      <c r="L11" s="567">
        <v>4306</v>
      </c>
      <c r="M11" s="567">
        <v>796610</v>
      </c>
      <c r="N11" s="555"/>
      <c r="O11" s="555">
        <v>185</v>
      </c>
      <c r="P11" s="567">
        <v>5238</v>
      </c>
      <c r="Q11" s="567">
        <v>1021410</v>
      </c>
      <c r="R11" s="560"/>
      <c r="S11" s="568">
        <v>195</v>
      </c>
    </row>
    <row r="12" spans="1:19" ht="14.45" customHeight="1" x14ac:dyDescent="0.2">
      <c r="A12" s="554" t="s">
        <v>1341</v>
      </c>
      <c r="B12" s="555" t="s">
        <v>1342</v>
      </c>
      <c r="C12" s="555" t="s">
        <v>483</v>
      </c>
      <c r="D12" s="555" t="s">
        <v>1320</v>
      </c>
      <c r="E12" s="555" t="s">
        <v>1343</v>
      </c>
      <c r="F12" s="555" t="s">
        <v>1356</v>
      </c>
      <c r="G12" s="555" t="s">
        <v>1357</v>
      </c>
      <c r="H12" s="567"/>
      <c r="I12" s="567"/>
      <c r="J12" s="555"/>
      <c r="K12" s="555"/>
      <c r="L12" s="567">
        <v>2</v>
      </c>
      <c r="M12" s="567">
        <v>1158</v>
      </c>
      <c r="N12" s="555"/>
      <c r="O12" s="555">
        <v>579</v>
      </c>
      <c r="P12" s="567">
        <v>3</v>
      </c>
      <c r="Q12" s="567">
        <v>1869</v>
      </c>
      <c r="R12" s="560"/>
      <c r="S12" s="568">
        <v>623</v>
      </c>
    </row>
    <row r="13" spans="1:19" ht="14.45" customHeight="1" x14ac:dyDescent="0.2">
      <c r="A13" s="554" t="s">
        <v>1341</v>
      </c>
      <c r="B13" s="555" t="s">
        <v>1342</v>
      </c>
      <c r="C13" s="555" t="s">
        <v>483</v>
      </c>
      <c r="D13" s="555" t="s">
        <v>1320</v>
      </c>
      <c r="E13" s="555" t="s">
        <v>1343</v>
      </c>
      <c r="F13" s="555" t="s">
        <v>1358</v>
      </c>
      <c r="G13" s="555" t="s">
        <v>1359</v>
      </c>
      <c r="H13" s="567">
        <v>1984</v>
      </c>
      <c r="I13" s="567">
        <v>676544</v>
      </c>
      <c r="J13" s="555"/>
      <c r="K13" s="555">
        <v>341</v>
      </c>
      <c r="L13" s="567">
        <v>1843</v>
      </c>
      <c r="M13" s="567">
        <v>633992</v>
      </c>
      <c r="N13" s="555"/>
      <c r="O13" s="555">
        <v>344</v>
      </c>
      <c r="P13" s="567">
        <v>2234</v>
      </c>
      <c r="Q13" s="567">
        <v>813176</v>
      </c>
      <c r="R13" s="560"/>
      <c r="S13" s="568">
        <v>364</v>
      </c>
    </row>
    <row r="14" spans="1:19" ht="14.45" customHeight="1" x14ac:dyDescent="0.2">
      <c r="A14" s="554" t="s">
        <v>1341</v>
      </c>
      <c r="B14" s="555" t="s">
        <v>1342</v>
      </c>
      <c r="C14" s="555" t="s">
        <v>483</v>
      </c>
      <c r="D14" s="555" t="s">
        <v>1320</v>
      </c>
      <c r="E14" s="555" t="s">
        <v>1343</v>
      </c>
      <c r="F14" s="555" t="s">
        <v>1360</v>
      </c>
      <c r="G14" s="555" t="s">
        <v>1361</v>
      </c>
      <c r="H14" s="567">
        <v>263</v>
      </c>
      <c r="I14" s="567">
        <v>121506</v>
      </c>
      <c r="J14" s="555"/>
      <c r="K14" s="555">
        <v>462</v>
      </c>
      <c r="L14" s="567">
        <v>213</v>
      </c>
      <c r="M14" s="567">
        <v>98832</v>
      </c>
      <c r="N14" s="555"/>
      <c r="O14" s="555">
        <v>464</v>
      </c>
      <c r="P14" s="567">
        <v>291</v>
      </c>
      <c r="Q14" s="567">
        <v>141717</v>
      </c>
      <c r="R14" s="560"/>
      <c r="S14" s="568">
        <v>487</v>
      </c>
    </row>
    <row r="15" spans="1:19" ht="14.45" customHeight="1" x14ac:dyDescent="0.2">
      <c r="A15" s="554" t="s">
        <v>1341</v>
      </c>
      <c r="B15" s="555" t="s">
        <v>1342</v>
      </c>
      <c r="C15" s="555" t="s">
        <v>483</v>
      </c>
      <c r="D15" s="555" t="s">
        <v>1320</v>
      </c>
      <c r="E15" s="555" t="s">
        <v>1343</v>
      </c>
      <c r="F15" s="555" t="s">
        <v>1362</v>
      </c>
      <c r="G15" s="555" t="s">
        <v>1363</v>
      </c>
      <c r="H15" s="567">
        <v>13743</v>
      </c>
      <c r="I15" s="567">
        <v>4823793</v>
      </c>
      <c r="J15" s="555"/>
      <c r="K15" s="555">
        <v>351</v>
      </c>
      <c r="L15" s="567">
        <v>12603</v>
      </c>
      <c r="M15" s="567">
        <v>4448859</v>
      </c>
      <c r="N15" s="555"/>
      <c r="O15" s="555">
        <v>353</v>
      </c>
      <c r="P15" s="567">
        <v>14555</v>
      </c>
      <c r="Q15" s="567">
        <v>5298020</v>
      </c>
      <c r="R15" s="560"/>
      <c r="S15" s="568">
        <v>364</v>
      </c>
    </row>
    <row r="16" spans="1:19" ht="14.45" customHeight="1" x14ac:dyDescent="0.2">
      <c r="A16" s="554" t="s">
        <v>1341</v>
      </c>
      <c r="B16" s="555" t="s">
        <v>1342</v>
      </c>
      <c r="C16" s="555" t="s">
        <v>483</v>
      </c>
      <c r="D16" s="555" t="s">
        <v>1320</v>
      </c>
      <c r="E16" s="555" t="s">
        <v>1343</v>
      </c>
      <c r="F16" s="555" t="s">
        <v>1364</v>
      </c>
      <c r="G16" s="555" t="s">
        <v>1365</v>
      </c>
      <c r="H16" s="567">
        <v>4</v>
      </c>
      <c r="I16" s="567">
        <v>6640</v>
      </c>
      <c r="J16" s="555"/>
      <c r="K16" s="555">
        <v>1660</v>
      </c>
      <c r="L16" s="567">
        <v>6</v>
      </c>
      <c r="M16" s="567">
        <v>9990</v>
      </c>
      <c r="N16" s="555"/>
      <c r="O16" s="555">
        <v>1665</v>
      </c>
      <c r="P16" s="567">
        <v>2</v>
      </c>
      <c r="Q16" s="567">
        <v>3464</v>
      </c>
      <c r="R16" s="560"/>
      <c r="S16" s="568">
        <v>1732</v>
      </c>
    </row>
    <row r="17" spans="1:19" ht="14.45" customHeight="1" x14ac:dyDescent="0.2">
      <c r="A17" s="554" t="s">
        <v>1341</v>
      </c>
      <c r="B17" s="555" t="s">
        <v>1342</v>
      </c>
      <c r="C17" s="555" t="s">
        <v>483</v>
      </c>
      <c r="D17" s="555" t="s">
        <v>1320</v>
      </c>
      <c r="E17" s="555" t="s">
        <v>1343</v>
      </c>
      <c r="F17" s="555" t="s">
        <v>1366</v>
      </c>
      <c r="G17" s="555" t="s">
        <v>1367</v>
      </c>
      <c r="H17" s="567">
        <v>8</v>
      </c>
      <c r="I17" s="567">
        <v>50296</v>
      </c>
      <c r="J17" s="555"/>
      <c r="K17" s="555">
        <v>6287</v>
      </c>
      <c r="L17" s="567">
        <v>1</v>
      </c>
      <c r="M17" s="567">
        <v>6326</v>
      </c>
      <c r="N17" s="555"/>
      <c r="O17" s="555">
        <v>6326</v>
      </c>
      <c r="P17" s="567">
        <v>9</v>
      </c>
      <c r="Q17" s="567">
        <v>60237</v>
      </c>
      <c r="R17" s="560"/>
      <c r="S17" s="568">
        <v>6693</v>
      </c>
    </row>
    <row r="18" spans="1:19" ht="14.45" customHeight="1" x14ac:dyDescent="0.2">
      <c r="A18" s="554" t="s">
        <v>1341</v>
      </c>
      <c r="B18" s="555" t="s">
        <v>1342</v>
      </c>
      <c r="C18" s="555" t="s">
        <v>483</v>
      </c>
      <c r="D18" s="555" t="s">
        <v>1320</v>
      </c>
      <c r="E18" s="555" t="s">
        <v>1343</v>
      </c>
      <c r="F18" s="555" t="s">
        <v>1368</v>
      </c>
      <c r="G18" s="555" t="s">
        <v>1369</v>
      </c>
      <c r="H18" s="567">
        <v>3</v>
      </c>
      <c r="I18" s="567">
        <v>354</v>
      </c>
      <c r="J18" s="555"/>
      <c r="K18" s="555">
        <v>118</v>
      </c>
      <c r="L18" s="567">
        <v>2</v>
      </c>
      <c r="M18" s="567">
        <v>238</v>
      </c>
      <c r="N18" s="555"/>
      <c r="O18" s="555">
        <v>119</v>
      </c>
      <c r="P18" s="567">
        <v>2</v>
      </c>
      <c r="Q18" s="567">
        <v>258</v>
      </c>
      <c r="R18" s="560"/>
      <c r="S18" s="568">
        <v>129</v>
      </c>
    </row>
    <row r="19" spans="1:19" ht="14.45" customHeight="1" x14ac:dyDescent="0.2">
      <c r="A19" s="554" t="s">
        <v>1341</v>
      </c>
      <c r="B19" s="555" t="s">
        <v>1342</v>
      </c>
      <c r="C19" s="555" t="s">
        <v>483</v>
      </c>
      <c r="D19" s="555" t="s">
        <v>1320</v>
      </c>
      <c r="E19" s="555" t="s">
        <v>1343</v>
      </c>
      <c r="F19" s="555" t="s">
        <v>1370</v>
      </c>
      <c r="G19" s="555" t="s">
        <v>1371</v>
      </c>
      <c r="H19" s="567"/>
      <c r="I19" s="567"/>
      <c r="J19" s="555"/>
      <c r="K19" s="555"/>
      <c r="L19" s="567">
        <v>2</v>
      </c>
      <c r="M19" s="567">
        <v>430</v>
      </c>
      <c r="N19" s="555"/>
      <c r="O19" s="555">
        <v>215</v>
      </c>
      <c r="P19" s="567">
        <v>1</v>
      </c>
      <c r="Q19" s="567">
        <v>230</v>
      </c>
      <c r="R19" s="560"/>
      <c r="S19" s="568">
        <v>230</v>
      </c>
    </row>
    <row r="20" spans="1:19" ht="14.45" customHeight="1" x14ac:dyDescent="0.2">
      <c r="A20" s="554" t="s">
        <v>1341</v>
      </c>
      <c r="B20" s="555" t="s">
        <v>1342</v>
      </c>
      <c r="C20" s="555" t="s">
        <v>483</v>
      </c>
      <c r="D20" s="555" t="s">
        <v>1320</v>
      </c>
      <c r="E20" s="555" t="s">
        <v>1343</v>
      </c>
      <c r="F20" s="555" t="s">
        <v>1372</v>
      </c>
      <c r="G20" s="555" t="s">
        <v>1373</v>
      </c>
      <c r="H20" s="567"/>
      <c r="I20" s="567"/>
      <c r="J20" s="555"/>
      <c r="K20" s="555"/>
      <c r="L20" s="567">
        <v>1</v>
      </c>
      <c r="M20" s="567">
        <v>140</v>
      </c>
      <c r="N20" s="555"/>
      <c r="O20" s="555">
        <v>140</v>
      </c>
      <c r="P20" s="567"/>
      <c r="Q20" s="567"/>
      <c r="R20" s="560"/>
      <c r="S20" s="568"/>
    </row>
    <row r="21" spans="1:19" ht="14.45" customHeight="1" x14ac:dyDescent="0.2">
      <c r="A21" s="554" t="s">
        <v>1341</v>
      </c>
      <c r="B21" s="555" t="s">
        <v>1342</v>
      </c>
      <c r="C21" s="555" t="s">
        <v>483</v>
      </c>
      <c r="D21" s="555" t="s">
        <v>1320</v>
      </c>
      <c r="E21" s="555" t="s">
        <v>1343</v>
      </c>
      <c r="F21" s="555" t="s">
        <v>1374</v>
      </c>
      <c r="G21" s="555" t="s">
        <v>1375</v>
      </c>
      <c r="H21" s="567">
        <v>404</v>
      </c>
      <c r="I21" s="567">
        <v>20200</v>
      </c>
      <c r="J21" s="555"/>
      <c r="K21" s="555">
        <v>50</v>
      </c>
      <c r="L21" s="567">
        <v>376</v>
      </c>
      <c r="M21" s="567">
        <v>19176</v>
      </c>
      <c r="N21" s="555"/>
      <c r="O21" s="555">
        <v>51</v>
      </c>
      <c r="P21" s="567">
        <v>288</v>
      </c>
      <c r="Q21" s="567">
        <v>15264</v>
      </c>
      <c r="R21" s="560"/>
      <c r="S21" s="568">
        <v>53</v>
      </c>
    </row>
    <row r="22" spans="1:19" ht="14.45" customHeight="1" x14ac:dyDescent="0.2">
      <c r="A22" s="554" t="s">
        <v>1341</v>
      </c>
      <c r="B22" s="555" t="s">
        <v>1342</v>
      </c>
      <c r="C22" s="555" t="s">
        <v>483</v>
      </c>
      <c r="D22" s="555" t="s">
        <v>1320</v>
      </c>
      <c r="E22" s="555" t="s">
        <v>1343</v>
      </c>
      <c r="F22" s="555" t="s">
        <v>1376</v>
      </c>
      <c r="G22" s="555" t="s">
        <v>1377</v>
      </c>
      <c r="H22" s="567">
        <v>397</v>
      </c>
      <c r="I22" s="567">
        <v>158403</v>
      </c>
      <c r="J22" s="555"/>
      <c r="K22" s="555">
        <v>399</v>
      </c>
      <c r="L22" s="567">
        <v>372</v>
      </c>
      <c r="M22" s="567">
        <v>150660</v>
      </c>
      <c r="N22" s="555"/>
      <c r="O22" s="555">
        <v>405</v>
      </c>
      <c r="P22" s="567">
        <v>311</v>
      </c>
      <c r="Q22" s="567">
        <v>131864</v>
      </c>
      <c r="R22" s="560"/>
      <c r="S22" s="568">
        <v>424</v>
      </c>
    </row>
    <row r="23" spans="1:19" ht="14.45" customHeight="1" x14ac:dyDescent="0.2">
      <c r="A23" s="554" t="s">
        <v>1341</v>
      </c>
      <c r="B23" s="555" t="s">
        <v>1342</v>
      </c>
      <c r="C23" s="555" t="s">
        <v>483</v>
      </c>
      <c r="D23" s="555" t="s">
        <v>1320</v>
      </c>
      <c r="E23" s="555" t="s">
        <v>1343</v>
      </c>
      <c r="F23" s="555" t="s">
        <v>1378</v>
      </c>
      <c r="G23" s="555" t="s">
        <v>1379</v>
      </c>
      <c r="H23" s="567">
        <v>232</v>
      </c>
      <c r="I23" s="567">
        <v>8816</v>
      </c>
      <c r="J23" s="555"/>
      <c r="K23" s="555">
        <v>38</v>
      </c>
      <c r="L23" s="567">
        <v>435</v>
      </c>
      <c r="M23" s="567">
        <v>16965</v>
      </c>
      <c r="N23" s="555"/>
      <c r="O23" s="555">
        <v>39</v>
      </c>
      <c r="P23" s="567">
        <v>386</v>
      </c>
      <c r="Q23" s="567">
        <v>15440</v>
      </c>
      <c r="R23" s="560"/>
      <c r="S23" s="568">
        <v>40</v>
      </c>
    </row>
    <row r="24" spans="1:19" ht="14.45" customHeight="1" x14ac:dyDescent="0.2">
      <c r="A24" s="554" t="s">
        <v>1341</v>
      </c>
      <c r="B24" s="555" t="s">
        <v>1342</v>
      </c>
      <c r="C24" s="555" t="s">
        <v>483</v>
      </c>
      <c r="D24" s="555" t="s">
        <v>1320</v>
      </c>
      <c r="E24" s="555" t="s">
        <v>1343</v>
      </c>
      <c r="F24" s="555" t="s">
        <v>1380</v>
      </c>
      <c r="G24" s="555" t="s">
        <v>1381</v>
      </c>
      <c r="H24" s="567">
        <v>34</v>
      </c>
      <c r="I24" s="567">
        <v>9112</v>
      </c>
      <c r="J24" s="555"/>
      <c r="K24" s="555">
        <v>268</v>
      </c>
      <c r="L24" s="567">
        <v>4</v>
      </c>
      <c r="M24" s="567">
        <v>1080</v>
      </c>
      <c r="N24" s="555"/>
      <c r="O24" s="555">
        <v>270</v>
      </c>
      <c r="P24" s="567">
        <v>3</v>
      </c>
      <c r="Q24" s="567">
        <v>846</v>
      </c>
      <c r="R24" s="560"/>
      <c r="S24" s="568">
        <v>282</v>
      </c>
    </row>
    <row r="25" spans="1:19" ht="14.45" customHeight="1" x14ac:dyDescent="0.2">
      <c r="A25" s="554" t="s">
        <v>1341</v>
      </c>
      <c r="B25" s="555" t="s">
        <v>1342</v>
      </c>
      <c r="C25" s="555" t="s">
        <v>483</v>
      </c>
      <c r="D25" s="555" t="s">
        <v>1320</v>
      </c>
      <c r="E25" s="555" t="s">
        <v>1343</v>
      </c>
      <c r="F25" s="555" t="s">
        <v>1382</v>
      </c>
      <c r="G25" s="555" t="s">
        <v>1383</v>
      </c>
      <c r="H25" s="567">
        <v>904</v>
      </c>
      <c r="I25" s="567">
        <v>644552</v>
      </c>
      <c r="J25" s="555"/>
      <c r="K25" s="555">
        <v>713</v>
      </c>
      <c r="L25" s="567">
        <v>737</v>
      </c>
      <c r="M25" s="567">
        <v>529903</v>
      </c>
      <c r="N25" s="555"/>
      <c r="O25" s="555">
        <v>719</v>
      </c>
      <c r="P25" s="567">
        <v>823</v>
      </c>
      <c r="Q25" s="567">
        <v>622188</v>
      </c>
      <c r="R25" s="560"/>
      <c r="S25" s="568">
        <v>756</v>
      </c>
    </row>
    <row r="26" spans="1:19" ht="14.45" customHeight="1" x14ac:dyDescent="0.2">
      <c r="A26" s="554" t="s">
        <v>1341</v>
      </c>
      <c r="B26" s="555" t="s">
        <v>1342</v>
      </c>
      <c r="C26" s="555" t="s">
        <v>483</v>
      </c>
      <c r="D26" s="555" t="s">
        <v>1320</v>
      </c>
      <c r="E26" s="555" t="s">
        <v>1343</v>
      </c>
      <c r="F26" s="555" t="s">
        <v>1384</v>
      </c>
      <c r="G26" s="555" t="s">
        <v>1385</v>
      </c>
      <c r="H26" s="567">
        <v>73</v>
      </c>
      <c r="I26" s="567">
        <v>10950</v>
      </c>
      <c r="J26" s="555"/>
      <c r="K26" s="555">
        <v>150</v>
      </c>
      <c r="L26" s="567">
        <v>38</v>
      </c>
      <c r="M26" s="567">
        <v>5738</v>
      </c>
      <c r="N26" s="555"/>
      <c r="O26" s="555">
        <v>151</v>
      </c>
      <c r="P26" s="567">
        <v>32</v>
      </c>
      <c r="Q26" s="567">
        <v>5184</v>
      </c>
      <c r="R26" s="560"/>
      <c r="S26" s="568">
        <v>162</v>
      </c>
    </row>
    <row r="27" spans="1:19" ht="14.45" customHeight="1" x14ac:dyDescent="0.2">
      <c r="A27" s="554" t="s">
        <v>1341</v>
      </c>
      <c r="B27" s="555" t="s">
        <v>1342</v>
      </c>
      <c r="C27" s="555" t="s">
        <v>483</v>
      </c>
      <c r="D27" s="555" t="s">
        <v>1320</v>
      </c>
      <c r="E27" s="555" t="s">
        <v>1343</v>
      </c>
      <c r="F27" s="555" t="s">
        <v>1386</v>
      </c>
      <c r="G27" s="555" t="s">
        <v>1387</v>
      </c>
      <c r="H27" s="567">
        <v>3332</v>
      </c>
      <c r="I27" s="567">
        <v>1026256</v>
      </c>
      <c r="J27" s="555"/>
      <c r="K27" s="555">
        <v>308</v>
      </c>
      <c r="L27" s="567">
        <v>3302</v>
      </c>
      <c r="M27" s="567">
        <v>1023620</v>
      </c>
      <c r="N27" s="555"/>
      <c r="O27" s="555">
        <v>310</v>
      </c>
      <c r="P27" s="567">
        <v>3483</v>
      </c>
      <c r="Q27" s="567">
        <v>1159839</v>
      </c>
      <c r="R27" s="560"/>
      <c r="S27" s="568">
        <v>333</v>
      </c>
    </row>
    <row r="28" spans="1:19" ht="14.45" customHeight="1" x14ac:dyDescent="0.2">
      <c r="A28" s="554" t="s">
        <v>1341</v>
      </c>
      <c r="B28" s="555" t="s">
        <v>1342</v>
      </c>
      <c r="C28" s="555" t="s">
        <v>483</v>
      </c>
      <c r="D28" s="555" t="s">
        <v>1320</v>
      </c>
      <c r="E28" s="555" t="s">
        <v>1343</v>
      </c>
      <c r="F28" s="555" t="s">
        <v>1388</v>
      </c>
      <c r="G28" s="555" t="s">
        <v>1389</v>
      </c>
      <c r="H28" s="567">
        <v>6</v>
      </c>
      <c r="I28" s="567">
        <v>22578</v>
      </c>
      <c r="J28" s="555"/>
      <c r="K28" s="555">
        <v>3763</v>
      </c>
      <c r="L28" s="567">
        <v>8</v>
      </c>
      <c r="M28" s="567">
        <v>30392</v>
      </c>
      <c r="N28" s="555"/>
      <c r="O28" s="555">
        <v>3799</v>
      </c>
      <c r="P28" s="567">
        <v>10</v>
      </c>
      <c r="Q28" s="567">
        <v>40620</v>
      </c>
      <c r="R28" s="560"/>
      <c r="S28" s="568">
        <v>4062</v>
      </c>
    </row>
    <row r="29" spans="1:19" ht="14.45" customHeight="1" x14ac:dyDescent="0.2">
      <c r="A29" s="554" t="s">
        <v>1341</v>
      </c>
      <c r="B29" s="555" t="s">
        <v>1342</v>
      </c>
      <c r="C29" s="555" t="s">
        <v>483</v>
      </c>
      <c r="D29" s="555" t="s">
        <v>1320</v>
      </c>
      <c r="E29" s="555" t="s">
        <v>1343</v>
      </c>
      <c r="F29" s="555" t="s">
        <v>1390</v>
      </c>
      <c r="G29" s="555" t="s">
        <v>1391</v>
      </c>
      <c r="H29" s="567">
        <v>9924</v>
      </c>
      <c r="I29" s="567">
        <v>4952076</v>
      </c>
      <c r="J29" s="555"/>
      <c r="K29" s="555">
        <v>499</v>
      </c>
      <c r="L29" s="567">
        <v>8560</v>
      </c>
      <c r="M29" s="567">
        <v>4305680</v>
      </c>
      <c r="N29" s="555"/>
      <c r="O29" s="555">
        <v>503</v>
      </c>
      <c r="P29" s="567">
        <v>10805</v>
      </c>
      <c r="Q29" s="567">
        <v>5845505</v>
      </c>
      <c r="R29" s="560"/>
      <c r="S29" s="568">
        <v>541</v>
      </c>
    </row>
    <row r="30" spans="1:19" ht="14.45" customHeight="1" x14ac:dyDescent="0.2">
      <c r="A30" s="554" t="s">
        <v>1341</v>
      </c>
      <c r="B30" s="555" t="s">
        <v>1342</v>
      </c>
      <c r="C30" s="555" t="s">
        <v>483</v>
      </c>
      <c r="D30" s="555" t="s">
        <v>1320</v>
      </c>
      <c r="E30" s="555" t="s">
        <v>1343</v>
      </c>
      <c r="F30" s="555" t="s">
        <v>1392</v>
      </c>
      <c r="G30" s="555" t="s">
        <v>1393</v>
      </c>
      <c r="H30" s="567">
        <v>5</v>
      </c>
      <c r="I30" s="567">
        <v>33345</v>
      </c>
      <c r="J30" s="555"/>
      <c r="K30" s="555">
        <v>6669</v>
      </c>
      <c r="L30" s="567"/>
      <c r="M30" s="567"/>
      <c r="N30" s="555"/>
      <c r="O30" s="555"/>
      <c r="P30" s="567">
        <v>3</v>
      </c>
      <c r="Q30" s="567">
        <v>21597</v>
      </c>
      <c r="R30" s="560"/>
      <c r="S30" s="568">
        <v>7199</v>
      </c>
    </row>
    <row r="31" spans="1:19" ht="14.45" customHeight="1" x14ac:dyDescent="0.2">
      <c r="A31" s="554" t="s">
        <v>1341</v>
      </c>
      <c r="B31" s="555" t="s">
        <v>1342</v>
      </c>
      <c r="C31" s="555" t="s">
        <v>483</v>
      </c>
      <c r="D31" s="555" t="s">
        <v>1320</v>
      </c>
      <c r="E31" s="555" t="s">
        <v>1343</v>
      </c>
      <c r="F31" s="555" t="s">
        <v>1394</v>
      </c>
      <c r="G31" s="555" t="s">
        <v>1395</v>
      </c>
      <c r="H31" s="567">
        <v>9737</v>
      </c>
      <c r="I31" s="567">
        <v>3661112</v>
      </c>
      <c r="J31" s="555"/>
      <c r="K31" s="555">
        <v>376</v>
      </c>
      <c r="L31" s="567">
        <v>9888</v>
      </c>
      <c r="M31" s="567">
        <v>3757440</v>
      </c>
      <c r="N31" s="555"/>
      <c r="O31" s="555">
        <v>380</v>
      </c>
      <c r="P31" s="567">
        <v>10826</v>
      </c>
      <c r="Q31" s="567">
        <v>4330400</v>
      </c>
      <c r="R31" s="560"/>
      <c r="S31" s="568">
        <v>400</v>
      </c>
    </row>
    <row r="32" spans="1:19" ht="14.45" customHeight="1" x14ac:dyDescent="0.2">
      <c r="A32" s="554" t="s">
        <v>1341</v>
      </c>
      <c r="B32" s="555" t="s">
        <v>1342</v>
      </c>
      <c r="C32" s="555" t="s">
        <v>483</v>
      </c>
      <c r="D32" s="555" t="s">
        <v>1320</v>
      </c>
      <c r="E32" s="555" t="s">
        <v>1343</v>
      </c>
      <c r="F32" s="555" t="s">
        <v>1396</v>
      </c>
      <c r="G32" s="555" t="s">
        <v>1397</v>
      </c>
      <c r="H32" s="567">
        <v>845</v>
      </c>
      <c r="I32" s="567">
        <v>2646540</v>
      </c>
      <c r="J32" s="555"/>
      <c r="K32" s="555">
        <v>3132</v>
      </c>
      <c r="L32" s="567">
        <v>848</v>
      </c>
      <c r="M32" s="567">
        <v>2670352</v>
      </c>
      <c r="N32" s="555"/>
      <c r="O32" s="555">
        <v>3149</v>
      </c>
      <c r="P32" s="567">
        <v>951</v>
      </c>
      <c r="Q32" s="567">
        <v>3209625</v>
      </c>
      <c r="R32" s="560"/>
      <c r="S32" s="568">
        <v>3375</v>
      </c>
    </row>
    <row r="33" spans="1:19" ht="14.45" customHeight="1" x14ac:dyDescent="0.2">
      <c r="A33" s="554" t="s">
        <v>1341</v>
      </c>
      <c r="B33" s="555" t="s">
        <v>1342</v>
      </c>
      <c r="C33" s="555" t="s">
        <v>483</v>
      </c>
      <c r="D33" s="555" t="s">
        <v>1320</v>
      </c>
      <c r="E33" s="555" t="s">
        <v>1343</v>
      </c>
      <c r="F33" s="555" t="s">
        <v>1398</v>
      </c>
      <c r="G33" s="555" t="s">
        <v>1399</v>
      </c>
      <c r="H33" s="567">
        <v>103</v>
      </c>
      <c r="I33" s="567">
        <v>1236</v>
      </c>
      <c r="J33" s="555"/>
      <c r="K33" s="555">
        <v>12</v>
      </c>
      <c r="L33" s="567">
        <v>94</v>
      </c>
      <c r="M33" s="567">
        <v>1128</v>
      </c>
      <c r="N33" s="555"/>
      <c r="O33" s="555">
        <v>12</v>
      </c>
      <c r="P33" s="567">
        <v>137</v>
      </c>
      <c r="Q33" s="567">
        <v>1781</v>
      </c>
      <c r="R33" s="560"/>
      <c r="S33" s="568">
        <v>13</v>
      </c>
    </row>
    <row r="34" spans="1:19" ht="14.45" customHeight="1" x14ac:dyDescent="0.2">
      <c r="A34" s="554" t="s">
        <v>1341</v>
      </c>
      <c r="B34" s="555" t="s">
        <v>1342</v>
      </c>
      <c r="C34" s="555" t="s">
        <v>483</v>
      </c>
      <c r="D34" s="555" t="s">
        <v>1320</v>
      </c>
      <c r="E34" s="555" t="s">
        <v>1343</v>
      </c>
      <c r="F34" s="555" t="s">
        <v>1400</v>
      </c>
      <c r="G34" s="555" t="s">
        <v>1401</v>
      </c>
      <c r="H34" s="567">
        <v>1</v>
      </c>
      <c r="I34" s="567">
        <v>12804</v>
      </c>
      <c r="J34" s="555"/>
      <c r="K34" s="555">
        <v>12804</v>
      </c>
      <c r="L34" s="567">
        <v>2</v>
      </c>
      <c r="M34" s="567">
        <v>25622</v>
      </c>
      <c r="N34" s="555"/>
      <c r="O34" s="555">
        <v>12811</v>
      </c>
      <c r="P34" s="567"/>
      <c r="Q34" s="567"/>
      <c r="R34" s="560"/>
      <c r="S34" s="568"/>
    </row>
    <row r="35" spans="1:19" ht="14.45" customHeight="1" x14ac:dyDescent="0.2">
      <c r="A35" s="554" t="s">
        <v>1341</v>
      </c>
      <c r="B35" s="555" t="s">
        <v>1342</v>
      </c>
      <c r="C35" s="555" t="s">
        <v>483</v>
      </c>
      <c r="D35" s="555" t="s">
        <v>1320</v>
      </c>
      <c r="E35" s="555" t="s">
        <v>1343</v>
      </c>
      <c r="F35" s="555" t="s">
        <v>1402</v>
      </c>
      <c r="G35" s="555" t="s">
        <v>1403</v>
      </c>
      <c r="H35" s="567">
        <v>2262</v>
      </c>
      <c r="I35" s="567">
        <v>255606</v>
      </c>
      <c r="J35" s="555"/>
      <c r="K35" s="555">
        <v>113</v>
      </c>
      <c r="L35" s="567">
        <v>2039</v>
      </c>
      <c r="M35" s="567">
        <v>232446</v>
      </c>
      <c r="N35" s="555"/>
      <c r="O35" s="555">
        <v>114</v>
      </c>
      <c r="P35" s="567">
        <v>2589</v>
      </c>
      <c r="Q35" s="567">
        <v>315858</v>
      </c>
      <c r="R35" s="560"/>
      <c r="S35" s="568">
        <v>122</v>
      </c>
    </row>
    <row r="36" spans="1:19" ht="14.45" customHeight="1" x14ac:dyDescent="0.2">
      <c r="A36" s="554" t="s">
        <v>1341</v>
      </c>
      <c r="B36" s="555" t="s">
        <v>1342</v>
      </c>
      <c r="C36" s="555" t="s">
        <v>483</v>
      </c>
      <c r="D36" s="555" t="s">
        <v>1320</v>
      </c>
      <c r="E36" s="555" t="s">
        <v>1343</v>
      </c>
      <c r="F36" s="555" t="s">
        <v>1404</v>
      </c>
      <c r="G36" s="555" t="s">
        <v>1405</v>
      </c>
      <c r="H36" s="567">
        <v>79</v>
      </c>
      <c r="I36" s="567">
        <v>9954</v>
      </c>
      <c r="J36" s="555"/>
      <c r="K36" s="555">
        <v>126</v>
      </c>
      <c r="L36" s="567">
        <v>68</v>
      </c>
      <c r="M36" s="567">
        <v>8568</v>
      </c>
      <c r="N36" s="555"/>
      <c r="O36" s="555">
        <v>126</v>
      </c>
      <c r="P36" s="567">
        <v>142</v>
      </c>
      <c r="Q36" s="567">
        <v>19454</v>
      </c>
      <c r="R36" s="560"/>
      <c r="S36" s="568">
        <v>137</v>
      </c>
    </row>
    <row r="37" spans="1:19" ht="14.45" customHeight="1" x14ac:dyDescent="0.2">
      <c r="A37" s="554" t="s">
        <v>1341</v>
      </c>
      <c r="B37" s="555" t="s">
        <v>1342</v>
      </c>
      <c r="C37" s="555" t="s">
        <v>483</v>
      </c>
      <c r="D37" s="555" t="s">
        <v>1320</v>
      </c>
      <c r="E37" s="555" t="s">
        <v>1343</v>
      </c>
      <c r="F37" s="555" t="s">
        <v>1406</v>
      </c>
      <c r="G37" s="555" t="s">
        <v>1407</v>
      </c>
      <c r="H37" s="567">
        <v>346</v>
      </c>
      <c r="I37" s="567">
        <v>173000</v>
      </c>
      <c r="J37" s="555"/>
      <c r="K37" s="555">
        <v>500</v>
      </c>
      <c r="L37" s="567">
        <v>238</v>
      </c>
      <c r="M37" s="567">
        <v>119952</v>
      </c>
      <c r="N37" s="555"/>
      <c r="O37" s="555">
        <v>504</v>
      </c>
      <c r="P37" s="567">
        <v>258</v>
      </c>
      <c r="Q37" s="567">
        <v>139836</v>
      </c>
      <c r="R37" s="560"/>
      <c r="S37" s="568">
        <v>542</v>
      </c>
    </row>
    <row r="38" spans="1:19" ht="14.45" customHeight="1" x14ac:dyDescent="0.2">
      <c r="A38" s="554" t="s">
        <v>1341</v>
      </c>
      <c r="B38" s="555" t="s">
        <v>1342</v>
      </c>
      <c r="C38" s="555" t="s">
        <v>483</v>
      </c>
      <c r="D38" s="555" t="s">
        <v>1320</v>
      </c>
      <c r="E38" s="555" t="s">
        <v>1343</v>
      </c>
      <c r="F38" s="555" t="s">
        <v>1408</v>
      </c>
      <c r="G38" s="555" t="s">
        <v>1409</v>
      </c>
      <c r="H38" s="567">
        <v>3075</v>
      </c>
      <c r="I38" s="567">
        <v>1423725</v>
      </c>
      <c r="J38" s="555"/>
      <c r="K38" s="555">
        <v>463</v>
      </c>
      <c r="L38" s="567">
        <v>2690</v>
      </c>
      <c r="M38" s="567">
        <v>1256230</v>
      </c>
      <c r="N38" s="555"/>
      <c r="O38" s="555">
        <v>467</v>
      </c>
      <c r="P38" s="567">
        <v>3549</v>
      </c>
      <c r="Q38" s="567">
        <v>1749657</v>
      </c>
      <c r="R38" s="560"/>
      <c r="S38" s="568">
        <v>493</v>
      </c>
    </row>
    <row r="39" spans="1:19" ht="14.45" customHeight="1" x14ac:dyDescent="0.2">
      <c r="A39" s="554" t="s">
        <v>1341</v>
      </c>
      <c r="B39" s="555" t="s">
        <v>1342</v>
      </c>
      <c r="C39" s="555" t="s">
        <v>483</v>
      </c>
      <c r="D39" s="555" t="s">
        <v>1320</v>
      </c>
      <c r="E39" s="555" t="s">
        <v>1343</v>
      </c>
      <c r="F39" s="555" t="s">
        <v>1410</v>
      </c>
      <c r="G39" s="555" t="s">
        <v>1411</v>
      </c>
      <c r="H39" s="567">
        <v>9830</v>
      </c>
      <c r="I39" s="567">
        <v>579970</v>
      </c>
      <c r="J39" s="555"/>
      <c r="K39" s="555">
        <v>59</v>
      </c>
      <c r="L39" s="567">
        <v>8259</v>
      </c>
      <c r="M39" s="567">
        <v>487281</v>
      </c>
      <c r="N39" s="555"/>
      <c r="O39" s="555">
        <v>59</v>
      </c>
      <c r="P39" s="567">
        <v>10406</v>
      </c>
      <c r="Q39" s="567">
        <v>655578</v>
      </c>
      <c r="R39" s="560"/>
      <c r="S39" s="568">
        <v>63</v>
      </c>
    </row>
    <row r="40" spans="1:19" ht="14.45" customHeight="1" x14ac:dyDescent="0.2">
      <c r="A40" s="554" t="s">
        <v>1341</v>
      </c>
      <c r="B40" s="555" t="s">
        <v>1342</v>
      </c>
      <c r="C40" s="555" t="s">
        <v>483</v>
      </c>
      <c r="D40" s="555" t="s">
        <v>1320</v>
      </c>
      <c r="E40" s="555" t="s">
        <v>1343</v>
      </c>
      <c r="F40" s="555" t="s">
        <v>1412</v>
      </c>
      <c r="G40" s="555" t="s">
        <v>1413</v>
      </c>
      <c r="H40" s="567">
        <v>46</v>
      </c>
      <c r="I40" s="567">
        <v>100234</v>
      </c>
      <c r="J40" s="555"/>
      <c r="K40" s="555">
        <v>2179</v>
      </c>
      <c r="L40" s="567">
        <v>41</v>
      </c>
      <c r="M40" s="567">
        <v>89503</v>
      </c>
      <c r="N40" s="555"/>
      <c r="O40" s="555">
        <v>2183</v>
      </c>
      <c r="P40" s="567"/>
      <c r="Q40" s="567"/>
      <c r="R40" s="560"/>
      <c r="S40" s="568"/>
    </row>
    <row r="41" spans="1:19" ht="14.45" customHeight="1" x14ac:dyDescent="0.2">
      <c r="A41" s="554" t="s">
        <v>1341</v>
      </c>
      <c r="B41" s="555" t="s">
        <v>1342</v>
      </c>
      <c r="C41" s="555" t="s">
        <v>483</v>
      </c>
      <c r="D41" s="555" t="s">
        <v>1320</v>
      </c>
      <c r="E41" s="555" t="s">
        <v>1343</v>
      </c>
      <c r="F41" s="555" t="s">
        <v>1412</v>
      </c>
      <c r="G41" s="555"/>
      <c r="H41" s="567">
        <v>161</v>
      </c>
      <c r="I41" s="567">
        <v>350819</v>
      </c>
      <c r="J41" s="555"/>
      <c r="K41" s="555">
        <v>2179</v>
      </c>
      <c r="L41" s="567">
        <v>38</v>
      </c>
      <c r="M41" s="567">
        <v>82954</v>
      </c>
      <c r="N41" s="555"/>
      <c r="O41" s="555">
        <v>2183</v>
      </c>
      <c r="P41" s="567"/>
      <c r="Q41" s="567"/>
      <c r="R41" s="560"/>
      <c r="S41" s="568"/>
    </row>
    <row r="42" spans="1:19" ht="14.45" customHeight="1" x14ac:dyDescent="0.2">
      <c r="A42" s="554" t="s">
        <v>1341</v>
      </c>
      <c r="B42" s="555" t="s">
        <v>1342</v>
      </c>
      <c r="C42" s="555" t="s">
        <v>483</v>
      </c>
      <c r="D42" s="555" t="s">
        <v>1320</v>
      </c>
      <c r="E42" s="555" t="s">
        <v>1343</v>
      </c>
      <c r="F42" s="555" t="s">
        <v>1414</v>
      </c>
      <c r="G42" s="555" t="s">
        <v>1415</v>
      </c>
      <c r="H42" s="567">
        <v>75</v>
      </c>
      <c r="I42" s="567">
        <v>787500</v>
      </c>
      <c r="J42" s="555"/>
      <c r="K42" s="555">
        <v>10500</v>
      </c>
      <c r="L42" s="567">
        <v>116</v>
      </c>
      <c r="M42" s="567">
        <v>1221480</v>
      </c>
      <c r="N42" s="555"/>
      <c r="O42" s="555">
        <v>10530</v>
      </c>
      <c r="P42" s="567">
        <v>69</v>
      </c>
      <c r="Q42" s="567">
        <v>731745</v>
      </c>
      <c r="R42" s="560"/>
      <c r="S42" s="568">
        <v>10605</v>
      </c>
    </row>
    <row r="43" spans="1:19" ht="14.45" customHeight="1" x14ac:dyDescent="0.2">
      <c r="A43" s="554" t="s">
        <v>1341</v>
      </c>
      <c r="B43" s="555" t="s">
        <v>1342</v>
      </c>
      <c r="C43" s="555" t="s">
        <v>483</v>
      </c>
      <c r="D43" s="555" t="s">
        <v>1320</v>
      </c>
      <c r="E43" s="555" t="s">
        <v>1343</v>
      </c>
      <c r="F43" s="555" t="s">
        <v>1416</v>
      </c>
      <c r="G43" s="555" t="s">
        <v>1417</v>
      </c>
      <c r="H43" s="567">
        <v>20</v>
      </c>
      <c r="I43" s="567">
        <v>5140</v>
      </c>
      <c r="J43" s="555"/>
      <c r="K43" s="555">
        <v>257</v>
      </c>
      <c r="L43" s="567">
        <v>12</v>
      </c>
      <c r="M43" s="567">
        <v>3108</v>
      </c>
      <c r="N43" s="555"/>
      <c r="O43" s="555">
        <v>259</v>
      </c>
      <c r="P43" s="567">
        <v>19</v>
      </c>
      <c r="Q43" s="567">
        <v>5206</v>
      </c>
      <c r="R43" s="560"/>
      <c r="S43" s="568">
        <v>274</v>
      </c>
    </row>
    <row r="44" spans="1:19" ht="14.45" customHeight="1" x14ac:dyDescent="0.2">
      <c r="A44" s="554" t="s">
        <v>1341</v>
      </c>
      <c r="B44" s="555" t="s">
        <v>1342</v>
      </c>
      <c r="C44" s="555" t="s">
        <v>483</v>
      </c>
      <c r="D44" s="555" t="s">
        <v>1320</v>
      </c>
      <c r="E44" s="555" t="s">
        <v>1343</v>
      </c>
      <c r="F44" s="555" t="s">
        <v>1418</v>
      </c>
      <c r="G44" s="555" t="s">
        <v>1419</v>
      </c>
      <c r="H44" s="567">
        <v>11692</v>
      </c>
      <c r="I44" s="567">
        <v>2092868</v>
      </c>
      <c r="J44" s="555"/>
      <c r="K44" s="555">
        <v>179</v>
      </c>
      <c r="L44" s="567">
        <v>12321</v>
      </c>
      <c r="M44" s="567">
        <v>2230101</v>
      </c>
      <c r="N44" s="555"/>
      <c r="O44" s="555">
        <v>181</v>
      </c>
      <c r="P44" s="567">
        <v>13706</v>
      </c>
      <c r="Q44" s="567">
        <v>2604140</v>
      </c>
      <c r="R44" s="560"/>
      <c r="S44" s="568">
        <v>190</v>
      </c>
    </row>
    <row r="45" spans="1:19" ht="14.45" customHeight="1" x14ac:dyDescent="0.2">
      <c r="A45" s="554" t="s">
        <v>1341</v>
      </c>
      <c r="B45" s="555" t="s">
        <v>1342</v>
      </c>
      <c r="C45" s="555" t="s">
        <v>483</v>
      </c>
      <c r="D45" s="555" t="s">
        <v>1320</v>
      </c>
      <c r="E45" s="555" t="s">
        <v>1343</v>
      </c>
      <c r="F45" s="555" t="s">
        <v>1420</v>
      </c>
      <c r="G45" s="555" t="s">
        <v>1421</v>
      </c>
      <c r="H45" s="567">
        <v>4391</v>
      </c>
      <c r="I45" s="567">
        <v>382017</v>
      </c>
      <c r="J45" s="555"/>
      <c r="K45" s="555">
        <v>87</v>
      </c>
      <c r="L45" s="567">
        <v>3798</v>
      </c>
      <c r="M45" s="567">
        <v>334224</v>
      </c>
      <c r="N45" s="555"/>
      <c r="O45" s="555">
        <v>88</v>
      </c>
      <c r="P45" s="567">
        <v>4067</v>
      </c>
      <c r="Q45" s="567">
        <v>378231</v>
      </c>
      <c r="R45" s="560"/>
      <c r="S45" s="568">
        <v>93</v>
      </c>
    </row>
    <row r="46" spans="1:19" ht="14.45" customHeight="1" x14ac:dyDescent="0.2">
      <c r="A46" s="554" t="s">
        <v>1341</v>
      </c>
      <c r="B46" s="555" t="s">
        <v>1342</v>
      </c>
      <c r="C46" s="555" t="s">
        <v>483</v>
      </c>
      <c r="D46" s="555" t="s">
        <v>1320</v>
      </c>
      <c r="E46" s="555" t="s">
        <v>1343</v>
      </c>
      <c r="F46" s="555" t="s">
        <v>1422</v>
      </c>
      <c r="G46" s="555" t="s">
        <v>1423</v>
      </c>
      <c r="H46" s="567"/>
      <c r="I46" s="567"/>
      <c r="J46" s="555"/>
      <c r="K46" s="555"/>
      <c r="L46" s="567">
        <v>1</v>
      </c>
      <c r="M46" s="567">
        <v>181</v>
      </c>
      <c r="N46" s="555"/>
      <c r="O46" s="555">
        <v>181</v>
      </c>
      <c r="P46" s="567"/>
      <c r="Q46" s="567"/>
      <c r="R46" s="560"/>
      <c r="S46" s="568"/>
    </row>
    <row r="47" spans="1:19" ht="14.45" customHeight="1" x14ac:dyDescent="0.2">
      <c r="A47" s="554" t="s">
        <v>1341</v>
      </c>
      <c r="B47" s="555" t="s">
        <v>1342</v>
      </c>
      <c r="C47" s="555" t="s">
        <v>483</v>
      </c>
      <c r="D47" s="555" t="s">
        <v>1320</v>
      </c>
      <c r="E47" s="555" t="s">
        <v>1343</v>
      </c>
      <c r="F47" s="555" t="s">
        <v>1424</v>
      </c>
      <c r="G47" s="555" t="s">
        <v>1425</v>
      </c>
      <c r="H47" s="567">
        <v>279</v>
      </c>
      <c r="I47" s="567">
        <v>47988</v>
      </c>
      <c r="J47" s="555"/>
      <c r="K47" s="555">
        <v>172</v>
      </c>
      <c r="L47" s="567">
        <v>243</v>
      </c>
      <c r="M47" s="567">
        <v>42282</v>
      </c>
      <c r="N47" s="555"/>
      <c r="O47" s="555">
        <v>174</v>
      </c>
      <c r="P47" s="567">
        <v>320</v>
      </c>
      <c r="Q47" s="567">
        <v>58560</v>
      </c>
      <c r="R47" s="560"/>
      <c r="S47" s="568">
        <v>183</v>
      </c>
    </row>
    <row r="48" spans="1:19" ht="14.45" customHeight="1" x14ac:dyDescent="0.2">
      <c r="A48" s="554" t="s">
        <v>1341</v>
      </c>
      <c r="B48" s="555" t="s">
        <v>1342</v>
      </c>
      <c r="C48" s="555" t="s">
        <v>483</v>
      </c>
      <c r="D48" s="555" t="s">
        <v>1320</v>
      </c>
      <c r="E48" s="555" t="s">
        <v>1343</v>
      </c>
      <c r="F48" s="555" t="s">
        <v>1426</v>
      </c>
      <c r="G48" s="555" t="s">
        <v>1427</v>
      </c>
      <c r="H48" s="567">
        <v>190</v>
      </c>
      <c r="I48" s="567">
        <v>5890</v>
      </c>
      <c r="J48" s="555"/>
      <c r="K48" s="555">
        <v>31</v>
      </c>
      <c r="L48" s="567">
        <v>149</v>
      </c>
      <c r="M48" s="567">
        <v>4619</v>
      </c>
      <c r="N48" s="555"/>
      <c r="O48" s="555">
        <v>31</v>
      </c>
      <c r="P48" s="567">
        <v>166</v>
      </c>
      <c r="Q48" s="567">
        <v>5312</v>
      </c>
      <c r="R48" s="560"/>
      <c r="S48" s="568">
        <v>32</v>
      </c>
    </row>
    <row r="49" spans="1:19" ht="14.45" customHeight="1" x14ac:dyDescent="0.2">
      <c r="A49" s="554" t="s">
        <v>1341</v>
      </c>
      <c r="B49" s="555" t="s">
        <v>1342</v>
      </c>
      <c r="C49" s="555" t="s">
        <v>483</v>
      </c>
      <c r="D49" s="555" t="s">
        <v>1320</v>
      </c>
      <c r="E49" s="555" t="s">
        <v>1343</v>
      </c>
      <c r="F49" s="555" t="s">
        <v>1428</v>
      </c>
      <c r="G49" s="555" t="s">
        <v>1429</v>
      </c>
      <c r="H49" s="567">
        <v>415</v>
      </c>
      <c r="I49" s="567">
        <v>73870</v>
      </c>
      <c r="J49" s="555"/>
      <c r="K49" s="555">
        <v>178</v>
      </c>
      <c r="L49" s="567">
        <v>138</v>
      </c>
      <c r="M49" s="567">
        <v>24840</v>
      </c>
      <c r="N49" s="555"/>
      <c r="O49" s="555">
        <v>180</v>
      </c>
      <c r="P49" s="567">
        <v>109</v>
      </c>
      <c r="Q49" s="567">
        <v>20601</v>
      </c>
      <c r="R49" s="560"/>
      <c r="S49" s="568">
        <v>189</v>
      </c>
    </row>
    <row r="50" spans="1:19" ht="14.45" customHeight="1" x14ac:dyDescent="0.2">
      <c r="A50" s="554" t="s">
        <v>1341</v>
      </c>
      <c r="B50" s="555" t="s">
        <v>1342</v>
      </c>
      <c r="C50" s="555" t="s">
        <v>483</v>
      </c>
      <c r="D50" s="555" t="s">
        <v>1320</v>
      </c>
      <c r="E50" s="555" t="s">
        <v>1343</v>
      </c>
      <c r="F50" s="555" t="s">
        <v>1430</v>
      </c>
      <c r="G50" s="555" t="s">
        <v>1431</v>
      </c>
      <c r="H50" s="567">
        <v>1158</v>
      </c>
      <c r="I50" s="567">
        <v>309186</v>
      </c>
      <c r="J50" s="555"/>
      <c r="K50" s="555">
        <v>267</v>
      </c>
      <c r="L50" s="567">
        <v>1058</v>
      </c>
      <c r="M50" s="567">
        <v>284602</v>
      </c>
      <c r="N50" s="555"/>
      <c r="O50" s="555">
        <v>269</v>
      </c>
      <c r="P50" s="567">
        <v>1170</v>
      </c>
      <c r="Q50" s="567">
        <v>336960</v>
      </c>
      <c r="R50" s="560"/>
      <c r="S50" s="568">
        <v>288</v>
      </c>
    </row>
    <row r="51" spans="1:19" ht="14.45" customHeight="1" x14ac:dyDescent="0.2">
      <c r="A51" s="554" t="s">
        <v>1341</v>
      </c>
      <c r="B51" s="555" t="s">
        <v>1342</v>
      </c>
      <c r="C51" s="555" t="s">
        <v>483</v>
      </c>
      <c r="D51" s="555" t="s">
        <v>1320</v>
      </c>
      <c r="E51" s="555" t="s">
        <v>1343</v>
      </c>
      <c r="F51" s="555" t="s">
        <v>1432</v>
      </c>
      <c r="G51" s="555" t="s">
        <v>1433</v>
      </c>
      <c r="H51" s="567">
        <v>1376</v>
      </c>
      <c r="I51" s="567">
        <v>2952896</v>
      </c>
      <c r="J51" s="555"/>
      <c r="K51" s="555">
        <v>2146</v>
      </c>
      <c r="L51" s="567">
        <v>1222</v>
      </c>
      <c r="M51" s="567">
        <v>2635854</v>
      </c>
      <c r="N51" s="555"/>
      <c r="O51" s="555">
        <v>2157</v>
      </c>
      <c r="P51" s="567">
        <v>1052</v>
      </c>
      <c r="Q51" s="567">
        <v>2417496</v>
      </c>
      <c r="R51" s="560"/>
      <c r="S51" s="568">
        <v>2298</v>
      </c>
    </row>
    <row r="52" spans="1:19" ht="14.45" customHeight="1" x14ac:dyDescent="0.2">
      <c r="A52" s="554" t="s">
        <v>1341</v>
      </c>
      <c r="B52" s="555" t="s">
        <v>1342</v>
      </c>
      <c r="C52" s="555" t="s">
        <v>483</v>
      </c>
      <c r="D52" s="555" t="s">
        <v>1320</v>
      </c>
      <c r="E52" s="555" t="s">
        <v>1343</v>
      </c>
      <c r="F52" s="555" t="s">
        <v>1434</v>
      </c>
      <c r="G52" s="555" t="s">
        <v>1435</v>
      </c>
      <c r="H52" s="567">
        <v>6</v>
      </c>
      <c r="I52" s="567">
        <v>1464</v>
      </c>
      <c r="J52" s="555"/>
      <c r="K52" s="555">
        <v>244</v>
      </c>
      <c r="L52" s="567">
        <v>7</v>
      </c>
      <c r="M52" s="567">
        <v>1722</v>
      </c>
      <c r="N52" s="555"/>
      <c r="O52" s="555">
        <v>246</v>
      </c>
      <c r="P52" s="567">
        <v>6</v>
      </c>
      <c r="Q52" s="567">
        <v>1590</v>
      </c>
      <c r="R52" s="560"/>
      <c r="S52" s="568">
        <v>265</v>
      </c>
    </row>
    <row r="53" spans="1:19" ht="14.45" customHeight="1" x14ac:dyDescent="0.2">
      <c r="A53" s="554" t="s">
        <v>1341</v>
      </c>
      <c r="B53" s="555" t="s">
        <v>1342</v>
      </c>
      <c r="C53" s="555" t="s">
        <v>483</v>
      </c>
      <c r="D53" s="555" t="s">
        <v>1320</v>
      </c>
      <c r="E53" s="555" t="s">
        <v>1343</v>
      </c>
      <c r="F53" s="555" t="s">
        <v>1436</v>
      </c>
      <c r="G53" s="555" t="s">
        <v>1437</v>
      </c>
      <c r="H53" s="567">
        <v>12</v>
      </c>
      <c r="I53" s="567">
        <v>5220</v>
      </c>
      <c r="J53" s="555"/>
      <c r="K53" s="555">
        <v>435</v>
      </c>
      <c r="L53" s="567">
        <v>8</v>
      </c>
      <c r="M53" s="567">
        <v>3536</v>
      </c>
      <c r="N53" s="555"/>
      <c r="O53" s="555">
        <v>442</v>
      </c>
      <c r="P53" s="567">
        <v>13</v>
      </c>
      <c r="Q53" s="567">
        <v>5928</v>
      </c>
      <c r="R53" s="560"/>
      <c r="S53" s="568">
        <v>456</v>
      </c>
    </row>
    <row r="54" spans="1:19" ht="14.45" customHeight="1" x14ac:dyDescent="0.2">
      <c r="A54" s="554" t="s">
        <v>1341</v>
      </c>
      <c r="B54" s="555" t="s">
        <v>1342</v>
      </c>
      <c r="C54" s="555" t="s">
        <v>483</v>
      </c>
      <c r="D54" s="555" t="s">
        <v>1320</v>
      </c>
      <c r="E54" s="555" t="s">
        <v>1343</v>
      </c>
      <c r="F54" s="555" t="s">
        <v>1438</v>
      </c>
      <c r="G54" s="555" t="s">
        <v>1439</v>
      </c>
      <c r="H54" s="567">
        <v>1</v>
      </c>
      <c r="I54" s="567">
        <v>865</v>
      </c>
      <c r="J54" s="555"/>
      <c r="K54" s="555">
        <v>865</v>
      </c>
      <c r="L54" s="567"/>
      <c r="M54" s="567"/>
      <c r="N54" s="555"/>
      <c r="O54" s="555"/>
      <c r="P54" s="567"/>
      <c r="Q54" s="567"/>
      <c r="R54" s="560"/>
      <c r="S54" s="568"/>
    </row>
    <row r="55" spans="1:19" ht="14.45" customHeight="1" x14ac:dyDescent="0.2">
      <c r="A55" s="554" t="s">
        <v>1341</v>
      </c>
      <c r="B55" s="555" t="s">
        <v>1342</v>
      </c>
      <c r="C55" s="555" t="s">
        <v>483</v>
      </c>
      <c r="D55" s="555" t="s">
        <v>1320</v>
      </c>
      <c r="E55" s="555" t="s">
        <v>1343</v>
      </c>
      <c r="F55" s="555" t="s">
        <v>1440</v>
      </c>
      <c r="G55" s="555" t="s">
        <v>1347</v>
      </c>
      <c r="H55" s="567">
        <v>3</v>
      </c>
      <c r="I55" s="567">
        <v>114</v>
      </c>
      <c r="J55" s="555"/>
      <c r="K55" s="555">
        <v>38</v>
      </c>
      <c r="L55" s="567">
        <v>3</v>
      </c>
      <c r="M55" s="567">
        <v>117</v>
      </c>
      <c r="N55" s="555"/>
      <c r="O55" s="555">
        <v>39</v>
      </c>
      <c r="P55" s="567">
        <v>2</v>
      </c>
      <c r="Q55" s="567">
        <v>84</v>
      </c>
      <c r="R55" s="560"/>
      <c r="S55" s="568">
        <v>42</v>
      </c>
    </row>
    <row r="56" spans="1:19" ht="14.45" customHeight="1" x14ac:dyDescent="0.2">
      <c r="A56" s="554" t="s">
        <v>1341</v>
      </c>
      <c r="B56" s="555" t="s">
        <v>1342</v>
      </c>
      <c r="C56" s="555" t="s">
        <v>483</v>
      </c>
      <c r="D56" s="555" t="s">
        <v>1320</v>
      </c>
      <c r="E56" s="555" t="s">
        <v>1343</v>
      </c>
      <c r="F56" s="555" t="s">
        <v>1441</v>
      </c>
      <c r="G56" s="555" t="s">
        <v>1442</v>
      </c>
      <c r="H56" s="567">
        <v>9</v>
      </c>
      <c r="I56" s="567">
        <v>47358</v>
      </c>
      <c r="J56" s="555"/>
      <c r="K56" s="555">
        <v>5262</v>
      </c>
      <c r="L56" s="567">
        <v>2</v>
      </c>
      <c r="M56" s="567">
        <v>10582</v>
      </c>
      <c r="N56" s="555"/>
      <c r="O56" s="555">
        <v>5291</v>
      </c>
      <c r="P56" s="567">
        <v>11</v>
      </c>
      <c r="Q56" s="567">
        <v>60104</v>
      </c>
      <c r="R56" s="560"/>
      <c r="S56" s="568">
        <v>5464</v>
      </c>
    </row>
    <row r="57" spans="1:19" ht="14.45" customHeight="1" x14ac:dyDescent="0.2">
      <c r="A57" s="554" t="s">
        <v>1341</v>
      </c>
      <c r="B57" s="555" t="s">
        <v>1342</v>
      </c>
      <c r="C57" s="555" t="s">
        <v>483</v>
      </c>
      <c r="D57" s="555" t="s">
        <v>1320</v>
      </c>
      <c r="E57" s="555" t="s">
        <v>1343</v>
      </c>
      <c r="F57" s="555" t="s">
        <v>1443</v>
      </c>
      <c r="G57" s="555" t="s">
        <v>1444</v>
      </c>
      <c r="H57" s="567"/>
      <c r="I57" s="567"/>
      <c r="J57" s="555"/>
      <c r="K57" s="555"/>
      <c r="L57" s="567">
        <v>6</v>
      </c>
      <c r="M57" s="567">
        <v>6522</v>
      </c>
      <c r="N57" s="555"/>
      <c r="O57" s="555">
        <v>1087</v>
      </c>
      <c r="P57" s="567"/>
      <c r="Q57" s="567"/>
      <c r="R57" s="560"/>
      <c r="S57" s="568"/>
    </row>
    <row r="58" spans="1:19" ht="14.45" customHeight="1" x14ac:dyDescent="0.2">
      <c r="A58" s="554" t="s">
        <v>1341</v>
      </c>
      <c r="B58" s="555" t="s">
        <v>1342</v>
      </c>
      <c r="C58" s="555" t="s">
        <v>483</v>
      </c>
      <c r="D58" s="555" t="s">
        <v>1320</v>
      </c>
      <c r="E58" s="555" t="s">
        <v>1343</v>
      </c>
      <c r="F58" s="555" t="s">
        <v>1445</v>
      </c>
      <c r="G58" s="555" t="s">
        <v>1446</v>
      </c>
      <c r="H58" s="567">
        <v>291</v>
      </c>
      <c r="I58" s="567">
        <v>84681</v>
      </c>
      <c r="J58" s="555"/>
      <c r="K58" s="555">
        <v>291</v>
      </c>
      <c r="L58" s="567">
        <v>292</v>
      </c>
      <c r="M58" s="567">
        <v>85556</v>
      </c>
      <c r="N58" s="555"/>
      <c r="O58" s="555">
        <v>293</v>
      </c>
      <c r="P58" s="567">
        <v>282</v>
      </c>
      <c r="Q58" s="567">
        <v>89112</v>
      </c>
      <c r="R58" s="560"/>
      <c r="S58" s="568">
        <v>316</v>
      </c>
    </row>
    <row r="59" spans="1:19" ht="14.45" customHeight="1" x14ac:dyDescent="0.2">
      <c r="A59" s="554" t="s">
        <v>1341</v>
      </c>
      <c r="B59" s="555" t="s">
        <v>1342</v>
      </c>
      <c r="C59" s="555" t="s">
        <v>483</v>
      </c>
      <c r="D59" s="555" t="s">
        <v>1320</v>
      </c>
      <c r="E59" s="555" t="s">
        <v>1343</v>
      </c>
      <c r="F59" s="555" t="s">
        <v>1447</v>
      </c>
      <c r="G59" s="555" t="s">
        <v>1448</v>
      </c>
      <c r="H59" s="567">
        <v>6</v>
      </c>
      <c r="I59" s="567">
        <v>6708</v>
      </c>
      <c r="J59" s="555"/>
      <c r="K59" s="555">
        <v>1118</v>
      </c>
      <c r="L59" s="567">
        <v>4</v>
      </c>
      <c r="M59" s="567">
        <v>4528</v>
      </c>
      <c r="N59" s="555"/>
      <c r="O59" s="555">
        <v>1132</v>
      </c>
      <c r="P59" s="567">
        <v>9</v>
      </c>
      <c r="Q59" s="567">
        <v>10791</v>
      </c>
      <c r="R59" s="560"/>
      <c r="S59" s="568">
        <v>1199</v>
      </c>
    </row>
    <row r="60" spans="1:19" ht="14.45" customHeight="1" x14ac:dyDescent="0.2">
      <c r="A60" s="554" t="s">
        <v>1341</v>
      </c>
      <c r="B60" s="555" t="s">
        <v>1342</v>
      </c>
      <c r="C60" s="555" t="s">
        <v>483</v>
      </c>
      <c r="D60" s="555" t="s">
        <v>1320</v>
      </c>
      <c r="E60" s="555" t="s">
        <v>1343</v>
      </c>
      <c r="F60" s="555" t="s">
        <v>1449</v>
      </c>
      <c r="G60" s="555" t="s">
        <v>1450</v>
      </c>
      <c r="H60" s="567">
        <v>127</v>
      </c>
      <c r="I60" s="567">
        <v>13843</v>
      </c>
      <c r="J60" s="555"/>
      <c r="K60" s="555">
        <v>109</v>
      </c>
      <c r="L60" s="567">
        <v>110</v>
      </c>
      <c r="M60" s="567">
        <v>12100</v>
      </c>
      <c r="N60" s="555"/>
      <c r="O60" s="555">
        <v>110</v>
      </c>
      <c r="P60" s="567">
        <v>160</v>
      </c>
      <c r="Q60" s="567">
        <v>18720</v>
      </c>
      <c r="R60" s="560"/>
      <c r="S60" s="568">
        <v>117</v>
      </c>
    </row>
    <row r="61" spans="1:19" ht="14.45" customHeight="1" x14ac:dyDescent="0.2">
      <c r="A61" s="554" t="s">
        <v>1341</v>
      </c>
      <c r="B61" s="555" t="s">
        <v>1342</v>
      </c>
      <c r="C61" s="555" t="s">
        <v>483</v>
      </c>
      <c r="D61" s="555" t="s">
        <v>1320</v>
      </c>
      <c r="E61" s="555" t="s">
        <v>1343</v>
      </c>
      <c r="F61" s="555" t="s">
        <v>1451</v>
      </c>
      <c r="G61" s="555" t="s">
        <v>1452</v>
      </c>
      <c r="H61" s="567">
        <v>17</v>
      </c>
      <c r="I61" s="567">
        <v>5372</v>
      </c>
      <c r="J61" s="555"/>
      <c r="K61" s="555">
        <v>316</v>
      </c>
      <c r="L61" s="567">
        <v>26</v>
      </c>
      <c r="M61" s="567">
        <v>8268</v>
      </c>
      <c r="N61" s="555"/>
      <c r="O61" s="555">
        <v>318</v>
      </c>
      <c r="P61" s="567">
        <v>8</v>
      </c>
      <c r="Q61" s="567">
        <v>2632</v>
      </c>
      <c r="R61" s="560"/>
      <c r="S61" s="568">
        <v>329</v>
      </c>
    </row>
    <row r="62" spans="1:19" ht="14.45" customHeight="1" x14ac:dyDescent="0.2">
      <c r="A62" s="554" t="s">
        <v>1341</v>
      </c>
      <c r="B62" s="555" t="s">
        <v>1342</v>
      </c>
      <c r="C62" s="555" t="s">
        <v>483</v>
      </c>
      <c r="D62" s="555" t="s">
        <v>1320</v>
      </c>
      <c r="E62" s="555" t="s">
        <v>1343</v>
      </c>
      <c r="F62" s="555" t="s">
        <v>1453</v>
      </c>
      <c r="G62" s="555" t="s">
        <v>1454</v>
      </c>
      <c r="H62" s="567"/>
      <c r="I62" s="567"/>
      <c r="J62" s="555"/>
      <c r="K62" s="555"/>
      <c r="L62" s="567">
        <v>1</v>
      </c>
      <c r="M62" s="567">
        <v>2432</v>
      </c>
      <c r="N62" s="555"/>
      <c r="O62" s="555">
        <v>2432</v>
      </c>
      <c r="P62" s="567"/>
      <c r="Q62" s="567"/>
      <c r="R62" s="560"/>
      <c r="S62" s="568"/>
    </row>
    <row r="63" spans="1:19" ht="14.45" customHeight="1" x14ac:dyDescent="0.2">
      <c r="A63" s="554" t="s">
        <v>1341</v>
      </c>
      <c r="B63" s="555" t="s">
        <v>1342</v>
      </c>
      <c r="C63" s="555" t="s">
        <v>483</v>
      </c>
      <c r="D63" s="555" t="s">
        <v>1320</v>
      </c>
      <c r="E63" s="555" t="s">
        <v>1343</v>
      </c>
      <c r="F63" s="555" t="s">
        <v>1455</v>
      </c>
      <c r="G63" s="555" t="s">
        <v>1456</v>
      </c>
      <c r="H63" s="567">
        <v>152</v>
      </c>
      <c r="I63" s="567">
        <v>0</v>
      </c>
      <c r="J63" s="555"/>
      <c r="K63" s="555">
        <v>0</v>
      </c>
      <c r="L63" s="567">
        <v>157</v>
      </c>
      <c r="M63" s="567">
        <v>0</v>
      </c>
      <c r="N63" s="555"/>
      <c r="O63" s="555">
        <v>0</v>
      </c>
      <c r="P63" s="567">
        <v>139</v>
      </c>
      <c r="Q63" s="567">
        <v>302881</v>
      </c>
      <c r="R63" s="560"/>
      <c r="S63" s="568">
        <v>2179</v>
      </c>
    </row>
    <row r="64" spans="1:19" ht="14.45" customHeight="1" x14ac:dyDescent="0.2">
      <c r="A64" s="554" t="s">
        <v>1341</v>
      </c>
      <c r="B64" s="555" t="s">
        <v>1342</v>
      </c>
      <c r="C64" s="555" t="s">
        <v>483</v>
      </c>
      <c r="D64" s="555" t="s">
        <v>1320</v>
      </c>
      <c r="E64" s="555" t="s">
        <v>1343</v>
      </c>
      <c r="F64" s="555" t="s">
        <v>1457</v>
      </c>
      <c r="G64" s="555" t="s">
        <v>1458</v>
      </c>
      <c r="H64" s="567"/>
      <c r="I64" s="567"/>
      <c r="J64" s="555"/>
      <c r="K64" s="555"/>
      <c r="L64" s="567"/>
      <c r="M64" s="567"/>
      <c r="N64" s="555"/>
      <c r="O64" s="555"/>
      <c r="P64" s="567">
        <v>2</v>
      </c>
      <c r="Q64" s="567">
        <v>25586</v>
      </c>
      <c r="R64" s="560"/>
      <c r="S64" s="568">
        <v>12793</v>
      </c>
    </row>
    <row r="65" spans="1:19" ht="14.45" customHeight="1" x14ac:dyDescent="0.2">
      <c r="A65" s="554" t="s">
        <v>1341</v>
      </c>
      <c r="B65" s="555" t="s">
        <v>1342</v>
      </c>
      <c r="C65" s="555" t="s">
        <v>483</v>
      </c>
      <c r="D65" s="555" t="s">
        <v>1320</v>
      </c>
      <c r="E65" s="555" t="s">
        <v>1343</v>
      </c>
      <c r="F65" s="555" t="s">
        <v>1459</v>
      </c>
      <c r="G65" s="555" t="s">
        <v>1460</v>
      </c>
      <c r="H65" s="567">
        <v>71</v>
      </c>
      <c r="I65" s="567">
        <v>0</v>
      </c>
      <c r="J65" s="555"/>
      <c r="K65" s="555">
        <v>0</v>
      </c>
      <c r="L65" s="567">
        <v>51</v>
      </c>
      <c r="M65" s="567">
        <v>0</v>
      </c>
      <c r="N65" s="555"/>
      <c r="O65" s="555">
        <v>0</v>
      </c>
      <c r="P65" s="567">
        <v>47</v>
      </c>
      <c r="Q65" s="567">
        <v>49491</v>
      </c>
      <c r="R65" s="560"/>
      <c r="S65" s="568">
        <v>1053</v>
      </c>
    </row>
    <row r="66" spans="1:19" ht="14.45" customHeight="1" x14ac:dyDescent="0.2">
      <c r="A66" s="554" t="s">
        <v>1341</v>
      </c>
      <c r="B66" s="555" t="s">
        <v>1342</v>
      </c>
      <c r="C66" s="555" t="s">
        <v>483</v>
      </c>
      <c r="D66" s="555" t="s">
        <v>1320</v>
      </c>
      <c r="E66" s="555" t="s">
        <v>1343</v>
      </c>
      <c r="F66" s="555" t="s">
        <v>1461</v>
      </c>
      <c r="G66" s="555" t="s">
        <v>1462</v>
      </c>
      <c r="H66" s="567">
        <v>454</v>
      </c>
      <c r="I66" s="567">
        <v>2180562</v>
      </c>
      <c r="J66" s="555"/>
      <c r="K66" s="555">
        <v>4803</v>
      </c>
      <c r="L66" s="567">
        <v>417</v>
      </c>
      <c r="M66" s="567">
        <v>2011608</v>
      </c>
      <c r="N66" s="555"/>
      <c r="O66" s="555">
        <v>4824</v>
      </c>
      <c r="P66" s="567">
        <v>561</v>
      </c>
      <c r="Q66" s="567">
        <v>2742729</v>
      </c>
      <c r="R66" s="560"/>
      <c r="S66" s="568">
        <v>4889</v>
      </c>
    </row>
    <row r="67" spans="1:19" ht="14.45" customHeight="1" x14ac:dyDescent="0.2">
      <c r="A67" s="554" t="s">
        <v>1341</v>
      </c>
      <c r="B67" s="555" t="s">
        <v>1342</v>
      </c>
      <c r="C67" s="555" t="s">
        <v>483</v>
      </c>
      <c r="D67" s="555" t="s">
        <v>1320</v>
      </c>
      <c r="E67" s="555" t="s">
        <v>1343</v>
      </c>
      <c r="F67" s="555" t="s">
        <v>1463</v>
      </c>
      <c r="G67" s="555" t="s">
        <v>1464</v>
      </c>
      <c r="H67" s="567">
        <v>246</v>
      </c>
      <c r="I67" s="567">
        <v>150552</v>
      </c>
      <c r="J67" s="555"/>
      <c r="K67" s="555">
        <v>612</v>
      </c>
      <c r="L67" s="567">
        <v>284</v>
      </c>
      <c r="M67" s="567">
        <v>174660</v>
      </c>
      <c r="N67" s="555"/>
      <c r="O67" s="555">
        <v>615</v>
      </c>
      <c r="P67" s="567">
        <v>376</v>
      </c>
      <c r="Q67" s="567">
        <v>241392</v>
      </c>
      <c r="R67" s="560"/>
      <c r="S67" s="568">
        <v>642</v>
      </c>
    </row>
    <row r="68" spans="1:19" ht="14.45" customHeight="1" x14ac:dyDescent="0.2">
      <c r="A68" s="554" t="s">
        <v>1341</v>
      </c>
      <c r="B68" s="555" t="s">
        <v>1342</v>
      </c>
      <c r="C68" s="555" t="s">
        <v>483</v>
      </c>
      <c r="D68" s="555" t="s">
        <v>1320</v>
      </c>
      <c r="E68" s="555" t="s">
        <v>1343</v>
      </c>
      <c r="F68" s="555" t="s">
        <v>1465</v>
      </c>
      <c r="G68" s="555" t="s">
        <v>1466</v>
      </c>
      <c r="H68" s="567">
        <v>124</v>
      </c>
      <c r="I68" s="567">
        <v>352780</v>
      </c>
      <c r="J68" s="555"/>
      <c r="K68" s="555">
        <v>2845</v>
      </c>
      <c r="L68" s="567">
        <v>133</v>
      </c>
      <c r="M68" s="567">
        <v>378917</v>
      </c>
      <c r="N68" s="555"/>
      <c r="O68" s="555">
        <v>2849</v>
      </c>
      <c r="P68" s="567">
        <v>5</v>
      </c>
      <c r="Q68" s="567">
        <v>14405</v>
      </c>
      <c r="R68" s="560"/>
      <c r="S68" s="568">
        <v>2881</v>
      </c>
    </row>
    <row r="69" spans="1:19" ht="14.45" customHeight="1" x14ac:dyDescent="0.2">
      <c r="A69" s="554" t="s">
        <v>1341</v>
      </c>
      <c r="B69" s="555" t="s">
        <v>1342</v>
      </c>
      <c r="C69" s="555" t="s">
        <v>483</v>
      </c>
      <c r="D69" s="555" t="s">
        <v>1320</v>
      </c>
      <c r="E69" s="555" t="s">
        <v>1343</v>
      </c>
      <c r="F69" s="555" t="s">
        <v>1467</v>
      </c>
      <c r="G69" s="555" t="s">
        <v>1468</v>
      </c>
      <c r="H69" s="567">
        <v>81</v>
      </c>
      <c r="I69" s="567">
        <v>614466</v>
      </c>
      <c r="J69" s="555"/>
      <c r="K69" s="555">
        <v>7586</v>
      </c>
      <c r="L69" s="567">
        <v>122</v>
      </c>
      <c r="M69" s="567">
        <v>926834</v>
      </c>
      <c r="N69" s="555"/>
      <c r="O69" s="555">
        <v>7597</v>
      </c>
      <c r="P69" s="567">
        <v>38</v>
      </c>
      <c r="Q69" s="567">
        <v>291118</v>
      </c>
      <c r="R69" s="560"/>
      <c r="S69" s="568">
        <v>7661</v>
      </c>
    </row>
    <row r="70" spans="1:19" ht="14.45" customHeight="1" x14ac:dyDescent="0.2">
      <c r="A70" s="554" t="s">
        <v>1341</v>
      </c>
      <c r="B70" s="555" t="s">
        <v>1342</v>
      </c>
      <c r="C70" s="555" t="s">
        <v>483</v>
      </c>
      <c r="D70" s="555" t="s">
        <v>1320</v>
      </c>
      <c r="E70" s="555" t="s">
        <v>1343</v>
      </c>
      <c r="F70" s="555" t="s">
        <v>1469</v>
      </c>
      <c r="G70" s="555" t="s">
        <v>1470</v>
      </c>
      <c r="H70" s="567">
        <v>6</v>
      </c>
      <c r="I70" s="567">
        <v>96072</v>
      </c>
      <c r="J70" s="555"/>
      <c r="K70" s="555">
        <v>16012</v>
      </c>
      <c r="L70" s="567">
        <v>7</v>
      </c>
      <c r="M70" s="567">
        <v>112112</v>
      </c>
      <c r="N70" s="555"/>
      <c r="O70" s="555">
        <v>16016</v>
      </c>
      <c r="P70" s="567">
        <v>8</v>
      </c>
      <c r="Q70" s="567">
        <v>128384</v>
      </c>
      <c r="R70" s="560"/>
      <c r="S70" s="568">
        <v>16048</v>
      </c>
    </row>
    <row r="71" spans="1:19" ht="14.45" customHeight="1" x14ac:dyDescent="0.2">
      <c r="A71" s="554" t="s">
        <v>1341</v>
      </c>
      <c r="B71" s="555" t="s">
        <v>1342</v>
      </c>
      <c r="C71" s="555" t="s">
        <v>483</v>
      </c>
      <c r="D71" s="555" t="s">
        <v>1320</v>
      </c>
      <c r="E71" s="555" t="s">
        <v>1343</v>
      </c>
      <c r="F71" s="555" t="s">
        <v>1471</v>
      </c>
      <c r="G71" s="555" t="s">
        <v>1472</v>
      </c>
      <c r="H71" s="567">
        <v>108</v>
      </c>
      <c r="I71" s="567">
        <v>414612</v>
      </c>
      <c r="J71" s="555"/>
      <c r="K71" s="555">
        <v>3839</v>
      </c>
      <c r="L71" s="567">
        <v>172</v>
      </c>
      <c r="M71" s="567">
        <v>660996</v>
      </c>
      <c r="N71" s="555"/>
      <c r="O71" s="555">
        <v>3843</v>
      </c>
      <c r="P71" s="567">
        <v>218</v>
      </c>
      <c r="Q71" s="567">
        <v>845186</v>
      </c>
      <c r="R71" s="560"/>
      <c r="S71" s="568">
        <v>3877</v>
      </c>
    </row>
    <row r="72" spans="1:19" ht="14.45" customHeight="1" x14ac:dyDescent="0.2">
      <c r="A72" s="554" t="s">
        <v>1341</v>
      </c>
      <c r="B72" s="555" t="s">
        <v>1342</v>
      </c>
      <c r="C72" s="555" t="s">
        <v>483</v>
      </c>
      <c r="D72" s="555" t="s">
        <v>1320</v>
      </c>
      <c r="E72" s="555" t="s">
        <v>1343</v>
      </c>
      <c r="F72" s="555" t="s">
        <v>1473</v>
      </c>
      <c r="G72" s="555" t="s">
        <v>1474</v>
      </c>
      <c r="H72" s="567">
        <v>11</v>
      </c>
      <c r="I72" s="567">
        <v>109945</v>
      </c>
      <c r="J72" s="555"/>
      <c r="K72" s="555">
        <v>9995</v>
      </c>
      <c r="L72" s="567">
        <v>5</v>
      </c>
      <c r="M72" s="567">
        <v>50015</v>
      </c>
      <c r="N72" s="555"/>
      <c r="O72" s="555">
        <v>10003</v>
      </c>
      <c r="P72" s="567">
        <v>14</v>
      </c>
      <c r="Q72" s="567">
        <v>140532</v>
      </c>
      <c r="R72" s="560"/>
      <c r="S72" s="568">
        <v>10038</v>
      </c>
    </row>
    <row r="73" spans="1:19" ht="14.45" customHeight="1" x14ac:dyDescent="0.2">
      <c r="A73" s="554" t="s">
        <v>1341</v>
      </c>
      <c r="B73" s="555" t="s">
        <v>1342</v>
      </c>
      <c r="C73" s="555" t="s">
        <v>483</v>
      </c>
      <c r="D73" s="555" t="s">
        <v>1320</v>
      </c>
      <c r="E73" s="555" t="s">
        <v>1343</v>
      </c>
      <c r="F73" s="555" t="s">
        <v>1475</v>
      </c>
      <c r="G73" s="555" t="s">
        <v>1476</v>
      </c>
      <c r="H73" s="567">
        <v>1</v>
      </c>
      <c r="I73" s="567">
        <v>1142</v>
      </c>
      <c r="J73" s="555"/>
      <c r="K73" s="555">
        <v>1142</v>
      </c>
      <c r="L73" s="567"/>
      <c r="M73" s="567"/>
      <c r="N73" s="555"/>
      <c r="O73" s="555"/>
      <c r="P73" s="567">
        <v>3</v>
      </c>
      <c r="Q73" s="567">
        <v>3477</v>
      </c>
      <c r="R73" s="560"/>
      <c r="S73" s="568">
        <v>1159</v>
      </c>
    </row>
    <row r="74" spans="1:19" ht="14.45" customHeight="1" x14ac:dyDescent="0.2">
      <c r="A74" s="554" t="s">
        <v>1341</v>
      </c>
      <c r="B74" s="555" t="s">
        <v>1342</v>
      </c>
      <c r="C74" s="555" t="s">
        <v>483</v>
      </c>
      <c r="D74" s="555" t="s">
        <v>1320</v>
      </c>
      <c r="E74" s="555" t="s">
        <v>1343</v>
      </c>
      <c r="F74" s="555" t="s">
        <v>1477</v>
      </c>
      <c r="G74" s="555" t="s">
        <v>1478</v>
      </c>
      <c r="H74" s="567"/>
      <c r="I74" s="567"/>
      <c r="J74" s="555"/>
      <c r="K74" s="555"/>
      <c r="L74" s="567"/>
      <c r="M74" s="567"/>
      <c r="N74" s="555"/>
      <c r="O74" s="555"/>
      <c r="P74" s="567">
        <v>1</v>
      </c>
      <c r="Q74" s="567">
        <v>562</v>
      </c>
      <c r="R74" s="560"/>
      <c r="S74" s="568">
        <v>562</v>
      </c>
    </row>
    <row r="75" spans="1:19" ht="14.45" customHeight="1" x14ac:dyDescent="0.2">
      <c r="A75" s="554" t="s">
        <v>1341</v>
      </c>
      <c r="B75" s="555" t="s">
        <v>1342</v>
      </c>
      <c r="C75" s="555" t="s">
        <v>483</v>
      </c>
      <c r="D75" s="555" t="s">
        <v>1320</v>
      </c>
      <c r="E75" s="555" t="s">
        <v>1343</v>
      </c>
      <c r="F75" s="555" t="s">
        <v>1479</v>
      </c>
      <c r="G75" s="555" t="s">
        <v>1480</v>
      </c>
      <c r="H75" s="567"/>
      <c r="I75" s="567"/>
      <c r="J75" s="555"/>
      <c r="K75" s="555"/>
      <c r="L75" s="567"/>
      <c r="M75" s="567"/>
      <c r="N75" s="555"/>
      <c r="O75" s="555"/>
      <c r="P75" s="567">
        <v>149</v>
      </c>
      <c r="Q75" s="567">
        <v>476651</v>
      </c>
      <c r="R75" s="560"/>
      <c r="S75" s="568">
        <v>3199</v>
      </c>
    </row>
    <row r="76" spans="1:19" ht="14.45" customHeight="1" x14ac:dyDescent="0.2">
      <c r="A76" s="554" t="s">
        <v>1341</v>
      </c>
      <c r="B76" s="555" t="s">
        <v>1342</v>
      </c>
      <c r="C76" s="555" t="s">
        <v>483</v>
      </c>
      <c r="D76" s="555" t="s">
        <v>1320</v>
      </c>
      <c r="E76" s="555" t="s">
        <v>1343</v>
      </c>
      <c r="F76" s="555" t="s">
        <v>1481</v>
      </c>
      <c r="G76" s="555" t="s">
        <v>1482</v>
      </c>
      <c r="H76" s="567"/>
      <c r="I76" s="567"/>
      <c r="J76" s="555"/>
      <c r="K76" s="555"/>
      <c r="L76" s="567">
        <v>3</v>
      </c>
      <c r="M76" s="567">
        <v>10248</v>
      </c>
      <c r="N76" s="555"/>
      <c r="O76" s="555">
        <v>3416</v>
      </c>
      <c r="P76" s="567">
        <v>6</v>
      </c>
      <c r="Q76" s="567">
        <v>20562</v>
      </c>
      <c r="R76" s="560"/>
      <c r="S76" s="568">
        <v>3427</v>
      </c>
    </row>
    <row r="77" spans="1:19" ht="14.45" customHeight="1" x14ac:dyDescent="0.2">
      <c r="A77" s="554" t="s">
        <v>1341</v>
      </c>
      <c r="B77" s="555" t="s">
        <v>1342</v>
      </c>
      <c r="C77" s="555" t="s">
        <v>483</v>
      </c>
      <c r="D77" s="555" t="s">
        <v>1320</v>
      </c>
      <c r="E77" s="555" t="s">
        <v>1343</v>
      </c>
      <c r="F77" s="555" t="s">
        <v>1483</v>
      </c>
      <c r="G77" s="555" t="s">
        <v>1484</v>
      </c>
      <c r="H77" s="567"/>
      <c r="I77" s="567"/>
      <c r="J77" s="555"/>
      <c r="K77" s="555"/>
      <c r="L77" s="567"/>
      <c r="M77" s="567"/>
      <c r="N77" s="555"/>
      <c r="O77" s="555"/>
      <c r="P77" s="567">
        <v>47</v>
      </c>
      <c r="Q77" s="567">
        <v>49491</v>
      </c>
      <c r="R77" s="560"/>
      <c r="S77" s="568">
        <v>1053</v>
      </c>
    </row>
    <row r="78" spans="1:19" ht="14.45" customHeight="1" x14ac:dyDescent="0.2">
      <c r="A78" s="554" t="s">
        <v>1341</v>
      </c>
      <c r="B78" s="555" t="s">
        <v>1342</v>
      </c>
      <c r="C78" s="555" t="s">
        <v>483</v>
      </c>
      <c r="D78" s="555" t="s">
        <v>1320</v>
      </c>
      <c r="E78" s="555" t="s">
        <v>1343</v>
      </c>
      <c r="F78" s="555" t="s">
        <v>1485</v>
      </c>
      <c r="G78" s="555" t="s">
        <v>1486</v>
      </c>
      <c r="H78" s="567"/>
      <c r="I78" s="567"/>
      <c r="J78" s="555"/>
      <c r="K78" s="555"/>
      <c r="L78" s="567">
        <v>8</v>
      </c>
      <c r="M78" s="567">
        <v>3088</v>
      </c>
      <c r="N78" s="555"/>
      <c r="O78" s="555">
        <v>386</v>
      </c>
      <c r="P78" s="567">
        <v>19</v>
      </c>
      <c r="Q78" s="567">
        <v>7714</v>
      </c>
      <c r="R78" s="560"/>
      <c r="S78" s="568">
        <v>406</v>
      </c>
    </row>
    <row r="79" spans="1:19" ht="14.45" customHeight="1" x14ac:dyDescent="0.2">
      <c r="A79" s="554" t="s">
        <v>1341</v>
      </c>
      <c r="B79" s="555" t="s">
        <v>1342</v>
      </c>
      <c r="C79" s="555" t="s">
        <v>483</v>
      </c>
      <c r="D79" s="555" t="s">
        <v>1320</v>
      </c>
      <c r="E79" s="555" t="s">
        <v>1343</v>
      </c>
      <c r="F79" s="555" t="s">
        <v>1487</v>
      </c>
      <c r="G79" s="555" t="s">
        <v>1488</v>
      </c>
      <c r="H79" s="567"/>
      <c r="I79" s="567"/>
      <c r="J79" s="555"/>
      <c r="K79" s="555"/>
      <c r="L79" s="567"/>
      <c r="M79" s="567"/>
      <c r="N79" s="555"/>
      <c r="O79" s="555"/>
      <c r="P79" s="567">
        <v>9</v>
      </c>
      <c r="Q79" s="567">
        <v>2619</v>
      </c>
      <c r="R79" s="560"/>
      <c r="S79" s="568">
        <v>291</v>
      </c>
    </row>
    <row r="80" spans="1:19" ht="14.45" customHeight="1" x14ac:dyDescent="0.2">
      <c r="A80" s="554" t="s">
        <v>1341</v>
      </c>
      <c r="B80" s="555" t="s">
        <v>1342</v>
      </c>
      <c r="C80" s="555" t="s">
        <v>483</v>
      </c>
      <c r="D80" s="555" t="s">
        <v>1320</v>
      </c>
      <c r="E80" s="555" t="s">
        <v>1343</v>
      </c>
      <c r="F80" s="555" t="s">
        <v>1489</v>
      </c>
      <c r="G80" s="555" t="s">
        <v>1490</v>
      </c>
      <c r="H80" s="567"/>
      <c r="I80" s="567"/>
      <c r="J80" s="555"/>
      <c r="K80" s="555"/>
      <c r="L80" s="567"/>
      <c r="M80" s="567"/>
      <c r="N80" s="555"/>
      <c r="O80" s="555"/>
      <c r="P80" s="567">
        <v>2</v>
      </c>
      <c r="Q80" s="567">
        <v>1034</v>
      </c>
      <c r="R80" s="560"/>
      <c r="S80" s="568">
        <v>517</v>
      </c>
    </row>
    <row r="81" spans="1:19" ht="14.45" customHeight="1" x14ac:dyDescent="0.2">
      <c r="A81" s="554" t="s">
        <v>1341</v>
      </c>
      <c r="B81" s="555" t="s">
        <v>1342</v>
      </c>
      <c r="C81" s="555" t="s">
        <v>483</v>
      </c>
      <c r="D81" s="555" t="s">
        <v>1320</v>
      </c>
      <c r="E81" s="555" t="s">
        <v>1343</v>
      </c>
      <c r="F81" s="555" t="s">
        <v>1491</v>
      </c>
      <c r="G81" s="555" t="s">
        <v>1492</v>
      </c>
      <c r="H81" s="567"/>
      <c r="I81" s="567"/>
      <c r="J81" s="555"/>
      <c r="K81" s="555"/>
      <c r="L81" s="567">
        <v>1</v>
      </c>
      <c r="M81" s="567">
        <v>241</v>
      </c>
      <c r="N81" s="555"/>
      <c r="O81" s="555">
        <v>241</v>
      </c>
      <c r="P81" s="567"/>
      <c r="Q81" s="567"/>
      <c r="R81" s="560"/>
      <c r="S81" s="568"/>
    </row>
    <row r="82" spans="1:19" ht="14.45" customHeight="1" x14ac:dyDescent="0.2">
      <c r="A82" s="554" t="s">
        <v>1341</v>
      </c>
      <c r="B82" s="555" t="s">
        <v>1342</v>
      </c>
      <c r="C82" s="555" t="s">
        <v>483</v>
      </c>
      <c r="D82" s="555" t="s">
        <v>1325</v>
      </c>
      <c r="E82" s="555" t="s">
        <v>1343</v>
      </c>
      <c r="F82" s="555" t="s">
        <v>1461</v>
      </c>
      <c r="G82" s="555" t="s">
        <v>1462</v>
      </c>
      <c r="H82" s="567">
        <v>3</v>
      </c>
      <c r="I82" s="567">
        <v>14409</v>
      </c>
      <c r="J82" s="555"/>
      <c r="K82" s="555">
        <v>4803</v>
      </c>
      <c r="L82" s="567"/>
      <c r="M82" s="567"/>
      <c r="N82" s="555"/>
      <c r="O82" s="555"/>
      <c r="P82" s="567">
        <v>6</v>
      </c>
      <c r="Q82" s="567">
        <v>29334</v>
      </c>
      <c r="R82" s="560"/>
      <c r="S82" s="568">
        <v>4889</v>
      </c>
    </row>
    <row r="83" spans="1:19" ht="14.45" customHeight="1" x14ac:dyDescent="0.2">
      <c r="A83" s="554" t="s">
        <v>1341</v>
      </c>
      <c r="B83" s="555" t="s">
        <v>1342</v>
      </c>
      <c r="C83" s="555" t="s">
        <v>483</v>
      </c>
      <c r="D83" s="555" t="s">
        <v>1326</v>
      </c>
      <c r="E83" s="555" t="s">
        <v>1343</v>
      </c>
      <c r="F83" s="555" t="s">
        <v>1346</v>
      </c>
      <c r="G83" s="555" t="s">
        <v>1347</v>
      </c>
      <c r="H83" s="567">
        <v>1</v>
      </c>
      <c r="I83" s="567">
        <v>59</v>
      </c>
      <c r="J83" s="555"/>
      <c r="K83" s="555">
        <v>59</v>
      </c>
      <c r="L83" s="567"/>
      <c r="M83" s="567"/>
      <c r="N83" s="555"/>
      <c r="O83" s="555"/>
      <c r="P83" s="567"/>
      <c r="Q83" s="567"/>
      <c r="R83" s="560"/>
      <c r="S83" s="568"/>
    </row>
    <row r="84" spans="1:19" ht="14.45" customHeight="1" x14ac:dyDescent="0.2">
      <c r="A84" s="554" t="s">
        <v>1341</v>
      </c>
      <c r="B84" s="555" t="s">
        <v>1342</v>
      </c>
      <c r="C84" s="555" t="s">
        <v>483</v>
      </c>
      <c r="D84" s="555" t="s">
        <v>1326</v>
      </c>
      <c r="E84" s="555" t="s">
        <v>1343</v>
      </c>
      <c r="F84" s="555" t="s">
        <v>1354</v>
      </c>
      <c r="G84" s="555" t="s">
        <v>1355</v>
      </c>
      <c r="H84" s="567">
        <v>1</v>
      </c>
      <c r="I84" s="567">
        <v>183</v>
      </c>
      <c r="J84" s="555"/>
      <c r="K84" s="555">
        <v>183</v>
      </c>
      <c r="L84" s="567"/>
      <c r="M84" s="567"/>
      <c r="N84" s="555"/>
      <c r="O84" s="555"/>
      <c r="P84" s="567"/>
      <c r="Q84" s="567"/>
      <c r="R84" s="560"/>
      <c r="S84" s="568"/>
    </row>
    <row r="85" spans="1:19" ht="14.45" customHeight="1" x14ac:dyDescent="0.2">
      <c r="A85" s="554" t="s">
        <v>1341</v>
      </c>
      <c r="B85" s="555" t="s">
        <v>1342</v>
      </c>
      <c r="C85" s="555" t="s">
        <v>483</v>
      </c>
      <c r="D85" s="555" t="s">
        <v>1326</v>
      </c>
      <c r="E85" s="555" t="s">
        <v>1343</v>
      </c>
      <c r="F85" s="555" t="s">
        <v>1358</v>
      </c>
      <c r="G85" s="555" t="s">
        <v>1359</v>
      </c>
      <c r="H85" s="567">
        <v>3</v>
      </c>
      <c r="I85" s="567">
        <v>1023</v>
      </c>
      <c r="J85" s="555"/>
      <c r="K85" s="555">
        <v>341</v>
      </c>
      <c r="L85" s="567"/>
      <c r="M85" s="567"/>
      <c r="N85" s="555"/>
      <c r="O85" s="555"/>
      <c r="P85" s="567"/>
      <c r="Q85" s="567"/>
      <c r="R85" s="560"/>
      <c r="S85" s="568"/>
    </row>
    <row r="86" spans="1:19" ht="14.45" customHeight="1" x14ac:dyDescent="0.2">
      <c r="A86" s="554" t="s">
        <v>1341</v>
      </c>
      <c r="B86" s="555" t="s">
        <v>1342</v>
      </c>
      <c r="C86" s="555" t="s">
        <v>483</v>
      </c>
      <c r="D86" s="555" t="s">
        <v>1326</v>
      </c>
      <c r="E86" s="555" t="s">
        <v>1343</v>
      </c>
      <c r="F86" s="555" t="s">
        <v>1390</v>
      </c>
      <c r="G86" s="555" t="s">
        <v>1391</v>
      </c>
      <c r="H86" s="567">
        <v>1</v>
      </c>
      <c r="I86" s="567">
        <v>499</v>
      </c>
      <c r="J86" s="555"/>
      <c r="K86" s="555">
        <v>499</v>
      </c>
      <c r="L86" s="567"/>
      <c r="M86" s="567"/>
      <c r="N86" s="555"/>
      <c r="O86" s="555"/>
      <c r="P86" s="567"/>
      <c r="Q86" s="567"/>
      <c r="R86" s="560"/>
      <c r="S86" s="568"/>
    </row>
    <row r="87" spans="1:19" ht="14.45" customHeight="1" x14ac:dyDescent="0.2">
      <c r="A87" s="554" t="s">
        <v>1341</v>
      </c>
      <c r="B87" s="555" t="s">
        <v>1342</v>
      </c>
      <c r="C87" s="555" t="s">
        <v>483</v>
      </c>
      <c r="D87" s="555" t="s">
        <v>1326</v>
      </c>
      <c r="E87" s="555" t="s">
        <v>1343</v>
      </c>
      <c r="F87" s="555" t="s">
        <v>1394</v>
      </c>
      <c r="G87" s="555" t="s">
        <v>1395</v>
      </c>
      <c r="H87" s="567">
        <v>1</v>
      </c>
      <c r="I87" s="567">
        <v>376</v>
      </c>
      <c r="J87" s="555"/>
      <c r="K87" s="555">
        <v>376</v>
      </c>
      <c r="L87" s="567"/>
      <c r="M87" s="567"/>
      <c r="N87" s="555"/>
      <c r="O87" s="555"/>
      <c r="P87" s="567"/>
      <c r="Q87" s="567"/>
      <c r="R87" s="560"/>
      <c r="S87" s="568"/>
    </row>
    <row r="88" spans="1:19" ht="14.45" customHeight="1" x14ac:dyDescent="0.2">
      <c r="A88" s="554" t="s">
        <v>1341</v>
      </c>
      <c r="B88" s="555" t="s">
        <v>1342</v>
      </c>
      <c r="C88" s="555" t="s">
        <v>483</v>
      </c>
      <c r="D88" s="555" t="s">
        <v>1326</v>
      </c>
      <c r="E88" s="555" t="s">
        <v>1343</v>
      </c>
      <c r="F88" s="555" t="s">
        <v>1408</v>
      </c>
      <c r="G88" s="555" t="s">
        <v>1409</v>
      </c>
      <c r="H88" s="567">
        <v>1</v>
      </c>
      <c r="I88" s="567">
        <v>463</v>
      </c>
      <c r="J88" s="555"/>
      <c r="K88" s="555">
        <v>463</v>
      </c>
      <c r="L88" s="567"/>
      <c r="M88" s="567"/>
      <c r="N88" s="555"/>
      <c r="O88" s="555"/>
      <c r="P88" s="567"/>
      <c r="Q88" s="567"/>
      <c r="R88" s="560"/>
      <c r="S88" s="568"/>
    </row>
    <row r="89" spans="1:19" ht="14.45" customHeight="1" x14ac:dyDescent="0.2">
      <c r="A89" s="554" t="s">
        <v>1341</v>
      </c>
      <c r="B89" s="555" t="s">
        <v>1342</v>
      </c>
      <c r="C89" s="555" t="s">
        <v>483</v>
      </c>
      <c r="D89" s="555" t="s">
        <v>1326</v>
      </c>
      <c r="E89" s="555" t="s">
        <v>1343</v>
      </c>
      <c r="F89" s="555" t="s">
        <v>1461</v>
      </c>
      <c r="G89" s="555" t="s">
        <v>1462</v>
      </c>
      <c r="H89" s="567"/>
      <c r="I89" s="567"/>
      <c r="J89" s="555"/>
      <c r="K89" s="555"/>
      <c r="L89" s="567">
        <v>3</v>
      </c>
      <c r="M89" s="567">
        <v>14472</v>
      </c>
      <c r="N89" s="555"/>
      <c r="O89" s="555">
        <v>4824</v>
      </c>
      <c r="P89" s="567"/>
      <c r="Q89" s="567"/>
      <c r="R89" s="560"/>
      <c r="S89" s="568"/>
    </row>
    <row r="90" spans="1:19" ht="14.45" customHeight="1" x14ac:dyDescent="0.2">
      <c r="A90" s="554" t="s">
        <v>1341</v>
      </c>
      <c r="B90" s="555" t="s">
        <v>1342</v>
      </c>
      <c r="C90" s="555" t="s">
        <v>483</v>
      </c>
      <c r="D90" s="555" t="s">
        <v>1327</v>
      </c>
      <c r="E90" s="555" t="s">
        <v>1343</v>
      </c>
      <c r="F90" s="555" t="s">
        <v>1461</v>
      </c>
      <c r="G90" s="555" t="s">
        <v>1462</v>
      </c>
      <c r="H90" s="567"/>
      <c r="I90" s="567"/>
      <c r="J90" s="555"/>
      <c r="K90" s="555"/>
      <c r="L90" s="567">
        <v>3</v>
      </c>
      <c r="M90" s="567">
        <v>14472</v>
      </c>
      <c r="N90" s="555"/>
      <c r="O90" s="555">
        <v>4824</v>
      </c>
      <c r="P90" s="567"/>
      <c r="Q90" s="567"/>
      <c r="R90" s="560"/>
      <c r="S90" s="568"/>
    </row>
    <row r="91" spans="1:19" ht="14.45" customHeight="1" x14ac:dyDescent="0.2">
      <c r="A91" s="554" t="s">
        <v>1341</v>
      </c>
      <c r="B91" s="555" t="s">
        <v>1342</v>
      </c>
      <c r="C91" s="555" t="s">
        <v>483</v>
      </c>
      <c r="D91" s="555" t="s">
        <v>1328</v>
      </c>
      <c r="E91" s="555" t="s">
        <v>1343</v>
      </c>
      <c r="F91" s="555" t="s">
        <v>1398</v>
      </c>
      <c r="G91" s="555" t="s">
        <v>1399</v>
      </c>
      <c r="H91" s="567">
        <v>1</v>
      </c>
      <c r="I91" s="567">
        <v>12</v>
      </c>
      <c r="J91" s="555"/>
      <c r="K91" s="555">
        <v>12</v>
      </c>
      <c r="L91" s="567">
        <v>1</v>
      </c>
      <c r="M91" s="567">
        <v>12</v>
      </c>
      <c r="N91" s="555"/>
      <c r="O91" s="555">
        <v>12</v>
      </c>
      <c r="P91" s="567">
        <v>1</v>
      </c>
      <c r="Q91" s="567">
        <v>13</v>
      </c>
      <c r="R91" s="560"/>
      <c r="S91" s="568">
        <v>13</v>
      </c>
    </row>
    <row r="92" spans="1:19" ht="14.45" customHeight="1" x14ac:dyDescent="0.2">
      <c r="A92" s="554" t="s">
        <v>1341</v>
      </c>
      <c r="B92" s="555" t="s">
        <v>1342</v>
      </c>
      <c r="C92" s="555" t="s">
        <v>483</v>
      </c>
      <c r="D92" s="555" t="s">
        <v>1328</v>
      </c>
      <c r="E92" s="555" t="s">
        <v>1343</v>
      </c>
      <c r="F92" s="555" t="s">
        <v>1461</v>
      </c>
      <c r="G92" s="555" t="s">
        <v>1462</v>
      </c>
      <c r="H92" s="567">
        <v>21</v>
      </c>
      <c r="I92" s="567">
        <v>100863</v>
      </c>
      <c r="J92" s="555"/>
      <c r="K92" s="555">
        <v>4803</v>
      </c>
      <c r="L92" s="567">
        <v>15</v>
      </c>
      <c r="M92" s="567">
        <v>72360</v>
      </c>
      <c r="N92" s="555"/>
      <c r="O92" s="555">
        <v>4824</v>
      </c>
      <c r="P92" s="567">
        <v>20</v>
      </c>
      <c r="Q92" s="567">
        <v>97780</v>
      </c>
      <c r="R92" s="560"/>
      <c r="S92" s="568">
        <v>4889</v>
      </c>
    </row>
    <row r="93" spans="1:19" ht="14.45" customHeight="1" x14ac:dyDescent="0.2">
      <c r="A93" s="554" t="s">
        <v>1341</v>
      </c>
      <c r="B93" s="555" t="s">
        <v>1342</v>
      </c>
      <c r="C93" s="555" t="s">
        <v>483</v>
      </c>
      <c r="D93" s="555" t="s">
        <v>1328</v>
      </c>
      <c r="E93" s="555" t="s">
        <v>1343</v>
      </c>
      <c r="F93" s="555" t="s">
        <v>1463</v>
      </c>
      <c r="G93" s="555" t="s">
        <v>1464</v>
      </c>
      <c r="H93" s="567"/>
      <c r="I93" s="567"/>
      <c r="J93" s="555"/>
      <c r="K93" s="555"/>
      <c r="L93" s="567"/>
      <c r="M93" s="567"/>
      <c r="N93" s="555"/>
      <c r="O93" s="555"/>
      <c r="P93" s="567">
        <v>2</v>
      </c>
      <c r="Q93" s="567">
        <v>1284</v>
      </c>
      <c r="R93" s="560"/>
      <c r="S93" s="568">
        <v>642</v>
      </c>
    </row>
    <row r="94" spans="1:19" ht="14.45" customHeight="1" x14ac:dyDescent="0.2">
      <c r="A94" s="554" t="s">
        <v>1341</v>
      </c>
      <c r="B94" s="555" t="s">
        <v>1342</v>
      </c>
      <c r="C94" s="555" t="s">
        <v>483</v>
      </c>
      <c r="D94" s="555" t="s">
        <v>1330</v>
      </c>
      <c r="E94" s="555" t="s">
        <v>1343</v>
      </c>
      <c r="F94" s="555" t="s">
        <v>1346</v>
      </c>
      <c r="G94" s="555" t="s">
        <v>1347</v>
      </c>
      <c r="H94" s="567"/>
      <c r="I94" s="567"/>
      <c r="J94" s="555"/>
      <c r="K94" s="555"/>
      <c r="L94" s="567">
        <v>1</v>
      </c>
      <c r="M94" s="567">
        <v>59</v>
      </c>
      <c r="N94" s="555"/>
      <c r="O94" s="555">
        <v>59</v>
      </c>
      <c r="P94" s="567"/>
      <c r="Q94" s="567"/>
      <c r="R94" s="560"/>
      <c r="S94" s="568"/>
    </row>
    <row r="95" spans="1:19" ht="14.45" customHeight="1" x14ac:dyDescent="0.2">
      <c r="A95" s="554" t="s">
        <v>1341</v>
      </c>
      <c r="B95" s="555" t="s">
        <v>1342</v>
      </c>
      <c r="C95" s="555" t="s">
        <v>483</v>
      </c>
      <c r="D95" s="555" t="s">
        <v>1330</v>
      </c>
      <c r="E95" s="555" t="s">
        <v>1343</v>
      </c>
      <c r="F95" s="555" t="s">
        <v>1354</v>
      </c>
      <c r="G95" s="555" t="s">
        <v>1355</v>
      </c>
      <c r="H95" s="567"/>
      <c r="I95" s="567"/>
      <c r="J95" s="555"/>
      <c r="K95" s="555"/>
      <c r="L95" s="567">
        <v>1</v>
      </c>
      <c r="M95" s="567">
        <v>185</v>
      </c>
      <c r="N95" s="555"/>
      <c r="O95" s="555">
        <v>185</v>
      </c>
      <c r="P95" s="567"/>
      <c r="Q95" s="567"/>
      <c r="R95" s="560"/>
      <c r="S95" s="568"/>
    </row>
    <row r="96" spans="1:19" ht="14.45" customHeight="1" x14ac:dyDescent="0.2">
      <c r="A96" s="554" t="s">
        <v>1341</v>
      </c>
      <c r="B96" s="555" t="s">
        <v>1342</v>
      </c>
      <c r="C96" s="555" t="s">
        <v>483</v>
      </c>
      <c r="D96" s="555" t="s">
        <v>1330</v>
      </c>
      <c r="E96" s="555" t="s">
        <v>1343</v>
      </c>
      <c r="F96" s="555" t="s">
        <v>1358</v>
      </c>
      <c r="G96" s="555" t="s">
        <v>1359</v>
      </c>
      <c r="H96" s="567"/>
      <c r="I96" s="567"/>
      <c r="J96" s="555"/>
      <c r="K96" s="555"/>
      <c r="L96" s="567">
        <v>3</v>
      </c>
      <c r="M96" s="567">
        <v>1032</v>
      </c>
      <c r="N96" s="555"/>
      <c r="O96" s="555">
        <v>344</v>
      </c>
      <c r="P96" s="567"/>
      <c r="Q96" s="567"/>
      <c r="R96" s="560"/>
      <c r="S96" s="568"/>
    </row>
    <row r="97" spans="1:19" ht="14.45" customHeight="1" x14ac:dyDescent="0.2">
      <c r="A97" s="554" t="s">
        <v>1341</v>
      </c>
      <c r="B97" s="555" t="s">
        <v>1342</v>
      </c>
      <c r="C97" s="555" t="s">
        <v>483</v>
      </c>
      <c r="D97" s="555" t="s">
        <v>1330</v>
      </c>
      <c r="E97" s="555" t="s">
        <v>1343</v>
      </c>
      <c r="F97" s="555" t="s">
        <v>1390</v>
      </c>
      <c r="G97" s="555" t="s">
        <v>1391</v>
      </c>
      <c r="H97" s="567"/>
      <c r="I97" s="567"/>
      <c r="J97" s="555"/>
      <c r="K97" s="555"/>
      <c r="L97" s="567">
        <v>1</v>
      </c>
      <c r="M97" s="567">
        <v>503</v>
      </c>
      <c r="N97" s="555"/>
      <c r="O97" s="555">
        <v>503</v>
      </c>
      <c r="P97" s="567"/>
      <c r="Q97" s="567"/>
      <c r="R97" s="560"/>
      <c r="S97" s="568"/>
    </row>
    <row r="98" spans="1:19" ht="14.45" customHeight="1" x14ac:dyDescent="0.2">
      <c r="A98" s="554" t="s">
        <v>1341</v>
      </c>
      <c r="B98" s="555" t="s">
        <v>1342</v>
      </c>
      <c r="C98" s="555" t="s">
        <v>483</v>
      </c>
      <c r="D98" s="555" t="s">
        <v>1330</v>
      </c>
      <c r="E98" s="555" t="s">
        <v>1343</v>
      </c>
      <c r="F98" s="555" t="s">
        <v>1394</v>
      </c>
      <c r="G98" s="555" t="s">
        <v>1395</v>
      </c>
      <c r="H98" s="567"/>
      <c r="I98" s="567"/>
      <c r="J98" s="555"/>
      <c r="K98" s="555"/>
      <c r="L98" s="567">
        <v>1</v>
      </c>
      <c r="M98" s="567">
        <v>380</v>
      </c>
      <c r="N98" s="555"/>
      <c r="O98" s="555">
        <v>380</v>
      </c>
      <c r="P98" s="567"/>
      <c r="Q98" s="567"/>
      <c r="R98" s="560"/>
      <c r="S98" s="568"/>
    </row>
    <row r="99" spans="1:19" ht="14.45" customHeight="1" x14ac:dyDescent="0.2">
      <c r="A99" s="554" t="s">
        <v>1341</v>
      </c>
      <c r="B99" s="555" t="s">
        <v>1342</v>
      </c>
      <c r="C99" s="555" t="s">
        <v>483</v>
      </c>
      <c r="D99" s="555" t="s">
        <v>1330</v>
      </c>
      <c r="E99" s="555" t="s">
        <v>1343</v>
      </c>
      <c r="F99" s="555" t="s">
        <v>1408</v>
      </c>
      <c r="G99" s="555" t="s">
        <v>1409</v>
      </c>
      <c r="H99" s="567"/>
      <c r="I99" s="567"/>
      <c r="J99" s="555"/>
      <c r="K99" s="555"/>
      <c r="L99" s="567">
        <v>1</v>
      </c>
      <c r="M99" s="567">
        <v>467</v>
      </c>
      <c r="N99" s="555"/>
      <c r="O99" s="555">
        <v>467</v>
      </c>
      <c r="P99" s="567"/>
      <c r="Q99" s="567"/>
      <c r="R99" s="560"/>
      <c r="S99" s="568"/>
    </row>
    <row r="100" spans="1:19" ht="14.45" customHeight="1" x14ac:dyDescent="0.2">
      <c r="A100" s="554" t="s">
        <v>1341</v>
      </c>
      <c r="B100" s="555" t="s">
        <v>1342</v>
      </c>
      <c r="C100" s="555" t="s">
        <v>483</v>
      </c>
      <c r="D100" s="555" t="s">
        <v>1330</v>
      </c>
      <c r="E100" s="555" t="s">
        <v>1343</v>
      </c>
      <c r="F100" s="555" t="s">
        <v>1461</v>
      </c>
      <c r="G100" s="555" t="s">
        <v>1462</v>
      </c>
      <c r="H100" s="567">
        <v>12</v>
      </c>
      <c r="I100" s="567">
        <v>57636</v>
      </c>
      <c r="J100" s="555"/>
      <c r="K100" s="555">
        <v>4803</v>
      </c>
      <c r="L100" s="567">
        <v>15</v>
      </c>
      <c r="M100" s="567">
        <v>72360</v>
      </c>
      <c r="N100" s="555"/>
      <c r="O100" s="555">
        <v>4824</v>
      </c>
      <c r="P100" s="567">
        <v>15</v>
      </c>
      <c r="Q100" s="567">
        <v>73335</v>
      </c>
      <c r="R100" s="560"/>
      <c r="S100" s="568">
        <v>4889</v>
      </c>
    </row>
    <row r="101" spans="1:19" ht="14.45" customHeight="1" x14ac:dyDescent="0.2">
      <c r="A101" s="554" t="s">
        <v>1341</v>
      </c>
      <c r="B101" s="555" t="s">
        <v>1342</v>
      </c>
      <c r="C101" s="555" t="s">
        <v>483</v>
      </c>
      <c r="D101" s="555" t="s">
        <v>1331</v>
      </c>
      <c r="E101" s="555" t="s">
        <v>1343</v>
      </c>
      <c r="F101" s="555" t="s">
        <v>1346</v>
      </c>
      <c r="G101" s="555" t="s">
        <v>1347</v>
      </c>
      <c r="H101" s="567"/>
      <c r="I101" s="567"/>
      <c r="J101" s="555"/>
      <c r="K101" s="555"/>
      <c r="L101" s="567"/>
      <c r="M101" s="567"/>
      <c r="N101" s="555"/>
      <c r="O101" s="555"/>
      <c r="P101" s="567">
        <v>2</v>
      </c>
      <c r="Q101" s="567">
        <v>126</v>
      </c>
      <c r="R101" s="560"/>
      <c r="S101" s="568">
        <v>63</v>
      </c>
    </row>
    <row r="102" spans="1:19" ht="14.45" customHeight="1" x14ac:dyDescent="0.2">
      <c r="A102" s="554" t="s">
        <v>1341</v>
      </c>
      <c r="B102" s="555" t="s">
        <v>1342</v>
      </c>
      <c r="C102" s="555" t="s">
        <v>483</v>
      </c>
      <c r="D102" s="555" t="s">
        <v>1331</v>
      </c>
      <c r="E102" s="555" t="s">
        <v>1343</v>
      </c>
      <c r="F102" s="555" t="s">
        <v>1390</v>
      </c>
      <c r="G102" s="555" t="s">
        <v>1391</v>
      </c>
      <c r="H102" s="567"/>
      <c r="I102" s="567"/>
      <c r="J102" s="555"/>
      <c r="K102" s="555"/>
      <c r="L102" s="567"/>
      <c r="M102" s="567"/>
      <c r="N102" s="555"/>
      <c r="O102" s="555"/>
      <c r="P102" s="567">
        <v>2</v>
      </c>
      <c r="Q102" s="567">
        <v>1082</v>
      </c>
      <c r="R102" s="560"/>
      <c r="S102" s="568">
        <v>541</v>
      </c>
    </row>
    <row r="103" spans="1:19" ht="14.45" customHeight="1" x14ac:dyDescent="0.2">
      <c r="A103" s="554" t="s">
        <v>1341</v>
      </c>
      <c r="B103" s="555" t="s">
        <v>1342</v>
      </c>
      <c r="C103" s="555" t="s">
        <v>483</v>
      </c>
      <c r="D103" s="555" t="s">
        <v>1331</v>
      </c>
      <c r="E103" s="555" t="s">
        <v>1343</v>
      </c>
      <c r="F103" s="555" t="s">
        <v>1394</v>
      </c>
      <c r="G103" s="555" t="s">
        <v>1395</v>
      </c>
      <c r="H103" s="567"/>
      <c r="I103" s="567"/>
      <c r="J103" s="555"/>
      <c r="K103" s="555"/>
      <c r="L103" s="567"/>
      <c r="M103" s="567"/>
      <c r="N103" s="555"/>
      <c r="O103" s="555"/>
      <c r="P103" s="567">
        <v>1</v>
      </c>
      <c r="Q103" s="567">
        <v>400</v>
      </c>
      <c r="R103" s="560"/>
      <c r="S103" s="568">
        <v>400</v>
      </c>
    </row>
    <row r="104" spans="1:19" ht="14.45" customHeight="1" x14ac:dyDescent="0.2">
      <c r="A104" s="554" t="s">
        <v>1341</v>
      </c>
      <c r="B104" s="555" t="s">
        <v>1342</v>
      </c>
      <c r="C104" s="555" t="s">
        <v>483</v>
      </c>
      <c r="D104" s="555" t="s">
        <v>1331</v>
      </c>
      <c r="E104" s="555" t="s">
        <v>1343</v>
      </c>
      <c r="F104" s="555" t="s">
        <v>1418</v>
      </c>
      <c r="G104" s="555" t="s">
        <v>1419</v>
      </c>
      <c r="H104" s="567"/>
      <c r="I104" s="567"/>
      <c r="J104" s="555"/>
      <c r="K104" s="555"/>
      <c r="L104" s="567"/>
      <c r="M104" s="567"/>
      <c r="N104" s="555"/>
      <c r="O104" s="555"/>
      <c r="P104" s="567">
        <v>2</v>
      </c>
      <c r="Q104" s="567">
        <v>380</v>
      </c>
      <c r="R104" s="560"/>
      <c r="S104" s="568">
        <v>190</v>
      </c>
    </row>
    <row r="105" spans="1:19" ht="14.45" customHeight="1" x14ac:dyDescent="0.2">
      <c r="A105" s="554" t="s">
        <v>1341</v>
      </c>
      <c r="B105" s="555" t="s">
        <v>1342</v>
      </c>
      <c r="C105" s="555" t="s">
        <v>483</v>
      </c>
      <c r="D105" s="555" t="s">
        <v>1333</v>
      </c>
      <c r="E105" s="555" t="s">
        <v>1343</v>
      </c>
      <c r="F105" s="555" t="s">
        <v>1396</v>
      </c>
      <c r="G105" s="555" t="s">
        <v>1397</v>
      </c>
      <c r="H105" s="567">
        <v>2</v>
      </c>
      <c r="I105" s="567">
        <v>6264</v>
      </c>
      <c r="J105" s="555"/>
      <c r="K105" s="555">
        <v>3132</v>
      </c>
      <c r="L105" s="567"/>
      <c r="M105" s="567"/>
      <c r="N105" s="555"/>
      <c r="O105" s="555"/>
      <c r="P105" s="567"/>
      <c r="Q105" s="567"/>
      <c r="R105" s="560"/>
      <c r="S105" s="568"/>
    </row>
    <row r="106" spans="1:19" ht="14.45" customHeight="1" x14ac:dyDescent="0.2">
      <c r="A106" s="554" t="s">
        <v>1341</v>
      </c>
      <c r="B106" s="555" t="s">
        <v>1342</v>
      </c>
      <c r="C106" s="555" t="s">
        <v>483</v>
      </c>
      <c r="D106" s="555" t="s">
        <v>1333</v>
      </c>
      <c r="E106" s="555" t="s">
        <v>1343</v>
      </c>
      <c r="F106" s="555" t="s">
        <v>1461</v>
      </c>
      <c r="G106" s="555" t="s">
        <v>1462</v>
      </c>
      <c r="H106" s="567">
        <v>6</v>
      </c>
      <c r="I106" s="567">
        <v>28818</v>
      </c>
      <c r="J106" s="555"/>
      <c r="K106" s="555">
        <v>4803</v>
      </c>
      <c r="L106" s="567">
        <v>6</v>
      </c>
      <c r="M106" s="567">
        <v>28944</v>
      </c>
      <c r="N106" s="555"/>
      <c r="O106" s="555">
        <v>4824</v>
      </c>
      <c r="P106" s="567">
        <v>12</v>
      </c>
      <c r="Q106" s="567">
        <v>58668</v>
      </c>
      <c r="R106" s="560"/>
      <c r="S106" s="568">
        <v>4889</v>
      </c>
    </row>
    <row r="107" spans="1:19" ht="14.45" customHeight="1" x14ac:dyDescent="0.2">
      <c r="A107" s="554" t="s">
        <v>1341</v>
      </c>
      <c r="B107" s="555" t="s">
        <v>1342</v>
      </c>
      <c r="C107" s="555" t="s">
        <v>483</v>
      </c>
      <c r="D107" s="555" t="s">
        <v>1336</v>
      </c>
      <c r="E107" s="555" t="s">
        <v>1343</v>
      </c>
      <c r="F107" s="555" t="s">
        <v>1461</v>
      </c>
      <c r="G107" s="555" t="s">
        <v>1462</v>
      </c>
      <c r="H107" s="567"/>
      <c r="I107" s="567"/>
      <c r="J107" s="555"/>
      <c r="K107" s="555"/>
      <c r="L107" s="567">
        <v>13</v>
      </c>
      <c r="M107" s="567">
        <v>62712</v>
      </c>
      <c r="N107" s="555"/>
      <c r="O107" s="555">
        <v>4824</v>
      </c>
      <c r="P107" s="567"/>
      <c r="Q107" s="567"/>
      <c r="R107" s="560"/>
      <c r="S107" s="568"/>
    </row>
    <row r="108" spans="1:19" ht="14.45" customHeight="1" x14ac:dyDescent="0.2">
      <c r="A108" s="554" t="s">
        <v>1341</v>
      </c>
      <c r="B108" s="555" t="s">
        <v>1342</v>
      </c>
      <c r="C108" s="555" t="s">
        <v>483</v>
      </c>
      <c r="D108" s="555" t="s">
        <v>1337</v>
      </c>
      <c r="E108" s="555" t="s">
        <v>1343</v>
      </c>
      <c r="F108" s="555" t="s">
        <v>1346</v>
      </c>
      <c r="G108" s="555" t="s">
        <v>1347</v>
      </c>
      <c r="H108" s="567">
        <v>1</v>
      </c>
      <c r="I108" s="567">
        <v>59</v>
      </c>
      <c r="J108" s="555"/>
      <c r="K108" s="555">
        <v>59</v>
      </c>
      <c r="L108" s="567"/>
      <c r="M108" s="567"/>
      <c r="N108" s="555"/>
      <c r="O108" s="555"/>
      <c r="P108" s="567"/>
      <c r="Q108" s="567"/>
      <c r="R108" s="560"/>
      <c r="S108" s="568"/>
    </row>
    <row r="109" spans="1:19" ht="14.45" customHeight="1" x14ac:dyDescent="0.2">
      <c r="A109" s="554" t="s">
        <v>1341</v>
      </c>
      <c r="B109" s="555" t="s">
        <v>1342</v>
      </c>
      <c r="C109" s="555" t="s">
        <v>483</v>
      </c>
      <c r="D109" s="555" t="s">
        <v>1337</v>
      </c>
      <c r="E109" s="555" t="s">
        <v>1343</v>
      </c>
      <c r="F109" s="555" t="s">
        <v>1354</v>
      </c>
      <c r="G109" s="555" t="s">
        <v>1355</v>
      </c>
      <c r="H109" s="567">
        <v>1</v>
      </c>
      <c r="I109" s="567">
        <v>183</v>
      </c>
      <c r="J109" s="555"/>
      <c r="K109" s="555">
        <v>183</v>
      </c>
      <c r="L109" s="567"/>
      <c r="M109" s="567"/>
      <c r="N109" s="555"/>
      <c r="O109" s="555"/>
      <c r="P109" s="567"/>
      <c r="Q109" s="567"/>
      <c r="R109" s="560"/>
      <c r="S109" s="568"/>
    </row>
    <row r="110" spans="1:19" ht="14.45" customHeight="1" x14ac:dyDescent="0.2">
      <c r="A110" s="554" t="s">
        <v>1341</v>
      </c>
      <c r="B110" s="555" t="s">
        <v>1342</v>
      </c>
      <c r="C110" s="555" t="s">
        <v>483</v>
      </c>
      <c r="D110" s="555" t="s">
        <v>1337</v>
      </c>
      <c r="E110" s="555" t="s">
        <v>1343</v>
      </c>
      <c r="F110" s="555" t="s">
        <v>1358</v>
      </c>
      <c r="G110" s="555" t="s">
        <v>1359</v>
      </c>
      <c r="H110" s="567">
        <v>3</v>
      </c>
      <c r="I110" s="567">
        <v>1023</v>
      </c>
      <c r="J110" s="555"/>
      <c r="K110" s="555">
        <v>341</v>
      </c>
      <c r="L110" s="567"/>
      <c r="M110" s="567"/>
      <c r="N110" s="555"/>
      <c r="O110" s="555"/>
      <c r="P110" s="567"/>
      <c r="Q110" s="567"/>
      <c r="R110" s="560"/>
      <c r="S110" s="568"/>
    </row>
    <row r="111" spans="1:19" ht="14.45" customHeight="1" x14ac:dyDescent="0.2">
      <c r="A111" s="554" t="s">
        <v>1341</v>
      </c>
      <c r="B111" s="555" t="s">
        <v>1342</v>
      </c>
      <c r="C111" s="555" t="s">
        <v>483</v>
      </c>
      <c r="D111" s="555" t="s">
        <v>1337</v>
      </c>
      <c r="E111" s="555" t="s">
        <v>1343</v>
      </c>
      <c r="F111" s="555" t="s">
        <v>1390</v>
      </c>
      <c r="G111" s="555" t="s">
        <v>1391</v>
      </c>
      <c r="H111" s="567">
        <v>1</v>
      </c>
      <c r="I111" s="567">
        <v>499</v>
      </c>
      <c r="J111" s="555"/>
      <c r="K111" s="555">
        <v>499</v>
      </c>
      <c r="L111" s="567"/>
      <c r="M111" s="567"/>
      <c r="N111" s="555"/>
      <c r="O111" s="555"/>
      <c r="P111" s="567"/>
      <c r="Q111" s="567"/>
      <c r="R111" s="560"/>
      <c r="S111" s="568"/>
    </row>
    <row r="112" spans="1:19" ht="14.45" customHeight="1" x14ac:dyDescent="0.2">
      <c r="A112" s="554" t="s">
        <v>1341</v>
      </c>
      <c r="B112" s="555" t="s">
        <v>1342</v>
      </c>
      <c r="C112" s="555" t="s">
        <v>483</v>
      </c>
      <c r="D112" s="555" t="s">
        <v>1337</v>
      </c>
      <c r="E112" s="555" t="s">
        <v>1343</v>
      </c>
      <c r="F112" s="555" t="s">
        <v>1394</v>
      </c>
      <c r="G112" s="555" t="s">
        <v>1395</v>
      </c>
      <c r="H112" s="567">
        <v>1</v>
      </c>
      <c r="I112" s="567">
        <v>376</v>
      </c>
      <c r="J112" s="555"/>
      <c r="K112" s="555">
        <v>376</v>
      </c>
      <c r="L112" s="567"/>
      <c r="M112" s="567"/>
      <c r="N112" s="555"/>
      <c r="O112" s="555"/>
      <c r="P112" s="567"/>
      <c r="Q112" s="567"/>
      <c r="R112" s="560"/>
      <c r="S112" s="568"/>
    </row>
    <row r="113" spans="1:19" ht="14.45" customHeight="1" x14ac:dyDescent="0.2">
      <c r="A113" s="554" t="s">
        <v>1341</v>
      </c>
      <c r="B113" s="555" t="s">
        <v>1342</v>
      </c>
      <c r="C113" s="555" t="s">
        <v>483</v>
      </c>
      <c r="D113" s="555" t="s">
        <v>1337</v>
      </c>
      <c r="E113" s="555" t="s">
        <v>1343</v>
      </c>
      <c r="F113" s="555" t="s">
        <v>1408</v>
      </c>
      <c r="G113" s="555" t="s">
        <v>1409</v>
      </c>
      <c r="H113" s="567">
        <v>1</v>
      </c>
      <c r="I113" s="567">
        <v>463</v>
      </c>
      <c r="J113" s="555"/>
      <c r="K113" s="555">
        <v>463</v>
      </c>
      <c r="L113" s="567"/>
      <c r="M113" s="567"/>
      <c r="N113" s="555"/>
      <c r="O113" s="555"/>
      <c r="P113" s="567"/>
      <c r="Q113" s="567"/>
      <c r="R113" s="560"/>
      <c r="S113" s="568"/>
    </row>
    <row r="114" spans="1:19" ht="14.45" customHeight="1" x14ac:dyDescent="0.2">
      <c r="A114" s="554" t="s">
        <v>1341</v>
      </c>
      <c r="B114" s="555" t="s">
        <v>1342</v>
      </c>
      <c r="C114" s="555" t="s">
        <v>483</v>
      </c>
      <c r="D114" s="555" t="s">
        <v>1337</v>
      </c>
      <c r="E114" s="555" t="s">
        <v>1343</v>
      </c>
      <c r="F114" s="555" t="s">
        <v>1461</v>
      </c>
      <c r="G114" s="555" t="s">
        <v>1462</v>
      </c>
      <c r="H114" s="567">
        <v>23</v>
      </c>
      <c r="I114" s="567">
        <v>110469</v>
      </c>
      <c r="J114" s="555"/>
      <c r="K114" s="555">
        <v>4803</v>
      </c>
      <c r="L114" s="567">
        <v>25</v>
      </c>
      <c r="M114" s="567">
        <v>120600</v>
      </c>
      <c r="N114" s="555"/>
      <c r="O114" s="555">
        <v>4824</v>
      </c>
      <c r="P114" s="567">
        <v>33</v>
      </c>
      <c r="Q114" s="567">
        <v>161337</v>
      </c>
      <c r="R114" s="560"/>
      <c r="S114" s="568">
        <v>4889</v>
      </c>
    </row>
    <row r="115" spans="1:19" ht="14.45" customHeight="1" x14ac:dyDescent="0.2">
      <c r="A115" s="554" t="s">
        <v>1341</v>
      </c>
      <c r="B115" s="555" t="s">
        <v>1342</v>
      </c>
      <c r="C115" s="555" t="s">
        <v>483</v>
      </c>
      <c r="D115" s="555" t="s">
        <v>1338</v>
      </c>
      <c r="E115" s="555" t="s">
        <v>1343</v>
      </c>
      <c r="F115" s="555" t="s">
        <v>1362</v>
      </c>
      <c r="G115" s="555" t="s">
        <v>1363</v>
      </c>
      <c r="H115" s="567">
        <v>9</v>
      </c>
      <c r="I115" s="567">
        <v>3159</v>
      </c>
      <c r="J115" s="555"/>
      <c r="K115" s="555">
        <v>351</v>
      </c>
      <c r="L115" s="567"/>
      <c r="M115" s="567"/>
      <c r="N115" s="555"/>
      <c r="O115" s="555"/>
      <c r="P115" s="567"/>
      <c r="Q115" s="567"/>
      <c r="R115" s="560"/>
      <c r="S115" s="568"/>
    </row>
    <row r="116" spans="1:19" ht="14.45" customHeight="1" x14ac:dyDescent="0.2">
      <c r="A116" s="554" t="s">
        <v>1341</v>
      </c>
      <c r="B116" s="555" t="s">
        <v>1342</v>
      </c>
      <c r="C116" s="555" t="s">
        <v>483</v>
      </c>
      <c r="D116" s="555" t="s">
        <v>1338</v>
      </c>
      <c r="E116" s="555" t="s">
        <v>1343</v>
      </c>
      <c r="F116" s="555" t="s">
        <v>1461</v>
      </c>
      <c r="G116" s="555" t="s">
        <v>1462</v>
      </c>
      <c r="H116" s="567">
        <v>6</v>
      </c>
      <c r="I116" s="567">
        <v>28818</v>
      </c>
      <c r="J116" s="555"/>
      <c r="K116" s="555">
        <v>4803</v>
      </c>
      <c r="L116" s="567"/>
      <c r="M116" s="567"/>
      <c r="N116" s="555"/>
      <c r="O116" s="555"/>
      <c r="P116" s="567">
        <v>10</v>
      </c>
      <c r="Q116" s="567">
        <v>48890</v>
      </c>
      <c r="R116" s="560"/>
      <c r="S116" s="568">
        <v>4889</v>
      </c>
    </row>
    <row r="117" spans="1:19" ht="14.45" customHeight="1" x14ac:dyDescent="0.2">
      <c r="A117" s="554" t="s">
        <v>1341</v>
      </c>
      <c r="B117" s="555" t="s">
        <v>1342</v>
      </c>
      <c r="C117" s="555" t="s">
        <v>483</v>
      </c>
      <c r="D117" s="555" t="s">
        <v>1339</v>
      </c>
      <c r="E117" s="555" t="s">
        <v>1343</v>
      </c>
      <c r="F117" s="555" t="s">
        <v>1396</v>
      </c>
      <c r="G117" s="555" t="s">
        <v>1397</v>
      </c>
      <c r="H117" s="567">
        <v>1</v>
      </c>
      <c r="I117" s="567">
        <v>3132</v>
      </c>
      <c r="J117" s="555"/>
      <c r="K117" s="555">
        <v>3132</v>
      </c>
      <c r="L117" s="567"/>
      <c r="M117" s="567"/>
      <c r="N117" s="555"/>
      <c r="O117" s="555"/>
      <c r="P117" s="567"/>
      <c r="Q117" s="567"/>
      <c r="R117" s="560"/>
      <c r="S117" s="568"/>
    </row>
    <row r="118" spans="1:19" ht="14.45" customHeight="1" x14ac:dyDescent="0.2">
      <c r="A118" s="554" t="s">
        <v>1341</v>
      </c>
      <c r="B118" s="555" t="s">
        <v>1342</v>
      </c>
      <c r="C118" s="555" t="s">
        <v>483</v>
      </c>
      <c r="D118" s="555" t="s">
        <v>1339</v>
      </c>
      <c r="E118" s="555" t="s">
        <v>1343</v>
      </c>
      <c r="F118" s="555" t="s">
        <v>1398</v>
      </c>
      <c r="G118" s="555" t="s">
        <v>1399</v>
      </c>
      <c r="H118" s="567"/>
      <c r="I118" s="567"/>
      <c r="J118" s="555"/>
      <c r="K118" s="555"/>
      <c r="L118" s="567">
        <v>1</v>
      </c>
      <c r="M118" s="567">
        <v>12</v>
      </c>
      <c r="N118" s="555"/>
      <c r="O118" s="555">
        <v>12</v>
      </c>
      <c r="P118" s="567"/>
      <c r="Q118" s="567"/>
      <c r="R118" s="560"/>
      <c r="S118" s="568"/>
    </row>
    <row r="119" spans="1:19" ht="14.45" customHeight="1" x14ac:dyDescent="0.2">
      <c r="A119" s="554" t="s">
        <v>1341</v>
      </c>
      <c r="B119" s="555" t="s">
        <v>1342</v>
      </c>
      <c r="C119" s="555" t="s">
        <v>483</v>
      </c>
      <c r="D119" s="555" t="s">
        <v>1339</v>
      </c>
      <c r="E119" s="555" t="s">
        <v>1343</v>
      </c>
      <c r="F119" s="555" t="s">
        <v>1461</v>
      </c>
      <c r="G119" s="555" t="s">
        <v>1462</v>
      </c>
      <c r="H119" s="567">
        <v>15</v>
      </c>
      <c r="I119" s="567">
        <v>72045</v>
      </c>
      <c r="J119" s="555"/>
      <c r="K119" s="555">
        <v>4803</v>
      </c>
      <c r="L119" s="567">
        <v>10</v>
      </c>
      <c r="M119" s="567">
        <v>48240</v>
      </c>
      <c r="N119" s="555"/>
      <c r="O119" s="555">
        <v>4824</v>
      </c>
      <c r="P119" s="567">
        <v>6</v>
      </c>
      <c r="Q119" s="567">
        <v>29334</v>
      </c>
      <c r="R119" s="560"/>
      <c r="S119" s="568">
        <v>4889</v>
      </c>
    </row>
    <row r="120" spans="1:19" ht="14.45" customHeight="1" x14ac:dyDescent="0.2">
      <c r="A120" s="554" t="s">
        <v>1341</v>
      </c>
      <c r="B120" s="555" t="s">
        <v>1342</v>
      </c>
      <c r="C120" s="555" t="s">
        <v>483</v>
      </c>
      <c r="D120" s="555" t="s">
        <v>1339</v>
      </c>
      <c r="E120" s="555" t="s">
        <v>1343</v>
      </c>
      <c r="F120" s="555" t="s">
        <v>1463</v>
      </c>
      <c r="G120" s="555" t="s">
        <v>1464</v>
      </c>
      <c r="H120" s="567"/>
      <c r="I120" s="567"/>
      <c r="J120" s="555"/>
      <c r="K120" s="555"/>
      <c r="L120" s="567">
        <v>2</v>
      </c>
      <c r="M120" s="567">
        <v>1230</v>
      </c>
      <c r="N120" s="555"/>
      <c r="O120" s="555">
        <v>615</v>
      </c>
      <c r="P120" s="567"/>
      <c r="Q120" s="567"/>
      <c r="R120" s="560"/>
      <c r="S120" s="568"/>
    </row>
    <row r="121" spans="1:19" ht="14.45" customHeight="1" x14ac:dyDescent="0.2">
      <c r="A121" s="554" t="s">
        <v>1341</v>
      </c>
      <c r="B121" s="555" t="s">
        <v>1342</v>
      </c>
      <c r="C121" s="555" t="s">
        <v>483</v>
      </c>
      <c r="D121" s="555" t="s">
        <v>1332</v>
      </c>
      <c r="E121" s="555" t="s">
        <v>1343</v>
      </c>
      <c r="F121" s="555" t="s">
        <v>1346</v>
      </c>
      <c r="G121" s="555" t="s">
        <v>1347</v>
      </c>
      <c r="H121" s="567"/>
      <c r="I121" s="567"/>
      <c r="J121" s="555"/>
      <c r="K121" s="555"/>
      <c r="L121" s="567"/>
      <c r="M121" s="567"/>
      <c r="N121" s="555"/>
      <c r="O121" s="555"/>
      <c r="P121" s="567">
        <v>1</v>
      </c>
      <c r="Q121" s="567">
        <v>63</v>
      </c>
      <c r="R121" s="560"/>
      <c r="S121" s="568">
        <v>63</v>
      </c>
    </row>
    <row r="122" spans="1:19" ht="14.45" customHeight="1" x14ac:dyDescent="0.2">
      <c r="A122" s="554" t="s">
        <v>1341</v>
      </c>
      <c r="B122" s="555" t="s">
        <v>1342</v>
      </c>
      <c r="C122" s="555" t="s">
        <v>483</v>
      </c>
      <c r="D122" s="555" t="s">
        <v>1332</v>
      </c>
      <c r="E122" s="555" t="s">
        <v>1343</v>
      </c>
      <c r="F122" s="555" t="s">
        <v>1358</v>
      </c>
      <c r="G122" s="555" t="s">
        <v>1359</v>
      </c>
      <c r="H122" s="567"/>
      <c r="I122" s="567"/>
      <c r="J122" s="555"/>
      <c r="K122" s="555"/>
      <c r="L122" s="567"/>
      <c r="M122" s="567"/>
      <c r="N122" s="555"/>
      <c r="O122" s="555"/>
      <c r="P122" s="567">
        <v>1</v>
      </c>
      <c r="Q122" s="567">
        <v>364</v>
      </c>
      <c r="R122" s="560"/>
      <c r="S122" s="568">
        <v>364</v>
      </c>
    </row>
    <row r="123" spans="1:19" ht="14.45" customHeight="1" x14ac:dyDescent="0.2">
      <c r="A123" s="554" t="s">
        <v>1341</v>
      </c>
      <c r="B123" s="555" t="s">
        <v>1342</v>
      </c>
      <c r="C123" s="555" t="s">
        <v>483</v>
      </c>
      <c r="D123" s="555" t="s">
        <v>1332</v>
      </c>
      <c r="E123" s="555" t="s">
        <v>1343</v>
      </c>
      <c r="F123" s="555" t="s">
        <v>1390</v>
      </c>
      <c r="G123" s="555" t="s">
        <v>1391</v>
      </c>
      <c r="H123" s="567"/>
      <c r="I123" s="567"/>
      <c r="J123" s="555"/>
      <c r="K123" s="555"/>
      <c r="L123" s="567"/>
      <c r="M123" s="567"/>
      <c r="N123" s="555"/>
      <c r="O123" s="555"/>
      <c r="P123" s="567">
        <v>1</v>
      </c>
      <c r="Q123" s="567">
        <v>541</v>
      </c>
      <c r="R123" s="560"/>
      <c r="S123" s="568">
        <v>541</v>
      </c>
    </row>
    <row r="124" spans="1:19" ht="14.45" customHeight="1" x14ac:dyDescent="0.2">
      <c r="A124" s="554" t="s">
        <v>1341</v>
      </c>
      <c r="B124" s="555" t="s">
        <v>1342</v>
      </c>
      <c r="C124" s="555" t="s">
        <v>483</v>
      </c>
      <c r="D124" s="555" t="s">
        <v>1332</v>
      </c>
      <c r="E124" s="555" t="s">
        <v>1343</v>
      </c>
      <c r="F124" s="555" t="s">
        <v>1394</v>
      </c>
      <c r="G124" s="555" t="s">
        <v>1395</v>
      </c>
      <c r="H124" s="567"/>
      <c r="I124" s="567"/>
      <c r="J124" s="555"/>
      <c r="K124" s="555"/>
      <c r="L124" s="567"/>
      <c r="M124" s="567"/>
      <c r="N124" s="555"/>
      <c r="O124" s="555"/>
      <c r="P124" s="567">
        <v>1</v>
      </c>
      <c r="Q124" s="567">
        <v>400</v>
      </c>
      <c r="R124" s="560"/>
      <c r="S124" s="568">
        <v>400</v>
      </c>
    </row>
    <row r="125" spans="1:19" ht="14.45" customHeight="1" x14ac:dyDescent="0.2">
      <c r="A125" s="554" t="s">
        <v>1341</v>
      </c>
      <c r="B125" s="555" t="s">
        <v>1342</v>
      </c>
      <c r="C125" s="555" t="s">
        <v>483</v>
      </c>
      <c r="D125" s="555" t="s">
        <v>1332</v>
      </c>
      <c r="E125" s="555" t="s">
        <v>1343</v>
      </c>
      <c r="F125" s="555" t="s">
        <v>1408</v>
      </c>
      <c r="G125" s="555" t="s">
        <v>1409</v>
      </c>
      <c r="H125" s="567"/>
      <c r="I125" s="567"/>
      <c r="J125" s="555"/>
      <c r="K125" s="555"/>
      <c r="L125" s="567"/>
      <c r="M125" s="567"/>
      <c r="N125" s="555"/>
      <c r="O125" s="555"/>
      <c r="P125" s="567">
        <v>1</v>
      </c>
      <c r="Q125" s="567">
        <v>493</v>
      </c>
      <c r="R125" s="560"/>
      <c r="S125" s="568">
        <v>493</v>
      </c>
    </row>
    <row r="126" spans="1:19" ht="14.45" customHeight="1" x14ac:dyDescent="0.2">
      <c r="A126" s="554" t="s">
        <v>1341</v>
      </c>
      <c r="B126" s="555" t="s">
        <v>1342</v>
      </c>
      <c r="C126" s="555" t="s">
        <v>483</v>
      </c>
      <c r="D126" s="555" t="s">
        <v>1332</v>
      </c>
      <c r="E126" s="555" t="s">
        <v>1343</v>
      </c>
      <c r="F126" s="555" t="s">
        <v>1461</v>
      </c>
      <c r="G126" s="555" t="s">
        <v>1462</v>
      </c>
      <c r="H126" s="567">
        <v>12</v>
      </c>
      <c r="I126" s="567">
        <v>57636</v>
      </c>
      <c r="J126" s="555"/>
      <c r="K126" s="555">
        <v>4803</v>
      </c>
      <c r="L126" s="567">
        <v>6</v>
      </c>
      <c r="M126" s="567">
        <v>28944</v>
      </c>
      <c r="N126" s="555"/>
      <c r="O126" s="555">
        <v>4824</v>
      </c>
      <c r="P126" s="567">
        <v>21</v>
      </c>
      <c r="Q126" s="567">
        <v>102669</v>
      </c>
      <c r="R126" s="560"/>
      <c r="S126" s="568">
        <v>4889</v>
      </c>
    </row>
    <row r="127" spans="1:19" ht="14.45" customHeight="1" x14ac:dyDescent="0.2">
      <c r="A127" s="554" t="s">
        <v>1341</v>
      </c>
      <c r="B127" s="555" t="s">
        <v>1342</v>
      </c>
      <c r="C127" s="555" t="s">
        <v>483</v>
      </c>
      <c r="D127" s="555" t="s">
        <v>1334</v>
      </c>
      <c r="E127" s="555" t="s">
        <v>1343</v>
      </c>
      <c r="F127" s="555" t="s">
        <v>1346</v>
      </c>
      <c r="G127" s="555" t="s">
        <v>1347</v>
      </c>
      <c r="H127" s="567">
        <v>1</v>
      </c>
      <c r="I127" s="567">
        <v>59</v>
      </c>
      <c r="J127" s="555"/>
      <c r="K127" s="555">
        <v>59</v>
      </c>
      <c r="L127" s="567">
        <v>1</v>
      </c>
      <c r="M127" s="567">
        <v>59</v>
      </c>
      <c r="N127" s="555"/>
      <c r="O127" s="555">
        <v>59</v>
      </c>
      <c r="P127" s="567"/>
      <c r="Q127" s="567"/>
      <c r="R127" s="560"/>
      <c r="S127" s="568"/>
    </row>
    <row r="128" spans="1:19" ht="14.45" customHeight="1" x14ac:dyDescent="0.2">
      <c r="A128" s="554" t="s">
        <v>1341</v>
      </c>
      <c r="B128" s="555" t="s">
        <v>1342</v>
      </c>
      <c r="C128" s="555" t="s">
        <v>483</v>
      </c>
      <c r="D128" s="555" t="s">
        <v>1334</v>
      </c>
      <c r="E128" s="555" t="s">
        <v>1343</v>
      </c>
      <c r="F128" s="555" t="s">
        <v>1354</v>
      </c>
      <c r="G128" s="555" t="s">
        <v>1355</v>
      </c>
      <c r="H128" s="567"/>
      <c r="I128" s="567"/>
      <c r="J128" s="555"/>
      <c r="K128" s="555"/>
      <c r="L128" s="567">
        <v>1</v>
      </c>
      <c r="M128" s="567">
        <v>185</v>
      </c>
      <c r="N128" s="555"/>
      <c r="O128" s="555">
        <v>185</v>
      </c>
      <c r="P128" s="567"/>
      <c r="Q128" s="567"/>
      <c r="R128" s="560"/>
      <c r="S128" s="568"/>
    </row>
    <row r="129" spans="1:19" ht="14.45" customHeight="1" x14ac:dyDescent="0.2">
      <c r="A129" s="554" t="s">
        <v>1341</v>
      </c>
      <c r="B129" s="555" t="s">
        <v>1342</v>
      </c>
      <c r="C129" s="555" t="s">
        <v>483</v>
      </c>
      <c r="D129" s="555" t="s">
        <v>1334</v>
      </c>
      <c r="E129" s="555" t="s">
        <v>1343</v>
      </c>
      <c r="F129" s="555" t="s">
        <v>1358</v>
      </c>
      <c r="G129" s="555" t="s">
        <v>1359</v>
      </c>
      <c r="H129" s="567"/>
      <c r="I129" s="567"/>
      <c r="J129" s="555"/>
      <c r="K129" s="555"/>
      <c r="L129" s="567">
        <v>1</v>
      </c>
      <c r="M129" s="567">
        <v>344</v>
      </c>
      <c r="N129" s="555"/>
      <c r="O129" s="555">
        <v>344</v>
      </c>
      <c r="P129" s="567"/>
      <c r="Q129" s="567"/>
      <c r="R129" s="560"/>
      <c r="S129" s="568"/>
    </row>
    <row r="130" spans="1:19" ht="14.45" customHeight="1" x14ac:dyDescent="0.2">
      <c r="A130" s="554" t="s">
        <v>1341</v>
      </c>
      <c r="B130" s="555" t="s">
        <v>1342</v>
      </c>
      <c r="C130" s="555" t="s">
        <v>483</v>
      </c>
      <c r="D130" s="555" t="s">
        <v>1334</v>
      </c>
      <c r="E130" s="555" t="s">
        <v>1343</v>
      </c>
      <c r="F130" s="555" t="s">
        <v>1390</v>
      </c>
      <c r="G130" s="555" t="s">
        <v>1391</v>
      </c>
      <c r="H130" s="567">
        <v>1</v>
      </c>
      <c r="I130" s="567">
        <v>499</v>
      </c>
      <c r="J130" s="555"/>
      <c r="K130" s="555">
        <v>499</v>
      </c>
      <c r="L130" s="567">
        <v>1</v>
      </c>
      <c r="M130" s="567">
        <v>503</v>
      </c>
      <c r="N130" s="555"/>
      <c r="O130" s="555">
        <v>503</v>
      </c>
      <c r="P130" s="567"/>
      <c r="Q130" s="567"/>
      <c r="R130" s="560"/>
      <c r="S130" s="568"/>
    </row>
    <row r="131" spans="1:19" ht="14.45" customHeight="1" x14ac:dyDescent="0.2">
      <c r="A131" s="554" t="s">
        <v>1341</v>
      </c>
      <c r="B131" s="555" t="s">
        <v>1342</v>
      </c>
      <c r="C131" s="555" t="s">
        <v>483</v>
      </c>
      <c r="D131" s="555" t="s">
        <v>1334</v>
      </c>
      <c r="E131" s="555" t="s">
        <v>1343</v>
      </c>
      <c r="F131" s="555" t="s">
        <v>1394</v>
      </c>
      <c r="G131" s="555" t="s">
        <v>1395</v>
      </c>
      <c r="H131" s="567">
        <v>1</v>
      </c>
      <c r="I131" s="567">
        <v>376</v>
      </c>
      <c r="J131" s="555"/>
      <c r="K131" s="555">
        <v>376</v>
      </c>
      <c r="L131" s="567">
        <v>1</v>
      </c>
      <c r="M131" s="567">
        <v>380</v>
      </c>
      <c r="N131" s="555"/>
      <c r="O131" s="555">
        <v>380</v>
      </c>
      <c r="P131" s="567"/>
      <c r="Q131" s="567"/>
      <c r="R131" s="560"/>
      <c r="S131" s="568"/>
    </row>
    <row r="132" spans="1:19" ht="14.45" customHeight="1" x14ac:dyDescent="0.2">
      <c r="A132" s="554" t="s">
        <v>1341</v>
      </c>
      <c r="B132" s="555" t="s">
        <v>1342</v>
      </c>
      <c r="C132" s="555" t="s">
        <v>483</v>
      </c>
      <c r="D132" s="555" t="s">
        <v>1334</v>
      </c>
      <c r="E132" s="555" t="s">
        <v>1343</v>
      </c>
      <c r="F132" s="555" t="s">
        <v>1408</v>
      </c>
      <c r="G132" s="555" t="s">
        <v>1409</v>
      </c>
      <c r="H132" s="567"/>
      <c r="I132" s="567"/>
      <c r="J132" s="555"/>
      <c r="K132" s="555"/>
      <c r="L132" s="567">
        <v>1</v>
      </c>
      <c r="M132" s="567">
        <v>467</v>
      </c>
      <c r="N132" s="555"/>
      <c r="O132" s="555">
        <v>467</v>
      </c>
      <c r="P132" s="567"/>
      <c r="Q132" s="567"/>
      <c r="R132" s="560"/>
      <c r="S132" s="568"/>
    </row>
    <row r="133" spans="1:19" ht="14.45" customHeight="1" x14ac:dyDescent="0.2">
      <c r="A133" s="554" t="s">
        <v>1341</v>
      </c>
      <c r="B133" s="555" t="s">
        <v>1342</v>
      </c>
      <c r="C133" s="555" t="s">
        <v>483</v>
      </c>
      <c r="D133" s="555" t="s">
        <v>1334</v>
      </c>
      <c r="E133" s="555" t="s">
        <v>1343</v>
      </c>
      <c r="F133" s="555" t="s">
        <v>1461</v>
      </c>
      <c r="G133" s="555" t="s">
        <v>1462</v>
      </c>
      <c r="H133" s="567">
        <v>24</v>
      </c>
      <c r="I133" s="567">
        <v>115272</v>
      </c>
      <c r="J133" s="555"/>
      <c r="K133" s="555">
        <v>4803</v>
      </c>
      <c r="L133" s="567">
        <v>24</v>
      </c>
      <c r="M133" s="567">
        <v>115776</v>
      </c>
      <c r="N133" s="555"/>
      <c r="O133" s="555">
        <v>4824</v>
      </c>
      <c r="P133" s="567">
        <v>12</v>
      </c>
      <c r="Q133" s="567">
        <v>58668</v>
      </c>
      <c r="R133" s="560"/>
      <c r="S133" s="568">
        <v>4889</v>
      </c>
    </row>
    <row r="134" spans="1:19" ht="14.45" customHeight="1" x14ac:dyDescent="0.2">
      <c r="A134" s="554" t="s">
        <v>1341</v>
      </c>
      <c r="B134" s="555" t="s">
        <v>1342</v>
      </c>
      <c r="C134" s="555" t="s">
        <v>483</v>
      </c>
      <c r="D134" s="555" t="s">
        <v>1335</v>
      </c>
      <c r="E134" s="555" t="s">
        <v>1343</v>
      </c>
      <c r="F134" s="555" t="s">
        <v>1398</v>
      </c>
      <c r="G134" s="555" t="s">
        <v>1399</v>
      </c>
      <c r="H134" s="567">
        <v>1</v>
      </c>
      <c r="I134" s="567">
        <v>12</v>
      </c>
      <c r="J134" s="555"/>
      <c r="K134" s="555">
        <v>12</v>
      </c>
      <c r="L134" s="567"/>
      <c r="M134" s="567"/>
      <c r="N134" s="555"/>
      <c r="O134" s="555"/>
      <c r="P134" s="567"/>
      <c r="Q134" s="567"/>
      <c r="R134" s="560"/>
      <c r="S134" s="568"/>
    </row>
    <row r="135" spans="1:19" ht="14.45" customHeight="1" x14ac:dyDescent="0.2">
      <c r="A135" s="554" t="s">
        <v>1341</v>
      </c>
      <c r="B135" s="555" t="s">
        <v>1342</v>
      </c>
      <c r="C135" s="555" t="s">
        <v>483</v>
      </c>
      <c r="D135" s="555" t="s">
        <v>1335</v>
      </c>
      <c r="E135" s="555" t="s">
        <v>1343</v>
      </c>
      <c r="F135" s="555" t="s">
        <v>1461</v>
      </c>
      <c r="G135" s="555" t="s">
        <v>1462</v>
      </c>
      <c r="H135" s="567">
        <v>10</v>
      </c>
      <c r="I135" s="567">
        <v>48030</v>
      </c>
      <c r="J135" s="555"/>
      <c r="K135" s="555">
        <v>4803</v>
      </c>
      <c r="L135" s="567">
        <v>9</v>
      </c>
      <c r="M135" s="567">
        <v>43416</v>
      </c>
      <c r="N135" s="555"/>
      <c r="O135" s="555">
        <v>4824</v>
      </c>
      <c r="P135" s="567">
        <v>3</v>
      </c>
      <c r="Q135" s="567">
        <v>14667</v>
      </c>
      <c r="R135" s="560"/>
      <c r="S135" s="568">
        <v>4889</v>
      </c>
    </row>
    <row r="136" spans="1:19" ht="14.45" customHeight="1" x14ac:dyDescent="0.2">
      <c r="A136" s="554" t="s">
        <v>1341</v>
      </c>
      <c r="B136" s="555" t="s">
        <v>1342</v>
      </c>
      <c r="C136" s="555" t="s">
        <v>488</v>
      </c>
      <c r="D136" s="555" t="s">
        <v>1320</v>
      </c>
      <c r="E136" s="555" t="s">
        <v>1343</v>
      </c>
      <c r="F136" s="555" t="s">
        <v>1346</v>
      </c>
      <c r="G136" s="555" t="s">
        <v>1347</v>
      </c>
      <c r="H136" s="567">
        <v>2</v>
      </c>
      <c r="I136" s="567">
        <v>118</v>
      </c>
      <c r="J136" s="555"/>
      <c r="K136" s="555">
        <v>59</v>
      </c>
      <c r="L136" s="567">
        <v>6</v>
      </c>
      <c r="M136" s="567">
        <v>354</v>
      </c>
      <c r="N136" s="555"/>
      <c r="O136" s="555">
        <v>59</v>
      </c>
      <c r="P136" s="567">
        <v>19</v>
      </c>
      <c r="Q136" s="567">
        <v>1197</v>
      </c>
      <c r="R136" s="560"/>
      <c r="S136" s="568">
        <v>63</v>
      </c>
    </row>
    <row r="137" spans="1:19" ht="14.45" customHeight="1" x14ac:dyDescent="0.2">
      <c r="A137" s="554" t="s">
        <v>1341</v>
      </c>
      <c r="B137" s="555" t="s">
        <v>1342</v>
      </c>
      <c r="C137" s="555" t="s">
        <v>488</v>
      </c>
      <c r="D137" s="555" t="s">
        <v>1320</v>
      </c>
      <c r="E137" s="555" t="s">
        <v>1343</v>
      </c>
      <c r="F137" s="555" t="s">
        <v>1348</v>
      </c>
      <c r="G137" s="555" t="s">
        <v>1349</v>
      </c>
      <c r="H137" s="567">
        <v>1</v>
      </c>
      <c r="I137" s="567">
        <v>132</v>
      </c>
      <c r="J137" s="555"/>
      <c r="K137" s="555">
        <v>132</v>
      </c>
      <c r="L137" s="567"/>
      <c r="M137" s="567"/>
      <c r="N137" s="555"/>
      <c r="O137" s="555"/>
      <c r="P137" s="567">
        <v>1</v>
      </c>
      <c r="Q137" s="567">
        <v>143</v>
      </c>
      <c r="R137" s="560"/>
      <c r="S137" s="568">
        <v>143</v>
      </c>
    </row>
    <row r="138" spans="1:19" ht="14.45" customHeight="1" x14ac:dyDescent="0.2">
      <c r="A138" s="554" t="s">
        <v>1341</v>
      </c>
      <c r="B138" s="555" t="s">
        <v>1342</v>
      </c>
      <c r="C138" s="555" t="s">
        <v>488</v>
      </c>
      <c r="D138" s="555" t="s">
        <v>1320</v>
      </c>
      <c r="E138" s="555" t="s">
        <v>1343</v>
      </c>
      <c r="F138" s="555" t="s">
        <v>1354</v>
      </c>
      <c r="G138" s="555" t="s">
        <v>1355</v>
      </c>
      <c r="H138" s="567">
        <v>146</v>
      </c>
      <c r="I138" s="567">
        <v>26718</v>
      </c>
      <c r="J138" s="555"/>
      <c r="K138" s="555">
        <v>183</v>
      </c>
      <c r="L138" s="567">
        <v>176</v>
      </c>
      <c r="M138" s="567">
        <v>32560</v>
      </c>
      <c r="N138" s="555"/>
      <c r="O138" s="555">
        <v>185</v>
      </c>
      <c r="P138" s="567">
        <v>211</v>
      </c>
      <c r="Q138" s="567">
        <v>41145</v>
      </c>
      <c r="R138" s="560"/>
      <c r="S138" s="568">
        <v>195</v>
      </c>
    </row>
    <row r="139" spans="1:19" ht="14.45" customHeight="1" x14ac:dyDescent="0.2">
      <c r="A139" s="554" t="s">
        <v>1341</v>
      </c>
      <c r="B139" s="555" t="s">
        <v>1342</v>
      </c>
      <c r="C139" s="555" t="s">
        <v>488</v>
      </c>
      <c r="D139" s="555" t="s">
        <v>1320</v>
      </c>
      <c r="E139" s="555" t="s">
        <v>1343</v>
      </c>
      <c r="F139" s="555" t="s">
        <v>1358</v>
      </c>
      <c r="G139" s="555" t="s">
        <v>1359</v>
      </c>
      <c r="H139" s="567">
        <v>2</v>
      </c>
      <c r="I139" s="567">
        <v>682</v>
      </c>
      <c r="J139" s="555"/>
      <c r="K139" s="555">
        <v>341</v>
      </c>
      <c r="L139" s="567"/>
      <c r="M139" s="567"/>
      <c r="N139" s="555"/>
      <c r="O139" s="555"/>
      <c r="P139" s="567">
        <v>2</v>
      </c>
      <c r="Q139" s="567">
        <v>728</v>
      </c>
      <c r="R139" s="560"/>
      <c r="S139" s="568">
        <v>364</v>
      </c>
    </row>
    <row r="140" spans="1:19" ht="14.45" customHeight="1" x14ac:dyDescent="0.2">
      <c r="A140" s="554" t="s">
        <v>1341</v>
      </c>
      <c r="B140" s="555" t="s">
        <v>1342</v>
      </c>
      <c r="C140" s="555" t="s">
        <v>488</v>
      </c>
      <c r="D140" s="555" t="s">
        <v>1320</v>
      </c>
      <c r="E140" s="555" t="s">
        <v>1343</v>
      </c>
      <c r="F140" s="555" t="s">
        <v>1362</v>
      </c>
      <c r="G140" s="555" t="s">
        <v>1363</v>
      </c>
      <c r="H140" s="567">
        <v>37</v>
      </c>
      <c r="I140" s="567">
        <v>12987</v>
      </c>
      <c r="J140" s="555"/>
      <c r="K140" s="555">
        <v>351</v>
      </c>
      <c r="L140" s="567">
        <v>37</v>
      </c>
      <c r="M140" s="567">
        <v>13061</v>
      </c>
      <c r="N140" s="555"/>
      <c r="O140" s="555">
        <v>353</v>
      </c>
      <c r="P140" s="567">
        <v>38</v>
      </c>
      <c r="Q140" s="567">
        <v>13832</v>
      </c>
      <c r="R140" s="560"/>
      <c r="S140" s="568">
        <v>364</v>
      </c>
    </row>
    <row r="141" spans="1:19" ht="14.45" customHeight="1" x14ac:dyDescent="0.2">
      <c r="A141" s="554" t="s">
        <v>1341</v>
      </c>
      <c r="B141" s="555" t="s">
        <v>1342</v>
      </c>
      <c r="C141" s="555" t="s">
        <v>488</v>
      </c>
      <c r="D141" s="555" t="s">
        <v>1320</v>
      </c>
      <c r="E141" s="555" t="s">
        <v>1343</v>
      </c>
      <c r="F141" s="555" t="s">
        <v>1386</v>
      </c>
      <c r="G141" s="555" t="s">
        <v>1387</v>
      </c>
      <c r="H141" s="567"/>
      <c r="I141" s="567"/>
      <c r="J141" s="555"/>
      <c r="K141" s="555"/>
      <c r="L141" s="567">
        <v>6</v>
      </c>
      <c r="M141" s="567">
        <v>1860</v>
      </c>
      <c r="N141" s="555"/>
      <c r="O141" s="555">
        <v>310</v>
      </c>
      <c r="P141" s="567">
        <v>14</v>
      </c>
      <c r="Q141" s="567">
        <v>4662</v>
      </c>
      <c r="R141" s="560"/>
      <c r="S141" s="568">
        <v>333</v>
      </c>
    </row>
    <row r="142" spans="1:19" ht="14.45" customHeight="1" x14ac:dyDescent="0.2">
      <c r="A142" s="554" t="s">
        <v>1341</v>
      </c>
      <c r="B142" s="555" t="s">
        <v>1342</v>
      </c>
      <c r="C142" s="555" t="s">
        <v>488</v>
      </c>
      <c r="D142" s="555" t="s">
        <v>1320</v>
      </c>
      <c r="E142" s="555" t="s">
        <v>1343</v>
      </c>
      <c r="F142" s="555" t="s">
        <v>1390</v>
      </c>
      <c r="G142" s="555" t="s">
        <v>1391</v>
      </c>
      <c r="H142" s="567">
        <v>9</v>
      </c>
      <c r="I142" s="567">
        <v>4491</v>
      </c>
      <c r="J142" s="555"/>
      <c r="K142" s="555">
        <v>499</v>
      </c>
      <c r="L142" s="567">
        <v>11</v>
      </c>
      <c r="M142" s="567">
        <v>5533</v>
      </c>
      <c r="N142" s="555"/>
      <c r="O142" s="555">
        <v>503</v>
      </c>
      <c r="P142" s="567">
        <v>6</v>
      </c>
      <c r="Q142" s="567">
        <v>3246</v>
      </c>
      <c r="R142" s="560"/>
      <c r="S142" s="568">
        <v>541</v>
      </c>
    </row>
    <row r="143" spans="1:19" ht="14.45" customHeight="1" x14ac:dyDescent="0.2">
      <c r="A143" s="554" t="s">
        <v>1341</v>
      </c>
      <c r="B143" s="555" t="s">
        <v>1342</v>
      </c>
      <c r="C143" s="555" t="s">
        <v>488</v>
      </c>
      <c r="D143" s="555" t="s">
        <v>1320</v>
      </c>
      <c r="E143" s="555" t="s">
        <v>1343</v>
      </c>
      <c r="F143" s="555" t="s">
        <v>1394</v>
      </c>
      <c r="G143" s="555" t="s">
        <v>1395</v>
      </c>
      <c r="H143" s="567">
        <v>7</v>
      </c>
      <c r="I143" s="567">
        <v>2632</v>
      </c>
      <c r="J143" s="555"/>
      <c r="K143" s="555">
        <v>376</v>
      </c>
      <c r="L143" s="567">
        <v>15</v>
      </c>
      <c r="M143" s="567">
        <v>5700</v>
      </c>
      <c r="N143" s="555"/>
      <c r="O143" s="555">
        <v>380</v>
      </c>
      <c r="P143" s="567">
        <v>15</v>
      </c>
      <c r="Q143" s="567">
        <v>6000</v>
      </c>
      <c r="R143" s="560"/>
      <c r="S143" s="568">
        <v>400</v>
      </c>
    </row>
    <row r="144" spans="1:19" ht="14.45" customHeight="1" x14ac:dyDescent="0.2">
      <c r="A144" s="554" t="s">
        <v>1341</v>
      </c>
      <c r="B144" s="555" t="s">
        <v>1342</v>
      </c>
      <c r="C144" s="555" t="s">
        <v>488</v>
      </c>
      <c r="D144" s="555" t="s">
        <v>1320</v>
      </c>
      <c r="E144" s="555" t="s">
        <v>1343</v>
      </c>
      <c r="F144" s="555" t="s">
        <v>1396</v>
      </c>
      <c r="G144" s="555" t="s">
        <v>1397</v>
      </c>
      <c r="H144" s="567">
        <v>124</v>
      </c>
      <c r="I144" s="567">
        <v>388368</v>
      </c>
      <c r="J144" s="555"/>
      <c r="K144" s="555">
        <v>3132</v>
      </c>
      <c r="L144" s="567">
        <v>138</v>
      </c>
      <c r="M144" s="567">
        <v>434562</v>
      </c>
      <c r="N144" s="555"/>
      <c r="O144" s="555">
        <v>3149</v>
      </c>
      <c r="P144" s="567">
        <v>159</v>
      </c>
      <c r="Q144" s="567">
        <v>536625</v>
      </c>
      <c r="R144" s="560"/>
      <c r="S144" s="568">
        <v>3375</v>
      </c>
    </row>
    <row r="145" spans="1:19" ht="14.45" customHeight="1" x14ac:dyDescent="0.2">
      <c r="A145" s="554" t="s">
        <v>1341</v>
      </c>
      <c r="B145" s="555" t="s">
        <v>1342</v>
      </c>
      <c r="C145" s="555" t="s">
        <v>488</v>
      </c>
      <c r="D145" s="555" t="s">
        <v>1320</v>
      </c>
      <c r="E145" s="555" t="s">
        <v>1343</v>
      </c>
      <c r="F145" s="555" t="s">
        <v>1400</v>
      </c>
      <c r="G145" s="555" t="s">
        <v>1401</v>
      </c>
      <c r="H145" s="567">
        <v>10</v>
      </c>
      <c r="I145" s="567">
        <v>128040</v>
      </c>
      <c r="J145" s="555"/>
      <c r="K145" s="555">
        <v>12804</v>
      </c>
      <c r="L145" s="567">
        <v>14</v>
      </c>
      <c r="M145" s="567">
        <v>179354</v>
      </c>
      <c r="N145" s="555"/>
      <c r="O145" s="555">
        <v>12811</v>
      </c>
      <c r="P145" s="567"/>
      <c r="Q145" s="567"/>
      <c r="R145" s="560"/>
      <c r="S145" s="568"/>
    </row>
    <row r="146" spans="1:19" ht="14.45" customHeight="1" x14ac:dyDescent="0.2">
      <c r="A146" s="554" t="s">
        <v>1341</v>
      </c>
      <c r="B146" s="555" t="s">
        <v>1342</v>
      </c>
      <c r="C146" s="555" t="s">
        <v>488</v>
      </c>
      <c r="D146" s="555" t="s">
        <v>1320</v>
      </c>
      <c r="E146" s="555" t="s">
        <v>1343</v>
      </c>
      <c r="F146" s="555" t="s">
        <v>1400</v>
      </c>
      <c r="G146" s="555"/>
      <c r="H146" s="567">
        <v>19</v>
      </c>
      <c r="I146" s="567">
        <v>243276</v>
      </c>
      <c r="J146" s="555"/>
      <c r="K146" s="555">
        <v>12804</v>
      </c>
      <c r="L146" s="567">
        <v>16</v>
      </c>
      <c r="M146" s="567">
        <v>204976</v>
      </c>
      <c r="N146" s="555"/>
      <c r="O146" s="555">
        <v>12811</v>
      </c>
      <c r="P146" s="567"/>
      <c r="Q146" s="567"/>
      <c r="R146" s="560"/>
      <c r="S146" s="568"/>
    </row>
    <row r="147" spans="1:19" ht="14.45" customHeight="1" x14ac:dyDescent="0.2">
      <c r="A147" s="554" t="s">
        <v>1341</v>
      </c>
      <c r="B147" s="555" t="s">
        <v>1342</v>
      </c>
      <c r="C147" s="555" t="s">
        <v>488</v>
      </c>
      <c r="D147" s="555" t="s">
        <v>1320</v>
      </c>
      <c r="E147" s="555" t="s">
        <v>1343</v>
      </c>
      <c r="F147" s="555" t="s">
        <v>1402</v>
      </c>
      <c r="G147" s="555" t="s">
        <v>1403</v>
      </c>
      <c r="H147" s="567">
        <v>4</v>
      </c>
      <c r="I147" s="567">
        <v>452</v>
      </c>
      <c r="J147" s="555"/>
      <c r="K147" s="555">
        <v>113</v>
      </c>
      <c r="L147" s="567">
        <v>6</v>
      </c>
      <c r="M147" s="567">
        <v>684</v>
      </c>
      <c r="N147" s="555"/>
      <c r="O147" s="555">
        <v>114</v>
      </c>
      <c r="P147" s="567">
        <v>2</v>
      </c>
      <c r="Q147" s="567">
        <v>244</v>
      </c>
      <c r="R147" s="560"/>
      <c r="S147" s="568">
        <v>122</v>
      </c>
    </row>
    <row r="148" spans="1:19" ht="14.45" customHeight="1" x14ac:dyDescent="0.2">
      <c r="A148" s="554" t="s">
        <v>1341</v>
      </c>
      <c r="B148" s="555" t="s">
        <v>1342</v>
      </c>
      <c r="C148" s="555" t="s">
        <v>488</v>
      </c>
      <c r="D148" s="555" t="s">
        <v>1320</v>
      </c>
      <c r="E148" s="555" t="s">
        <v>1343</v>
      </c>
      <c r="F148" s="555" t="s">
        <v>1404</v>
      </c>
      <c r="G148" s="555" t="s">
        <v>1405</v>
      </c>
      <c r="H148" s="567"/>
      <c r="I148" s="567"/>
      <c r="J148" s="555"/>
      <c r="K148" s="555"/>
      <c r="L148" s="567"/>
      <c r="M148" s="567"/>
      <c r="N148" s="555"/>
      <c r="O148" s="555"/>
      <c r="P148" s="567">
        <v>1</v>
      </c>
      <c r="Q148" s="567">
        <v>137</v>
      </c>
      <c r="R148" s="560"/>
      <c r="S148" s="568">
        <v>137</v>
      </c>
    </row>
    <row r="149" spans="1:19" ht="14.45" customHeight="1" x14ac:dyDescent="0.2">
      <c r="A149" s="554" t="s">
        <v>1341</v>
      </c>
      <c r="B149" s="555" t="s">
        <v>1342</v>
      </c>
      <c r="C149" s="555" t="s">
        <v>488</v>
      </c>
      <c r="D149" s="555" t="s">
        <v>1320</v>
      </c>
      <c r="E149" s="555" t="s">
        <v>1343</v>
      </c>
      <c r="F149" s="555" t="s">
        <v>1408</v>
      </c>
      <c r="G149" s="555" t="s">
        <v>1409</v>
      </c>
      <c r="H149" s="567">
        <v>4</v>
      </c>
      <c r="I149" s="567">
        <v>1852</v>
      </c>
      <c r="J149" s="555"/>
      <c r="K149" s="555">
        <v>463</v>
      </c>
      <c r="L149" s="567">
        <v>7</v>
      </c>
      <c r="M149" s="567">
        <v>3269</v>
      </c>
      <c r="N149" s="555"/>
      <c r="O149" s="555">
        <v>467</v>
      </c>
      <c r="P149" s="567">
        <v>2</v>
      </c>
      <c r="Q149" s="567">
        <v>986</v>
      </c>
      <c r="R149" s="560"/>
      <c r="S149" s="568">
        <v>493</v>
      </c>
    </row>
    <row r="150" spans="1:19" ht="14.45" customHeight="1" x14ac:dyDescent="0.2">
      <c r="A150" s="554" t="s">
        <v>1341</v>
      </c>
      <c r="B150" s="555" t="s">
        <v>1342</v>
      </c>
      <c r="C150" s="555" t="s">
        <v>488</v>
      </c>
      <c r="D150" s="555" t="s">
        <v>1320</v>
      </c>
      <c r="E150" s="555" t="s">
        <v>1343</v>
      </c>
      <c r="F150" s="555" t="s">
        <v>1410</v>
      </c>
      <c r="G150" s="555" t="s">
        <v>1411</v>
      </c>
      <c r="H150" s="567">
        <v>4</v>
      </c>
      <c r="I150" s="567">
        <v>236</v>
      </c>
      <c r="J150" s="555"/>
      <c r="K150" s="555">
        <v>59</v>
      </c>
      <c r="L150" s="567">
        <v>19</v>
      </c>
      <c r="M150" s="567">
        <v>1121</v>
      </c>
      <c r="N150" s="555"/>
      <c r="O150" s="555">
        <v>59</v>
      </c>
      <c r="P150" s="567">
        <v>3</v>
      </c>
      <c r="Q150" s="567">
        <v>189</v>
      </c>
      <c r="R150" s="560"/>
      <c r="S150" s="568">
        <v>63</v>
      </c>
    </row>
    <row r="151" spans="1:19" ht="14.45" customHeight="1" x14ac:dyDescent="0.2">
      <c r="A151" s="554" t="s">
        <v>1341</v>
      </c>
      <c r="B151" s="555" t="s">
        <v>1342</v>
      </c>
      <c r="C151" s="555" t="s">
        <v>488</v>
      </c>
      <c r="D151" s="555" t="s">
        <v>1320</v>
      </c>
      <c r="E151" s="555" t="s">
        <v>1343</v>
      </c>
      <c r="F151" s="555" t="s">
        <v>1412</v>
      </c>
      <c r="G151" s="555" t="s">
        <v>1413</v>
      </c>
      <c r="H151" s="567">
        <v>31</v>
      </c>
      <c r="I151" s="567">
        <v>67549</v>
      </c>
      <c r="J151" s="555"/>
      <c r="K151" s="555">
        <v>2179</v>
      </c>
      <c r="L151" s="567">
        <v>47</v>
      </c>
      <c r="M151" s="567">
        <v>102601</v>
      </c>
      <c r="N151" s="555"/>
      <c r="O151" s="555">
        <v>2183</v>
      </c>
      <c r="P151" s="567"/>
      <c r="Q151" s="567"/>
      <c r="R151" s="560"/>
      <c r="S151" s="568"/>
    </row>
    <row r="152" spans="1:19" ht="14.45" customHeight="1" x14ac:dyDescent="0.2">
      <c r="A152" s="554" t="s">
        <v>1341</v>
      </c>
      <c r="B152" s="555" t="s">
        <v>1342</v>
      </c>
      <c r="C152" s="555" t="s">
        <v>488</v>
      </c>
      <c r="D152" s="555" t="s">
        <v>1320</v>
      </c>
      <c r="E152" s="555" t="s">
        <v>1343</v>
      </c>
      <c r="F152" s="555" t="s">
        <v>1412</v>
      </c>
      <c r="G152" s="555"/>
      <c r="H152" s="567">
        <v>54</v>
      </c>
      <c r="I152" s="567">
        <v>117666</v>
      </c>
      <c r="J152" s="555"/>
      <c r="K152" s="555">
        <v>2179</v>
      </c>
      <c r="L152" s="567">
        <v>41</v>
      </c>
      <c r="M152" s="567">
        <v>89503</v>
      </c>
      <c r="N152" s="555"/>
      <c r="O152" s="555">
        <v>2183</v>
      </c>
      <c r="P152" s="567"/>
      <c r="Q152" s="567"/>
      <c r="R152" s="560"/>
      <c r="S152" s="568"/>
    </row>
    <row r="153" spans="1:19" ht="14.45" customHeight="1" x14ac:dyDescent="0.2">
      <c r="A153" s="554" t="s">
        <v>1341</v>
      </c>
      <c r="B153" s="555" t="s">
        <v>1342</v>
      </c>
      <c r="C153" s="555" t="s">
        <v>488</v>
      </c>
      <c r="D153" s="555" t="s">
        <v>1320</v>
      </c>
      <c r="E153" s="555" t="s">
        <v>1343</v>
      </c>
      <c r="F153" s="555" t="s">
        <v>1418</v>
      </c>
      <c r="G153" s="555" t="s">
        <v>1419</v>
      </c>
      <c r="H153" s="567">
        <v>5</v>
      </c>
      <c r="I153" s="567">
        <v>895</v>
      </c>
      <c r="J153" s="555"/>
      <c r="K153" s="555">
        <v>179</v>
      </c>
      <c r="L153" s="567">
        <v>6</v>
      </c>
      <c r="M153" s="567">
        <v>1086</v>
      </c>
      <c r="N153" s="555"/>
      <c r="O153" s="555">
        <v>181</v>
      </c>
      <c r="P153" s="567">
        <v>4</v>
      </c>
      <c r="Q153" s="567">
        <v>760</v>
      </c>
      <c r="R153" s="560"/>
      <c r="S153" s="568">
        <v>190</v>
      </c>
    </row>
    <row r="154" spans="1:19" ht="14.45" customHeight="1" x14ac:dyDescent="0.2">
      <c r="A154" s="554" t="s">
        <v>1341</v>
      </c>
      <c r="B154" s="555" t="s">
        <v>1342</v>
      </c>
      <c r="C154" s="555" t="s">
        <v>488</v>
      </c>
      <c r="D154" s="555" t="s">
        <v>1320</v>
      </c>
      <c r="E154" s="555" t="s">
        <v>1343</v>
      </c>
      <c r="F154" s="555" t="s">
        <v>1432</v>
      </c>
      <c r="G154" s="555" t="s">
        <v>1433</v>
      </c>
      <c r="H154" s="567">
        <v>157</v>
      </c>
      <c r="I154" s="567">
        <v>336922</v>
      </c>
      <c r="J154" s="555"/>
      <c r="K154" s="555">
        <v>2146</v>
      </c>
      <c r="L154" s="567">
        <v>177</v>
      </c>
      <c r="M154" s="567">
        <v>381789</v>
      </c>
      <c r="N154" s="555"/>
      <c r="O154" s="555">
        <v>2157</v>
      </c>
      <c r="P154" s="567">
        <v>189</v>
      </c>
      <c r="Q154" s="567">
        <v>434322</v>
      </c>
      <c r="R154" s="560"/>
      <c r="S154" s="568">
        <v>2298</v>
      </c>
    </row>
    <row r="155" spans="1:19" ht="14.45" customHeight="1" x14ac:dyDescent="0.2">
      <c r="A155" s="554" t="s">
        <v>1341</v>
      </c>
      <c r="B155" s="555" t="s">
        <v>1342</v>
      </c>
      <c r="C155" s="555" t="s">
        <v>488</v>
      </c>
      <c r="D155" s="555" t="s">
        <v>1320</v>
      </c>
      <c r="E155" s="555" t="s">
        <v>1343</v>
      </c>
      <c r="F155" s="555" t="s">
        <v>1445</v>
      </c>
      <c r="G155" s="555" t="s">
        <v>1446</v>
      </c>
      <c r="H155" s="567">
        <v>13</v>
      </c>
      <c r="I155" s="567">
        <v>3783</v>
      </c>
      <c r="J155" s="555"/>
      <c r="K155" s="555">
        <v>291</v>
      </c>
      <c r="L155" s="567">
        <v>21</v>
      </c>
      <c r="M155" s="567">
        <v>6153</v>
      </c>
      <c r="N155" s="555"/>
      <c r="O155" s="555">
        <v>293</v>
      </c>
      <c r="P155" s="567">
        <v>19</v>
      </c>
      <c r="Q155" s="567">
        <v>6004</v>
      </c>
      <c r="R155" s="560"/>
      <c r="S155" s="568">
        <v>316</v>
      </c>
    </row>
    <row r="156" spans="1:19" ht="14.45" customHeight="1" x14ac:dyDescent="0.2">
      <c r="A156" s="554" t="s">
        <v>1341</v>
      </c>
      <c r="B156" s="555" t="s">
        <v>1342</v>
      </c>
      <c r="C156" s="555" t="s">
        <v>488</v>
      </c>
      <c r="D156" s="555" t="s">
        <v>1320</v>
      </c>
      <c r="E156" s="555" t="s">
        <v>1343</v>
      </c>
      <c r="F156" s="555" t="s">
        <v>1455</v>
      </c>
      <c r="G156" s="555" t="s">
        <v>1456</v>
      </c>
      <c r="H156" s="567">
        <v>136</v>
      </c>
      <c r="I156" s="567">
        <v>0</v>
      </c>
      <c r="J156" s="555"/>
      <c r="K156" s="555">
        <v>0</v>
      </c>
      <c r="L156" s="567">
        <v>254</v>
      </c>
      <c r="M156" s="567">
        <v>0</v>
      </c>
      <c r="N156" s="555"/>
      <c r="O156" s="555">
        <v>0</v>
      </c>
      <c r="P156" s="567">
        <v>170</v>
      </c>
      <c r="Q156" s="567">
        <v>370430</v>
      </c>
      <c r="R156" s="560"/>
      <c r="S156" s="568">
        <v>2179</v>
      </c>
    </row>
    <row r="157" spans="1:19" ht="14.45" customHeight="1" x14ac:dyDescent="0.2">
      <c r="A157" s="554" t="s">
        <v>1341</v>
      </c>
      <c r="B157" s="555" t="s">
        <v>1342</v>
      </c>
      <c r="C157" s="555" t="s">
        <v>488</v>
      </c>
      <c r="D157" s="555" t="s">
        <v>1320</v>
      </c>
      <c r="E157" s="555" t="s">
        <v>1343</v>
      </c>
      <c r="F157" s="555" t="s">
        <v>1457</v>
      </c>
      <c r="G157" s="555" t="s">
        <v>1458</v>
      </c>
      <c r="H157" s="567"/>
      <c r="I157" s="567"/>
      <c r="J157" s="555"/>
      <c r="K157" s="555"/>
      <c r="L157" s="567"/>
      <c r="M157" s="567"/>
      <c r="N157" s="555"/>
      <c r="O157" s="555"/>
      <c r="P157" s="567">
        <v>26</v>
      </c>
      <c r="Q157" s="567">
        <v>332618</v>
      </c>
      <c r="R157" s="560"/>
      <c r="S157" s="568">
        <v>12793</v>
      </c>
    </row>
    <row r="158" spans="1:19" ht="14.45" customHeight="1" x14ac:dyDescent="0.2">
      <c r="A158" s="554" t="s">
        <v>1341</v>
      </c>
      <c r="B158" s="555" t="s">
        <v>1342</v>
      </c>
      <c r="C158" s="555" t="s">
        <v>488</v>
      </c>
      <c r="D158" s="555" t="s">
        <v>1320</v>
      </c>
      <c r="E158" s="555" t="s">
        <v>1343</v>
      </c>
      <c r="F158" s="555" t="s">
        <v>1463</v>
      </c>
      <c r="G158" s="555" t="s">
        <v>1464</v>
      </c>
      <c r="H158" s="567">
        <v>2</v>
      </c>
      <c r="I158" s="567">
        <v>1224</v>
      </c>
      <c r="J158" s="555"/>
      <c r="K158" s="555">
        <v>612</v>
      </c>
      <c r="L158" s="567">
        <v>14</v>
      </c>
      <c r="M158" s="567">
        <v>8610</v>
      </c>
      <c r="N158" s="555"/>
      <c r="O158" s="555">
        <v>615</v>
      </c>
      <c r="P158" s="567">
        <v>22</v>
      </c>
      <c r="Q158" s="567">
        <v>14124</v>
      </c>
      <c r="R158" s="560"/>
      <c r="S158" s="568">
        <v>642</v>
      </c>
    </row>
    <row r="159" spans="1:19" ht="14.45" customHeight="1" x14ac:dyDescent="0.2">
      <c r="A159" s="554" t="s">
        <v>1341</v>
      </c>
      <c r="B159" s="555" t="s">
        <v>1342</v>
      </c>
      <c r="C159" s="555" t="s">
        <v>488</v>
      </c>
      <c r="D159" s="555" t="s">
        <v>1320</v>
      </c>
      <c r="E159" s="555" t="s">
        <v>1343</v>
      </c>
      <c r="F159" s="555" t="s">
        <v>1465</v>
      </c>
      <c r="G159" s="555" t="s">
        <v>1466</v>
      </c>
      <c r="H159" s="567">
        <v>55</v>
      </c>
      <c r="I159" s="567">
        <v>156475</v>
      </c>
      <c r="J159" s="555"/>
      <c r="K159" s="555">
        <v>2845</v>
      </c>
      <c r="L159" s="567">
        <v>74</v>
      </c>
      <c r="M159" s="567">
        <v>210826</v>
      </c>
      <c r="N159" s="555"/>
      <c r="O159" s="555">
        <v>2849</v>
      </c>
      <c r="P159" s="567"/>
      <c r="Q159" s="567"/>
      <c r="R159" s="560"/>
      <c r="S159" s="568"/>
    </row>
    <row r="160" spans="1:19" ht="14.45" customHeight="1" x14ac:dyDescent="0.2">
      <c r="A160" s="554" t="s">
        <v>1341</v>
      </c>
      <c r="B160" s="555" t="s">
        <v>1342</v>
      </c>
      <c r="C160" s="555" t="s">
        <v>488</v>
      </c>
      <c r="D160" s="555" t="s">
        <v>1320</v>
      </c>
      <c r="E160" s="555" t="s">
        <v>1343</v>
      </c>
      <c r="F160" s="555" t="s">
        <v>1471</v>
      </c>
      <c r="G160" s="555" t="s">
        <v>1472</v>
      </c>
      <c r="H160" s="567">
        <v>2</v>
      </c>
      <c r="I160" s="567">
        <v>7678</v>
      </c>
      <c r="J160" s="555"/>
      <c r="K160" s="555">
        <v>3839</v>
      </c>
      <c r="L160" s="567">
        <v>14</v>
      </c>
      <c r="M160" s="567">
        <v>53802</v>
      </c>
      <c r="N160" s="555"/>
      <c r="O160" s="555">
        <v>3843</v>
      </c>
      <c r="P160" s="567">
        <v>24</v>
      </c>
      <c r="Q160" s="567">
        <v>93048</v>
      </c>
      <c r="R160" s="560"/>
      <c r="S160" s="568">
        <v>3877</v>
      </c>
    </row>
    <row r="161" spans="1:19" ht="14.45" customHeight="1" x14ac:dyDescent="0.2">
      <c r="A161" s="554" t="s">
        <v>1341</v>
      </c>
      <c r="B161" s="555" t="s">
        <v>1342</v>
      </c>
      <c r="C161" s="555" t="s">
        <v>488</v>
      </c>
      <c r="D161" s="555" t="s">
        <v>1320</v>
      </c>
      <c r="E161" s="555" t="s">
        <v>1343</v>
      </c>
      <c r="F161" s="555" t="s">
        <v>1479</v>
      </c>
      <c r="G161" s="555" t="s">
        <v>1480</v>
      </c>
      <c r="H161" s="567"/>
      <c r="I161" s="567"/>
      <c r="J161" s="555"/>
      <c r="K161" s="555"/>
      <c r="L161" s="567"/>
      <c r="M161" s="567"/>
      <c r="N161" s="555"/>
      <c r="O161" s="555"/>
      <c r="P161" s="567">
        <v>7</v>
      </c>
      <c r="Q161" s="567">
        <v>22393</v>
      </c>
      <c r="R161" s="560"/>
      <c r="S161" s="568">
        <v>3199</v>
      </c>
    </row>
    <row r="162" spans="1:19" ht="14.45" customHeight="1" x14ac:dyDescent="0.2">
      <c r="A162" s="554" t="s">
        <v>1341</v>
      </c>
      <c r="B162" s="555" t="s">
        <v>1342</v>
      </c>
      <c r="C162" s="555" t="s">
        <v>488</v>
      </c>
      <c r="D162" s="555" t="s">
        <v>1328</v>
      </c>
      <c r="E162" s="555" t="s">
        <v>1343</v>
      </c>
      <c r="F162" s="555" t="s">
        <v>1461</v>
      </c>
      <c r="G162" s="555" t="s">
        <v>1462</v>
      </c>
      <c r="H162" s="567"/>
      <c r="I162" s="567"/>
      <c r="J162" s="555"/>
      <c r="K162" s="555"/>
      <c r="L162" s="567">
        <v>3</v>
      </c>
      <c r="M162" s="567">
        <v>14472</v>
      </c>
      <c r="N162" s="555"/>
      <c r="O162" s="555">
        <v>4824</v>
      </c>
      <c r="P162" s="567"/>
      <c r="Q162" s="567"/>
      <c r="R162" s="560"/>
      <c r="S162" s="568"/>
    </row>
    <row r="163" spans="1:19" ht="14.45" customHeight="1" x14ac:dyDescent="0.2">
      <c r="A163" s="554" t="s">
        <v>1341</v>
      </c>
      <c r="B163" s="555" t="s">
        <v>1342</v>
      </c>
      <c r="C163" s="555" t="s">
        <v>488</v>
      </c>
      <c r="D163" s="555" t="s">
        <v>1329</v>
      </c>
      <c r="E163" s="555" t="s">
        <v>1343</v>
      </c>
      <c r="F163" s="555" t="s">
        <v>1461</v>
      </c>
      <c r="G163" s="555" t="s">
        <v>1462</v>
      </c>
      <c r="H163" s="567"/>
      <c r="I163" s="567"/>
      <c r="J163" s="555"/>
      <c r="K163" s="555"/>
      <c r="L163" s="567">
        <v>3</v>
      </c>
      <c r="M163" s="567">
        <v>14472</v>
      </c>
      <c r="N163" s="555"/>
      <c r="O163" s="555">
        <v>4824</v>
      </c>
      <c r="P163" s="567"/>
      <c r="Q163" s="567"/>
      <c r="R163" s="560"/>
      <c r="S163" s="568"/>
    </row>
    <row r="164" spans="1:19" ht="14.45" customHeight="1" x14ac:dyDescent="0.2">
      <c r="A164" s="554" t="s">
        <v>1341</v>
      </c>
      <c r="B164" s="555" t="s">
        <v>1342</v>
      </c>
      <c r="C164" s="555" t="s">
        <v>488</v>
      </c>
      <c r="D164" s="555" t="s">
        <v>1339</v>
      </c>
      <c r="E164" s="555" t="s">
        <v>1343</v>
      </c>
      <c r="F164" s="555" t="s">
        <v>1461</v>
      </c>
      <c r="G164" s="555" t="s">
        <v>1462</v>
      </c>
      <c r="H164" s="567"/>
      <c r="I164" s="567"/>
      <c r="J164" s="555"/>
      <c r="K164" s="555"/>
      <c r="L164" s="567">
        <v>3</v>
      </c>
      <c r="M164" s="567">
        <v>14472</v>
      </c>
      <c r="N164" s="555"/>
      <c r="O164" s="555">
        <v>4824</v>
      </c>
      <c r="P164" s="567"/>
      <c r="Q164" s="567"/>
      <c r="R164" s="560"/>
      <c r="S164" s="568"/>
    </row>
    <row r="165" spans="1:19" ht="14.45" customHeight="1" x14ac:dyDescent="0.2">
      <c r="A165" s="554" t="s">
        <v>1341</v>
      </c>
      <c r="B165" s="555" t="s">
        <v>1342</v>
      </c>
      <c r="C165" s="555" t="s">
        <v>488</v>
      </c>
      <c r="D165" s="555" t="s">
        <v>1332</v>
      </c>
      <c r="E165" s="555" t="s">
        <v>1343</v>
      </c>
      <c r="F165" s="555" t="s">
        <v>1461</v>
      </c>
      <c r="G165" s="555" t="s">
        <v>1462</v>
      </c>
      <c r="H165" s="567"/>
      <c r="I165" s="567"/>
      <c r="J165" s="555"/>
      <c r="K165" s="555"/>
      <c r="L165" s="567">
        <v>6</v>
      </c>
      <c r="M165" s="567">
        <v>28944</v>
      </c>
      <c r="N165" s="555"/>
      <c r="O165" s="555">
        <v>4824</v>
      </c>
      <c r="P165" s="567"/>
      <c r="Q165" s="567"/>
      <c r="R165" s="560"/>
      <c r="S165" s="568"/>
    </row>
    <row r="166" spans="1:19" ht="14.45" customHeight="1" x14ac:dyDescent="0.2">
      <c r="A166" s="554" t="s">
        <v>1341</v>
      </c>
      <c r="B166" s="555" t="s">
        <v>1493</v>
      </c>
      <c r="C166" s="555" t="s">
        <v>483</v>
      </c>
      <c r="D166" s="555" t="s">
        <v>1320</v>
      </c>
      <c r="E166" s="555" t="s">
        <v>1343</v>
      </c>
      <c r="F166" s="555" t="s">
        <v>1494</v>
      </c>
      <c r="G166" s="555" t="s">
        <v>1495</v>
      </c>
      <c r="H166" s="567">
        <v>36</v>
      </c>
      <c r="I166" s="567">
        <v>37404</v>
      </c>
      <c r="J166" s="555"/>
      <c r="K166" s="555">
        <v>1039</v>
      </c>
      <c r="L166" s="567"/>
      <c r="M166" s="567"/>
      <c r="N166" s="555"/>
      <c r="O166" s="555"/>
      <c r="P166" s="567"/>
      <c r="Q166" s="567"/>
      <c r="R166" s="560"/>
      <c r="S166" s="568"/>
    </row>
    <row r="167" spans="1:19" ht="14.45" customHeight="1" x14ac:dyDescent="0.2">
      <c r="A167" s="554" t="s">
        <v>1341</v>
      </c>
      <c r="B167" s="555" t="s">
        <v>1493</v>
      </c>
      <c r="C167" s="555" t="s">
        <v>483</v>
      </c>
      <c r="D167" s="555" t="s">
        <v>1320</v>
      </c>
      <c r="E167" s="555" t="s">
        <v>1343</v>
      </c>
      <c r="F167" s="555" t="s">
        <v>1496</v>
      </c>
      <c r="G167" s="555" t="s">
        <v>1497</v>
      </c>
      <c r="H167" s="567">
        <v>18</v>
      </c>
      <c r="I167" s="567">
        <v>4014</v>
      </c>
      <c r="J167" s="555"/>
      <c r="K167" s="555">
        <v>223</v>
      </c>
      <c r="L167" s="567"/>
      <c r="M167" s="567"/>
      <c r="N167" s="555"/>
      <c r="O167" s="555"/>
      <c r="P167" s="567"/>
      <c r="Q167" s="567"/>
      <c r="R167" s="560"/>
      <c r="S167" s="568"/>
    </row>
    <row r="168" spans="1:19" ht="14.45" customHeight="1" x14ac:dyDescent="0.2">
      <c r="A168" s="554" t="s">
        <v>1341</v>
      </c>
      <c r="B168" s="555" t="s">
        <v>1498</v>
      </c>
      <c r="C168" s="555" t="s">
        <v>483</v>
      </c>
      <c r="D168" s="555" t="s">
        <v>1320</v>
      </c>
      <c r="E168" s="555" t="s">
        <v>1343</v>
      </c>
      <c r="F168" s="555" t="s">
        <v>1499</v>
      </c>
      <c r="G168" s="555" t="s">
        <v>1500</v>
      </c>
      <c r="H168" s="567">
        <v>11</v>
      </c>
      <c r="I168" s="567">
        <v>2475</v>
      </c>
      <c r="J168" s="555"/>
      <c r="K168" s="555">
        <v>225</v>
      </c>
      <c r="L168" s="567"/>
      <c r="M168" s="567"/>
      <c r="N168" s="555"/>
      <c r="O168" s="555"/>
      <c r="P168" s="567"/>
      <c r="Q168" s="567"/>
      <c r="R168" s="560"/>
      <c r="S168" s="568"/>
    </row>
    <row r="169" spans="1:19" ht="14.45" customHeight="1" x14ac:dyDescent="0.2">
      <c r="A169" s="554" t="s">
        <v>1341</v>
      </c>
      <c r="B169" s="555" t="s">
        <v>1498</v>
      </c>
      <c r="C169" s="555" t="s">
        <v>483</v>
      </c>
      <c r="D169" s="555" t="s">
        <v>1320</v>
      </c>
      <c r="E169" s="555" t="s">
        <v>1343</v>
      </c>
      <c r="F169" s="555" t="s">
        <v>1501</v>
      </c>
      <c r="G169" s="555" t="s">
        <v>1502</v>
      </c>
      <c r="H169" s="567">
        <v>15</v>
      </c>
      <c r="I169" s="567">
        <v>16650</v>
      </c>
      <c r="J169" s="555"/>
      <c r="K169" s="555">
        <v>1110</v>
      </c>
      <c r="L169" s="567"/>
      <c r="M169" s="567"/>
      <c r="N169" s="555"/>
      <c r="O169" s="555"/>
      <c r="P169" s="567"/>
      <c r="Q169" s="567"/>
      <c r="R169" s="560"/>
      <c r="S169" s="568"/>
    </row>
    <row r="170" spans="1:19" ht="14.45" customHeight="1" x14ac:dyDescent="0.2">
      <c r="A170" s="554" t="s">
        <v>1341</v>
      </c>
      <c r="B170" s="555" t="s">
        <v>1498</v>
      </c>
      <c r="C170" s="555" t="s">
        <v>483</v>
      </c>
      <c r="D170" s="555" t="s">
        <v>1320</v>
      </c>
      <c r="E170" s="555" t="s">
        <v>1343</v>
      </c>
      <c r="F170" s="555" t="s">
        <v>1503</v>
      </c>
      <c r="G170" s="555" t="s">
        <v>1504</v>
      </c>
      <c r="H170" s="567">
        <v>66</v>
      </c>
      <c r="I170" s="567">
        <v>107712</v>
      </c>
      <c r="J170" s="555"/>
      <c r="K170" s="555">
        <v>1632</v>
      </c>
      <c r="L170" s="567"/>
      <c r="M170" s="567"/>
      <c r="N170" s="555"/>
      <c r="O170" s="555"/>
      <c r="P170" s="567"/>
      <c r="Q170" s="567"/>
      <c r="R170" s="560"/>
      <c r="S170" s="568"/>
    </row>
    <row r="171" spans="1:19" ht="14.45" customHeight="1" x14ac:dyDescent="0.2">
      <c r="A171" s="554" t="s">
        <v>1341</v>
      </c>
      <c r="B171" s="555" t="s">
        <v>1498</v>
      </c>
      <c r="C171" s="555" t="s">
        <v>1322</v>
      </c>
      <c r="D171" s="555" t="s">
        <v>1320</v>
      </c>
      <c r="E171" s="555" t="s">
        <v>1343</v>
      </c>
      <c r="F171" s="555" t="s">
        <v>1499</v>
      </c>
      <c r="G171" s="555" t="s">
        <v>1500</v>
      </c>
      <c r="H171" s="567"/>
      <c r="I171" s="567"/>
      <c r="J171" s="555"/>
      <c r="K171" s="555"/>
      <c r="L171" s="567">
        <v>19</v>
      </c>
      <c r="M171" s="567">
        <v>4294</v>
      </c>
      <c r="N171" s="555"/>
      <c r="O171" s="555">
        <v>226</v>
      </c>
      <c r="P171" s="567">
        <v>72</v>
      </c>
      <c r="Q171" s="567">
        <v>16992</v>
      </c>
      <c r="R171" s="560"/>
      <c r="S171" s="568">
        <v>236</v>
      </c>
    </row>
    <row r="172" spans="1:19" ht="14.45" customHeight="1" x14ac:dyDescent="0.2">
      <c r="A172" s="554" t="s">
        <v>1341</v>
      </c>
      <c r="B172" s="555" t="s">
        <v>1498</v>
      </c>
      <c r="C172" s="555" t="s">
        <v>1322</v>
      </c>
      <c r="D172" s="555" t="s">
        <v>1320</v>
      </c>
      <c r="E172" s="555" t="s">
        <v>1343</v>
      </c>
      <c r="F172" s="555" t="s">
        <v>1501</v>
      </c>
      <c r="G172" s="555" t="s">
        <v>1502</v>
      </c>
      <c r="H172" s="567"/>
      <c r="I172" s="567"/>
      <c r="J172" s="555"/>
      <c r="K172" s="555"/>
      <c r="L172" s="567">
        <v>19</v>
      </c>
      <c r="M172" s="567">
        <v>21166</v>
      </c>
      <c r="N172" s="555"/>
      <c r="O172" s="555">
        <v>1114</v>
      </c>
      <c r="P172" s="567">
        <v>40</v>
      </c>
      <c r="Q172" s="567">
        <v>45920</v>
      </c>
      <c r="R172" s="560"/>
      <c r="S172" s="568">
        <v>1148</v>
      </c>
    </row>
    <row r="173" spans="1:19" ht="14.45" customHeight="1" thickBot="1" x14ac:dyDescent="0.25">
      <c r="A173" s="546" t="s">
        <v>1341</v>
      </c>
      <c r="B173" s="547" t="s">
        <v>1498</v>
      </c>
      <c r="C173" s="547" t="s">
        <v>1322</v>
      </c>
      <c r="D173" s="547" t="s">
        <v>1320</v>
      </c>
      <c r="E173" s="547" t="s">
        <v>1343</v>
      </c>
      <c r="F173" s="547" t="s">
        <v>1503</v>
      </c>
      <c r="G173" s="547" t="s">
        <v>1504</v>
      </c>
      <c r="H173" s="569"/>
      <c r="I173" s="569"/>
      <c r="J173" s="547"/>
      <c r="K173" s="547"/>
      <c r="L173" s="569">
        <v>91</v>
      </c>
      <c r="M173" s="569">
        <v>148876</v>
      </c>
      <c r="N173" s="547"/>
      <c r="O173" s="547">
        <v>1636</v>
      </c>
      <c r="P173" s="569">
        <v>330</v>
      </c>
      <c r="Q173" s="569">
        <v>551100</v>
      </c>
      <c r="R173" s="552"/>
      <c r="S173" s="570">
        <v>1670</v>
      </c>
    </row>
  </sheetData>
  <autoFilter ref="A5:S5" xr:uid="{00000000-0009-0000-0000-000023000000}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 xr:uid="{D58B1FFC-674E-4FDD-81B8-C70A5807948E}"/>
  </hyperlinks>
  <pageMargins left="0.25" right="0.25" top="0.75" bottom="0.75" header="0.3" footer="0.3"/>
  <pageSetup paperSize="9" scale="79" fitToHeight="0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List46">
    <tabColor theme="0" tint="-0.249977111117893"/>
    <outlinePr summaryRight="0"/>
    <pageSetUpPr fitToPage="1"/>
  </sheetPr>
  <dimension ref="A1:S33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ColWidth="8.85546875" defaultRowHeight="14.45" customHeight="1" outlineLevelCol="1" x14ac:dyDescent="0.2"/>
  <cols>
    <col min="1" max="1" width="46.7109375" style="129" bestFit="1" customWidth="1" collapsed="1"/>
    <col min="2" max="2" width="7.7109375" style="106" hidden="1" customWidth="1" outlineLevel="1"/>
    <col min="3" max="3" width="0.140625" style="129" hidden="1" customWidth="1"/>
    <col min="4" max="4" width="7.7109375" style="106" customWidth="1"/>
    <col min="5" max="5" width="5.42578125" style="129" hidden="1" customWidth="1"/>
    <col min="6" max="6" width="7.7109375" style="106" customWidth="1"/>
    <col min="7" max="7" width="7.7109375" style="209" customWidth="1" collapsed="1"/>
    <col min="8" max="8" width="7.7109375" style="106" hidden="1" customWidth="1" outlineLevel="1"/>
    <col min="9" max="9" width="5.42578125" style="129" hidden="1" customWidth="1"/>
    <col min="10" max="10" width="7.7109375" style="106" customWidth="1"/>
    <col min="11" max="11" width="5.42578125" style="129" hidden="1" customWidth="1"/>
    <col min="12" max="12" width="7.7109375" style="106" customWidth="1"/>
    <col min="13" max="13" width="7.7109375" style="209" customWidth="1" collapsed="1"/>
    <col min="14" max="14" width="7.7109375" style="106" hidden="1" customWidth="1" outlineLevel="1"/>
    <col min="15" max="15" width="5" style="129" hidden="1" customWidth="1"/>
    <col min="16" max="16" width="7.7109375" style="106" customWidth="1"/>
    <col min="17" max="17" width="5" style="129" hidden="1" customWidth="1"/>
    <col min="18" max="18" width="7.7109375" style="106" customWidth="1"/>
    <col min="19" max="19" width="7.7109375" style="209" customWidth="1"/>
    <col min="20" max="16384" width="8.85546875" style="129"/>
  </cols>
  <sheetData>
    <row r="1" spans="1:19" ht="18.600000000000001" customHeight="1" thickBot="1" x14ac:dyDescent="0.35">
      <c r="A1" s="341" t="s">
        <v>126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  <c r="R1" s="329"/>
      <c r="S1" s="329"/>
    </row>
    <row r="2" spans="1:19" ht="14.45" customHeight="1" thickBot="1" x14ac:dyDescent="0.25">
      <c r="A2" s="231" t="s">
        <v>265</v>
      </c>
      <c r="B2" s="225"/>
      <c r="C2" s="111"/>
      <c r="D2" s="225"/>
      <c r="E2" s="111"/>
      <c r="F2" s="225"/>
      <c r="G2" s="226"/>
      <c r="H2" s="225"/>
      <c r="I2" s="111"/>
      <c r="J2" s="225"/>
      <c r="K2" s="111"/>
      <c r="L2" s="225"/>
      <c r="M2" s="226"/>
      <c r="N2" s="225"/>
      <c r="O2" s="111"/>
      <c r="P2" s="225"/>
      <c r="Q2" s="111"/>
      <c r="R2" s="225"/>
      <c r="S2" s="226"/>
    </row>
    <row r="3" spans="1:19" ht="14.45" customHeight="1" thickBot="1" x14ac:dyDescent="0.25">
      <c r="A3" s="219" t="s">
        <v>127</v>
      </c>
      <c r="B3" s="220">
        <f>SUBTOTAL(9,B6:B1048576)</f>
        <v>43392116</v>
      </c>
      <c r="C3" s="221">
        <f t="shared" ref="C3:R3" si="0">SUBTOTAL(9,C6:C1048576)</f>
        <v>0</v>
      </c>
      <c r="D3" s="221">
        <f t="shared" si="0"/>
        <v>41520590</v>
      </c>
      <c r="E3" s="221">
        <f t="shared" si="0"/>
        <v>0</v>
      </c>
      <c r="F3" s="221">
        <f t="shared" si="0"/>
        <v>46313018</v>
      </c>
      <c r="G3" s="224">
        <f>IF(D3&lt;&gt;0,F3/D3,"")</f>
        <v>1.1154229263119817</v>
      </c>
      <c r="H3" s="220">
        <f t="shared" si="0"/>
        <v>0</v>
      </c>
      <c r="I3" s="221">
        <f t="shared" si="0"/>
        <v>0</v>
      </c>
      <c r="J3" s="221">
        <f t="shared" si="0"/>
        <v>0</v>
      </c>
      <c r="K3" s="221">
        <f t="shared" si="0"/>
        <v>0</v>
      </c>
      <c r="L3" s="221">
        <f t="shared" si="0"/>
        <v>0</v>
      </c>
      <c r="M3" s="222" t="str">
        <f>IF(J3&lt;&gt;0,L3/J3,"")</f>
        <v/>
      </c>
      <c r="N3" s="223">
        <f t="shared" si="0"/>
        <v>0</v>
      </c>
      <c r="O3" s="221">
        <f t="shared" si="0"/>
        <v>0</v>
      </c>
      <c r="P3" s="221">
        <f t="shared" si="0"/>
        <v>0</v>
      </c>
      <c r="Q3" s="221">
        <f t="shared" si="0"/>
        <v>0</v>
      </c>
      <c r="R3" s="221">
        <f t="shared" si="0"/>
        <v>0</v>
      </c>
      <c r="S3" s="222" t="str">
        <f>IF(P3&lt;&gt;0,R3/P3,"")</f>
        <v/>
      </c>
    </row>
    <row r="4" spans="1:19" ht="14.45" customHeight="1" x14ac:dyDescent="0.2">
      <c r="A4" s="439" t="s">
        <v>104</v>
      </c>
      <c r="B4" s="440" t="s">
        <v>98</v>
      </c>
      <c r="C4" s="441"/>
      <c r="D4" s="441"/>
      <c r="E4" s="441"/>
      <c r="F4" s="441"/>
      <c r="G4" s="443"/>
      <c r="H4" s="440" t="s">
        <v>99</v>
      </c>
      <c r="I4" s="441"/>
      <c r="J4" s="441"/>
      <c r="K4" s="441"/>
      <c r="L4" s="441"/>
      <c r="M4" s="443"/>
      <c r="N4" s="440" t="s">
        <v>100</v>
      </c>
      <c r="O4" s="441"/>
      <c r="P4" s="441"/>
      <c r="Q4" s="441"/>
      <c r="R4" s="441"/>
      <c r="S4" s="443"/>
    </row>
    <row r="5" spans="1:19" ht="14.45" customHeight="1" thickBot="1" x14ac:dyDescent="0.25">
      <c r="A5" s="589"/>
      <c r="B5" s="590">
        <v>2019</v>
      </c>
      <c r="C5" s="591"/>
      <c r="D5" s="591">
        <v>2020</v>
      </c>
      <c r="E5" s="591"/>
      <c r="F5" s="591">
        <v>2021</v>
      </c>
      <c r="G5" s="629" t="s">
        <v>2</v>
      </c>
      <c r="H5" s="590">
        <v>2019</v>
      </c>
      <c r="I5" s="591"/>
      <c r="J5" s="591">
        <v>2020</v>
      </c>
      <c r="K5" s="591"/>
      <c r="L5" s="591">
        <v>2021</v>
      </c>
      <c r="M5" s="629" t="s">
        <v>2</v>
      </c>
      <c r="N5" s="590">
        <v>2019</v>
      </c>
      <c r="O5" s="591"/>
      <c r="P5" s="591">
        <v>2020</v>
      </c>
      <c r="Q5" s="591"/>
      <c r="R5" s="591">
        <v>2021</v>
      </c>
      <c r="S5" s="629" t="s">
        <v>2</v>
      </c>
    </row>
    <row r="6" spans="1:19" ht="14.45" customHeight="1" x14ac:dyDescent="0.2">
      <c r="A6" s="578" t="s">
        <v>1507</v>
      </c>
      <c r="B6" s="611">
        <v>250339</v>
      </c>
      <c r="C6" s="540"/>
      <c r="D6" s="611">
        <v>168855</v>
      </c>
      <c r="E6" s="540"/>
      <c r="F6" s="611">
        <v>389921</v>
      </c>
      <c r="G6" s="545"/>
      <c r="H6" s="611"/>
      <c r="I6" s="540"/>
      <c r="J6" s="611"/>
      <c r="K6" s="540"/>
      <c r="L6" s="611"/>
      <c r="M6" s="545"/>
      <c r="N6" s="611"/>
      <c r="O6" s="540"/>
      <c r="P6" s="611"/>
      <c r="Q6" s="540"/>
      <c r="R6" s="611"/>
      <c r="S6" s="122"/>
    </row>
    <row r="7" spans="1:19" ht="14.45" customHeight="1" x14ac:dyDescent="0.2">
      <c r="A7" s="579" t="s">
        <v>1508</v>
      </c>
      <c r="B7" s="613">
        <v>1911966</v>
      </c>
      <c r="C7" s="555"/>
      <c r="D7" s="613">
        <v>2189460</v>
      </c>
      <c r="E7" s="555"/>
      <c r="F7" s="613">
        <v>1444591</v>
      </c>
      <c r="G7" s="560"/>
      <c r="H7" s="613"/>
      <c r="I7" s="555"/>
      <c r="J7" s="613"/>
      <c r="K7" s="555"/>
      <c r="L7" s="613"/>
      <c r="M7" s="560"/>
      <c r="N7" s="613"/>
      <c r="O7" s="555"/>
      <c r="P7" s="613"/>
      <c r="Q7" s="555"/>
      <c r="R7" s="613"/>
      <c r="S7" s="561"/>
    </row>
    <row r="8" spans="1:19" ht="14.45" customHeight="1" x14ac:dyDescent="0.2">
      <c r="A8" s="579" t="s">
        <v>1509</v>
      </c>
      <c r="B8" s="613">
        <v>1316665</v>
      </c>
      <c r="C8" s="555"/>
      <c r="D8" s="613">
        <v>962854</v>
      </c>
      <c r="E8" s="555"/>
      <c r="F8" s="613">
        <v>1410078</v>
      </c>
      <c r="G8" s="560"/>
      <c r="H8" s="613"/>
      <c r="I8" s="555"/>
      <c r="J8" s="613"/>
      <c r="K8" s="555"/>
      <c r="L8" s="613"/>
      <c r="M8" s="560"/>
      <c r="N8" s="613"/>
      <c r="O8" s="555"/>
      <c r="P8" s="613"/>
      <c r="Q8" s="555"/>
      <c r="R8" s="613"/>
      <c r="S8" s="561"/>
    </row>
    <row r="9" spans="1:19" ht="14.45" customHeight="1" x14ac:dyDescent="0.2">
      <c r="A9" s="579" t="s">
        <v>1510</v>
      </c>
      <c r="B9" s="613">
        <v>15829307</v>
      </c>
      <c r="C9" s="555"/>
      <c r="D9" s="613">
        <v>14888160</v>
      </c>
      <c r="E9" s="555"/>
      <c r="F9" s="613">
        <v>16502327</v>
      </c>
      <c r="G9" s="560"/>
      <c r="H9" s="613"/>
      <c r="I9" s="555"/>
      <c r="J9" s="613"/>
      <c r="K9" s="555"/>
      <c r="L9" s="613"/>
      <c r="M9" s="560"/>
      <c r="N9" s="613"/>
      <c r="O9" s="555"/>
      <c r="P9" s="613"/>
      <c r="Q9" s="555"/>
      <c r="R9" s="613"/>
      <c r="S9" s="561"/>
    </row>
    <row r="10" spans="1:19" ht="14.45" customHeight="1" x14ac:dyDescent="0.2">
      <c r="A10" s="579" t="s">
        <v>1511</v>
      </c>
      <c r="B10" s="613">
        <v>946214</v>
      </c>
      <c r="C10" s="555"/>
      <c r="D10" s="613">
        <v>799206</v>
      </c>
      <c r="E10" s="555"/>
      <c r="F10" s="613">
        <v>755655</v>
      </c>
      <c r="G10" s="560"/>
      <c r="H10" s="613"/>
      <c r="I10" s="555"/>
      <c r="J10" s="613"/>
      <c r="K10" s="555"/>
      <c r="L10" s="613"/>
      <c r="M10" s="560"/>
      <c r="N10" s="613"/>
      <c r="O10" s="555"/>
      <c r="P10" s="613"/>
      <c r="Q10" s="555"/>
      <c r="R10" s="613"/>
      <c r="S10" s="561"/>
    </row>
    <row r="11" spans="1:19" ht="14.45" customHeight="1" x14ac:dyDescent="0.2">
      <c r="A11" s="579" t="s">
        <v>1512</v>
      </c>
      <c r="B11" s="613">
        <v>1103244</v>
      </c>
      <c r="C11" s="555"/>
      <c r="D11" s="613">
        <v>1054516</v>
      </c>
      <c r="E11" s="555"/>
      <c r="F11" s="613">
        <v>1230777</v>
      </c>
      <c r="G11" s="560"/>
      <c r="H11" s="613"/>
      <c r="I11" s="555"/>
      <c r="J11" s="613"/>
      <c r="K11" s="555"/>
      <c r="L11" s="613"/>
      <c r="M11" s="560"/>
      <c r="N11" s="613"/>
      <c r="O11" s="555"/>
      <c r="P11" s="613"/>
      <c r="Q11" s="555"/>
      <c r="R11" s="613"/>
      <c r="S11" s="561"/>
    </row>
    <row r="12" spans="1:19" ht="14.45" customHeight="1" x14ac:dyDescent="0.2">
      <c r="A12" s="579" t="s">
        <v>1513</v>
      </c>
      <c r="B12" s="613">
        <v>506384</v>
      </c>
      <c r="C12" s="555"/>
      <c r="D12" s="613">
        <v>455751</v>
      </c>
      <c r="E12" s="555"/>
      <c r="F12" s="613">
        <v>435370</v>
      </c>
      <c r="G12" s="560"/>
      <c r="H12" s="613"/>
      <c r="I12" s="555"/>
      <c r="J12" s="613"/>
      <c r="K12" s="555"/>
      <c r="L12" s="613"/>
      <c r="M12" s="560"/>
      <c r="N12" s="613"/>
      <c r="O12" s="555"/>
      <c r="P12" s="613"/>
      <c r="Q12" s="555"/>
      <c r="R12" s="613"/>
      <c r="S12" s="561"/>
    </row>
    <row r="13" spans="1:19" ht="14.45" customHeight="1" x14ac:dyDescent="0.2">
      <c r="A13" s="579" t="s">
        <v>1514</v>
      </c>
      <c r="B13" s="613">
        <v>4769737</v>
      </c>
      <c r="C13" s="555"/>
      <c r="D13" s="613">
        <v>5014381</v>
      </c>
      <c r="E13" s="555"/>
      <c r="F13" s="613">
        <v>5591887</v>
      </c>
      <c r="G13" s="560"/>
      <c r="H13" s="613"/>
      <c r="I13" s="555"/>
      <c r="J13" s="613"/>
      <c r="K13" s="555"/>
      <c r="L13" s="613"/>
      <c r="M13" s="560"/>
      <c r="N13" s="613"/>
      <c r="O13" s="555"/>
      <c r="P13" s="613"/>
      <c r="Q13" s="555"/>
      <c r="R13" s="613"/>
      <c r="S13" s="561"/>
    </row>
    <row r="14" spans="1:19" ht="14.45" customHeight="1" x14ac:dyDescent="0.2">
      <c r="A14" s="579" t="s">
        <v>1515</v>
      </c>
      <c r="B14" s="613">
        <v>29690</v>
      </c>
      <c r="C14" s="555"/>
      <c r="D14" s="613">
        <v>26602</v>
      </c>
      <c r="E14" s="555"/>
      <c r="F14" s="613">
        <v>51036</v>
      </c>
      <c r="G14" s="560"/>
      <c r="H14" s="613"/>
      <c r="I14" s="555"/>
      <c r="J14" s="613"/>
      <c r="K14" s="555"/>
      <c r="L14" s="613"/>
      <c r="M14" s="560"/>
      <c r="N14" s="613"/>
      <c r="O14" s="555"/>
      <c r="P14" s="613"/>
      <c r="Q14" s="555"/>
      <c r="R14" s="613"/>
      <c r="S14" s="561"/>
    </row>
    <row r="15" spans="1:19" ht="14.45" customHeight="1" x14ac:dyDescent="0.2">
      <c r="A15" s="579" t="s">
        <v>1516</v>
      </c>
      <c r="B15" s="613">
        <v>1268811</v>
      </c>
      <c r="C15" s="555"/>
      <c r="D15" s="613">
        <v>967699</v>
      </c>
      <c r="E15" s="555"/>
      <c r="F15" s="613">
        <v>1272159</v>
      </c>
      <c r="G15" s="560"/>
      <c r="H15" s="613"/>
      <c r="I15" s="555"/>
      <c r="J15" s="613"/>
      <c r="K15" s="555"/>
      <c r="L15" s="613"/>
      <c r="M15" s="560"/>
      <c r="N15" s="613"/>
      <c r="O15" s="555"/>
      <c r="P15" s="613"/>
      <c r="Q15" s="555"/>
      <c r="R15" s="613"/>
      <c r="S15" s="561"/>
    </row>
    <row r="16" spans="1:19" ht="14.45" customHeight="1" x14ac:dyDescent="0.2">
      <c r="A16" s="579" t="s">
        <v>1517</v>
      </c>
      <c r="B16" s="613">
        <v>548175</v>
      </c>
      <c r="C16" s="555"/>
      <c r="D16" s="613">
        <v>562474</v>
      </c>
      <c r="E16" s="555"/>
      <c r="F16" s="613">
        <v>438743</v>
      </c>
      <c r="G16" s="560"/>
      <c r="H16" s="613"/>
      <c r="I16" s="555"/>
      <c r="J16" s="613"/>
      <c r="K16" s="555"/>
      <c r="L16" s="613"/>
      <c r="M16" s="560"/>
      <c r="N16" s="613"/>
      <c r="O16" s="555"/>
      <c r="P16" s="613"/>
      <c r="Q16" s="555"/>
      <c r="R16" s="613"/>
      <c r="S16" s="561"/>
    </row>
    <row r="17" spans="1:19" ht="14.45" customHeight="1" x14ac:dyDescent="0.2">
      <c r="A17" s="579" t="s">
        <v>1518</v>
      </c>
      <c r="B17" s="613">
        <v>5699730</v>
      </c>
      <c r="C17" s="555"/>
      <c r="D17" s="613">
        <v>5821901</v>
      </c>
      <c r="E17" s="555"/>
      <c r="F17" s="613">
        <v>6034605</v>
      </c>
      <c r="G17" s="560"/>
      <c r="H17" s="613"/>
      <c r="I17" s="555"/>
      <c r="J17" s="613"/>
      <c r="K17" s="555"/>
      <c r="L17" s="613"/>
      <c r="M17" s="560"/>
      <c r="N17" s="613"/>
      <c r="O17" s="555"/>
      <c r="P17" s="613"/>
      <c r="Q17" s="555"/>
      <c r="R17" s="613"/>
      <c r="S17" s="561"/>
    </row>
    <row r="18" spans="1:19" ht="14.45" customHeight="1" x14ac:dyDescent="0.2">
      <c r="A18" s="579" t="s">
        <v>1519</v>
      </c>
      <c r="B18" s="613">
        <v>2052216</v>
      </c>
      <c r="C18" s="555"/>
      <c r="D18" s="613">
        <v>1970116</v>
      </c>
      <c r="E18" s="555"/>
      <c r="F18" s="613">
        <v>2459125</v>
      </c>
      <c r="G18" s="560"/>
      <c r="H18" s="613"/>
      <c r="I18" s="555"/>
      <c r="J18" s="613"/>
      <c r="K18" s="555"/>
      <c r="L18" s="613"/>
      <c r="M18" s="560"/>
      <c r="N18" s="613"/>
      <c r="O18" s="555"/>
      <c r="P18" s="613"/>
      <c r="Q18" s="555"/>
      <c r="R18" s="613"/>
      <c r="S18" s="561"/>
    </row>
    <row r="19" spans="1:19" ht="14.45" customHeight="1" x14ac:dyDescent="0.2">
      <c r="A19" s="579" t="s">
        <v>1520</v>
      </c>
      <c r="B19" s="613">
        <v>48310</v>
      </c>
      <c r="C19" s="555"/>
      <c r="D19" s="613">
        <v>53889</v>
      </c>
      <c r="E19" s="555"/>
      <c r="F19" s="613">
        <v>79408</v>
      </c>
      <c r="G19" s="560"/>
      <c r="H19" s="613"/>
      <c r="I19" s="555"/>
      <c r="J19" s="613"/>
      <c r="K19" s="555"/>
      <c r="L19" s="613"/>
      <c r="M19" s="560"/>
      <c r="N19" s="613"/>
      <c r="O19" s="555"/>
      <c r="P19" s="613"/>
      <c r="Q19" s="555"/>
      <c r="R19" s="613"/>
      <c r="S19" s="561"/>
    </row>
    <row r="20" spans="1:19" ht="14.45" customHeight="1" x14ac:dyDescent="0.2">
      <c r="A20" s="579" t="s">
        <v>1521</v>
      </c>
      <c r="B20" s="613">
        <v>2409050</v>
      </c>
      <c r="C20" s="555"/>
      <c r="D20" s="613">
        <v>2024940</v>
      </c>
      <c r="E20" s="555"/>
      <c r="F20" s="613">
        <v>1986259</v>
      </c>
      <c r="G20" s="560"/>
      <c r="H20" s="613"/>
      <c r="I20" s="555"/>
      <c r="J20" s="613"/>
      <c r="K20" s="555"/>
      <c r="L20" s="613"/>
      <c r="M20" s="560"/>
      <c r="N20" s="613"/>
      <c r="O20" s="555"/>
      <c r="P20" s="613"/>
      <c r="Q20" s="555"/>
      <c r="R20" s="613"/>
      <c r="S20" s="561"/>
    </row>
    <row r="21" spans="1:19" ht="14.45" customHeight="1" x14ac:dyDescent="0.2">
      <c r="A21" s="579" t="s">
        <v>1522</v>
      </c>
      <c r="B21" s="613">
        <v>84569</v>
      </c>
      <c r="C21" s="555"/>
      <c r="D21" s="613">
        <v>86982</v>
      </c>
      <c r="E21" s="555"/>
      <c r="F21" s="613">
        <v>162106</v>
      </c>
      <c r="G21" s="560"/>
      <c r="H21" s="613"/>
      <c r="I21" s="555"/>
      <c r="J21" s="613"/>
      <c r="K21" s="555"/>
      <c r="L21" s="613"/>
      <c r="M21" s="560"/>
      <c r="N21" s="613"/>
      <c r="O21" s="555"/>
      <c r="P21" s="613"/>
      <c r="Q21" s="555"/>
      <c r="R21" s="613"/>
      <c r="S21" s="561"/>
    </row>
    <row r="22" spans="1:19" ht="14.45" customHeight="1" x14ac:dyDescent="0.2">
      <c r="A22" s="579" t="s">
        <v>1523</v>
      </c>
      <c r="B22" s="613">
        <v>1964</v>
      </c>
      <c r="C22" s="555"/>
      <c r="D22" s="613">
        <v>3416</v>
      </c>
      <c r="E22" s="555"/>
      <c r="F22" s="613">
        <v>2908</v>
      </c>
      <c r="G22" s="560"/>
      <c r="H22" s="613"/>
      <c r="I22" s="555"/>
      <c r="J22" s="613"/>
      <c r="K22" s="555"/>
      <c r="L22" s="613"/>
      <c r="M22" s="560"/>
      <c r="N22" s="613"/>
      <c r="O22" s="555"/>
      <c r="P22" s="613"/>
      <c r="Q22" s="555"/>
      <c r="R22" s="613"/>
      <c r="S22" s="561"/>
    </row>
    <row r="23" spans="1:19" ht="14.45" customHeight="1" x14ac:dyDescent="0.2">
      <c r="A23" s="579" t="s">
        <v>1524</v>
      </c>
      <c r="B23" s="613">
        <v>540171</v>
      </c>
      <c r="C23" s="555"/>
      <c r="D23" s="613">
        <v>420497</v>
      </c>
      <c r="E23" s="555"/>
      <c r="F23" s="613">
        <v>533227</v>
      </c>
      <c r="G23" s="560"/>
      <c r="H23" s="613"/>
      <c r="I23" s="555"/>
      <c r="J23" s="613"/>
      <c r="K23" s="555"/>
      <c r="L23" s="613"/>
      <c r="M23" s="560"/>
      <c r="N23" s="613"/>
      <c r="O23" s="555"/>
      <c r="P23" s="613"/>
      <c r="Q23" s="555"/>
      <c r="R23" s="613"/>
      <c r="S23" s="561"/>
    </row>
    <row r="24" spans="1:19" ht="14.45" customHeight="1" x14ac:dyDescent="0.2">
      <c r="A24" s="579" t="s">
        <v>1525</v>
      </c>
      <c r="B24" s="613">
        <v>400468</v>
      </c>
      <c r="C24" s="555"/>
      <c r="D24" s="613">
        <v>649646</v>
      </c>
      <c r="E24" s="555"/>
      <c r="F24" s="613">
        <v>665948</v>
      </c>
      <c r="G24" s="560"/>
      <c r="H24" s="613"/>
      <c r="I24" s="555"/>
      <c r="J24" s="613"/>
      <c r="K24" s="555"/>
      <c r="L24" s="613"/>
      <c r="M24" s="560"/>
      <c r="N24" s="613"/>
      <c r="O24" s="555"/>
      <c r="P24" s="613"/>
      <c r="Q24" s="555"/>
      <c r="R24" s="613"/>
      <c r="S24" s="561"/>
    </row>
    <row r="25" spans="1:19" ht="14.45" customHeight="1" x14ac:dyDescent="0.2">
      <c r="A25" s="579" t="s">
        <v>1526</v>
      </c>
      <c r="B25" s="613">
        <v>2068</v>
      </c>
      <c r="C25" s="555"/>
      <c r="D25" s="613">
        <v>1826</v>
      </c>
      <c r="E25" s="555"/>
      <c r="F25" s="613">
        <v>8568</v>
      </c>
      <c r="G25" s="560"/>
      <c r="H25" s="613"/>
      <c r="I25" s="555"/>
      <c r="J25" s="613"/>
      <c r="K25" s="555"/>
      <c r="L25" s="613"/>
      <c r="M25" s="560"/>
      <c r="N25" s="613"/>
      <c r="O25" s="555"/>
      <c r="P25" s="613"/>
      <c r="Q25" s="555"/>
      <c r="R25" s="613"/>
      <c r="S25" s="561"/>
    </row>
    <row r="26" spans="1:19" ht="14.45" customHeight="1" x14ac:dyDescent="0.2">
      <c r="A26" s="579" t="s">
        <v>1527</v>
      </c>
      <c r="B26" s="613">
        <v>771948</v>
      </c>
      <c r="C26" s="555"/>
      <c r="D26" s="613">
        <v>739028</v>
      </c>
      <c r="E26" s="555"/>
      <c r="F26" s="613">
        <v>927938</v>
      </c>
      <c r="G26" s="560"/>
      <c r="H26" s="613"/>
      <c r="I26" s="555"/>
      <c r="J26" s="613"/>
      <c r="K26" s="555"/>
      <c r="L26" s="613"/>
      <c r="M26" s="560"/>
      <c r="N26" s="613"/>
      <c r="O26" s="555"/>
      <c r="P26" s="613"/>
      <c r="Q26" s="555"/>
      <c r="R26" s="613"/>
      <c r="S26" s="561"/>
    </row>
    <row r="27" spans="1:19" ht="14.45" customHeight="1" x14ac:dyDescent="0.2">
      <c r="A27" s="579" t="s">
        <v>1528</v>
      </c>
      <c r="B27" s="613">
        <v>902</v>
      </c>
      <c r="C27" s="555"/>
      <c r="D27" s="613"/>
      <c r="E27" s="555"/>
      <c r="F27" s="613">
        <v>8843</v>
      </c>
      <c r="G27" s="560"/>
      <c r="H27" s="613"/>
      <c r="I27" s="555"/>
      <c r="J27" s="613"/>
      <c r="K27" s="555"/>
      <c r="L27" s="613"/>
      <c r="M27" s="560"/>
      <c r="N27" s="613"/>
      <c r="O27" s="555"/>
      <c r="P27" s="613"/>
      <c r="Q27" s="555"/>
      <c r="R27" s="613"/>
      <c r="S27" s="561"/>
    </row>
    <row r="28" spans="1:19" ht="14.45" customHeight="1" x14ac:dyDescent="0.2">
      <c r="A28" s="579" t="s">
        <v>1529</v>
      </c>
      <c r="B28" s="613">
        <v>32544</v>
      </c>
      <c r="C28" s="555"/>
      <c r="D28" s="613">
        <v>18318</v>
      </c>
      <c r="E28" s="555"/>
      <c r="F28" s="613">
        <v>17034</v>
      </c>
      <c r="G28" s="560"/>
      <c r="H28" s="613"/>
      <c r="I28" s="555"/>
      <c r="J28" s="613"/>
      <c r="K28" s="555"/>
      <c r="L28" s="613"/>
      <c r="M28" s="560"/>
      <c r="N28" s="613"/>
      <c r="O28" s="555"/>
      <c r="P28" s="613"/>
      <c r="Q28" s="555"/>
      <c r="R28" s="613"/>
      <c r="S28" s="561"/>
    </row>
    <row r="29" spans="1:19" ht="14.45" customHeight="1" x14ac:dyDescent="0.2">
      <c r="A29" s="579" t="s">
        <v>1530</v>
      </c>
      <c r="B29" s="613">
        <v>33426</v>
      </c>
      <c r="C29" s="555"/>
      <c r="D29" s="613">
        <v>90656</v>
      </c>
      <c r="E29" s="555"/>
      <c r="F29" s="613">
        <v>135048</v>
      </c>
      <c r="G29" s="560"/>
      <c r="H29" s="613"/>
      <c r="I29" s="555"/>
      <c r="J29" s="613"/>
      <c r="K29" s="555"/>
      <c r="L29" s="613"/>
      <c r="M29" s="560"/>
      <c r="N29" s="613"/>
      <c r="O29" s="555"/>
      <c r="P29" s="613"/>
      <c r="Q29" s="555"/>
      <c r="R29" s="613"/>
      <c r="S29" s="561"/>
    </row>
    <row r="30" spans="1:19" ht="14.45" customHeight="1" x14ac:dyDescent="0.2">
      <c r="A30" s="579" t="s">
        <v>1531</v>
      </c>
      <c r="B30" s="613">
        <v>1572988</v>
      </c>
      <c r="C30" s="555"/>
      <c r="D30" s="613">
        <v>1207372</v>
      </c>
      <c r="E30" s="555"/>
      <c r="F30" s="613">
        <v>1436133</v>
      </c>
      <c r="G30" s="560"/>
      <c r="H30" s="613"/>
      <c r="I30" s="555"/>
      <c r="J30" s="613"/>
      <c r="K30" s="555"/>
      <c r="L30" s="613"/>
      <c r="M30" s="560"/>
      <c r="N30" s="613"/>
      <c r="O30" s="555"/>
      <c r="P30" s="613"/>
      <c r="Q30" s="555"/>
      <c r="R30" s="613"/>
      <c r="S30" s="561"/>
    </row>
    <row r="31" spans="1:19" ht="14.45" customHeight="1" x14ac:dyDescent="0.2">
      <c r="A31" s="579" t="s">
        <v>1532</v>
      </c>
      <c r="B31" s="613">
        <v>301536</v>
      </c>
      <c r="C31" s="555"/>
      <c r="D31" s="613">
        <v>413893</v>
      </c>
      <c r="E31" s="555"/>
      <c r="F31" s="613">
        <v>585760</v>
      </c>
      <c r="G31" s="560"/>
      <c r="H31" s="613"/>
      <c r="I31" s="555"/>
      <c r="J31" s="613"/>
      <c r="K31" s="555"/>
      <c r="L31" s="613"/>
      <c r="M31" s="560"/>
      <c r="N31" s="613"/>
      <c r="O31" s="555"/>
      <c r="P31" s="613"/>
      <c r="Q31" s="555"/>
      <c r="R31" s="613"/>
      <c r="S31" s="561"/>
    </row>
    <row r="32" spans="1:19" ht="14.45" customHeight="1" x14ac:dyDescent="0.2">
      <c r="A32" s="579" t="s">
        <v>1533</v>
      </c>
      <c r="B32" s="613">
        <v>959694</v>
      </c>
      <c r="C32" s="555"/>
      <c r="D32" s="613">
        <v>927710</v>
      </c>
      <c r="E32" s="555"/>
      <c r="F32" s="613">
        <v>1747564</v>
      </c>
      <c r="G32" s="560"/>
      <c r="H32" s="613"/>
      <c r="I32" s="555"/>
      <c r="J32" s="613"/>
      <c r="K32" s="555"/>
      <c r="L32" s="613"/>
      <c r="M32" s="560"/>
      <c r="N32" s="613"/>
      <c r="O32" s="555"/>
      <c r="P32" s="613"/>
      <c r="Q32" s="555"/>
      <c r="R32" s="613"/>
      <c r="S32" s="561"/>
    </row>
    <row r="33" spans="1:19" ht="14.45" customHeight="1" thickBot="1" x14ac:dyDescent="0.25">
      <c r="A33" s="617" t="s">
        <v>1534</v>
      </c>
      <c r="B33" s="615"/>
      <c r="C33" s="547"/>
      <c r="D33" s="615">
        <v>442</v>
      </c>
      <c r="E33" s="547"/>
      <c r="F33" s="615"/>
      <c r="G33" s="552"/>
      <c r="H33" s="615"/>
      <c r="I33" s="547"/>
      <c r="J33" s="615"/>
      <c r="K33" s="547"/>
      <c r="L33" s="615"/>
      <c r="M33" s="552"/>
      <c r="N33" s="615"/>
      <c r="O33" s="547"/>
      <c r="P33" s="615"/>
      <c r="Q33" s="547"/>
      <c r="R33" s="615"/>
      <c r="S33" s="553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 xr:uid="{754A186E-185D-46CF-AF1D-551B2753BD8A}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M3 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List21">
    <tabColor theme="0" tint="-0.249977111117893"/>
    <outlinePr summaryRight="0"/>
    <pageSetUpPr fitToPage="1"/>
  </sheetPr>
  <dimension ref="A1:Q1050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ColWidth="8.85546875" defaultRowHeight="14.45" customHeight="1" outlineLevelCol="1" x14ac:dyDescent="0.2"/>
  <cols>
    <col min="1" max="1" width="3" style="129" bestFit="1" customWidth="1"/>
    <col min="2" max="2" width="8.7109375" style="129" bestFit="1" customWidth="1"/>
    <col min="3" max="3" width="2.140625" style="129" bestFit="1" customWidth="1"/>
    <col min="4" max="4" width="8" style="129" bestFit="1" customWidth="1"/>
    <col min="5" max="5" width="52.85546875" style="129" bestFit="1" customWidth="1" collapsed="1"/>
    <col min="6" max="7" width="11.140625" style="206" hidden="1" customWidth="1" outlineLevel="1"/>
    <col min="8" max="9" width="9.28515625" style="206" hidden="1" customWidth="1"/>
    <col min="10" max="11" width="11.140625" style="206" customWidth="1"/>
    <col min="12" max="13" width="9.28515625" style="206" hidden="1" customWidth="1"/>
    <col min="14" max="15" width="11.140625" style="206" customWidth="1"/>
    <col min="16" max="16" width="11.140625" style="209" customWidth="1"/>
    <col min="17" max="17" width="11.140625" style="206" customWidth="1"/>
    <col min="18" max="16384" width="8.85546875" style="129"/>
  </cols>
  <sheetData>
    <row r="1" spans="1:17" ht="18.600000000000001" customHeight="1" thickBot="1" x14ac:dyDescent="0.35">
      <c r="A1" s="329" t="s">
        <v>1562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</row>
    <row r="2" spans="1:17" ht="14.45" customHeight="1" thickBot="1" x14ac:dyDescent="0.25">
      <c r="A2" s="231" t="s">
        <v>265</v>
      </c>
      <c r="B2" s="130"/>
      <c r="C2" s="130"/>
      <c r="D2" s="130"/>
      <c r="E2" s="130"/>
      <c r="F2" s="227"/>
      <c r="G2" s="227"/>
      <c r="H2" s="227"/>
      <c r="I2" s="227"/>
      <c r="J2" s="227"/>
      <c r="K2" s="227"/>
      <c r="L2" s="227"/>
      <c r="M2" s="227"/>
      <c r="N2" s="227"/>
      <c r="O2" s="227"/>
      <c r="P2" s="228"/>
      <c r="Q2" s="227"/>
    </row>
    <row r="3" spans="1:17" ht="14.45" customHeight="1" thickBot="1" x14ac:dyDescent="0.25">
      <c r="E3" s="87" t="s">
        <v>127</v>
      </c>
      <c r="F3" s="102">
        <f t="shared" ref="F3:O3" si="0">SUBTOTAL(9,F6:F1048576)</f>
        <v>134841</v>
      </c>
      <c r="G3" s="103">
        <f t="shared" si="0"/>
        <v>43392116</v>
      </c>
      <c r="H3" s="103"/>
      <c r="I3" s="103"/>
      <c r="J3" s="103">
        <f t="shared" si="0"/>
        <v>128966</v>
      </c>
      <c r="K3" s="103">
        <f t="shared" si="0"/>
        <v>41520590</v>
      </c>
      <c r="L3" s="103"/>
      <c r="M3" s="103"/>
      <c r="N3" s="103">
        <f t="shared" si="0"/>
        <v>135201</v>
      </c>
      <c r="O3" s="103">
        <f t="shared" si="0"/>
        <v>46313018</v>
      </c>
      <c r="P3" s="75">
        <f>IF(K3=0,0,O3/K3)</f>
        <v>1.1154229263119817</v>
      </c>
      <c r="Q3" s="104">
        <f>IF(N3=0,0,O3/N3)</f>
        <v>342.54937463480297</v>
      </c>
    </row>
    <row r="4" spans="1:17" ht="14.45" customHeight="1" x14ac:dyDescent="0.2">
      <c r="A4" s="448" t="s">
        <v>68</v>
      </c>
      <c r="B4" s="446" t="s">
        <v>94</v>
      </c>
      <c r="C4" s="448" t="s">
        <v>95</v>
      </c>
      <c r="D4" s="457" t="s">
        <v>96</v>
      </c>
      <c r="E4" s="449" t="s">
        <v>69</v>
      </c>
      <c r="F4" s="455">
        <v>2019</v>
      </c>
      <c r="G4" s="456"/>
      <c r="H4" s="105"/>
      <c r="I4" s="105"/>
      <c r="J4" s="455">
        <v>2020</v>
      </c>
      <c r="K4" s="456"/>
      <c r="L4" s="105"/>
      <c r="M4" s="105"/>
      <c r="N4" s="455">
        <v>2021</v>
      </c>
      <c r="O4" s="456"/>
      <c r="P4" s="458" t="s">
        <v>2</v>
      </c>
      <c r="Q4" s="447" t="s">
        <v>97</v>
      </c>
    </row>
    <row r="5" spans="1:17" ht="14.45" customHeight="1" thickBot="1" x14ac:dyDescent="0.25">
      <c r="A5" s="620"/>
      <c r="B5" s="618"/>
      <c r="C5" s="620"/>
      <c r="D5" s="630"/>
      <c r="E5" s="622"/>
      <c r="F5" s="631" t="s">
        <v>71</v>
      </c>
      <c r="G5" s="632" t="s">
        <v>14</v>
      </c>
      <c r="H5" s="633"/>
      <c r="I5" s="633"/>
      <c r="J5" s="631" t="s">
        <v>71</v>
      </c>
      <c r="K5" s="632" t="s">
        <v>14</v>
      </c>
      <c r="L5" s="633"/>
      <c r="M5" s="633"/>
      <c r="N5" s="631" t="s">
        <v>71</v>
      </c>
      <c r="O5" s="632" t="s">
        <v>14</v>
      </c>
      <c r="P5" s="634"/>
      <c r="Q5" s="627"/>
    </row>
    <row r="6" spans="1:17" ht="14.45" customHeight="1" x14ac:dyDescent="0.2">
      <c r="A6" s="539" t="s">
        <v>1535</v>
      </c>
      <c r="B6" s="540" t="s">
        <v>1342</v>
      </c>
      <c r="C6" s="540" t="s">
        <v>1343</v>
      </c>
      <c r="D6" s="540" t="s">
        <v>1344</v>
      </c>
      <c r="E6" s="540" t="s">
        <v>1345</v>
      </c>
      <c r="F6" s="116">
        <v>1</v>
      </c>
      <c r="G6" s="116">
        <v>2259</v>
      </c>
      <c r="H6" s="116"/>
      <c r="I6" s="116">
        <v>2259</v>
      </c>
      <c r="J6" s="116">
        <v>2</v>
      </c>
      <c r="K6" s="116">
        <v>4560</v>
      </c>
      <c r="L6" s="116"/>
      <c r="M6" s="116">
        <v>2280</v>
      </c>
      <c r="N6" s="116">
        <v>2</v>
      </c>
      <c r="O6" s="116">
        <v>4878</v>
      </c>
      <c r="P6" s="545"/>
      <c r="Q6" s="566">
        <v>2439</v>
      </c>
    </row>
    <row r="7" spans="1:17" ht="14.45" customHeight="1" x14ac:dyDescent="0.2">
      <c r="A7" s="554" t="s">
        <v>1535</v>
      </c>
      <c r="B7" s="555" t="s">
        <v>1342</v>
      </c>
      <c r="C7" s="555" t="s">
        <v>1343</v>
      </c>
      <c r="D7" s="555" t="s">
        <v>1346</v>
      </c>
      <c r="E7" s="555" t="s">
        <v>1347</v>
      </c>
      <c r="F7" s="567">
        <v>54</v>
      </c>
      <c r="G7" s="567">
        <v>3186</v>
      </c>
      <c r="H7" s="567"/>
      <c r="I7" s="567">
        <v>59</v>
      </c>
      <c r="J7" s="567">
        <v>16</v>
      </c>
      <c r="K7" s="567">
        <v>944</v>
      </c>
      <c r="L7" s="567"/>
      <c r="M7" s="567">
        <v>59</v>
      </c>
      <c r="N7" s="567">
        <v>28</v>
      </c>
      <c r="O7" s="567">
        <v>1764</v>
      </c>
      <c r="P7" s="560"/>
      <c r="Q7" s="568">
        <v>63</v>
      </c>
    </row>
    <row r="8" spans="1:17" ht="14.45" customHeight="1" x14ac:dyDescent="0.2">
      <c r="A8" s="554" t="s">
        <v>1535</v>
      </c>
      <c r="B8" s="555" t="s">
        <v>1342</v>
      </c>
      <c r="C8" s="555" t="s">
        <v>1343</v>
      </c>
      <c r="D8" s="555" t="s">
        <v>1348</v>
      </c>
      <c r="E8" s="555" t="s">
        <v>1349</v>
      </c>
      <c r="F8" s="567">
        <v>6</v>
      </c>
      <c r="G8" s="567">
        <v>792</v>
      </c>
      <c r="H8" s="567"/>
      <c r="I8" s="567">
        <v>132</v>
      </c>
      <c r="J8" s="567">
        <v>1</v>
      </c>
      <c r="K8" s="567">
        <v>133</v>
      </c>
      <c r="L8" s="567"/>
      <c r="M8" s="567">
        <v>133</v>
      </c>
      <c r="N8" s="567"/>
      <c r="O8" s="567"/>
      <c r="P8" s="560"/>
      <c r="Q8" s="568"/>
    </row>
    <row r="9" spans="1:17" ht="14.45" customHeight="1" x14ac:dyDescent="0.2">
      <c r="A9" s="554" t="s">
        <v>1535</v>
      </c>
      <c r="B9" s="555" t="s">
        <v>1342</v>
      </c>
      <c r="C9" s="555" t="s">
        <v>1343</v>
      </c>
      <c r="D9" s="555" t="s">
        <v>1354</v>
      </c>
      <c r="E9" s="555" t="s">
        <v>1355</v>
      </c>
      <c r="F9" s="567">
        <v>20</v>
      </c>
      <c r="G9" s="567">
        <v>3660</v>
      </c>
      <c r="H9" s="567"/>
      <c r="I9" s="567">
        <v>183</v>
      </c>
      <c r="J9" s="567">
        <v>10</v>
      </c>
      <c r="K9" s="567">
        <v>1850</v>
      </c>
      <c r="L9" s="567"/>
      <c r="M9" s="567">
        <v>185</v>
      </c>
      <c r="N9" s="567">
        <v>14</v>
      </c>
      <c r="O9" s="567">
        <v>2730</v>
      </c>
      <c r="P9" s="560"/>
      <c r="Q9" s="568">
        <v>195</v>
      </c>
    </row>
    <row r="10" spans="1:17" ht="14.45" customHeight="1" x14ac:dyDescent="0.2">
      <c r="A10" s="554" t="s">
        <v>1535</v>
      </c>
      <c r="B10" s="555" t="s">
        <v>1342</v>
      </c>
      <c r="C10" s="555" t="s">
        <v>1343</v>
      </c>
      <c r="D10" s="555" t="s">
        <v>1358</v>
      </c>
      <c r="E10" s="555" t="s">
        <v>1359</v>
      </c>
      <c r="F10" s="567">
        <v>10</v>
      </c>
      <c r="G10" s="567">
        <v>3410</v>
      </c>
      <c r="H10" s="567"/>
      <c r="I10" s="567">
        <v>341</v>
      </c>
      <c r="J10" s="567">
        <v>9</v>
      </c>
      <c r="K10" s="567">
        <v>3096</v>
      </c>
      <c r="L10" s="567"/>
      <c r="M10" s="567">
        <v>344</v>
      </c>
      <c r="N10" s="567">
        <v>40</v>
      </c>
      <c r="O10" s="567">
        <v>14560</v>
      </c>
      <c r="P10" s="560"/>
      <c r="Q10" s="568">
        <v>364</v>
      </c>
    </row>
    <row r="11" spans="1:17" ht="14.45" customHeight="1" x14ac:dyDescent="0.2">
      <c r="A11" s="554" t="s">
        <v>1535</v>
      </c>
      <c r="B11" s="555" t="s">
        <v>1342</v>
      </c>
      <c r="C11" s="555" t="s">
        <v>1343</v>
      </c>
      <c r="D11" s="555" t="s">
        <v>1360</v>
      </c>
      <c r="E11" s="555" t="s">
        <v>1361</v>
      </c>
      <c r="F11" s="567"/>
      <c r="G11" s="567"/>
      <c r="H11" s="567"/>
      <c r="I11" s="567"/>
      <c r="J11" s="567"/>
      <c r="K11" s="567"/>
      <c r="L11" s="567"/>
      <c r="M11" s="567"/>
      <c r="N11" s="567">
        <v>1</v>
      </c>
      <c r="O11" s="567">
        <v>487</v>
      </c>
      <c r="P11" s="560"/>
      <c r="Q11" s="568">
        <v>487</v>
      </c>
    </row>
    <row r="12" spans="1:17" ht="14.45" customHeight="1" x14ac:dyDescent="0.2">
      <c r="A12" s="554" t="s">
        <v>1535</v>
      </c>
      <c r="B12" s="555" t="s">
        <v>1342</v>
      </c>
      <c r="C12" s="555" t="s">
        <v>1343</v>
      </c>
      <c r="D12" s="555" t="s">
        <v>1362</v>
      </c>
      <c r="E12" s="555" t="s">
        <v>1363</v>
      </c>
      <c r="F12" s="567">
        <v>114</v>
      </c>
      <c r="G12" s="567">
        <v>40014</v>
      </c>
      <c r="H12" s="567"/>
      <c r="I12" s="567">
        <v>351</v>
      </c>
      <c r="J12" s="567">
        <v>41</v>
      </c>
      <c r="K12" s="567">
        <v>14473</v>
      </c>
      <c r="L12" s="567"/>
      <c r="M12" s="567">
        <v>353</v>
      </c>
      <c r="N12" s="567">
        <v>95</v>
      </c>
      <c r="O12" s="567">
        <v>34580</v>
      </c>
      <c r="P12" s="560"/>
      <c r="Q12" s="568">
        <v>364</v>
      </c>
    </row>
    <row r="13" spans="1:17" ht="14.45" customHeight="1" x14ac:dyDescent="0.2">
      <c r="A13" s="554" t="s">
        <v>1535</v>
      </c>
      <c r="B13" s="555" t="s">
        <v>1342</v>
      </c>
      <c r="C13" s="555" t="s">
        <v>1343</v>
      </c>
      <c r="D13" s="555" t="s">
        <v>1366</v>
      </c>
      <c r="E13" s="555" t="s">
        <v>1367</v>
      </c>
      <c r="F13" s="567">
        <v>1</v>
      </c>
      <c r="G13" s="567">
        <v>6287</v>
      </c>
      <c r="H13" s="567"/>
      <c r="I13" s="567">
        <v>6287</v>
      </c>
      <c r="J13" s="567"/>
      <c r="K13" s="567"/>
      <c r="L13" s="567"/>
      <c r="M13" s="567"/>
      <c r="N13" s="567"/>
      <c r="O13" s="567"/>
      <c r="P13" s="560"/>
      <c r="Q13" s="568"/>
    </row>
    <row r="14" spans="1:17" ht="14.45" customHeight="1" x14ac:dyDescent="0.2">
      <c r="A14" s="554" t="s">
        <v>1535</v>
      </c>
      <c r="B14" s="555" t="s">
        <v>1342</v>
      </c>
      <c r="C14" s="555" t="s">
        <v>1343</v>
      </c>
      <c r="D14" s="555" t="s">
        <v>1374</v>
      </c>
      <c r="E14" s="555" t="s">
        <v>1375</v>
      </c>
      <c r="F14" s="567">
        <v>1</v>
      </c>
      <c r="G14" s="567">
        <v>50</v>
      </c>
      <c r="H14" s="567"/>
      <c r="I14" s="567">
        <v>50</v>
      </c>
      <c r="J14" s="567">
        <v>1</v>
      </c>
      <c r="K14" s="567">
        <v>51</v>
      </c>
      <c r="L14" s="567"/>
      <c r="M14" s="567">
        <v>51</v>
      </c>
      <c r="N14" s="567"/>
      <c r="O14" s="567"/>
      <c r="P14" s="560"/>
      <c r="Q14" s="568"/>
    </row>
    <row r="15" spans="1:17" ht="14.45" customHeight="1" x14ac:dyDescent="0.2">
      <c r="A15" s="554" t="s">
        <v>1535</v>
      </c>
      <c r="B15" s="555" t="s">
        <v>1342</v>
      </c>
      <c r="C15" s="555" t="s">
        <v>1343</v>
      </c>
      <c r="D15" s="555" t="s">
        <v>1376</v>
      </c>
      <c r="E15" s="555" t="s">
        <v>1377</v>
      </c>
      <c r="F15" s="567">
        <v>7</v>
      </c>
      <c r="G15" s="567">
        <v>2793</v>
      </c>
      <c r="H15" s="567"/>
      <c r="I15" s="567">
        <v>399</v>
      </c>
      <c r="J15" s="567">
        <v>7</v>
      </c>
      <c r="K15" s="567">
        <v>2835</v>
      </c>
      <c r="L15" s="567"/>
      <c r="M15" s="567">
        <v>405</v>
      </c>
      <c r="N15" s="567">
        <v>6</v>
      </c>
      <c r="O15" s="567">
        <v>2544</v>
      </c>
      <c r="P15" s="560"/>
      <c r="Q15" s="568">
        <v>424</v>
      </c>
    </row>
    <row r="16" spans="1:17" ht="14.45" customHeight="1" x14ac:dyDescent="0.2">
      <c r="A16" s="554" t="s">
        <v>1535</v>
      </c>
      <c r="B16" s="555" t="s">
        <v>1342</v>
      </c>
      <c r="C16" s="555" t="s">
        <v>1343</v>
      </c>
      <c r="D16" s="555" t="s">
        <v>1378</v>
      </c>
      <c r="E16" s="555" t="s">
        <v>1379</v>
      </c>
      <c r="F16" s="567"/>
      <c r="G16" s="567"/>
      <c r="H16" s="567"/>
      <c r="I16" s="567"/>
      <c r="J16" s="567">
        <v>1</v>
      </c>
      <c r="K16" s="567">
        <v>39</v>
      </c>
      <c r="L16" s="567"/>
      <c r="M16" s="567">
        <v>39</v>
      </c>
      <c r="N16" s="567"/>
      <c r="O16" s="567"/>
      <c r="P16" s="560"/>
      <c r="Q16" s="568"/>
    </row>
    <row r="17" spans="1:17" ht="14.45" customHeight="1" x14ac:dyDescent="0.2">
      <c r="A17" s="554" t="s">
        <v>1535</v>
      </c>
      <c r="B17" s="555" t="s">
        <v>1342</v>
      </c>
      <c r="C17" s="555" t="s">
        <v>1343</v>
      </c>
      <c r="D17" s="555" t="s">
        <v>1382</v>
      </c>
      <c r="E17" s="555" t="s">
        <v>1383</v>
      </c>
      <c r="F17" s="567">
        <v>6</v>
      </c>
      <c r="G17" s="567">
        <v>4278</v>
      </c>
      <c r="H17" s="567"/>
      <c r="I17" s="567">
        <v>713</v>
      </c>
      <c r="J17" s="567">
        <v>7</v>
      </c>
      <c r="K17" s="567">
        <v>5033</v>
      </c>
      <c r="L17" s="567"/>
      <c r="M17" s="567">
        <v>719</v>
      </c>
      <c r="N17" s="567">
        <v>3</v>
      </c>
      <c r="O17" s="567">
        <v>2268</v>
      </c>
      <c r="P17" s="560"/>
      <c r="Q17" s="568">
        <v>756</v>
      </c>
    </row>
    <row r="18" spans="1:17" ht="14.45" customHeight="1" x14ac:dyDescent="0.2">
      <c r="A18" s="554" t="s">
        <v>1535</v>
      </c>
      <c r="B18" s="555" t="s">
        <v>1342</v>
      </c>
      <c r="C18" s="555" t="s">
        <v>1343</v>
      </c>
      <c r="D18" s="555" t="s">
        <v>1386</v>
      </c>
      <c r="E18" s="555" t="s">
        <v>1387</v>
      </c>
      <c r="F18" s="567">
        <v>13</v>
      </c>
      <c r="G18" s="567">
        <v>4004</v>
      </c>
      <c r="H18" s="567"/>
      <c r="I18" s="567">
        <v>308</v>
      </c>
      <c r="J18" s="567">
        <v>9</v>
      </c>
      <c r="K18" s="567">
        <v>2790</v>
      </c>
      <c r="L18" s="567"/>
      <c r="M18" s="567">
        <v>310</v>
      </c>
      <c r="N18" s="567">
        <v>5</v>
      </c>
      <c r="O18" s="567">
        <v>1665</v>
      </c>
      <c r="P18" s="560"/>
      <c r="Q18" s="568">
        <v>333</v>
      </c>
    </row>
    <row r="19" spans="1:17" ht="14.45" customHeight="1" x14ac:dyDescent="0.2">
      <c r="A19" s="554" t="s">
        <v>1535</v>
      </c>
      <c r="B19" s="555" t="s">
        <v>1342</v>
      </c>
      <c r="C19" s="555" t="s">
        <v>1343</v>
      </c>
      <c r="D19" s="555" t="s">
        <v>1388</v>
      </c>
      <c r="E19" s="555" t="s">
        <v>1389</v>
      </c>
      <c r="F19" s="567">
        <v>1</v>
      </c>
      <c r="G19" s="567">
        <v>3763</v>
      </c>
      <c r="H19" s="567"/>
      <c r="I19" s="567">
        <v>3763</v>
      </c>
      <c r="J19" s="567">
        <v>1</v>
      </c>
      <c r="K19" s="567">
        <v>3799</v>
      </c>
      <c r="L19" s="567"/>
      <c r="M19" s="567">
        <v>3799</v>
      </c>
      <c r="N19" s="567">
        <v>10</v>
      </c>
      <c r="O19" s="567">
        <v>40620</v>
      </c>
      <c r="P19" s="560"/>
      <c r="Q19" s="568">
        <v>4062</v>
      </c>
    </row>
    <row r="20" spans="1:17" ht="14.45" customHeight="1" x14ac:dyDescent="0.2">
      <c r="A20" s="554" t="s">
        <v>1535</v>
      </c>
      <c r="B20" s="555" t="s">
        <v>1342</v>
      </c>
      <c r="C20" s="555" t="s">
        <v>1343</v>
      </c>
      <c r="D20" s="555" t="s">
        <v>1390</v>
      </c>
      <c r="E20" s="555" t="s">
        <v>1391</v>
      </c>
      <c r="F20" s="567">
        <v>98</v>
      </c>
      <c r="G20" s="567">
        <v>48902</v>
      </c>
      <c r="H20" s="567"/>
      <c r="I20" s="567">
        <v>499</v>
      </c>
      <c r="J20" s="567">
        <v>38</v>
      </c>
      <c r="K20" s="567">
        <v>19114</v>
      </c>
      <c r="L20" s="567"/>
      <c r="M20" s="567">
        <v>503</v>
      </c>
      <c r="N20" s="567">
        <v>45</v>
      </c>
      <c r="O20" s="567">
        <v>24345</v>
      </c>
      <c r="P20" s="560"/>
      <c r="Q20" s="568">
        <v>541</v>
      </c>
    </row>
    <row r="21" spans="1:17" ht="14.45" customHeight="1" x14ac:dyDescent="0.2">
      <c r="A21" s="554" t="s">
        <v>1535</v>
      </c>
      <c r="B21" s="555" t="s">
        <v>1342</v>
      </c>
      <c r="C21" s="555" t="s">
        <v>1343</v>
      </c>
      <c r="D21" s="555" t="s">
        <v>1392</v>
      </c>
      <c r="E21" s="555" t="s">
        <v>1393</v>
      </c>
      <c r="F21" s="567"/>
      <c r="G21" s="567"/>
      <c r="H21" s="567"/>
      <c r="I21" s="567"/>
      <c r="J21" s="567">
        <v>1</v>
      </c>
      <c r="K21" s="567">
        <v>6732</v>
      </c>
      <c r="L21" s="567"/>
      <c r="M21" s="567">
        <v>6732</v>
      </c>
      <c r="N21" s="567">
        <v>3</v>
      </c>
      <c r="O21" s="567">
        <v>21597</v>
      </c>
      <c r="P21" s="560"/>
      <c r="Q21" s="568">
        <v>7199</v>
      </c>
    </row>
    <row r="22" spans="1:17" ht="14.45" customHeight="1" x14ac:dyDescent="0.2">
      <c r="A22" s="554" t="s">
        <v>1535</v>
      </c>
      <c r="B22" s="555" t="s">
        <v>1342</v>
      </c>
      <c r="C22" s="555" t="s">
        <v>1343</v>
      </c>
      <c r="D22" s="555" t="s">
        <v>1394</v>
      </c>
      <c r="E22" s="555" t="s">
        <v>1395</v>
      </c>
      <c r="F22" s="567">
        <v>40</v>
      </c>
      <c r="G22" s="567">
        <v>15040</v>
      </c>
      <c r="H22" s="567"/>
      <c r="I22" s="567">
        <v>376</v>
      </c>
      <c r="J22" s="567">
        <v>19</v>
      </c>
      <c r="K22" s="567">
        <v>7220</v>
      </c>
      <c r="L22" s="567"/>
      <c r="M22" s="567">
        <v>380</v>
      </c>
      <c r="N22" s="567">
        <v>25</v>
      </c>
      <c r="O22" s="567">
        <v>10000</v>
      </c>
      <c r="P22" s="560"/>
      <c r="Q22" s="568">
        <v>400</v>
      </c>
    </row>
    <row r="23" spans="1:17" ht="14.45" customHeight="1" x14ac:dyDescent="0.2">
      <c r="A23" s="554" t="s">
        <v>1535</v>
      </c>
      <c r="B23" s="555" t="s">
        <v>1342</v>
      </c>
      <c r="C23" s="555" t="s">
        <v>1343</v>
      </c>
      <c r="D23" s="555" t="s">
        <v>1400</v>
      </c>
      <c r="E23" s="555" t="s">
        <v>1401</v>
      </c>
      <c r="F23" s="567"/>
      <c r="G23" s="567"/>
      <c r="H23" s="567"/>
      <c r="I23" s="567"/>
      <c r="J23" s="567">
        <v>1</v>
      </c>
      <c r="K23" s="567">
        <v>12811</v>
      </c>
      <c r="L23" s="567"/>
      <c r="M23" s="567">
        <v>12811</v>
      </c>
      <c r="N23" s="567"/>
      <c r="O23" s="567"/>
      <c r="P23" s="560"/>
      <c r="Q23" s="568"/>
    </row>
    <row r="24" spans="1:17" ht="14.45" customHeight="1" x14ac:dyDescent="0.2">
      <c r="A24" s="554" t="s">
        <v>1535</v>
      </c>
      <c r="B24" s="555" t="s">
        <v>1342</v>
      </c>
      <c r="C24" s="555" t="s">
        <v>1343</v>
      </c>
      <c r="D24" s="555" t="s">
        <v>1402</v>
      </c>
      <c r="E24" s="555" t="s">
        <v>1403</v>
      </c>
      <c r="F24" s="567">
        <v>7</v>
      </c>
      <c r="G24" s="567">
        <v>791</v>
      </c>
      <c r="H24" s="567"/>
      <c r="I24" s="567">
        <v>113</v>
      </c>
      <c r="J24" s="567">
        <v>7</v>
      </c>
      <c r="K24" s="567">
        <v>798</v>
      </c>
      <c r="L24" s="567"/>
      <c r="M24" s="567">
        <v>114</v>
      </c>
      <c r="N24" s="567">
        <v>16</v>
      </c>
      <c r="O24" s="567">
        <v>1952</v>
      </c>
      <c r="P24" s="560"/>
      <c r="Q24" s="568">
        <v>122</v>
      </c>
    </row>
    <row r="25" spans="1:17" ht="14.45" customHeight="1" x14ac:dyDescent="0.2">
      <c r="A25" s="554" t="s">
        <v>1535</v>
      </c>
      <c r="B25" s="555" t="s">
        <v>1342</v>
      </c>
      <c r="C25" s="555" t="s">
        <v>1343</v>
      </c>
      <c r="D25" s="555" t="s">
        <v>1406</v>
      </c>
      <c r="E25" s="555" t="s">
        <v>1407</v>
      </c>
      <c r="F25" s="567">
        <v>2</v>
      </c>
      <c r="G25" s="567">
        <v>1000</v>
      </c>
      <c r="H25" s="567"/>
      <c r="I25" s="567">
        <v>500</v>
      </c>
      <c r="J25" s="567"/>
      <c r="K25" s="567"/>
      <c r="L25" s="567"/>
      <c r="M25" s="567"/>
      <c r="N25" s="567"/>
      <c r="O25" s="567"/>
      <c r="P25" s="560"/>
      <c r="Q25" s="568"/>
    </row>
    <row r="26" spans="1:17" ht="14.45" customHeight="1" x14ac:dyDescent="0.2">
      <c r="A26" s="554" t="s">
        <v>1535</v>
      </c>
      <c r="B26" s="555" t="s">
        <v>1342</v>
      </c>
      <c r="C26" s="555" t="s">
        <v>1343</v>
      </c>
      <c r="D26" s="555" t="s">
        <v>1408</v>
      </c>
      <c r="E26" s="555" t="s">
        <v>1409</v>
      </c>
      <c r="F26" s="567">
        <v>45</v>
      </c>
      <c r="G26" s="567">
        <v>20835</v>
      </c>
      <c r="H26" s="567"/>
      <c r="I26" s="567">
        <v>463</v>
      </c>
      <c r="J26" s="567">
        <v>35</v>
      </c>
      <c r="K26" s="567">
        <v>16345</v>
      </c>
      <c r="L26" s="567"/>
      <c r="M26" s="567">
        <v>467</v>
      </c>
      <c r="N26" s="567">
        <v>97</v>
      </c>
      <c r="O26" s="567">
        <v>47821</v>
      </c>
      <c r="P26" s="560"/>
      <c r="Q26" s="568">
        <v>493</v>
      </c>
    </row>
    <row r="27" spans="1:17" ht="14.45" customHeight="1" x14ac:dyDescent="0.2">
      <c r="A27" s="554" t="s">
        <v>1535</v>
      </c>
      <c r="B27" s="555" t="s">
        <v>1342</v>
      </c>
      <c r="C27" s="555" t="s">
        <v>1343</v>
      </c>
      <c r="D27" s="555" t="s">
        <v>1410</v>
      </c>
      <c r="E27" s="555" t="s">
        <v>1411</v>
      </c>
      <c r="F27" s="567">
        <v>90</v>
      </c>
      <c r="G27" s="567">
        <v>5310</v>
      </c>
      <c r="H27" s="567"/>
      <c r="I27" s="567">
        <v>59</v>
      </c>
      <c r="J27" s="567">
        <v>35</v>
      </c>
      <c r="K27" s="567">
        <v>2065</v>
      </c>
      <c r="L27" s="567"/>
      <c r="M27" s="567">
        <v>59</v>
      </c>
      <c r="N27" s="567">
        <v>30</v>
      </c>
      <c r="O27" s="567">
        <v>1890</v>
      </c>
      <c r="P27" s="560"/>
      <c r="Q27" s="568">
        <v>63</v>
      </c>
    </row>
    <row r="28" spans="1:17" ht="14.45" customHeight="1" x14ac:dyDescent="0.2">
      <c r="A28" s="554" t="s">
        <v>1535</v>
      </c>
      <c r="B28" s="555" t="s">
        <v>1342</v>
      </c>
      <c r="C28" s="555" t="s">
        <v>1343</v>
      </c>
      <c r="D28" s="555" t="s">
        <v>1412</v>
      </c>
      <c r="E28" s="555" t="s">
        <v>1413</v>
      </c>
      <c r="F28" s="567"/>
      <c r="G28" s="567"/>
      <c r="H28" s="567"/>
      <c r="I28" s="567"/>
      <c r="J28" s="567">
        <v>1</v>
      </c>
      <c r="K28" s="567">
        <v>2183</v>
      </c>
      <c r="L28" s="567"/>
      <c r="M28" s="567">
        <v>2183</v>
      </c>
      <c r="N28" s="567"/>
      <c r="O28" s="567"/>
      <c r="P28" s="560"/>
      <c r="Q28" s="568"/>
    </row>
    <row r="29" spans="1:17" ht="14.45" customHeight="1" x14ac:dyDescent="0.2">
      <c r="A29" s="554" t="s">
        <v>1535</v>
      </c>
      <c r="B29" s="555" t="s">
        <v>1342</v>
      </c>
      <c r="C29" s="555" t="s">
        <v>1343</v>
      </c>
      <c r="D29" s="555" t="s">
        <v>1412</v>
      </c>
      <c r="E29" s="555"/>
      <c r="F29" s="567">
        <v>1</v>
      </c>
      <c r="G29" s="567">
        <v>2179</v>
      </c>
      <c r="H29" s="567"/>
      <c r="I29" s="567">
        <v>2179</v>
      </c>
      <c r="J29" s="567"/>
      <c r="K29" s="567"/>
      <c r="L29" s="567"/>
      <c r="M29" s="567"/>
      <c r="N29" s="567"/>
      <c r="O29" s="567"/>
      <c r="P29" s="560"/>
      <c r="Q29" s="568"/>
    </row>
    <row r="30" spans="1:17" ht="14.45" customHeight="1" x14ac:dyDescent="0.2">
      <c r="A30" s="554" t="s">
        <v>1535</v>
      </c>
      <c r="B30" s="555" t="s">
        <v>1342</v>
      </c>
      <c r="C30" s="555" t="s">
        <v>1343</v>
      </c>
      <c r="D30" s="555" t="s">
        <v>1418</v>
      </c>
      <c r="E30" s="555" t="s">
        <v>1419</v>
      </c>
      <c r="F30" s="567">
        <v>127</v>
      </c>
      <c r="G30" s="567">
        <v>22733</v>
      </c>
      <c r="H30" s="567"/>
      <c r="I30" s="567">
        <v>179</v>
      </c>
      <c r="J30" s="567">
        <v>65</v>
      </c>
      <c r="K30" s="567">
        <v>11765</v>
      </c>
      <c r="L30" s="567"/>
      <c r="M30" s="567">
        <v>181</v>
      </c>
      <c r="N30" s="567">
        <v>280</v>
      </c>
      <c r="O30" s="567">
        <v>53200</v>
      </c>
      <c r="P30" s="560"/>
      <c r="Q30" s="568">
        <v>190</v>
      </c>
    </row>
    <row r="31" spans="1:17" ht="14.45" customHeight="1" x14ac:dyDescent="0.2">
      <c r="A31" s="554" t="s">
        <v>1535</v>
      </c>
      <c r="B31" s="555" t="s">
        <v>1342</v>
      </c>
      <c r="C31" s="555" t="s">
        <v>1343</v>
      </c>
      <c r="D31" s="555" t="s">
        <v>1420</v>
      </c>
      <c r="E31" s="555" t="s">
        <v>1421</v>
      </c>
      <c r="F31" s="567">
        <v>17</v>
      </c>
      <c r="G31" s="567">
        <v>1479</v>
      </c>
      <c r="H31" s="567"/>
      <c r="I31" s="567">
        <v>87</v>
      </c>
      <c r="J31" s="567">
        <v>18</v>
      </c>
      <c r="K31" s="567">
        <v>1584</v>
      </c>
      <c r="L31" s="567"/>
      <c r="M31" s="567">
        <v>88</v>
      </c>
      <c r="N31" s="567">
        <v>6</v>
      </c>
      <c r="O31" s="567">
        <v>558</v>
      </c>
      <c r="P31" s="560"/>
      <c r="Q31" s="568">
        <v>93</v>
      </c>
    </row>
    <row r="32" spans="1:17" ht="14.45" customHeight="1" x14ac:dyDescent="0.2">
      <c r="A32" s="554" t="s">
        <v>1535</v>
      </c>
      <c r="B32" s="555" t="s">
        <v>1342</v>
      </c>
      <c r="C32" s="555" t="s">
        <v>1343</v>
      </c>
      <c r="D32" s="555" t="s">
        <v>1424</v>
      </c>
      <c r="E32" s="555" t="s">
        <v>1425</v>
      </c>
      <c r="F32" s="567">
        <v>3</v>
      </c>
      <c r="G32" s="567">
        <v>516</v>
      </c>
      <c r="H32" s="567"/>
      <c r="I32" s="567">
        <v>172</v>
      </c>
      <c r="J32" s="567">
        <v>3</v>
      </c>
      <c r="K32" s="567">
        <v>522</v>
      </c>
      <c r="L32" s="567"/>
      <c r="M32" s="567">
        <v>174</v>
      </c>
      <c r="N32" s="567">
        <v>10</v>
      </c>
      <c r="O32" s="567">
        <v>1830</v>
      </c>
      <c r="P32" s="560"/>
      <c r="Q32" s="568">
        <v>183</v>
      </c>
    </row>
    <row r="33" spans="1:17" ht="14.45" customHeight="1" x14ac:dyDescent="0.2">
      <c r="A33" s="554" t="s">
        <v>1535</v>
      </c>
      <c r="B33" s="555" t="s">
        <v>1342</v>
      </c>
      <c r="C33" s="555" t="s">
        <v>1343</v>
      </c>
      <c r="D33" s="555" t="s">
        <v>1428</v>
      </c>
      <c r="E33" s="555" t="s">
        <v>1429</v>
      </c>
      <c r="F33" s="567">
        <v>1</v>
      </c>
      <c r="G33" s="567">
        <v>178</v>
      </c>
      <c r="H33" s="567"/>
      <c r="I33" s="567">
        <v>178</v>
      </c>
      <c r="J33" s="567"/>
      <c r="K33" s="567"/>
      <c r="L33" s="567"/>
      <c r="M33" s="567"/>
      <c r="N33" s="567"/>
      <c r="O33" s="567"/>
      <c r="P33" s="560"/>
      <c r="Q33" s="568"/>
    </row>
    <row r="34" spans="1:17" ht="14.45" customHeight="1" x14ac:dyDescent="0.2">
      <c r="A34" s="554" t="s">
        <v>1535</v>
      </c>
      <c r="B34" s="555" t="s">
        <v>1342</v>
      </c>
      <c r="C34" s="555" t="s">
        <v>1343</v>
      </c>
      <c r="D34" s="555" t="s">
        <v>1430</v>
      </c>
      <c r="E34" s="555" t="s">
        <v>1431</v>
      </c>
      <c r="F34" s="567">
        <v>2</v>
      </c>
      <c r="G34" s="567">
        <v>534</v>
      </c>
      <c r="H34" s="567"/>
      <c r="I34" s="567">
        <v>267</v>
      </c>
      <c r="J34" s="567">
        <v>8</v>
      </c>
      <c r="K34" s="567">
        <v>2152</v>
      </c>
      <c r="L34" s="567"/>
      <c r="M34" s="567">
        <v>269</v>
      </c>
      <c r="N34" s="567">
        <v>4</v>
      </c>
      <c r="O34" s="567">
        <v>1152</v>
      </c>
      <c r="P34" s="560"/>
      <c r="Q34" s="568">
        <v>288</v>
      </c>
    </row>
    <row r="35" spans="1:17" ht="14.45" customHeight="1" x14ac:dyDescent="0.2">
      <c r="A35" s="554" t="s">
        <v>1535</v>
      </c>
      <c r="B35" s="555" t="s">
        <v>1342</v>
      </c>
      <c r="C35" s="555" t="s">
        <v>1343</v>
      </c>
      <c r="D35" s="555" t="s">
        <v>1432</v>
      </c>
      <c r="E35" s="555" t="s">
        <v>1433</v>
      </c>
      <c r="F35" s="567">
        <v>9</v>
      </c>
      <c r="G35" s="567">
        <v>19314</v>
      </c>
      <c r="H35" s="567"/>
      <c r="I35" s="567">
        <v>2146</v>
      </c>
      <c r="J35" s="567">
        <v>4</v>
      </c>
      <c r="K35" s="567">
        <v>8628</v>
      </c>
      <c r="L35" s="567"/>
      <c r="M35" s="567">
        <v>2157</v>
      </c>
      <c r="N35" s="567"/>
      <c r="O35" s="567"/>
      <c r="P35" s="560"/>
      <c r="Q35" s="568"/>
    </row>
    <row r="36" spans="1:17" ht="14.45" customHeight="1" x14ac:dyDescent="0.2">
      <c r="A36" s="554" t="s">
        <v>1535</v>
      </c>
      <c r="B36" s="555" t="s">
        <v>1342</v>
      </c>
      <c r="C36" s="555" t="s">
        <v>1343</v>
      </c>
      <c r="D36" s="555" t="s">
        <v>1436</v>
      </c>
      <c r="E36" s="555" t="s">
        <v>1437</v>
      </c>
      <c r="F36" s="567">
        <v>2</v>
      </c>
      <c r="G36" s="567">
        <v>870</v>
      </c>
      <c r="H36" s="567"/>
      <c r="I36" s="567">
        <v>435</v>
      </c>
      <c r="J36" s="567">
        <v>3</v>
      </c>
      <c r="K36" s="567">
        <v>1326</v>
      </c>
      <c r="L36" s="567"/>
      <c r="M36" s="567">
        <v>442</v>
      </c>
      <c r="N36" s="567">
        <v>13</v>
      </c>
      <c r="O36" s="567">
        <v>5928</v>
      </c>
      <c r="P36" s="560"/>
      <c r="Q36" s="568">
        <v>456</v>
      </c>
    </row>
    <row r="37" spans="1:17" ht="14.45" customHeight="1" x14ac:dyDescent="0.2">
      <c r="A37" s="554" t="s">
        <v>1535</v>
      </c>
      <c r="B37" s="555" t="s">
        <v>1342</v>
      </c>
      <c r="C37" s="555" t="s">
        <v>1343</v>
      </c>
      <c r="D37" s="555" t="s">
        <v>1438</v>
      </c>
      <c r="E37" s="555" t="s">
        <v>1439</v>
      </c>
      <c r="F37" s="567">
        <v>1</v>
      </c>
      <c r="G37" s="567">
        <v>865</v>
      </c>
      <c r="H37" s="567"/>
      <c r="I37" s="567">
        <v>865</v>
      </c>
      <c r="J37" s="567"/>
      <c r="K37" s="567"/>
      <c r="L37" s="567"/>
      <c r="M37" s="567"/>
      <c r="N37" s="567"/>
      <c r="O37" s="567"/>
      <c r="P37" s="560"/>
      <c r="Q37" s="568"/>
    </row>
    <row r="38" spans="1:17" ht="14.45" customHeight="1" x14ac:dyDescent="0.2">
      <c r="A38" s="554" t="s">
        <v>1535</v>
      </c>
      <c r="B38" s="555" t="s">
        <v>1342</v>
      </c>
      <c r="C38" s="555" t="s">
        <v>1343</v>
      </c>
      <c r="D38" s="555" t="s">
        <v>1441</v>
      </c>
      <c r="E38" s="555" t="s">
        <v>1442</v>
      </c>
      <c r="F38" s="567">
        <v>2</v>
      </c>
      <c r="G38" s="567">
        <v>10524</v>
      </c>
      <c r="H38" s="567"/>
      <c r="I38" s="567">
        <v>5262</v>
      </c>
      <c r="J38" s="567"/>
      <c r="K38" s="567"/>
      <c r="L38" s="567"/>
      <c r="M38" s="567"/>
      <c r="N38" s="567"/>
      <c r="O38" s="567"/>
      <c r="P38" s="560"/>
      <c r="Q38" s="568"/>
    </row>
    <row r="39" spans="1:17" ht="14.45" customHeight="1" x14ac:dyDescent="0.2">
      <c r="A39" s="554" t="s">
        <v>1535</v>
      </c>
      <c r="B39" s="555" t="s">
        <v>1342</v>
      </c>
      <c r="C39" s="555" t="s">
        <v>1343</v>
      </c>
      <c r="D39" s="555" t="s">
        <v>1445</v>
      </c>
      <c r="E39" s="555" t="s">
        <v>1446</v>
      </c>
      <c r="F39" s="567">
        <v>1</v>
      </c>
      <c r="G39" s="567">
        <v>291</v>
      </c>
      <c r="H39" s="567"/>
      <c r="I39" s="567">
        <v>291</v>
      </c>
      <c r="J39" s="567">
        <v>1</v>
      </c>
      <c r="K39" s="567">
        <v>293</v>
      </c>
      <c r="L39" s="567"/>
      <c r="M39" s="567">
        <v>293</v>
      </c>
      <c r="N39" s="567"/>
      <c r="O39" s="567"/>
      <c r="P39" s="560"/>
      <c r="Q39" s="568"/>
    </row>
    <row r="40" spans="1:17" ht="14.45" customHeight="1" x14ac:dyDescent="0.2">
      <c r="A40" s="554" t="s">
        <v>1535</v>
      </c>
      <c r="B40" s="555" t="s">
        <v>1342</v>
      </c>
      <c r="C40" s="555" t="s">
        <v>1343</v>
      </c>
      <c r="D40" s="555" t="s">
        <v>1447</v>
      </c>
      <c r="E40" s="555" t="s">
        <v>1448</v>
      </c>
      <c r="F40" s="567">
        <v>1</v>
      </c>
      <c r="G40" s="567">
        <v>1118</v>
      </c>
      <c r="H40" s="567"/>
      <c r="I40" s="567">
        <v>1118</v>
      </c>
      <c r="J40" s="567">
        <v>1</v>
      </c>
      <c r="K40" s="567">
        <v>1132</v>
      </c>
      <c r="L40" s="567"/>
      <c r="M40" s="567">
        <v>1132</v>
      </c>
      <c r="N40" s="567">
        <v>9</v>
      </c>
      <c r="O40" s="567">
        <v>10791</v>
      </c>
      <c r="P40" s="560"/>
      <c r="Q40" s="568">
        <v>1199</v>
      </c>
    </row>
    <row r="41" spans="1:17" ht="14.45" customHeight="1" x14ac:dyDescent="0.2">
      <c r="A41" s="554" t="s">
        <v>1535</v>
      </c>
      <c r="B41" s="555" t="s">
        <v>1342</v>
      </c>
      <c r="C41" s="555" t="s">
        <v>1343</v>
      </c>
      <c r="D41" s="555" t="s">
        <v>1453</v>
      </c>
      <c r="E41" s="555" t="s">
        <v>1454</v>
      </c>
      <c r="F41" s="567"/>
      <c r="G41" s="567"/>
      <c r="H41" s="567"/>
      <c r="I41" s="567"/>
      <c r="J41" s="567"/>
      <c r="K41" s="567"/>
      <c r="L41" s="567"/>
      <c r="M41" s="567"/>
      <c r="N41" s="567">
        <v>2</v>
      </c>
      <c r="O41" s="567">
        <v>5202</v>
      </c>
      <c r="P41" s="560"/>
      <c r="Q41" s="568">
        <v>2601</v>
      </c>
    </row>
    <row r="42" spans="1:17" ht="14.45" customHeight="1" x14ac:dyDescent="0.2">
      <c r="A42" s="554" t="s">
        <v>1535</v>
      </c>
      <c r="B42" s="555" t="s">
        <v>1342</v>
      </c>
      <c r="C42" s="555" t="s">
        <v>1343</v>
      </c>
      <c r="D42" s="555" t="s">
        <v>1455</v>
      </c>
      <c r="E42" s="555" t="s">
        <v>1456</v>
      </c>
      <c r="F42" s="567">
        <v>1</v>
      </c>
      <c r="G42" s="567">
        <v>0</v>
      </c>
      <c r="H42" s="567"/>
      <c r="I42" s="567">
        <v>0</v>
      </c>
      <c r="J42" s="567">
        <v>1</v>
      </c>
      <c r="K42" s="567">
        <v>0</v>
      </c>
      <c r="L42" s="567"/>
      <c r="M42" s="567">
        <v>0</v>
      </c>
      <c r="N42" s="567"/>
      <c r="O42" s="567"/>
      <c r="P42" s="560"/>
      <c r="Q42" s="568"/>
    </row>
    <row r="43" spans="1:17" ht="14.45" customHeight="1" x14ac:dyDescent="0.2">
      <c r="A43" s="554" t="s">
        <v>1535</v>
      </c>
      <c r="B43" s="555" t="s">
        <v>1342</v>
      </c>
      <c r="C43" s="555" t="s">
        <v>1343</v>
      </c>
      <c r="D43" s="555" t="s">
        <v>1481</v>
      </c>
      <c r="E43" s="555" t="s">
        <v>1482</v>
      </c>
      <c r="F43" s="567"/>
      <c r="G43" s="567"/>
      <c r="H43" s="567"/>
      <c r="I43" s="567"/>
      <c r="J43" s="567"/>
      <c r="K43" s="567"/>
      <c r="L43" s="567"/>
      <c r="M43" s="567"/>
      <c r="N43" s="567">
        <v>1</v>
      </c>
      <c r="O43" s="567">
        <v>3427</v>
      </c>
      <c r="P43" s="560"/>
      <c r="Q43" s="568">
        <v>3427</v>
      </c>
    </row>
    <row r="44" spans="1:17" ht="14.45" customHeight="1" x14ac:dyDescent="0.2">
      <c r="A44" s="554" t="s">
        <v>1535</v>
      </c>
      <c r="B44" s="555" t="s">
        <v>1498</v>
      </c>
      <c r="C44" s="555" t="s">
        <v>1343</v>
      </c>
      <c r="D44" s="555" t="s">
        <v>1499</v>
      </c>
      <c r="E44" s="555" t="s">
        <v>1500</v>
      </c>
      <c r="F44" s="567">
        <v>2</v>
      </c>
      <c r="G44" s="567">
        <v>450</v>
      </c>
      <c r="H44" s="567"/>
      <c r="I44" s="567">
        <v>225</v>
      </c>
      <c r="J44" s="567">
        <v>3</v>
      </c>
      <c r="K44" s="567">
        <v>678</v>
      </c>
      <c r="L44" s="567"/>
      <c r="M44" s="567">
        <v>226</v>
      </c>
      <c r="N44" s="567">
        <v>11</v>
      </c>
      <c r="O44" s="567">
        <v>2596</v>
      </c>
      <c r="P44" s="560"/>
      <c r="Q44" s="568">
        <v>236</v>
      </c>
    </row>
    <row r="45" spans="1:17" ht="14.45" customHeight="1" x14ac:dyDescent="0.2">
      <c r="A45" s="554" t="s">
        <v>1535</v>
      </c>
      <c r="B45" s="555" t="s">
        <v>1498</v>
      </c>
      <c r="C45" s="555" t="s">
        <v>1343</v>
      </c>
      <c r="D45" s="555" t="s">
        <v>1501</v>
      </c>
      <c r="E45" s="555" t="s">
        <v>1502</v>
      </c>
      <c r="F45" s="567">
        <v>3</v>
      </c>
      <c r="G45" s="567">
        <v>3330</v>
      </c>
      <c r="H45" s="567"/>
      <c r="I45" s="567">
        <v>1110</v>
      </c>
      <c r="J45" s="567">
        <v>4</v>
      </c>
      <c r="K45" s="567">
        <v>4456</v>
      </c>
      <c r="L45" s="567"/>
      <c r="M45" s="567">
        <v>1114</v>
      </c>
      <c r="N45" s="567">
        <v>7</v>
      </c>
      <c r="O45" s="567">
        <v>8036</v>
      </c>
      <c r="P45" s="560"/>
      <c r="Q45" s="568">
        <v>1148</v>
      </c>
    </row>
    <row r="46" spans="1:17" ht="14.45" customHeight="1" x14ac:dyDescent="0.2">
      <c r="A46" s="554" t="s">
        <v>1535</v>
      </c>
      <c r="B46" s="555" t="s">
        <v>1498</v>
      </c>
      <c r="C46" s="555" t="s">
        <v>1343</v>
      </c>
      <c r="D46" s="555" t="s">
        <v>1503</v>
      </c>
      <c r="E46" s="555" t="s">
        <v>1504</v>
      </c>
      <c r="F46" s="567">
        <v>12</v>
      </c>
      <c r="G46" s="567">
        <v>19584</v>
      </c>
      <c r="H46" s="567"/>
      <c r="I46" s="567">
        <v>1632</v>
      </c>
      <c r="J46" s="567">
        <v>18</v>
      </c>
      <c r="K46" s="567">
        <v>29448</v>
      </c>
      <c r="L46" s="567"/>
      <c r="M46" s="567">
        <v>1636</v>
      </c>
      <c r="N46" s="567">
        <v>50</v>
      </c>
      <c r="O46" s="567">
        <v>83500</v>
      </c>
      <c r="P46" s="560"/>
      <c r="Q46" s="568">
        <v>1670</v>
      </c>
    </row>
    <row r="47" spans="1:17" ht="14.45" customHeight="1" x14ac:dyDescent="0.2">
      <c r="A47" s="554" t="s">
        <v>1536</v>
      </c>
      <c r="B47" s="555" t="s">
        <v>1342</v>
      </c>
      <c r="C47" s="555" t="s">
        <v>1343</v>
      </c>
      <c r="D47" s="555" t="s">
        <v>1344</v>
      </c>
      <c r="E47" s="555" t="s">
        <v>1345</v>
      </c>
      <c r="F47" s="567">
        <v>6</v>
      </c>
      <c r="G47" s="567">
        <v>13554</v>
      </c>
      <c r="H47" s="567"/>
      <c r="I47" s="567">
        <v>2259</v>
      </c>
      <c r="J47" s="567"/>
      <c r="K47" s="567"/>
      <c r="L47" s="567"/>
      <c r="M47" s="567"/>
      <c r="N47" s="567">
        <v>2</v>
      </c>
      <c r="O47" s="567">
        <v>4878</v>
      </c>
      <c r="P47" s="560"/>
      <c r="Q47" s="568">
        <v>2439</v>
      </c>
    </row>
    <row r="48" spans="1:17" ht="14.45" customHeight="1" x14ac:dyDescent="0.2">
      <c r="A48" s="554" t="s">
        <v>1536</v>
      </c>
      <c r="B48" s="555" t="s">
        <v>1342</v>
      </c>
      <c r="C48" s="555" t="s">
        <v>1343</v>
      </c>
      <c r="D48" s="555" t="s">
        <v>1346</v>
      </c>
      <c r="E48" s="555" t="s">
        <v>1347</v>
      </c>
      <c r="F48" s="567">
        <v>71</v>
      </c>
      <c r="G48" s="567">
        <v>4189</v>
      </c>
      <c r="H48" s="567"/>
      <c r="I48" s="567">
        <v>59</v>
      </c>
      <c r="J48" s="567">
        <v>92</v>
      </c>
      <c r="K48" s="567">
        <v>5428</v>
      </c>
      <c r="L48" s="567"/>
      <c r="M48" s="567">
        <v>59</v>
      </c>
      <c r="N48" s="567">
        <v>131</v>
      </c>
      <c r="O48" s="567">
        <v>8253</v>
      </c>
      <c r="P48" s="560"/>
      <c r="Q48" s="568">
        <v>63</v>
      </c>
    </row>
    <row r="49" spans="1:17" ht="14.45" customHeight="1" x14ac:dyDescent="0.2">
      <c r="A49" s="554" t="s">
        <v>1536</v>
      </c>
      <c r="B49" s="555" t="s">
        <v>1342</v>
      </c>
      <c r="C49" s="555" t="s">
        <v>1343</v>
      </c>
      <c r="D49" s="555" t="s">
        <v>1348</v>
      </c>
      <c r="E49" s="555" t="s">
        <v>1349</v>
      </c>
      <c r="F49" s="567">
        <v>8</v>
      </c>
      <c r="G49" s="567">
        <v>1056</v>
      </c>
      <c r="H49" s="567"/>
      <c r="I49" s="567">
        <v>132</v>
      </c>
      <c r="J49" s="567">
        <v>14</v>
      </c>
      <c r="K49" s="567">
        <v>1862</v>
      </c>
      <c r="L49" s="567"/>
      <c r="M49" s="567">
        <v>133</v>
      </c>
      <c r="N49" s="567">
        <v>10</v>
      </c>
      <c r="O49" s="567">
        <v>1430</v>
      </c>
      <c r="P49" s="560"/>
      <c r="Q49" s="568">
        <v>143</v>
      </c>
    </row>
    <row r="50" spans="1:17" ht="14.45" customHeight="1" x14ac:dyDescent="0.2">
      <c r="A50" s="554" t="s">
        <v>1536</v>
      </c>
      <c r="B50" s="555" t="s">
        <v>1342</v>
      </c>
      <c r="C50" s="555" t="s">
        <v>1343</v>
      </c>
      <c r="D50" s="555" t="s">
        <v>1350</v>
      </c>
      <c r="E50" s="555" t="s">
        <v>1351</v>
      </c>
      <c r="F50" s="567"/>
      <c r="G50" s="567"/>
      <c r="H50" s="567"/>
      <c r="I50" s="567"/>
      <c r="J50" s="567"/>
      <c r="K50" s="567"/>
      <c r="L50" s="567"/>
      <c r="M50" s="567"/>
      <c r="N50" s="567">
        <v>1</v>
      </c>
      <c r="O50" s="567">
        <v>207</v>
      </c>
      <c r="P50" s="560"/>
      <c r="Q50" s="568">
        <v>207</v>
      </c>
    </row>
    <row r="51" spans="1:17" ht="14.45" customHeight="1" x14ac:dyDescent="0.2">
      <c r="A51" s="554" t="s">
        <v>1536</v>
      </c>
      <c r="B51" s="555" t="s">
        <v>1342</v>
      </c>
      <c r="C51" s="555" t="s">
        <v>1343</v>
      </c>
      <c r="D51" s="555" t="s">
        <v>1354</v>
      </c>
      <c r="E51" s="555" t="s">
        <v>1355</v>
      </c>
      <c r="F51" s="567">
        <v>139</v>
      </c>
      <c r="G51" s="567">
        <v>25437</v>
      </c>
      <c r="H51" s="567"/>
      <c r="I51" s="567">
        <v>183</v>
      </c>
      <c r="J51" s="567">
        <v>252</v>
      </c>
      <c r="K51" s="567">
        <v>46620</v>
      </c>
      <c r="L51" s="567"/>
      <c r="M51" s="567">
        <v>185</v>
      </c>
      <c r="N51" s="567">
        <v>302</v>
      </c>
      <c r="O51" s="567">
        <v>58890</v>
      </c>
      <c r="P51" s="560"/>
      <c r="Q51" s="568">
        <v>195</v>
      </c>
    </row>
    <row r="52" spans="1:17" ht="14.45" customHeight="1" x14ac:dyDescent="0.2">
      <c r="A52" s="554" t="s">
        <v>1536</v>
      </c>
      <c r="B52" s="555" t="s">
        <v>1342</v>
      </c>
      <c r="C52" s="555" t="s">
        <v>1343</v>
      </c>
      <c r="D52" s="555" t="s">
        <v>1356</v>
      </c>
      <c r="E52" s="555" t="s">
        <v>1357</v>
      </c>
      <c r="F52" s="567"/>
      <c r="G52" s="567"/>
      <c r="H52" s="567"/>
      <c r="I52" s="567"/>
      <c r="J52" s="567">
        <v>1</v>
      </c>
      <c r="K52" s="567">
        <v>579</v>
      </c>
      <c r="L52" s="567"/>
      <c r="M52" s="567">
        <v>579</v>
      </c>
      <c r="N52" s="567"/>
      <c r="O52" s="567"/>
      <c r="P52" s="560"/>
      <c r="Q52" s="568"/>
    </row>
    <row r="53" spans="1:17" ht="14.45" customHeight="1" x14ac:dyDescent="0.2">
      <c r="A53" s="554" t="s">
        <v>1536</v>
      </c>
      <c r="B53" s="555" t="s">
        <v>1342</v>
      </c>
      <c r="C53" s="555" t="s">
        <v>1343</v>
      </c>
      <c r="D53" s="555" t="s">
        <v>1358</v>
      </c>
      <c r="E53" s="555" t="s">
        <v>1359</v>
      </c>
      <c r="F53" s="567">
        <v>128</v>
      </c>
      <c r="G53" s="567">
        <v>43648</v>
      </c>
      <c r="H53" s="567"/>
      <c r="I53" s="567">
        <v>341</v>
      </c>
      <c r="J53" s="567">
        <v>111</v>
      </c>
      <c r="K53" s="567">
        <v>38184</v>
      </c>
      <c r="L53" s="567"/>
      <c r="M53" s="567">
        <v>344</v>
      </c>
      <c r="N53" s="567">
        <v>83</v>
      </c>
      <c r="O53" s="567">
        <v>30212</v>
      </c>
      <c r="P53" s="560"/>
      <c r="Q53" s="568">
        <v>364</v>
      </c>
    </row>
    <row r="54" spans="1:17" ht="14.45" customHeight="1" x14ac:dyDescent="0.2">
      <c r="A54" s="554" t="s">
        <v>1536</v>
      </c>
      <c r="B54" s="555" t="s">
        <v>1342</v>
      </c>
      <c r="C54" s="555" t="s">
        <v>1343</v>
      </c>
      <c r="D54" s="555" t="s">
        <v>1360</v>
      </c>
      <c r="E54" s="555" t="s">
        <v>1361</v>
      </c>
      <c r="F54" s="567"/>
      <c r="G54" s="567"/>
      <c r="H54" s="567"/>
      <c r="I54" s="567"/>
      <c r="J54" s="567">
        <v>2</v>
      </c>
      <c r="K54" s="567">
        <v>928</v>
      </c>
      <c r="L54" s="567"/>
      <c r="M54" s="567">
        <v>464</v>
      </c>
      <c r="N54" s="567">
        <v>1</v>
      </c>
      <c r="O54" s="567">
        <v>487</v>
      </c>
      <c r="P54" s="560"/>
      <c r="Q54" s="568">
        <v>487</v>
      </c>
    </row>
    <row r="55" spans="1:17" ht="14.45" customHeight="1" x14ac:dyDescent="0.2">
      <c r="A55" s="554" t="s">
        <v>1536</v>
      </c>
      <c r="B55" s="555" t="s">
        <v>1342</v>
      </c>
      <c r="C55" s="555" t="s">
        <v>1343</v>
      </c>
      <c r="D55" s="555" t="s">
        <v>1362</v>
      </c>
      <c r="E55" s="555" t="s">
        <v>1363</v>
      </c>
      <c r="F55" s="567">
        <v>383</v>
      </c>
      <c r="G55" s="567">
        <v>134433</v>
      </c>
      <c r="H55" s="567"/>
      <c r="I55" s="567">
        <v>351</v>
      </c>
      <c r="J55" s="567">
        <v>403</v>
      </c>
      <c r="K55" s="567">
        <v>142259</v>
      </c>
      <c r="L55" s="567"/>
      <c r="M55" s="567">
        <v>353</v>
      </c>
      <c r="N55" s="567">
        <v>335</v>
      </c>
      <c r="O55" s="567">
        <v>121940</v>
      </c>
      <c r="P55" s="560"/>
      <c r="Q55" s="568">
        <v>364</v>
      </c>
    </row>
    <row r="56" spans="1:17" ht="14.45" customHeight="1" x14ac:dyDescent="0.2">
      <c r="A56" s="554" t="s">
        <v>1536</v>
      </c>
      <c r="B56" s="555" t="s">
        <v>1342</v>
      </c>
      <c r="C56" s="555" t="s">
        <v>1343</v>
      </c>
      <c r="D56" s="555" t="s">
        <v>1374</v>
      </c>
      <c r="E56" s="555" t="s">
        <v>1375</v>
      </c>
      <c r="F56" s="567">
        <v>16</v>
      </c>
      <c r="G56" s="567">
        <v>800</v>
      </c>
      <c r="H56" s="567"/>
      <c r="I56" s="567">
        <v>50</v>
      </c>
      <c r="J56" s="567">
        <v>21</v>
      </c>
      <c r="K56" s="567">
        <v>1071</v>
      </c>
      <c r="L56" s="567"/>
      <c r="M56" s="567">
        <v>51</v>
      </c>
      <c r="N56" s="567">
        <v>18</v>
      </c>
      <c r="O56" s="567">
        <v>954</v>
      </c>
      <c r="P56" s="560"/>
      <c r="Q56" s="568">
        <v>53</v>
      </c>
    </row>
    <row r="57" spans="1:17" ht="14.45" customHeight="1" x14ac:dyDescent="0.2">
      <c r="A57" s="554" t="s">
        <v>1536</v>
      </c>
      <c r="B57" s="555" t="s">
        <v>1342</v>
      </c>
      <c r="C57" s="555" t="s">
        <v>1343</v>
      </c>
      <c r="D57" s="555" t="s">
        <v>1376</v>
      </c>
      <c r="E57" s="555" t="s">
        <v>1377</v>
      </c>
      <c r="F57" s="567">
        <v>109</v>
      </c>
      <c r="G57" s="567">
        <v>43491</v>
      </c>
      <c r="H57" s="567"/>
      <c r="I57" s="567">
        <v>399</v>
      </c>
      <c r="J57" s="567">
        <v>97</v>
      </c>
      <c r="K57" s="567">
        <v>39285</v>
      </c>
      <c r="L57" s="567"/>
      <c r="M57" s="567">
        <v>405</v>
      </c>
      <c r="N57" s="567">
        <v>78</v>
      </c>
      <c r="O57" s="567">
        <v>33072</v>
      </c>
      <c r="P57" s="560"/>
      <c r="Q57" s="568">
        <v>424</v>
      </c>
    </row>
    <row r="58" spans="1:17" ht="14.45" customHeight="1" x14ac:dyDescent="0.2">
      <c r="A58" s="554" t="s">
        <v>1536</v>
      </c>
      <c r="B58" s="555" t="s">
        <v>1342</v>
      </c>
      <c r="C58" s="555" t="s">
        <v>1343</v>
      </c>
      <c r="D58" s="555" t="s">
        <v>1378</v>
      </c>
      <c r="E58" s="555" t="s">
        <v>1379</v>
      </c>
      <c r="F58" s="567">
        <v>24</v>
      </c>
      <c r="G58" s="567">
        <v>912</v>
      </c>
      <c r="H58" s="567"/>
      <c r="I58" s="567">
        <v>38</v>
      </c>
      <c r="J58" s="567">
        <v>31</v>
      </c>
      <c r="K58" s="567">
        <v>1209</v>
      </c>
      <c r="L58" s="567"/>
      <c r="M58" s="567">
        <v>39</v>
      </c>
      <c r="N58" s="567">
        <v>11</v>
      </c>
      <c r="O58" s="567">
        <v>440</v>
      </c>
      <c r="P58" s="560"/>
      <c r="Q58" s="568">
        <v>40</v>
      </c>
    </row>
    <row r="59" spans="1:17" ht="14.45" customHeight="1" x14ac:dyDescent="0.2">
      <c r="A59" s="554" t="s">
        <v>1536</v>
      </c>
      <c r="B59" s="555" t="s">
        <v>1342</v>
      </c>
      <c r="C59" s="555" t="s">
        <v>1343</v>
      </c>
      <c r="D59" s="555" t="s">
        <v>1380</v>
      </c>
      <c r="E59" s="555" t="s">
        <v>1381</v>
      </c>
      <c r="F59" s="567">
        <v>2</v>
      </c>
      <c r="G59" s="567">
        <v>536</v>
      </c>
      <c r="H59" s="567"/>
      <c r="I59" s="567">
        <v>268</v>
      </c>
      <c r="J59" s="567">
        <v>1</v>
      </c>
      <c r="K59" s="567">
        <v>270</v>
      </c>
      <c r="L59" s="567"/>
      <c r="M59" s="567">
        <v>270</v>
      </c>
      <c r="N59" s="567"/>
      <c r="O59" s="567"/>
      <c r="P59" s="560"/>
      <c r="Q59" s="568"/>
    </row>
    <row r="60" spans="1:17" ht="14.45" customHeight="1" x14ac:dyDescent="0.2">
      <c r="A60" s="554" t="s">
        <v>1536</v>
      </c>
      <c r="B60" s="555" t="s">
        <v>1342</v>
      </c>
      <c r="C60" s="555" t="s">
        <v>1343</v>
      </c>
      <c r="D60" s="555" t="s">
        <v>1382</v>
      </c>
      <c r="E60" s="555" t="s">
        <v>1383</v>
      </c>
      <c r="F60" s="567">
        <v>85</v>
      </c>
      <c r="G60" s="567">
        <v>60605</v>
      </c>
      <c r="H60" s="567"/>
      <c r="I60" s="567">
        <v>713</v>
      </c>
      <c r="J60" s="567">
        <v>55</v>
      </c>
      <c r="K60" s="567">
        <v>39545</v>
      </c>
      <c r="L60" s="567"/>
      <c r="M60" s="567">
        <v>719</v>
      </c>
      <c r="N60" s="567">
        <v>59</v>
      </c>
      <c r="O60" s="567">
        <v>44604</v>
      </c>
      <c r="P60" s="560"/>
      <c r="Q60" s="568">
        <v>756</v>
      </c>
    </row>
    <row r="61" spans="1:17" ht="14.45" customHeight="1" x14ac:dyDescent="0.2">
      <c r="A61" s="554" t="s">
        <v>1536</v>
      </c>
      <c r="B61" s="555" t="s">
        <v>1342</v>
      </c>
      <c r="C61" s="555" t="s">
        <v>1343</v>
      </c>
      <c r="D61" s="555" t="s">
        <v>1384</v>
      </c>
      <c r="E61" s="555" t="s">
        <v>1385</v>
      </c>
      <c r="F61" s="567">
        <v>4</v>
      </c>
      <c r="G61" s="567">
        <v>600</v>
      </c>
      <c r="H61" s="567"/>
      <c r="I61" s="567">
        <v>150</v>
      </c>
      <c r="J61" s="567">
        <v>2</v>
      </c>
      <c r="K61" s="567">
        <v>302</v>
      </c>
      <c r="L61" s="567"/>
      <c r="M61" s="567">
        <v>151</v>
      </c>
      <c r="N61" s="567">
        <v>5</v>
      </c>
      <c r="O61" s="567">
        <v>810</v>
      </c>
      <c r="P61" s="560"/>
      <c r="Q61" s="568">
        <v>162</v>
      </c>
    </row>
    <row r="62" spans="1:17" ht="14.45" customHeight="1" x14ac:dyDescent="0.2">
      <c r="A62" s="554" t="s">
        <v>1536</v>
      </c>
      <c r="B62" s="555" t="s">
        <v>1342</v>
      </c>
      <c r="C62" s="555" t="s">
        <v>1343</v>
      </c>
      <c r="D62" s="555" t="s">
        <v>1386</v>
      </c>
      <c r="E62" s="555" t="s">
        <v>1387</v>
      </c>
      <c r="F62" s="567">
        <v>9</v>
      </c>
      <c r="G62" s="567">
        <v>2772</v>
      </c>
      <c r="H62" s="567"/>
      <c r="I62" s="567">
        <v>308</v>
      </c>
      <c r="J62" s="567">
        <v>13</v>
      </c>
      <c r="K62" s="567">
        <v>4030</v>
      </c>
      <c r="L62" s="567"/>
      <c r="M62" s="567">
        <v>310</v>
      </c>
      <c r="N62" s="567">
        <v>36</v>
      </c>
      <c r="O62" s="567">
        <v>11988</v>
      </c>
      <c r="P62" s="560"/>
      <c r="Q62" s="568">
        <v>333</v>
      </c>
    </row>
    <row r="63" spans="1:17" ht="14.45" customHeight="1" x14ac:dyDescent="0.2">
      <c r="A63" s="554" t="s">
        <v>1536</v>
      </c>
      <c r="B63" s="555" t="s">
        <v>1342</v>
      </c>
      <c r="C63" s="555" t="s">
        <v>1343</v>
      </c>
      <c r="D63" s="555" t="s">
        <v>1388</v>
      </c>
      <c r="E63" s="555" t="s">
        <v>1389</v>
      </c>
      <c r="F63" s="567">
        <v>4</v>
      </c>
      <c r="G63" s="567">
        <v>15052</v>
      </c>
      <c r="H63" s="567"/>
      <c r="I63" s="567">
        <v>3763</v>
      </c>
      <c r="J63" s="567">
        <v>2</v>
      </c>
      <c r="K63" s="567">
        <v>7598</v>
      </c>
      <c r="L63" s="567"/>
      <c r="M63" s="567">
        <v>3799</v>
      </c>
      <c r="N63" s="567">
        <v>4</v>
      </c>
      <c r="O63" s="567">
        <v>16248</v>
      </c>
      <c r="P63" s="560"/>
      <c r="Q63" s="568">
        <v>4062</v>
      </c>
    </row>
    <row r="64" spans="1:17" ht="14.45" customHeight="1" x14ac:dyDescent="0.2">
      <c r="A64" s="554" t="s">
        <v>1536</v>
      </c>
      <c r="B64" s="555" t="s">
        <v>1342</v>
      </c>
      <c r="C64" s="555" t="s">
        <v>1343</v>
      </c>
      <c r="D64" s="555" t="s">
        <v>1390</v>
      </c>
      <c r="E64" s="555" t="s">
        <v>1391</v>
      </c>
      <c r="F64" s="567">
        <v>497</v>
      </c>
      <c r="G64" s="567">
        <v>248003</v>
      </c>
      <c r="H64" s="567"/>
      <c r="I64" s="567">
        <v>499</v>
      </c>
      <c r="J64" s="567">
        <v>487</v>
      </c>
      <c r="K64" s="567">
        <v>244961</v>
      </c>
      <c r="L64" s="567"/>
      <c r="M64" s="567">
        <v>503</v>
      </c>
      <c r="N64" s="567">
        <v>551</v>
      </c>
      <c r="O64" s="567">
        <v>298091</v>
      </c>
      <c r="P64" s="560"/>
      <c r="Q64" s="568">
        <v>541</v>
      </c>
    </row>
    <row r="65" spans="1:17" ht="14.45" customHeight="1" x14ac:dyDescent="0.2">
      <c r="A65" s="554" t="s">
        <v>1536</v>
      </c>
      <c r="B65" s="555" t="s">
        <v>1342</v>
      </c>
      <c r="C65" s="555" t="s">
        <v>1343</v>
      </c>
      <c r="D65" s="555" t="s">
        <v>1392</v>
      </c>
      <c r="E65" s="555" t="s">
        <v>1393</v>
      </c>
      <c r="F65" s="567">
        <v>5</v>
      </c>
      <c r="G65" s="567">
        <v>33345</v>
      </c>
      <c r="H65" s="567"/>
      <c r="I65" s="567">
        <v>6669</v>
      </c>
      <c r="J65" s="567"/>
      <c r="K65" s="567"/>
      <c r="L65" s="567"/>
      <c r="M65" s="567"/>
      <c r="N65" s="567">
        <v>2</v>
      </c>
      <c r="O65" s="567">
        <v>14398</v>
      </c>
      <c r="P65" s="560"/>
      <c r="Q65" s="568">
        <v>7199</v>
      </c>
    </row>
    <row r="66" spans="1:17" ht="14.45" customHeight="1" x14ac:dyDescent="0.2">
      <c r="A66" s="554" t="s">
        <v>1536</v>
      </c>
      <c r="B66" s="555" t="s">
        <v>1342</v>
      </c>
      <c r="C66" s="555" t="s">
        <v>1343</v>
      </c>
      <c r="D66" s="555" t="s">
        <v>1394</v>
      </c>
      <c r="E66" s="555" t="s">
        <v>1395</v>
      </c>
      <c r="F66" s="567">
        <v>353</v>
      </c>
      <c r="G66" s="567">
        <v>132728</v>
      </c>
      <c r="H66" s="567"/>
      <c r="I66" s="567">
        <v>376</v>
      </c>
      <c r="J66" s="567">
        <v>365</v>
      </c>
      <c r="K66" s="567">
        <v>138700</v>
      </c>
      <c r="L66" s="567"/>
      <c r="M66" s="567">
        <v>380</v>
      </c>
      <c r="N66" s="567">
        <v>427</v>
      </c>
      <c r="O66" s="567">
        <v>170800</v>
      </c>
      <c r="P66" s="560"/>
      <c r="Q66" s="568">
        <v>400</v>
      </c>
    </row>
    <row r="67" spans="1:17" ht="14.45" customHeight="1" x14ac:dyDescent="0.2">
      <c r="A67" s="554" t="s">
        <v>1536</v>
      </c>
      <c r="B67" s="555" t="s">
        <v>1342</v>
      </c>
      <c r="C67" s="555" t="s">
        <v>1343</v>
      </c>
      <c r="D67" s="555" t="s">
        <v>1396</v>
      </c>
      <c r="E67" s="555" t="s">
        <v>1397</v>
      </c>
      <c r="F67" s="567"/>
      <c r="G67" s="567"/>
      <c r="H67" s="567"/>
      <c r="I67" s="567"/>
      <c r="J67" s="567">
        <v>1</v>
      </c>
      <c r="K67" s="567">
        <v>3149</v>
      </c>
      <c r="L67" s="567"/>
      <c r="M67" s="567">
        <v>3149</v>
      </c>
      <c r="N67" s="567">
        <v>1</v>
      </c>
      <c r="O67" s="567">
        <v>3375</v>
      </c>
      <c r="P67" s="560"/>
      <c r="Q67" s="568">
        <v>3375</v>
      </c>
    </row>
    <row r="68" spans="1:17" ht="14.45" customHeight="1" x14ac:dyDescent="0.2">
      <c r="A68" s="554" t="s">
        <v>1536</v>
      </c>
      <c r="B68" s="555" t="s">
        <v>1342</v>
      </c>
      <c r="C68" s="555" t="s">
        <v>1343</v>
      </c>
      <c r="D68" s="555" t="s">
        <v>1398</v>
      </c>
      <c r="E68" s="555" t="s">
        <v>1399</v>
      </c>
      <c r="F68" s="567">
        <v>1</v>
      </c>
      <c r="G68" s="567">
        <v>12</v>
      </c>
      <c r="H68" s="567"/>
      <c r="I68" s="567">
        <v>12</v>
      </c>
      <c r="J68" s="567">
        <v>4</v>
      </c>
      <c r="K68" s="567">
        <v>48</v>
      </c>
      <c r="L68" s="567"/>
      <c r="M68" s="567">
        <v>12</v>
      </c>
      <c r="N68" s="567">
        <v>1</v>
      </c>
      <c r="O68" s="567">
        <v>13</v>
      </c>
      <c r="P68" s="560"/>
      <c r="Q68" s="568">
        <v>13</v>
      </c>
    </row>
    <row r="69" spans="1:17" ht="14.45" customHeight="1" x14ac:dyDescent="0.2">
      <c r="A69" s="554" t="s">
        <v>1536</v>
      </c>
      <c r="B69" s="555" t="s">
        <v>1342</v>
      </c>
      <c r="C69" s="555" t="s">
        <v>1343</v>
      </c>
      <c r="D69" s="555" t="s">
        <v>1400</v>
      </c>
      <c r="E69" s="555"/>
      <c r="F69" s="567">
        <v>1</v>
      </c>
      <c r="G69" s="567">
        <v>12804</v>
      </c>
      <c r="H69" s="567"/>
      <c r="I69" s="567">
        <v>12804</v>
      </c>
      <c r="J69" s="567"/>
      <c r="K69" s="567"/>
      <c r="L69" s="567"/>
      <c r="M69" s="567"/>
      <c r="N69" s="567"/>
      <c r="O69" s="567"/>
      <c r="P69" s="560"/>
      <c r="Q69" s="568"/>
    </row>
    <row r="70" spans="1:17" ht="14.45" customHeight="1" x14ac:dyDescent="0.2">
      <c r="A70" s="554" t="s">
        <v>1536</v>
      </c>
      <c r="B70" s="555" t="s">
        <v>1342</v>
      </c>
      <c r="C70" s="555" t="s">
        <v>1343</v>
      </c>
      <c r="D70" s="555" t="s">
        <v>1402</v>
      </c>
      <c r="E70" s="555" t="s">
        <v>1403</v>
      </c>
      <c r="F70" s="567">
        <v>118</v>
      </c>
      <c r="G70" s="567">
        <v>13334</v>
      </c>
      <c r="H70" s="567"/>
      <c r="I70" s="567">
        <v>113</v>
      </c>
      <c r="J70" s="567">
        <v>111</v>
      </c>
      <c r="K70" s="567">
        <v>12654</v>
      </c>
      <c r="L70" s="567"/>
      <c r="M70" s="567">
        <v>114</v>
      </c>
      <c r="N70" s="567">
        <v>131</v>
      </c>
      <c r="O70" s="567">
        <v>15982</v>
      </c>
      <c r="P70" s="560"/>
      <c r="Q70" s="568">
        <v>122</v>
      </c>
    </row>
    <row r="71" spans="1:17" ht="14.45" customHeight="1" x14ac:dyDescent="0.2">
      <c r="A71" s="554" t="s">
        <v>1536</v>
      </c>
      <c r="B71" s="555" t="s">
        <v>1342</v>
      </c>
      <c r="C71" s="555" t="s">
        <v>1343</v>
      </c>
      <c r="D71" s="555" t="s">
        <v>1404</v>
      </c>
      <c r="E71" s="555" t="s">
        <v>1405</v>
      </c>
      <c r="F71" s="567">
        <v>1</v>
      </c>
      <c r="G71" s="567">
        <v>126</v>
      </c>
      <c r="H71" s="567"/>
      <c r="I71" s="567">
        <v>126</v>
      </c>
      <c r="J71" s="567">
        <v>1</v>
      </c>
      <c r="K71" s="567">
        <v>126</v>
      </c>
      <c r="L71" s="567"/>
      <c r="M71" s="567">
        <v>126</v>
      </c>
      <c r="N71" s="567">
        <v>5</v>
      </c>
      <c r="O71" s="567">
        <v>685</v>
      </c>
      <c r="P71" s="560"/>
      <c r="Q71" s="568">
        <v>137</v>
      </c>
    </row>
    <row r="72" spans="1:17" ht="14.45" customHeight="1" x14ac:dyDescent="0.2">
      <c r="A72" s="554" t="s">
        <v>1536</v>
      </c>
      <c r="B72" s="555" t="s">
        <v>1342</v>
      </c>
      <c r="C72" s="555" t="s">
        <v>1343</v>
      </c>
      <c r="D72" s="555" t="s">
        <v>1406</v>
      </c>
      <c r="E72" s="555" t="s">
        <v>1407</v>
      </c>
      <c r="F72" s="567">
        <v>36</v>
      </c>
      <c r="G72" s="567">
        <v>18000</v>
      </c>
      <c r="H72" s="567"/>
      <c r="I72" s="567">
        <v>500</v>
      </c>
      <c r="J72" s="567">
        <v>31</v>
      </c>
      <c r="K72" s="567">
        <v>15624</v>
      </c>
      <c r="L72" s="567"/>
      <c r="M72" s="567">
        <v>504</v>
      </c>
      <c r="N72" s="567">
        <v>34</v>
      </c>
      <c r="O72" s="567">
        <v>18428</v>
      </c>
      <c r="P72" s="560"/>
      <c r="Q72" s="568">
        <v>542</v>
      </c>
    </row>
    <row r="73" spans="1:17" ht="14.45" customHeight="1" x14ac:dyDescent="0.2">
      <c r="A73" s="554" t="s">
        <v>1536</v>
      </c>
      <c r="B73" s="555" t="s">
        <v>1342</v>
      </c>
      <c r="C73" s="555" t="s">
        <v>1343</v>
      </c>
      <c r="D73" s="555" t="s">
        <v>1408</v>
      </c>
      <c r="E73" s="555" t="s">
        <v>1409</v>
      </c>
      <c r="F73" s="567">
        <v>144</v>
      </c>
      <c r="G73" s="567">
        <v>66672</v>
      </c>
      <c r="H73" s="567"/>
      <c r="I73" s="567">
        <v>463</v>
      </c>
      <c r="J73" s="567">
        <v>128</v>
      </c>
      <c r="K73" s="567">
        <v>59776</v>
      </c>
      <c r="L73" s="567"/>
      <c r="M73" s="567">
        <v>467</v>
      </c>
      <c r="N73" s="567">
        <v>150</v>
      </c>
      <c r="O73" s="567">
        <v>73950</v>
      </c>
      <c r="P73" s="560"/>
      <c r="Q73" s="568">
        <v>493</v>
      </c>
    </row>
    <row r="74" spans="1:17" ht="14.45" customHeight="1" x14ac:dyDescent="0.2">
      <c r="A74" s="554" t="s">
        <v>1536</v>
      </c>
      <c r="B74" s="555" t="s">
        <v>1342</v>
      </c>
      <c r="C74" s="555" t="s">
        <v>1343</v>
      </c>
      <c r="D74" s="555" t="s">
        <v>1410</v>
      </c>
      <c r="E74" s="555" t="s">
        <v>1411</v>
      </c>
      <c r="F74" s="567">
        <v>651</v>
      </c>
      <c r="G74" s="567">
        <v>38409</v>
      </c>
      <c r="H74" s="567"/>
      <c r="I74" s="567">
        <v>59</v>
      </c>
      <c r="J74" s="567">
        <v>604</v>
      </c>
      <c r="K74" s="567">
        <v>35636</v>
      </c>
      <c r="L74" s="567"/>
      <c r="M74" s="567">
        <v>59</v>
      </c>
      <c r="N74" s="567">
        <v>762</v>
      </c>
      <c r="O74" s="567">
        <v>48006</v>
      </c>
      <c r="P74" s="560"/>
      <c r="Q74" s="568">
        <v>63</v>
      </c>
    </row>
    <row r="75" spans="1:17" ht="14.45" customHeight="1" x14ac:dyDescent="0.2">
      <c r="A75" s="554" t="s">
        <v>1536</v>
      </c>
      <c r="B75" s="555" t="s">
        <v>1342</v>
      </c>
      <c r="C75" s="555" t="s">
        <v>1343</v>
      </c>
      <c r="D75" s="555" t="s">
        <v>1412</v>
      </c>
      <c r="E75" s="555" t="s">
        <v>1413</v>
      </c>
      <c r="F75" s="567">
        <v>1</v>
      </c>
      <c r="G75" s="567">
        <v>2179</v>
      </c>
      <c r="H75" s="567"/>
      <c r="I75" s="567">
        <v>2179</v>
      </c>
      <c r="J75" s="567"/>
      <c r="K75" s="567"/>
      <c r="L75" s="567"/>
      <c r="M75" s="567"/>
      <c r="N75" s="567"/>
      <c r="O75" s="567"/>
      <c r="P75" s="560"/>
      <c r="Q75" s="568"/>
    </row>
    <row r="76" spans="1:17" ht="14.45" customHeight="1" x14ac:dyDescent="0.2">
      <c r="A76" s="554" t="s">
        <v>1536</v>
      </c>
      <c r="B76" s="555" t="s">
        <v>1342</v>
      </c>
      <c r="C76" s="555" t="s">
        <v>1343</v>
      </c>
      <c r="D76" s="555" t="s">
        <v>1412</v>
      </c>
      <c r="E76" s="555"/>
      <c r="F76" s="567"/>
      <c r="G76" s="567"/>
      <c r="H76" s="567"/>
      <c r="I76" s="567"/>
      <c r="J76" s="567">
        <v>1</v>
      </c>
      <c r="K76" s="567">
        <v>2183</v>
      </c>
      <c r="L76" s="567"/>
      <c r="M76" s="567">
        <v>2183</v>
      </c>
      <c r="N76" s="567"/>
      <c r="O76" s="567"/>
      <c r="P76" s="560"/>
      <c r="Q76" s="568"/>
    </row>
    <row r="77" spans="1:17" ht="14.45" customHeight="1" x14ac:dyDescent="0.2">
      <c r="A77" s="554" t="s">
        <v>1536</v>
      </c>
      <c r="B77" s="555" t="s">
        <v>1342</v>
      </c>
      <c r="C77" s="555" t="s">
        <v>1343</v>
      </c>
      <c r="D77" s="555" t="s">
        <v>1414</v>
      </c>
      <c r="E77" s="555" t="s">
        <v>1415</v>
      </c>
      <c r="F77" s="567">
        <v>48</v>
      </c>
      <c r="G77" s="567">
        <v>504000</v>
      </c>
      <c r="H77" s="567"/>
      <c r="I77" s="567">
        <v>10500</v>
      </c>
      <c r="J77" s="567">
        <v>52</v>
      </c>
      <c r="K77" s="567">
        <v>547560</v>
      </c>
      <c r="L77" s="567"/>
      <c r="M77" s="567">
        <v>10530</v>
      </c>
      <c r="N77" s="567">
        <v>4</v>
      </c>
      <c r="O77" s="567">
        <v>42420</v>
      </c>
      <c r="P77" s="560"/>
      <c r="Q77" s="568">
        <v>10605</v>
      </c>
    </row>
    <row r="78" spans="1:17" ht="14.45" customHeight="1" x14ac:dyDescent="0.2">
      <c r="A78" s="554" t="s">
        <v>1536</v>
      </c>
      <c r="B78" s="555" t="s">
        <v>1342</v>
      </c>
      <c r="C78" s="555" t="s">
        <v>1343</v>
      </c>
      <c r="D78" s="555" t="s">
        <v>1418</v>
      </c>
      <c r="E78" s="555" t="s">
        <v>1419</v>
      </c>
      <c r="F78" s="567">
        <v>629</v>
      </c>
      <c r="G78" s="567">
        <v>112591</v>
      </c>
      <c r="H78" s="567"/>
      <c r="I78" s="567">
        <v>179</v>
      </c>
      <c r="J78" s="567">
        <v>637</v>
      </c>
      <c r="K78" s="567">
        <v>115297</v>
      </c>
      <c r="L78" s="567"/>
      <c r="M78" s="567">
        <v>181</v>
      </c>
      <c r="N78" s="567">
        <v>743</v>
      </c>
      <c r="O78" s="567">
        <v>141170</v>
      </c>
      <c r="P78" s="560"/>
      <c r="Q78" s="568">
        <v>190</v>
      </c>
    </row>
    <row r="79" spans="1:17" ht="14.45" customHeight="1" x14ac:dyDescent="0.2">
      <c r="A79" s="554" t="s">
        <v>1536</v>
      </c>
      <c r="B79" s="555" t="s">
        <v>1342</v>
      </c>
      <c r="C79" s="555" t="s">
        <v>1343</v>
      </c>
      <c r="D79" s="555" t="s">
        <v>1420</v>
      </c>
      <c r="E79" s="555" t="s">
        <v>1421</v>
      </c>
      <c r="F79" s="567">
        <v>273</v>
      </c>
      <c r="G79" s="567">
        <v>23751</v>
      </c>
      <c r="H79" s="567"/>
      <c r="I79" s="567">
        <v>87</v>
      </c>
      <c r="J79" s="567">
        <v>260</v>
      </c>
      <c r="K79" s="567">
        <v>22880</v>
      </c>
      <c r="L79" s="567"/>
      <c r="M79" s="567">
        <v>88</v>
      </c>
      <c r="N79" s="567">
        <v>286</v>
      </c>
      <c r="O79" s="567">
        <v>26598</v>
      </c>
      <c r="P79" s="560"/>
      <c r="Q79" s="568">
        <v>93</v>
      </c>
    </row>
    <row r="80" spans="1:17" ht="14.45" customHeight="1" x14ac:dyDescent="0.2">
      <c r="A80" s="554" t="s">
        <v>1536</v>
      </c>
      <c r="B80" s="555" t="s">
        <v>1342</v>
      </c>
      <c r="C80" s="555" t="s">
        <v>1343</v>
      </c>
      <c r="D80" s="555" t="s">
        <v>1424</v>
      </c>
      <c r="E80" s="555" t="s">
        <v>1425</v>
      </c>
      <c r="F80" s="567">
        <v>8</v>
      </c>
      <c r="G80" s="567">
        <v>1376</v>
      </c>
      <c r="H80" s="567"/>
      <c r="I80" s="567">
        <v>172</v>
      </c>
      <c r="J80" s="567">
        <v>1</v>
      </c>
      <c r="K80" s="567">
        <v>174</v>
      </c>
      <c r="L80" s="567"/>
      <c r="M80" s="567">
        <v>174</v>
      </c>
      <c r="N80" s="567">
        <v>3</v>
      </c>
      <c r="O80" s="567">
        <v>549</v>
      </c>
      <c r="P80" s="560"/>
      <c r="Q80" s="568">
        <v>183</v>
      </c>
    </row>
    <row r="81" spans="1:17" ht="14.45" customHeight="1" x14ac:dyDescent="0.2">
      <c r="A81" s="554" t="s">
        <v>1536</v>
      </c>
      <c r="B81" s="555" t="s">
        <v>1342</v>
      </c>
      <c r="C81" s="555" t="s">
        <v>1343</v>
      </c>
      <c r="D81" s="555" t="s">
        <v>1426</v>
      </c>
      <c r="E81" s="555" t="s">
        <v>1427</v>
      </c>
      <c r="F81" s="567">
        <v>21</v>
      </c>
      <c r="G81" s="567">
        <v>651</v>
      </c>
      <c r="H81" s="567"/>
      <c r="I81" s="567">
        <v>31</v>
      </c>
      <c r="J81" s="567">
        <v>32</v>
      </c>
      <c r="K81" s="567">
        <v>992</v>
      </c>
      <c r="L81" s="567"/>
      <c r="M81" s="567">
        <v>31</v>
      </c>
      <c r="N81" s="567">
        <v>19</v>
      </c>
      <c r="O81" s="567">
        <v>608</v>
      </c>
      <c r="P81" s="560"/>
      <c r="Q81" s="568">
        <v>32</v>
      </c>
    </row>
    <row r="82" spans="1:17" ht="14.45" customHeight="1" x14ac:dyDescent="0.2">
      <c r="A82" s="554" t="s">
        <v>1536</v>
      </c>
      <c r="B82" s="555" t="s">
        <v>1342</v>
      </c>
      <c r="C82" s="555" t="s">
        <v>1343</v>
      </c>
      <c r="D82" s="555" t="s">
        <v>1428</v>
      </c>
      <c r="E82" s="555" t="s">
        <v>1429</v>
      </c>
      <c r="F82" s="567">
        <v>11</v>
      </c>
      <c r="G82" s="567">
        <v>1958</v>
      </c>
      <c r="H82" s="567"/>
      <c r="I82" s="567">
        <v>178</v>
      </c>
      <c r="J82" s="567">
        <v>6</v>
      </c>
      <c r="K82" s="567">
        <v>1080</v>
      </c>
      <c r="L82" s="567"/>
      <c r="M82" s="567">
        <v>180</v>
      </c>
      <c r="N82" s="567">
        <v>12</v>
      </c>
      <c r="O82" s="567">
        <v>2268</v>
      </c>
      <c r="P82" s="560"/>
      <c r="Q82" s="568">
        <v>189</v>
      </c>
    </row>
    <row r="83" spans="1:17" ht="14.45" customHeight="1" x14ac:dyDescent="0.2">
      <c r="A83" s="554" t="s">
        <v>1536</v>
      </c>
      <c r="B83" s="555" t="s">
        <v>1342</v>
      </c>
      <c r="C83" s="555" t="s">
        <v>1343</v>
      </c>
      <c r="D83" s="555" t="s">
        <v>1430</v>
      </c>
      <c r="E83" s="555" t="s">
        <v>1431</v>
      </c>
      <c r="F83" s="567">
        <v>81</v>
      </c>
      <c r="G83" s="567">
        <v>21627</v>
      </c>
      <c r="H83" s="567"/>
      <c r="I83" s="567">
        <v>267</v>
      </c>
      <c r="J83" s="567">
        <v>80</v>
      </c>
      <c r="K83" s="567">
        <v>21520</v>
      </c>
      <c r="L83" s="567"/>
      <c r="M83" s="567">
        <v>269</v>
      </c>
      <c r="N83" s="567">
        <v>72</v>
      </c>
      <c r="O83" s="567">
        <v>20736</v>
      </c>
      <c r="P83" s="560"/>
      <c r="Q83" s="568">
        <v>288</v>
      </c>
    </row>
    <row r="84" spans="1:17" ht="14.45" customHeight="1" x14ac:dyDescent="0.2">
      <c r="A84" s="554" t="s">
        <v>1536</v>
      </c>
      <c r="B84" s="555" t="s">
        <v>1342</v>
      </c>
      <c r="C84" s="555" t="s">
        <v>1343</v>
      </c>
      <c r="D84" s="555" t="s">
        <v>1432</v>
      </c>
      <c r="E84" s="555" t="s">
        <v>1433</v>
      </c>
      <c r="F84" s="567">
        <v>17</v>
      </c>
      <c r="G84" s="567">
        <v>36482</v>
      </c>
      <c r="H84" s="567"/>
      <c r="I84" s="567">
        <v>2146</v>
      </c>
      <c r="J84" s="567">
        <v>5</v>
      </c>
      <c r="K84" s="567">
        <v>10785</v>
      </c>
      <c r="L84" s="567"/>
      <c r="M84" s="567">
        <v>2157</v>
      </c>
      <c r="N84" s="567">
        <v>5</v>
      </c>
      <c r="O84" s="567">
        <v>11490</v>
      </c>
      <c r="P84" s="560"/>
      <c r="Q84" s="568">
        <v>2298</v>
      </c>
    </row>
    <row r="85" spans="1:17" ht="14.45" customHeight="1" x14ac:dyDescent="0.2">
      <c r="A85" s="554" t="s">
        <v>1536</v>
      </c>
      <c r="B85" s="555" t="s">
        <v>1342</v>
      </c>
      <c r="C85" s="555" t="s">
        <v>1343</v>
      </c>
      <c r="D85" s="555" t="s">
        <v>1436</v>
      </c>
      <c r="E85" s="555" t="s">
        <v>1437</v>
      </c>
      <c r="F85" s="567">
        <v>9</v>
      </c>
      <c r="G85" s="567">
        <v>3915</v>
      </c>
      <c r="H85" s="567"/>
      <c r="I85" s="567">
        <v>435</v>
      </c>
      <c r="J85" s="567">
        <v>3</v>
      </c>
      <c r="K85" s="567">
        <v>1326</v>
      </c>
      <c r="L85" s="567"/>
      <c r="M85" s="567">
        <v>442</v>
      </c>
      <c r="N85" s="567">
        <v>6</v>
      </c>
      <c r="O85" s="567">
        <v>2736</v>
      </c>
      <c r="P85" s="560"/>
      <c r="Q85" s="568">
        <v>456</v>
      </c>
    </row>
    <row r="86" spans="1:17" ht="14.45" customHeight="1" x14ac:dyDescent="0.2">
      <c r="A86" s="554" t="s">
        <v>1536</v>
      </c>
      <c r="B86" s="555" t="s">
        <v>1342</v>
      </c>
      <c r="C86" s="555" t="s">
        <v>1343</v>
      </c>
      <c r="D86" s="555" t="s">
        <v>1443</v>
      </c>
      <c r="E86" s="555" t="s">
        <v>1444</v>
      </c>
      <c r="F86" s="567"/>
      <c r="G86" s="567"/>
      <c r="H86" s="567"/>
      <c r="I86" s="567"/>
      <c r="J86" s="567">
        <v>19</v>
      </c>
      <c r="K86" s="567">
        <v>20653</v>
      </c>
      <c r="L86" s="567"/>
      <c r="M86" s="567">
        <v>1087</v>
      </c>
      <c r="N86" s="567"/>
      <c r="O86" s="567"/>
      <c r="P86" s="560"/>
      <c r="Q86" s="568"/>
    </row>
    <row r="87" spans="1:17" ht="14.45" customHeight="1" x14ac:dyDescent="0.2">
      <c r="A87" s="554" t="s">
        <v>1536</v>
      </c>
      <c r="B87" s="555" t="s">
        <v>1342</v>
      </c>
      <c r="C87" s="555" t="s">
        <v>1343</v>
      </c>
      <c r="D87" s="555" t="s">
        <v>1445</v>
      </c>
      <c r="E87" s="555" t="s">
        <v>1446</v>
      </c>
      <c r="F87" s="567">
        <v>10</v>
      </c>
      <c r="G87" s="567">
        <v>2910</v>
      </c>
      <c r="H87" s="567"/>
      <c r="I87" s="567">
        <v>291</v>
      </c>
      <c r="J87" s="567">
        <v>9</v>
      </c>
      <c r="K87" s="567">
        <v>2637</v>
      </c>
      <c r="L87" s="567"/>
      <c r="M87" s="567">
        <v>293</v>
      </c>
      <c r="N87" s="567">
        <v>5</v>
      </c>
      <c r="O87" s="567">
        <v>1580</v>
      </c>
      <c r="P87" s="560"/>
      <c r="Q87" s="568">
        <v>316</v>
      </c>
    </row>
    <row r="88" spans="1:17" ht="14.45" customHeight="1" x14ac:dyDescent="0.2">
      <c r="A88" s="554" t="s">
        <v>1536</v>
      </c>
      <c r="B88" s="555" t="s">
        <v>1342</v>
      </c>
      <c r="C88" s="555" t="s">
        <v>1343</v>
      </c>
      <c r="D88" s="555" t="s">
        <v>1447</v>
      </c>
      <c r="E88" s="555" t="s">
        <v>1448</v>
      </c>
      <c r="F88" s="567">
        <v>3</v>
      </c>
      <c r="G88" s="567">
        <v>3354</v>
      </c>
      <c r="H88" s="567"/>
      <c r="I88" s="567">
        <v>1118</v>
      </c>
      <c r="J88" s="567">
        <v>3</v>
      </c>
      <c r="K88" s="567">
        <v>3396</v>
      </c>
      <c r="L88" s="567"/>
      <c r="M88" s="567">
        <v>1132</v>
      </c>
      <c r="N88" s="567">
        <v>4</v>
      </c>
      <c r="O88" s="567">
        <v>4796</v>
      </c>
      <c r="P88" s="560"/>
      <c r="Q88" s="568">
        <v>1199</v>
      </c>
    </row>
    <row r="89" spans="1:17" ht="14.45" customHeight="1" x14ac:dyDescent="0.2">
      <c r="A89" s="554" t="s">
        <v>1536</v>
      </c>
      <c r="B89" s="555" t="s">
        <v>1342</v>
      </c>
      <c r="C89" s="555" t="s">
        <v>1343</v>
      </c>
      <c r="D89" s="555" t="s">
        <v>1449</v>
      </c>
      <c r="E89" s="555" t="s">
        <v>1450</v>
      </c>
      <c r="F89" s="567">
        <v>4</v>
      </c>
      <c r="G89" s="567">
        <v>436</v>
      </c>
      <c r="H89" s="567"/>
      <c r="I89" s="567">
        <v>109</v>
      </c>
      <c r="J89" s="567">
        <v>2</v>
      </c>
      <c r="K89" s="567">
        <v>220</v>
      </c>
      <c r="L89" s="567"/>
      <c r="M89" s="567">
        <v>110</v>
      </c>
      <c r="N89" s="567">
        <v>6</v>
      </c>
      <c r="O89" s="567">
        <v>702</v>
      </c>
      <c r="P89" s="560"/>
      <c r="Q89" s="568">
        <v>117</v>
      </c>
    </row>
    <row r="90" spans="1:17" ht="14.45" customHeight="1" x14ac:dyDescent="0.2">
      <c r="A90" s="554" t="s">
        <v>1536</v>
      </c>
      <c r="B90" s="555" t="s">
        <v>1342</v>
      </c>
      <c r="C90" s="555" t="s">
        <v>1343</v>
      </c>
      <c r="D90" s="555" t="s">
        <v>1451</v>
      </c>
      <c r="E90" s="555" t="s">
        <v>1452</v>
      </c>
      <c r="F90" s="567"/>
      <c r="G90" s="567"/>
      <c r="H90" s="567"/>
      <c r="I90" s="567"/>
      <c r="J90" s="567">
        <v>1</v>
      </c>
      <c r="K90" s="567">
        <v>318</v>
      </c>
      <c r="L90" s="567"/>
      <c r="M90" s="567">
        <v>318</v>
      </c>
      <c r="N90" s="567"/>
      <c r="O90" s="567"/>
      <c r="P90" s="560"/>
      <c r="Q90" s="568"/>
    </row>
    <row r="91" spans="1:17" ht="14.45" customHeight="1" x14ac:dyDescent="0.2">
      <c r="A91" s="554" t="s">
        <v>1536</v>
      </c>
      <c r="B91" s="555" t="s">
        <v>1342</v>
      </c>
      <c r="C91" s="555" t="s">
        <v>1343</v>
      </c>
      <c r="D91" s="555" t="s">
        <v>1455</v>
      </c>
      <c r="E91" s="555" t="s">
        <v>1456</v>
      </c>
      <c r="F91" s="567">
        <v>4</v>
      </c>
      <c r="G91" s="567">
        <v>0</v>
      </c>
      <c r="H91" s="567"/>
      <c r="I91" s="567">
        <v>0</v>
      </c>
      <c r="J91" s="567">
        <v>1</v>
      </c>
      <c r="K91" s="567">
        <v>0</v>
      </c>
      <c r="L91" s="567"/>
      <c r="M91" s="567">
        <v>0</v>
      </c>
      <c r="N91" s="567">
        <v>4</v>
      </c>
      <c r="O91" s="567">
        <v>8716</v>
      </c>
      <c r="P91" s="560"/>
      <c r="Q91" s="568">
        <v>2179</v>
      </c>
    </row>
    <row r="92" spans="1:17" ht="14.45" customHeight="1" x14ac:dyDescent="0.2">
      <c r="A92" s="554" t="s">
        <v>1536</v>
      </c>
      <c r="B92" s="555" t="s">
        <v>1342</v>
      </c>
      <c r="C92" s="555" t="s">
        <v>1343</v>
      </c>
      <c r="D92" s="555" t="s">
        <v>1457</v>
      </c>
      <c r="E92" s="555" t="s">
        <v>1458</v>
      </c>
      <c r="F92" s="567"/>
      <c r="G92" s="567"/>
      <c r="H92" s="567"/>
      <c r="I92" s="567"/>
      <c r="J92" s="567"/>
      <c r="K92" s="567"/>
      <c r="L92" s="567"/>
      <c r="M92" s="567"/>
      <c r="N92" s="567">
        <v>3</v>
      </c>
      <c r="O92" s="567">
        <v>38379</v>
      </c>
      <c r="P92" s="560"/>
      <c r="Q92" s="568">
        <v>12793</v>
      </c>
    </row>
    <row r="93" spans="1:17" ht="14.45" customHeight="1" x14ac:dyDescent="0.2">
      <c r="A93" s="554" t="s">
        <v>1536</v>
      </c>
      <c r="B93" s="555" t="s">
        <v>1342</v>
      </c>
      <c r="C93" s="555" t="s">
        <v>1343</v>
      </c>
      <c r="D93" s="555" t="s">
        <v>1459</v>
      </c>
      <c r="E93" s="555" t="s">
        <v>1460</v>
      </c>
      <c r="F93" s="567"/>
      <c r="G93" s="567"/>
      <c r="H93" s="567"/>
      <c r="I93" s="567"/>
      <c r="J93" s="567">
        <v>1</v>
      </c>
      <c r="K93" s="567">
        <v>0</v>
      </c>
      <c r="L93" s="567"/>
      <c r="M93" s="567">
        <v>0</v>
      </c>
      <c r="N93" s="567"/>
      <c r="O93" s="567"/>
      <c r="P93" s="560"/>
      <c r="Q93" s="568"/>
    </row>
    <row r="94" spans="1:17" ht="14.45" customHeight="1" x14ac:dyDescent="0.2">
      <c r="A94" s="554" t="s">
        <v>1536</v>
      </c>
      <c r="B94" s="555" t="s">
        <v>1342</v>
      </c>
      <c r="C94" s="555" t="s">
        <v>1343</v>
      </c>
      <c r="D94" s="555" t="s">
        <v>1461</v>
      </c>
      <c r="E94" s="555" t="s">
        <v>1462</v>
      </c>
      <c r="F94" s="567">
        <v>4</v>
      </c>
      <c r="G94" s="567">
        <v>19212</v>
      </c>
      <c r="H94" s="567"/>
      <c r="I94" s="567">
        <v>4803</v>
      </c>
      <c r="J94" s="567">
        <v>19</v>
      </c>
      <c r="K94" s="567">
        <v>91656</v>
      </c>
      <c r="L94" s="567"/>
      <c r="M94" s="567">
        <v>4824</v>
      </c>
      <c r="N94" s="567">
        <v>4</v>
      </c>
      <c r="O94" s="567">
        <v>19556</v>
      </c>
      <c r="P94" s="560"/>
      <c r="Q94" s="568">
        <v>4889</v>
      </c>
    </row>
    <row r="95" spans="1:17" ht="14.45" customHeight="1" x14ac:dyDescent="0.2">
      <c r="A95" s="554" t="s">
        <v>1536</v>
      </c>
      <c r="B95" s="555" t="s">
        <v>1342</v>
      </c>
      <c r="C95" s="555" t="s">
        <v>1343</v>
      </c>
      <c r="D95" s="555" t="s">
        <v>1463</v>
      </c>
      <c r="E95" s="555" t="s">
        <v>1464</v>
      </c>
      <c r="F95" s="567">
        <v>3</v>
      </c>
      <c r="G95" s="567">
        <v>1836</v>
      </c>
      <c r="H95" s="567"/>
      <c r="I95" s="567">
        <v>612</v>
      </c>
      <c r="J95" s="567">
        <v>16</v>
      </c>
      <c r="K95" s="567">
        <v>9840</v>
      </c>
      <c r="L95" s="567"/>
      <c r="M95" s="567">
        <v>615</v>
      </c>
      <c r="N95" s="567">
        <v>3</v>
      </c>
      <c r="O95" s="567">
        <v>1926</v>
      </c>
      <c r="P95" s="560"/>
      <c r="Q95" s="568">
        <v>642</v>
      </c>
    </row>
    <row r="96" spans="1:17" ht="14.45" customHeight="1" x14ac:dyDescent="0.2">
      <c r="A96" s="554" t="s">
        <v>1536</v>
      </c>
      <c r="B96" s="555" t="s">
        <v>1342</v>
      </c>
      <c r="C96" s="555" t="s">
        <v>1343</v>
      </c>
      <c r="D96" s="555" t="s">
        <v>1465</v>
      </c>
      <c r="E96" s="555" t="s">
        <v>1466</v>
      </c>
      <c r="F96" s="567">
        <v>4</v>
      </c>
      <c r="G96" s="567">
        <v>11380</v>
      </c>
      <c r="H96" s="567"/>
      <c r="I96" s="567">
        <v>2845</v>
      </c>
      <c r="J96" s="567">
        <v>1</v>
      </c>
      <c r="K96" s="567">
        <v>2849</v>
      </c>
      <c r="L96" s="567"/>
      <c r="M96" s="567">
        <v>2849</v>
      </c>
      <c r="N96" s="567"/>
      <c r="O96" s="567"/>
      <c r="P96" s="560"/>
      <c r="Q96" s="568"/>
    </row>
    <row r="97" spans="1:17" ht="14.45" customHeight="1" x14ac:dyDescent="0.2">
      <c r="A97" s="554" t="s">
        <v>1536</v>
      </c>
      <c r="B97" s="555" t="s">
        <v>1342</v>
      </c>
      <c r="C97" s="555" t="s">
        <v>1343</v>
      </c>
      <c r="D97" s="555" t="s">
        <v>1467</v>
      </c>
      <c r="E97" s="555" t="s">
        <v>1468</v>
      </c>
      <c r="F97" s="567">
        <v>24</v>
      </c>
      <c r="G97" s="567">
        <v>182064</v>
      </c>
      <c r="H97" s="567"/>
      <c r="I97" s="567">
        <v>7586</v>
      </c>
      <c r="J97" s="567">
        <v>60</v>
      </c>
      <c r="K97" s="567">
        <v>455820</v>
      </c>
      <c r="L97" s="567"/>
      <c r="M97" s="567">
        <v>7597</v>
      </c>
      <c r="N97" s="567">
        <v>9</v>
      </c>
      <c r="O97" s="567">
        <v>68949</v>
      </c>
      <c r="P97" s="560"/>
      <c r="Q97" s="568">
        <v>7661</v>
      </c>
    </row>
    <row r="98" spans="1:17" ht="14.45" customHeight="1" x14ac:dyDescent="0.2">
      <c r="A98" s="554" t="s">
        <v>1536</v>
      </c>
      <c r="B98" s="555" t="s">
        <v>1342</v>
      </c>
      <c r="C98" s="555" t="s">
        <v>1343</v>
      </c>
      <c r="D98" s="555" t="s">
        <v>1469</v>
      </c>
      <c r="E98" s="555" t="s">
        <v>1470</v>
      </c>
      <c r="F98" s="567">
        <v>4</v>
      </c>
      <c r="G98" s="567">
        <v>64048</v>
      </c>
      <c r="H98" s="567"/>
      <c r="I98" s="567">
        <v>16012</v>
      </c>
      <c r="J98" s="567"/>
      <c r="K98" s="567"/>
      <c r="L98" s="567"/>
      <c r="M98" s="567"/>
      <c r="N98" s="567">
        <v>2</v>
      </c>
      <c r="O98" s="567">
        <v>32096</v>
      </c>
      <c r="P98" s="560"/>
      <c r="Q98" s="568">
        <v>16048</v>
      </c>
    </row>
    <row r="99" spans="1:17" ht="14.45" customHeight="1" x14ac:dyDescent="0.2">
      <c r="A99" s="554" t="s">
        <v>1536</v>
      </c>
      <c r="B99" s="555" t="s">
        <v>1342</v>
      </c>
      <c r="C99" s="555" t="s">
        <v>1343</v>
      </c>
      <c r="D99" s="555" t="s">
        <v>1471</v>
      </c>
      <c r="E99" s="555" t="s">
        <v>1472</v>
      </c>
      <c r="F99" s="567">
        <v>2</v>
      </c>
      <c r="G99" s="567">
        <v>7678</v>
      </c>
      <c r="H99" s="567"/>
      <c r="I99" s="567">
        <v>3839</v>
      </c>
      <c r="J99" s="567">
        <v>10</v>
      </c>
      <c r="K99" s="567">
        <v>38430</v>
      </c>
      <c r="L99" s="567"/>
      <c r="M99" s="567">
        <v>3843</v>
      </c>
      <c r="N99" s="567">
        <v>8</v>
      </c>
      <c r="O99" s="567">
        <v>31016</v>
      </c>
      <c r="P99" s="560"/>
      <c r="Q99" s="568">
        <v>3877</v>
      </c>
    </row>
    <row r="100" spans="1:17" ht="14.45" customHeight="1" x14ac:dyDescent="0.2">
      <c r="A100" s="554" t="s">
        <v>1536</v>
      </c>
      <c r="B100" s="555" t="s">
        <v>1342</v>
      </c>
      <c r="C100" s="555" t="s">
        <v>1343</v>
      </c>
      <c r="D100" s="555" t="s">
        <v>1477</v>
      </c>
      <c r="E100" s="555" t="s">
        <v>1478</v>
      </c>
      <c r="F100" s="567"/>
      <c r="G100" s="567"/>
      <c r="H100" s="567"/>
      <c r="I100" s="567"/>
      <c r="J100" s="567"/>
      <c r="K100" s="567"/>
      <c r="L100" s="567"/>
      <c r="M100" s="567"/>
      <c r="N100" s="567">
        <v>1</v>
      </c>
      <c r="O100" s="567">
        <v>562</v>
      </c>
      <c r="P100" s="560"/>
      <c r="Q100" s="568">
        <v>562</v>
      </c>
    </row>
    <row r="101" spans="1:17" ht="14.45" customHeight="1" x14ac:dyDescent="0.2">
      <c r="A101" s="554" t="s">
        <v>1536</v>
      </c>
      <c r="B101" s="555" t="s">
        <v>1342</v>
      </c>
      <c r="C101" s="555" t="s">
        <v>1343</v>
      </c>
      <c r="D101" s="555" t="s">
        <v>1479</v>
      </c>
      <c r="E101" s="555" t="s">
        <v>1480</v>
      </c>
      <c r="F101" s="567"/>
      <c r="G101" s="567"/>
      <c r="H101" s="567"/>
      <c r="I101" s="567"/>
      <c r="J101" s="567"/>
      <c r="K101" s="567"/>
      <c r="L101" s="567"/>
      <c r="M101" s="567"/>
      <c r="N101" s="567">
        <v>3</v>
      </c>
      <c r="O101" s="567">
        <v>9597</v>
      </c>
      <c r="P101" s="560"/>
      <c r="Q101" s="568">
        <v>3199</v>
      </c>
    </row>
    <row r="102" spans="1:17" ht="14.45" customHeight="1" x14ac:dyDescent="0.2">
      <c r="A102" s="554" t="s">
        <v>1537</v>
      </c>
      <c r="B102" s="555" t="s">
        <v>1342</v>
      </c>
      <c r="C102" s="555" t="s">
        <v>1343</v>
      </c>
      <c r="D102" s="555" t="s">
        <v>1344</v>
      </c>
      <c r="E102" s="555" t="s">
        <v>1345</v>
      </c>
      <c r="F102" s="567"/>
      <c r="G102" s="567"/>
      <c r="H102" s="567"/>
      <c r="I102" s="567"/>
      <c r="J102" s="567">
        <v>3</v>
      </c>
      <c r="K102" s="567">
        <v>6840</v>
      </c>
      <c r="L102" s="567"/>
      <c r="M102" s="567">
        <v>2280</v>
      </c>
      <c r="N102" s="567">
        <v>1</v>
      </c>
      <c r="O102" s="567">
        <v>2439</v>
      </c>
      <c r="P102" s="560"/>
      <c r="Q102" s="568">
        <v>2439</v>
      </c>
    </row>
    <row r="103" spans="1:17" ht="14.45" customHeight="1" x14ac:dyDescent="0.2">
      <c r="A103" s="554" t="s">
        <v>1537</v>
      </c>
      <c r="B103" s="555" t="s">
        <v>1342</v>
      </c>
      <c r="C103" s="555" t="s">
        <v>1343</v>
      </c>
      <c r="D103" s="555" t="s">
        <v>1346</v>
      </c>
      <c r="E103" s="555" t="s">
        <v>1347</v>
      </c>
      <c r="F103" s="567">
        <v>115</v>
      </c>
      <c r="G103" s="567">
        <v>6785</v>
      </c>
      <c r="H103" s="567"/>
      <c r="I103" s="567">
        <v>59</v>
      </c>
      <c r="J103" s="567">
        <v>89</v>
      </c>
      <c r="K103" s="567">
        <v>5251</v>
      </c>
      <c r="L103" s="567"/>
      <c r="M103" s="567">
        <v>59</v>
      </c>
      <c r="N103" s="567">
        <v>115</v>
      </c>
      <c r="O103" s="567">
        <v>7245</v>
      </c>
      <c r="P103" s="560"/>
      <c r="Q103" s="568">
        <v>63</v>
      </c>
    </row>
    <row r="104" spans="1:17" ht="14.45" customHeight="1" x14ac:dyDescent="0.2">
      <c r="A104" s="554" t="s">
        <v>1537</v>
      </c>
      <c r="B104" s="555" t="s">
        <v>1342</v>
      </c>
      <c r="C104" s="555" t="s">
        <v>1343</v>
      </c>
      <c r="D104" s="555" t="s">
        <v>1348</v>
      </c>
      <c r="E104" s="555" t="s">
        <v>1349</v>
      </c>
      <c r="F104" s="567">
        <v>4</v>
      </c>
      <c r="G104" s="567">
        <v>528</v>
      </c>
      <c r="H104" s="567"/>
      <c r="I104" s="567">
        <v>132</v>
      </c>
      <c r="J104" s="567">
        <v>4</v>
      </c>
      <c r="K104" s="567">
        <v>532</v>
      </c>
      <c r="L104" s="567"/>
      <c r="M104" s="567">
        <v>133</v>
      </c>
      <c r="N104" s="567">
        <v>3</v>
      </c>
      <c r="O104" s="567">
        <v>429</v>
      </c>
      <c r="P104" s="560"/>
      <c r="Q104" s="568">
        <v>143</v>
      </c>
    </row>
    <row r="105" spans="1:17" ht="14.45" customHeight="1" x14ac:dyDescent="0.2">
      <c r="A105" s="554" t="s">
        <v>1537</v>
      </c>
      <c r="B105" s="555" t="s">
        <v>1342</v>
      </c>
      <c r="C105" s="555" t="s">
        <v>1343</v>
      </c>
      <c r="D105" s="555" t="s">
        <v>1350</v>
      </c>
      <c r="E105" s="555" t="s">
        <v>1351</v>
      </c>
      <c r="F105" s="567">
        <v>7</v>
      </c>
      <c r="G105" s="567">
        <v>1330</v>
      </c>
      <c r="H105" s="567"/>
      <c r="I105" s="567">
        <v>190</v>
      </c>
      <c r="J105" s="567">
        <v>4</v>
      </c>
      <c r="K105" s="567">
        <v>768</v>
      </c>
      <c r="L105" s="567"/>
      <c r="M105" s="567">
        <v>192</v>
      </c>
      <c r="N105" s="567">
        <v>5</v>
      </c>
      <c r="O105" s="567">
        <v>1035</v>
      </c>
      <c r="P105" s="560"/>
      <c r="Q105" s="568">
        <v>207</v>
      </c>
    </row>
    <row r="106" spans="1:17" ht="14.45" customHeight="1" x14ac:dyDescent="0.2">
      <c r="A106" s="554" t="s">
        <v>1537</v>
      </c>
      <c r="B106" s="555" t="s">
        <v>1342</v>
      </c>
      <c r="C106" s="555" t="s">
        <v>1343</v>
      </c>
      <c r="D106" s="555" t="s">
        <v>1354</v>
      </c>
      <c r="E106" s="555" t="s">
        <v>1355</v>
      </c>
      <c r="F106" s="567">
        <v>155</v>
      </c>
      <c r="G106" s="567">
        <v>28365</v>
      </c>
      <c r="H106" s="567"/>
      <c r="I106" s="567">
        <v>183</v>
      </c>
      <c r="J106" s="567">
        <v>144</v>
      </c>
      <c r="K106" s="567">
        <v>26640</v>
      </c>
      <c r="L106" s="567"/>
      <c r="M106" s="567">
        <v>185</v>
      </c>
      <c r="N106" s="567">
        <v>225</v>
      </c>
      <c r="O106" s="567">
        <v>43875</v>
      </c>
      <c r="P106" s="560"/>
      <c r="Q106" s="568">
        <v>195</v>
      </c>
    </row>
    <row r="107" spans="1:17" ht="14.45" customHeight="1" x14ac:dyDescent="0.2">
      <c r="A107" s="554" t="s">
        <v>1537</v>
      </c>
      <c r="B107" s="555" t="s">
        <v>1342</v>
      </c>
      <c r="C107" s="555" t="s">
        <v>1343</v>
      </c>
      <c r="D107" s="555" t="s">
        <v>1356</v>
      </c>
      <c r="E107" s="555" t="s">
        <v>1357</v>
      </c>
      <c r="F107" s="567">
        <v>77</v>
      </c>
      <c r="G107" s="567">
        <v>44275</v>
      </c>
      <c r="H107" s="567"/>
      <c r="I107" s="567">
        <v>575</v>
      </c>
      <c r="J107" s="567">
        <v>48</v>
      </c>
      <c r="K107" s="567">
        <v>27792</v>
      </c>
      <c r="L107" s="567"/>
      <c r="M107" s="567">
        <v>579</v>
      </c>
      <c r="N107" s="567">
        <v>70</v>
      </c>
      <c r="O107" s="567">
        <v>43610</v>
      </c>
      <c r="P107" s="560"/>
      <c r="Q107" s="568">
        <v>623</v>
      </c>
    </row>
    <row r="108" spans="1:17" ht="14.45" customHeight="1" x14ac:dyDescent="0.2">
      <c r="A108" s="554" t="s">
        <v>1537</v>
      </c>
      <c r="B108" s="555" t="s">
        <v>1342</v>
      </c>
      <c r="C108" s="555" t="s">
        <v>1343</v>
      </c>
      <c r="D108" s="555" t="s">
        <v>1358</v>
      </c>
      <c r="E108" s="555" t="s">
        <v>1359</v>
      </c>
      <c r="F108" s="567">
        <v>287</v>
      </c>
      <c r="G108" s="567">
        <v>97867</v>
      </c>
      <c r="H108" s="567"/>
      <c r="I108" s="567">
        <v>341</v>
      </c>
      <c r="J108" s="567">
        <v>234</v>
      </c>
      <c r="K108" s="567">
        <v>80496</v>
      </c>
      <c r="L108" s="567"/>
      <c r="M108" s="567">
        <v>344</v>
      </c>
      <c r="N108" s="567">
        <v>313</v>
      </c>
      <c r="O108" s="567">
        <v>113932</v>
      </c>
      <c r="P108" s="560"/>
      <c r="Q108" s="568">
        <v>364</v>
      </c>
    </row>
    <row r="109" spans="1:17" ht="14.45" customHeight="1" x14ac:dyDescent="0.2">
      <c r="A109" s="554" t="s">
        <v>1537</v>
      </c>
      <c r="B109" s="555" t="s">
        <v>1342</v>
      </c>
      <c r="C109" s="555" t="s">
        <v>1343</v>
      </c>
      <c r="D109" s="555" t="s">
        <v>1360</v>
      </c>
      <c r="E109" s="555" t="s">
        <v>1361</v>
      </c>
      <c r="F109" s="567">
        <v>7</v>
      </c>
      <c r="G109" s="567">
        <v>3234</v>
      </c>
      <c r="H109" s="567"/>
      <c r="I109" s="567">
        <v>462</v>
      </c>
      <c r="J109" s="567">
        <v>7</v>
      </c>
      <c r="K109" s="567">
        <v>3248</v>
      </c>
      <c r="L109" s="567"/>
      <c r="M109" s="567">
        <v>464</v>
      </c>
      <c r="N109" s="567">
        <v>7</v>
      </c>
      <c r="O109" s="567">
        <v>3409</v>
      </c>
      <c r="P109" s="560"/>
      <c r="Q109" s="568">
        <v>487</v>
      </c>
    </row>
    <row r="110" spans="1:17" ht="14.45" customHeight="1" x14ac:dyDescent="0.2">
      <c r="A110" s="554" t="s">
        <v>1537</v>
      </c>
      <c r="B110" s="555" t="s">
        <v>1342</v>
      </c>
      <c r="C110" s="555" t="s">
        <v>1343</v>
      </c>
      <c r="D110" s="555" t="s">
        <v>1362</v>
      </c>
      <c r="E110" s="555" t="s">
        <v>1363</v>
      </c>
      <c r="F110" s="567">
        <v>772</v>
      </c>
      <c r="G110" s="567">
        <v>270972</v>
      </c>
      <c r="H110" s="567"/>
      <c r="I110" s="567">
        <v>351</v>
      </c>
      <c r="J110" s="567">
        <v>522</v>
      </c>
      <c r="K110" s="567">
        <v>184266</v>
      </c>
      <c r="L110" s="567"/>
      <c r="M110" s="567">
        <v>353</v>
      </c>
      <c r="N110" s="567">
        <v>649</v>
      </c>
      <c r="O110" s="567">
        <v>236236</v>
      </c>
      <c r="P110" s="560"/>
      <c r="Q110" s="568">
        <v>364</v>
      </c>
    </row>
    <row r="111" spans="1:17" ht="14.45" customHeight="1" x14ac:dyDescent="0.2">
      <c r="A111" s="554" t="s">
        <v>1537</v>
      </c>
      <c r="B111" s="555" t="s">
        <v>1342</v>
      </c>
      <c r="C111" s="555" t="s">
        <v>1343</v>
      </c>
      <c r="D111" s="555" t="s">
        <v>1364</v>
      </c>
      <c r="E111" s="555" t="s">
        <v>1365</v>
      </c>
      <c r="F111" s="567">
        <v>44</v>
      </c>
      <c r="G111" s="567">
        <v>73040</v>
      </c>
      <c r="H111" s="567"/>
      <c r="I111" s="567">
        <v>1660</v>
      </c>
      <c r="J111" s="567">
        <v>34</v>
      </c>
      <c r="K111" s="567">
        <v>56610</v>
      </c>
      <c r="L111" s="567"/>
      <c r="M111" s="567">
        <v>1665</v>
      </c>
      <c r="N111" s="567">
        <v>65</v>
      </c>
      <c r="O111" s="567">
        <v>112580</v>
      </c>
      <c r="P111" s="560"/>
      <c r="Q111" s="568">
        <v>1732</v>
      </c>
    </row>
    <row r="112" spans="1:17" ht="14.45" customHeight="1" x14ac:dyDescent="0.2">
      <c r="A112" s="554" t="s">
        <v>1537</v>
      </c>
      <c r="B112" s="555" t="s">
        <v>1342</v>
      </c>
      <c r="C112" s="555" t="s">
        <v>1343</v>
      </c>
      <c r="D112" s="555" t="s">
        <v>1366</v>
      </c>
      <c r="E112" s="555" t="s">
        <v>1367</v>
      </c>
      <c r="F112" s="567">
        <v>21</v>
      </c>
      <c r="G112" s="567">
        <v>132027</v>
      </c>
      <c r="H112" s="567"/>
      <c r="I112" s="567">
        <v>6287</v>
      </c>
      <c r="J112" s="567">
        <v>15</v>
      </c>
      <c r="K112" s="567">
        <v>94890</v>
      </c>
      <c r="L112" s="567"/>
      <c r="M112" s="567">
        <v>6326</v>
      </c>
      <c r="N112" s="567">
        <v>27</v>
      </c>
      <c r="O112" s="567">
        <v>180711</v>
      </c>
      <c r="P112" s="560"/>
      <c r="Q112" s="568">
        <v>6693</v>
      </c>
    </row>
    <row r="113" spans="1:17" ht="14.45" customHeight="1" x14ac:dyDescent="0.2">
      <c r="A113" s="554" t="s">
        <v>1537</v>
      </c>
      <c r="B113" s="555" t="s">
        <v>1342</v>
      </c>
      <c r="C113" s="555" t="s">
        <v>1343</v>
      </c>
      <c r="D113" s="555" t="s">
        <v>1370</v>
      </c>
      <c r="E113" s="555" t="s">
        <v>1371</v>
      </c>
      <c r="F113" s="567"/>
      <c r="G113" s="567"/>
      <c r="H113" s="567"/>
      <c r="I113" s="567"/>
      <c r="J113" s="567"/>
      <c r="K113" s="567"/>
      <c r="L113" s="567"/>
      <c r="M113" s="567"/>
      <c r="N113" s="567">
        <v>1</v>
      </c>
      <c r="O113" s="567">
        <v>230</v>
      </c>
      <c r="P113" s="560"/>
      <c r="Q113" s="568">
        <v>230</v>
      </c>
    </row>
    <row r="114" spans="1:17" ht="14.45" customHeight="1" x14ac:dyDescent="0.2">
      <c r="A114" s="554" t="s">
        <v>1537</v>
      </c>
      <c r="B114" s="555" t="s">
        <v>1342</v>
      </c>
      <c r="C114" s="555" t="s">
        <v>1343</v>
      </c>
      <c r="D114" s="555" t="s">
        <v>1372</v>
      </c>
      <c r="E114" s="555" t="s">
        <v>1373</v>
      </c>
      <c r="F114" s="567">
        <v>1</v>
      </c>
      <c r="G114" s="567">
        <v>139</v>
      </c>
      <c r="H114" s="567"/>
      <c r="I114" s="567">
        <v>139</v>
      </c>
      <c r="J114" s="567"/>
      <c r="K114" s="567"/>
      <c r="L114" s="567"/>
      <c r="M114" s="567"/>
      <c r="N114" s="567"/>
      <c r="O114" s="567"/>
      <c r="P114" s="560"/>
      <c r="Q114" s="568"/>
    </row>
    <row r="115" spans="1:17" ht="14.45" customHeight="1" x14ac:dyDescent="0.2">
      <c r="A115" s="554" t="s">
        <v>1537</v>
      </c>
      <c r="B115" s="555" t="s">
        <v>1342</v>
      </c>
      <c r="C115" s="555" t="s">
        <v>1343</v>
      </c>
      <c r="D115" s="555" t="s">
        <v>1374</v>
      </c>
      <c r="E115" s="555" t="s">
        <v>1375</v>
      </c>
      <c r="F115" s="567">
        <v>6</v>
      </c>
      <c r="G115" s="567">
        <v>300</v>
      </c>
      <c r="H115" s="567"/>
      <c r="I115" s="567">
        <v>50</v>
      </c>
      <c r="J115" s="567">
        <v>4</v>
      </c>
      <c r="K115" s="567">
        <v>204</v>
      </c>
      <c r="L115" s="567"/>
      <c r="M115" s="567">
        <v>51</v>
      </c>
      <c r="N115" s="567">
        <v>8</v>
      </c>
      <c r="O115" s="567">
        <v>424</v>
      </c>
      <c r="P115" s="560"/>
      <c r="Q115" s="568">
        <v>53</v>
      </c>
    </row>
    <row r="116" spans="1:17" ht="14.45" customHeight="1" x14ac:dyDescent="0.2">
      <c r="A116" s="554" t="s">
        <v>1537</v>
      </c>
      <c r="B116" s="555" t="s">
        <v>1342</v>
      </c>
      <c r="C116" s="555" t="s">
        <v>1343</v>
      </c>
      <c r="D116" s="555" t="s">
        <v>1376</v>
      </c>
      <c r="E116" s="555" t="s">
        <v>1377</v>
      </c>
      <c r="F116" s="567">
        <v>46</v>
      </c>
      <c r="G116" s="567">
        <v>18354</v>
      </c>
      <c r="H116" s="567"/>
      <c r="I116" s="567">
        <v>399</v>
      </c>
      <c r="J116" s="567">
        <v>34</v>
      </c>
      <c r="K116" s="567">
        <v>13770</v>
      </c>
      <c r="L116" s="567"/>
      <c r="M116" s="567">
        <v>405</v>
      </c>
      <c r="N116" s="567">
        <v>48</v>
      </c>
      <c r="O116" s="567">
        <v>20352</v>
      </c>
      <c r="P116" s="560"/>
      <c r="Q116" s="568">
        <v>424</v>
      </c>
    </row>
    <row r="117" spans="1:17" ht="14.45" customHeight="1" x14ac:dyDescent="0.2">
      <c r="A117" s="554" t="s">
        <v>1537</v>
      </c>
      <c r="B117" s="555" t="s">
        <v>1342</v>
      </c>
      <c r="C117" s="555" t="s">
        <v>1343</v>
      </c>
      <c r="D117" s="555" t="s">
        <v>1378</v>
      </c>
      <c r="E117" s="555" t="s">
        <v>1379</v>
      </c>
      <c r="F117" s="567">
        <v>2</v>
      </c>
      <c r="G117" s="567">
        <v>76</v>
      </c>
      <c r="H117" s="567"/>
      <c r="I117" s="567">
        <v>38</v>
      </c>
      <c r="J117" s="567">
        <v>4</v>
      </c>
      <c r="K117" s="567">
        <v>156</v>
      </c>
      <c r="L117" s="567"/>
      <c r="M117" s="567">
        <v>39</v>
      </c>
      <c r="N117" s="567">
        <v>5</v>
      </c>
      <c r="O117" s="567">
        <v>200</v>
      </c>
      <c r="P117" s="560"/>
      <c r="Q117" s="568">
        <v>40</v>
      </c>
    </row>
    <row r="118" spans="1:17" ht="14.45" customHeight="1" x14ac:dyDescent="0.2">
      <c r="A118" s="554" t="s">
        <v>1537</v>
      </c>
      <c r="B118" s="555" t="s">
        <v>1342</v>
      </c>
      <c r="C118" s="555" t="s">
        <v>1343</v>
      </c>
      <c r="D118" s="555" t="s">
        <v>1380</v>
      </c>
      <c r="E118" s="555" t="s">
        <v>1381</v>
      </c>
      <c r="F118" s="567">
        <v>2</v>
      </c>
      <c r="G118" s="567">
        <v>536</v>
      </c>
      <c r="H118" s="567"/>
      <c r="I118" s="567">
        <v>268</v>
      </c>
      <c r="J118" s="567"/>
      <c r="K118" s="567"/>
      <c r="L118" s="567"/>
      <c r="M118" s="567"/>
      <c r="N118" s="567"/>
      <c r="O118" s="567"/>
      <c r="P118" s="560"/>
      <c r="Q118" s="568"/>
    </row>
    <row r="119" spans="1:17" ht="14.45" customHeight="1" x14ac:dyDescent="0.2">
      <c r="A119" s="554" t="s">
        <v>1537</v>
      </c>
      <c r="B119" s="555" t="s">
        <v>1342</v>
      </c>
      <c r="C119" s="555" t="s">
        <v>1343</v>
      </c>
      <c r="D119" s="555" t="s">
        <v>1382</v>
      </c>
      <c r="E119" s="555" t="s">
        <v>1383</v>
      </c>
      <c r="F119" s="567">
        <v>40</v>
      </c>
      <c r="G119" s="567">
        <v>28520</v>
      </c>
      <c r="H119" s="567"/>
      <c r="I119" s="567">
        <v>713</v>
      </c>
      <c r="J119" s="567">
        <v>26</v>
      </c>
      <c r="K119" s="567">
        <v>18694</v>
      </c>
      <c r="L119" s="567"/>
      <c r="M119" s="567">
        <v>719</v>
      </c>
      <c r="N119" s="567">
        <v>34</v>
      </c>
      <c r="O119" s="567">
        <v>25704</v>
      </c>
      <c r="P119" s="560"/>
      <c r="Q119" s="568">
        <v>756</v>
      </c>
    </row>
    <row r="120" spans="1:17" ht="14.45" customHeight="1" x14ac:dyDescent="0.2">
      <c r="A120" s="554" t="s">
        <v>1537</v>
      </c>
      <c r="B120" s="555" t="s">
        <v>1342</v>
      </c>
      <c r="C120" s="555" t="s">
        <v>1343</v>
      </c>
      <c r="D120" s="555" t="s">
        <v>1384</v>
      </c>
      <c r="E120" s="555" t="s">
        <v>1385</v>
      </c>
      <c r="F120" s="567">
        <v>2</v>
      </c>
      <c r="G120" s="567">
        <v>300</v>
      </c>
      <c r="H120" s="567"/>
      <c r="I120" s="567">
        <v>150</v>
      </c>
      <c r="J120" s="567">
        <v>1</v>
      </c>
      <c r="K120" s="567">
        <v>151</v>
      </c>
      <c r="L120" s="567"/>
      <c r="M120" s="567">
        <v>151</v>
      </c>
      <c r="N120" s="567"/>
      <c r="O120" s="567"/>
      <c r="P120" s="560"/>
      <c r="Q120" s="568"/>
    </row>
    <row r="121" spans="1:17" ht="14.45" customHeight="1" x14ac:dyDescent="0.2">
      <c r="A121" s="554" t="s">
        <v>1537</v>
      </c>
      <c r="B121" s="555" t="s">
        <v>1342</v>
      </c>
      <c r="C121" s="555" t="s">
        <v>1343</v>
      </c>
      <c r="D121" s="555" t="s">
        <v>1386</v>
      </c>
      <c r="E121" s="555" t="s">
        <v>1387</v>
      </c>
      <c r="F121" s="567">
        <v>32</v>
      </c>
      <c r="G121" s="567">
        <v>9856</v>
      </c>
      <c r="H121" s="567"/>
      <c r="I121" s="567">
        <v>308</v>
      </c>
      <c r="J121" s="567">
        <v>25</v>
      </c>
      <c r="K121" s="567">
        <v>7750</v>
      </c>
      <c r="L121" s="567"/>
      <c r="M121" s="567">
        <v>310</v>
      </c>
      <c r="N121" s="567">
        <v>28</v>
      </c>
      <c r="O121" s="567">
        <v>9324</v>
      </c>
      <c r="P121" s="560"/>
      <c r="Q121" s="568">
        <v>333</v>
      </c>
    </row>
    <row r="122" spans="1:17" ht="14.45" customHeight="1" x14ac:dyDescent="0.2">
      <c r="A122" s="554" t="s">
        <v>1537</v>
      </c>
      <c r="B122" s="555" t="s">
        <v>1342</v>
      </c>
      <c r="C122" s="555" t="s">
        <v>1343</v>
      </c>
      <c r="D122" s="555" t="s">
        <v>1388</v>
      </c>
      <c r="E122" s="555" t="s">
        <v>1389</v>
      </c>
      <c r="F122" s="567">
        <v>1</v>
      </c>
      <c r="G122" s="567">
        <v>3763</v>
      </c>
      <c r="H122" s="567"/>
      <c r="I122" s="567">
        <v>3763</v>
      </c>
      <c r="J122" s="567">
        <v>1</v>
      </c>
      <c r="K122" s="567">
        <v>3799</v>
      </c>
      <c r="L122" s="567"/>
      <c r="M122" s="567">
        <v>3799</v>
      </c>
      <c r="N122" s="567">
        <v>2</v>
      </c>
      <c r="O122" s="567">
        <v>8124</v>
      </c>
      <c r="P122" s="560"/>
      <c r="Q122" s="568">
        <v>4062</v>
      </c>
    </row>
    <row r="123" spans="1:17" ht="14.45" customHeight="1" x14ac:dyDescent="0.2">
      <c r="A123" s="554" t="s">
        <v>1537</v>
      </c>
      <c r="B123" s="555" t="s">
        <v>1342</v>
      </c>
      <c r="C123" s="555" t="s">
        <v>1343</v>
      </c>
      <c r="D123" s="555" t="s">
        <v>1390</v>
      </c>
      <c r="E123" s="555" t="s">
        <v>1391</v>
      </c>
      <c r="F123" s="567">
        <v>238</v>
      </c>
      <c r="G123" s="567">
        <v>118762</v>
      </c>
      <c r="H123" s="567"/>
      <c r="I123" s="567">
        <v>499</v>
      </c>
      <c r="J123" s="567">
        <v>174</v>
      </c>
      <c r="K123" s="567">
        <v>87522</v>
      </c>
      <c r="L123" s="567"/>
      <c r="M123" s="567">
        <v>503</v>
      </c>
      <c r="N123" s="567">
        <v>206</v>
      </c>
      <c r="O123" s="567">
        <v>111446</v>
      </c>
      <c r="P123" s="560"/>
      <c r="Q123" s="568">
        <v>541</v>
      </c>
    </row>
    <row r="124" spans="1:17" ht="14.45" customHeight="1" x14ac:dyDescent="0.2">
      <c r="A124" s="554" t="s">
        <v>1537</v>
      </c>
      <c r="B124" s="555" t="s">
        <v>1342</v>
      </c>
      <c r="C124" s="555" t="s">
        <v>1343</v>
      </c>
      <c r="D124" s="555" t="s">
        <v>1392</v>
      </c>
      <c r="E124" s="555" t="s">
        <v>1393</v>
      </c>
      <c r="F124" s="567"/>
      <c r="G124" s="567"/>
      <c r="H124" s="567"/>
      <c r="I124" s="567"/>
      <c r="J124" s="567">
        <v>2</v>
      </c>
      <c r="K124" s="567">
        <v>13464</v>
      </c>
      <c r="L124" s="567"/>
      <c r="M124" s="567">
        <v>6732</v>
      </c>
      <c r="N124" s="567"/>
      <c r="O124" s="567"/>
      <c r="P124" s="560"/>
      <c r="Q124" s="568"/>
    </row>
    <row r="125" spans="1:17" ht="14.45" customHeight="1" x14ac:dyDescent="0.2">
      <c r="A125" s="554" t="s">
        <v>1537</v>
      </c>
      <c r="B125" s="555" t="s">
        <v>1342</v>
      </c>
      <c r="C125" s="555" t="s">
        <v>1343</v>
      </c>
      <c r="D125" s="555" t="s">
        <v>1394</v>
      </c>
      <c r="E125" s="555" t="s">
        <v>1395</v>
      </c>
      <c r="F125" s="567">
        <v>206</v>
      </c>
      <c r="G125" s="567">
        <v>77456</v>
      </c>
      <c r="H125" s="567"/>
      <c r="I125" s="567">
        <v>376</v>
      </c>
      <c r="J125" s="567">
        <v>186</v>
      </c>
      <c r="K125" s="567">
        <v>70680</v>
      </c>
      <c r="L125" s="567"/>
      <c r="M125" s="567">
        <v>380</v>
      </c>
      <c r="N125" s="567">
        <v>199</v>
      </c>
      <c r="O125" s="567">
        <v>79600</v>
      </c>
      <c r="P125" s="560"/>
      <c r="Q125" s="568">
        <v>400</v>
      </c>
    </row>
    <row r="126" spans="1:17" ht="14.45" customHeight="1" x14ac:dyDescent="0.2">
      <c r="A126" s="554" t="s">
        <v>1537</v>
      </c>
      <c r="B126" s="555" t="s">
        <v>1342</v>
      </c>
      <c r="C126" s="555" t="s">
        <v>1343</v>
      </c>
      <c r="D126" s="555" t="s">
        <v>1398</v>
      </c>
      <c r="E126" s="555" t="s">
        <v>1399</v>
      </c>
      <c r="F126" s="567">
        <v>2</v>
      </c>
      <c r="G126" s="567">
        <v>24</v>
      </c>
      <c r="H126" s="567"/>
      <c r="I126" s="567">
        <v>12</v>
      </c>
      <c r="J126" s="567"/>
      <c r="K126" s="567"/>
      <c r="L126" s="567"/>
      <c r="M126" s="567"/>
      <c r="N126" s="567"/>
      <c r="O126" s="567"/>
      <c r="P126" s="560"/>
      <c r="Q126" s="568"/>
    </row>
    <row r="127" spans="1:17" ht="14.45" customHeight="1" x14ac:dyDescent="0.2">
      <c r="A127" s="554" t="s">
        <v>1537</v>
      </c>
      <c r="B127" s="555" t="s">
        <v>1342</v>
      </c>
      <c r="C127" s="555" t="s">
        <v>1343</v>
      </c>
      <c r="D127" s="555" t="s">
        <v>1402</v>
      </c>
      <c r="E127" s="555" t="s">
        <v>1403</v>
      </c>
      <c r="F127" s="567">
        <v>50</v>
      </c>
      <c r="G127" s="567">
        <v>5650</v>
      </c>
      <c r="H127" s="567"/>
      <c r="I127" s="567">
        <v>113</v>
      </c>
      <c r="J127" s="567">
        <v>55</v>
      </c>
      <c r="K127" s="567">
        <v>6270</v>
      </c>
      <c r="L127" s="567"/>
      <c r="M127" s="567">
        <v>114</v>
      </c>
      <c r="N127" s="567">
        <v>59</v>
      </c>
      <c r="O127" s="567">
        <v>7198</v>
      </c>
      <c r="P127" s="560"/>
      <c r="Q127" s="568">
        <v>122</v>
      </c>
    </row>
    <row r="128" spans="1:17" ht="14.45" customHeight="1" x14ac:dyDescent="0.2">
      <c r="A128" s="554" t="s">
        <v>1537</v>
      </c>
      <c r="B128" s="555" t="s">
        <v>1342</v>
      </c>
      <c r="C128" s="555" t="s">
        <v>1343</v>
      </c>
      <c r="D128" s="555" t="s">
        <v>1404</v>
      </c>
      <c r="E128" s="555" t="s">
        <v>1405</v>
      </c>
      <c r="F128" s="567"/>
      <c r="G128" s="567"/>
      <c r="H128" s="567"/>
      <c r="I128" s="567"/>
      <c r="J128" s="567">
        <v>3</v>
      </c>
      <c r="K128" s="567">
        <v>378</v>
      </c>
      <c r="L128" s="567"/>
      <c r="M128" s="567">
        <v>126</v>
      </c>
      <c r="N128" s="567"/>
      <c r="O128" s="567"/>
      <c r="P128" s="560"/>
      <c r="Q128" s="568"/>
    </row>
    <row r="129" spans="1:17" ht="14.45" customHeight="1" x14ac:dyDescent="0.2">
      <c r="A129" s="554" t="s">
        <v>1537</v>
      </c>
      <c r="B129" s="555" t="s">
        <v>1342</v>
      </c>
      <c r="C129" s="555" t="s">
        <v>1343</v>
      </c>
      <c r="D129" s="555" t="s">
        <v>1406</v>
      </c>
      <c r="E129" s="555" t="s">
        <v>1407</v>
      </c>
      <c r="F129" s="567">
        <v>10</v>
      </c>
      <c r="G129" s="567">
        <v>5000</v>
      </c>
      <c r="H129" s="567"/>
      <c r="I129" s="567">
        <v>500</v>
      </c>
      <c r="J129" s="567">
        <v>4</v>
      </c>
      <c r="K129" s="567">
        <v>2016</v>
      </c>
      <c r="L129" s="567"/>
      <c r="M129" s="567">
        <v>504</v>
      </c>
      <c r="N129" s="567">
        <v>13</v>
      </c>
      <c r="O129" s="567">
        <v>7046</v>
      </c>
      <c r="P129" s="560"/>
      <c r="Q129" s="568">
        <v>542</v>
      </c>
    </row>
    <row r="130" spans="1:17" ht="14.45" customHeight="1" x14ac:dyDescent="0.2">
      <c r="A130" s="554" t="s">
        <v>1537</v>
      </c>
      <c r="B130" s="555" t="s">
        <v>1342</v>
      </c>
      <c r="C130" s="555" t="s">
        <v>1343</v>
      </c>
      <c r="D130" s="555" t="s">
        <v>1408</v>
      </c>
      <c r="E130" s="555" t="s">
        <v>1409</v>
      </c>
      <c r="F130" s="567">
        <v>258</v>
      </c>
      <c r="G130" s="567">
        <v>119454</v>
      </c>
      <c r="H130" s="567"/>
      <c r="I130" s="567">
        <v>463</v>
      </c>
      <c r="J130" s="567">
        <v>207</v>
      </c>
      <c r="K130" s="567">
        <v>96669</v>
      </c>
      <c r="L130" s="567"/>
      <c r="M130" s="567">
        <v>467</v>
      </c>
      <c r="N130" s="567">
        <v>262</v>
      </c>
      <c r="O130" s="567">
        <v>129166</v>
      </c>
      <c r="P130" s="560"/>
      <c r="Q130" s="568">
        <v>493</v>
      </c>
    </row>
    <row r="131" spans="1:17" ht="14.45" customHeight="1" x14ac:dyDescent="0.2">
      <c r="A131" s="554" t="s">
        <v>1537</v>
      </c>
      <c r="B131" s="555" t="s">
        <v>1342</v>
      </c>
      <c r="C131" s="555" t="s">
        <v>1343</v>
      </c>
      <c r="D131" s="555" t="s">
        <v>1410</v>
      </c>
      <c r="E131" s="555" t="s">
        <v>1411</v>
      </c>
      <c r="F131" s="567">
        <v>190</v>
      </c>
      <c r="G131" s="567">
        <v>11210</v>
      </c>
      <c r="H131" s="567"/>
      <c r="I131" s="567">
        <v>59</v>
      </c>
      <c r="J131" s="567">
        <v>139</v>
      </c>
      <c r="K131" s="567">
        <v>8201</v>
      </c>
      <c r="L131" s="567"/>
      <c r="M131" s="567">
        <v>59</v>
      </c>
      <c r="N131" s="567">
        <v>153</v>
      </c>
      <c r="O131" s="567">
        <v>9639</v>
      </c>
      <c r="P131" s="560"/>
      <c r="Q131" s="568">
        <v>63</v>
      </c>
    </row>
    <row r="132" spans="1:17" ht="14.45" customHeight="1" x14ac:dyDescent="0.2">
      <c r="A132" s="554" t="s">
        <v>1537</v>
      </c>
      <c r="B132" s="555" t="s">
        <v>1342</v>
      </c>
      <c r="C132" s="555" t="s">
        <v>1343</v>
      </c>
      <c r="D132" s="555" t="s">
        <v>1416</v>
      </c>
      <c r="E132" s="555" t="s">
        <v>1417</v>
      </c>
      <c r="F132" s="567">
        <v>5</v>
      </c>
      <c r="G132" s="567">
        <v>1285</v>
      </c>
      <c r="H132" s="567"/>
      <c r="I132" s="567">
        <v>257</v>
      </c>
      <c r="J132" s="567"/>
      <c r="K132" s="567"/>
      <c r="L132" s="567"/>
      <c r="M132" s="567"/>
      <c r="N132" s="567">
        <v>10</v>
      </c>
      <c r="O132" s="567">
        <v>2740</v>
      </c>
      <c r="P132" s="560"/>
      <c r="Q132" s="568">
        <v>274</v>
      </c>
    </row>
    <row r="133" spans="1:17" ht="14.45" customHeight="1" x14ac:dyDescent="0.2">
      <c r="A133" s="554" t="s">
        <v>1537</v>
      </c>
      <c r="B133" s="555" t="s">
        <v>1342</v>
      </c>
      <c r="C133" s="555" t="s">
        <v>1343</v>
      </c>
      <c r="D133" s="555" t="s">
        <v>1418</v>
      </c>
      <c r="E133" s="555" t="s">
        <v>1419</v>
      </c>
      <c r="F133" s="567">
        <v>149</v>
      </c>
      <c r="G133" s="567">
        <v>26671</v>
      </c>
      <c r="H133" s="567"/>
      <c r="I133" s="567">
        <v>179</v>
      </c>
      <c r="J133" s="567">
        <v>115</v>
      </c>
      <c r="K133" s="567">
        <v>20815</v>
      </c>
      <c r="L133" s="567"/>
      <c r="M133" s="567">
        <v>181</v>
      </c>
      <c r="N133" s="567">
        <v>84</v>
      </c>
      <c r="O133" s="567">
        <v>15960</v>
      </c>
      <c r="P133" s="560"/>
      <c r="Q133" s="568">
        <v>190</v>
      </c>
    </row>
    <row r="134" spans="1:17" ht="14.45" customHeight="1" x14ac:dyDescent="0.2">
      <c r="A134" s="554" t="s">
        <v>1537</v>
      </c>
      <c r="B134" s="555" t="s">
        <v>1342</v>
      </c>
      <c r="C134" s="555" t="s">
        <v>1343</v>
      </c>
      <c r="D134" s="555" t="s">
        <v>1420</v>
      </c>
      <c r="E134" s="555" t="s">
        <v>1421</v>
      </c>
      <c r="F134" s="567">
        <v>126</v>
      </c>
      <c r="G134" s="567">
        <v>10962</v>
      </c>
      <c r="H134" s="567"/>
      <c r="I134" s="567">
        <v>87</v>
      </c>
      <c r="J134" s="567">
        <v>77</v>
      </c>
      <c r="K134" s="567">
        <v>6776</v>
      </c>
      <c r="L134" s="567"/>
      <c r="M134" s="567">
        <v>88</v>
      </c>
      <c r="N134" s="567">
        <v>130</v>
      </c>
      <c r="O134" s="567">
        <v>12090</v>
      </c>
      <c r="P134" s="560"/>
      <c r="Q134" s="568">
        <v>93</v>
      </c>
    </row>
    <row r="135" spans="1:17" ht="14.45" customHeight="1" x14ac:dyDescent="0.2">
      <c r="A135" s="554" t="s">
        <v>1537</v>
      </c>
      <c r="B135" s="555" t="s">
        <v>1342</v>
      </c>
      <c r="C135" s="555" t="s">
        <v>1343</v>
      </c>
      <c r="D135" s="555" t="s">
        <v>1424</v>
      </c>
      <c r="E135" s="555" t="s">
        <v>1425</v>
      </c>
      <c r="F135" s="567">
        <v>17</v>
      </c>
      <c r="G135" s="567">
        <v>2924</v>
      </c>
      <c r="H135" s="567"/>
      <c r="I135" s="567">
        <v>172</v>
      </c>
      <c r="J135" s="567">
        <v>18</v>
      </c>
      <c r="K135" s="567">
        <v>3132</v>
      </c>
      <c r="L135" s="567"/>
      <c r="M135" s="567">
        <v>174</v>
      </c>
      <c r="N135" s="567">
        <v>10</v>
      </c>
      <c r="O135" s="567">
        <v>1830</v>
      </c>
      <c r="P135" s="560"/>
      <c r="Q135" s="568">
        <v>183</v>
      </c>
    </row>
    <row r="136" spans="1:17" ht="14.45" customHeight="1" x14ac:dyDescent="0.2">
      <c r="A136" s="554" t="s">
        <v>1537</v>
      </c>
      <c r="B136" s="555" t="s">
        <v>1342</v>
      </c>
      <c r="C136" s="555" t="s">
        <v>1343</v>
      </c>
      <c r="D136" s="555" t="s">
        <v>1426</v>
      </c>
      <c r="E136" s="555" t="s">
        <v>1427</v>
      </c>
      <c r="F136" s="567">
        <v>1</v>
      </c>
      <c r="G136" s="567">
        <v>31</v>
      </c>
      <c r="H136" s="567"/>
      <c r="I136" s="567">
        <v>31</v>
      </c>
      <c r="J136" s="567">
        <v>1</v>
      </c>
      <c r="K136" s="567">
        <v>31</v>
      </c>
      <c r="L136" s="567"/>
      <c r="M136" s="567">
        <v>31</v>
      </c>
      <c r="N136" s="567"/>
      <c r="O136" s="567"/>
      <c r="P136" s="560"/>
      <c r="Q136" s="568"/>
    </row>
    <row r="137" spans="1:17" ht="14.45" customHeight="1" x14ac:dyDescent="0.2">
      <c r="A137" s="554" t="s">
        <v>1537</v>
      </c>
      <c r="B137" s="555" t="s">
        <v>1342</v>
      </c>
      <c r="C137" s="555" t="s">
        <v>1343</v>
      </c>
      <c r="D137" s="555" t="s">
        <v>1428</v>
      </c>
      <c r="E137" s="555" t="s">
        <v>1429</v>
      </c>
      <c r="F137" s="567">
        <v>5</v>
      </c>
      <c r="G137" s="567">
        <v>890</v>
      </c>
      <c r="H137" s="567"/>
      <c r="I137" s="567">
        <v>178</v>
      </c>
      <c r="J137" s="567">
        <v>3</v>
      </c>
      <c r="K137" s="567">
        <v>540</v>
      </c>
      <c r="L137" s="567"/>
      <c r="M137" s="567">
        <v>180</v>
      </c>
      <c r="N137" s="567">
        <v>4</v>
      </c>
      <c r="O137" s="567">
        <v>756</v>
      </c>
      <c r="P137" s="560"/>
      <c r="Q137" s="568">
        <v>189</v>
      </c>
    </row>
    <row r="138" spans="1:17" ht="14.45" customHeight="1" x14ac:dyDescent="0.2">
      <c r="A138" s="554" t="s">
        <v>1537</v>
      </c>
      <c r="B138" s="555" t="s">
        <v>1342</v>
      </c>
      <c r="C138" s="555" t="s">
        <v>1343</v>
      </c>
      <c r="D138" s="555" t="s">
        <v>1430</v>
      </c>
      <c r="E138" s="555" t="s">
        <v>1431</v>
      </c>
      <c r="F138" s="567">
        <v>37</v>
      </c>
      <c r="G138" s="567">
        <v>9879</v>
      </c>
      <c r="H138" s="567"/>
      <c r="I138" s="567">
        <v>267</v>
      </c>
      <c r="J138" s="567">
        <v>31</v>
      </c>
      <c r="K138" s="567">
        <v>8339</v>
      </c>
      <c r="L138" s="567"/>
      <c r="M138" s="567">
        <v>269</v>
      </c>
      <c r="N138" s="567">
        <v>41</v>
      </c>
      <c r="O138" s="567">
        <v>11808</v>
      </c>
      <c r="P138" s="560"/>
      <c r="Q138" s="568">
        <v>288</v>
      </c>
    </row>
    <row r="139" spans="1:17" ht="14.45" customHeight="1" x14ac:dyDescent="0.2">
      <c r="A139" s="554" t="s">
        <v>1537</v>
      </c>
      <c r="B139" s="555" t="s">
        <v>1342</v>
      </c>
      <c r="C139" s="555" t="s">
        <v>1343</v>
      </c>
      <c r="D139" s="555" t="s">
        <v>1432</v>
      </c>
      <c r="E139" s="555" t="s">
        <v>1433</v>
      </c>
      <c r="F139" s="567">
        <v>12</v>
      </c>
      <c r="G139" s="567">
        <v>25752</v>
      </c>
      <c r="H139" s="567"/>
      <c r="I139" s="567">
        <v>2146</v>
      </c>
      <c r="J139" s="567">
        <v>8</v>
      </c>
      <c r="K139" s="567">
        <v>17256</v>
      </c>
      <c r="L139" s="567"/>
      <c r="M139" s="567">
        <v>2157</v>
      </c>
      <c r="N139" s="567">
        <v>8</v>
      </c>
      <c r="O139" s="567">
        <v>18384</v>
      </c>
      <c r="P139" s="560"/>
      <c r="Q139" s="568">
        <v>2298</v>
      </c>
    </row>
    <row r="140" spans="1:17" ht="14.45" customHeight="1" x14ac:dyDescent="0.2">
      <c r="A140" s="554" t="s">
        <v>1537</v>
      </c>
      <c r="B140" s="555" t="s">
        <v>1342</v>
      </c>
      <c r="C140" s="555" t="s">
        <v>1343</v>
      </c>
      <c r="D140" s="555" t="s">
        <v>1436</v>
      </c>
      <c r="E140" s="555" t="s">
        <v>1437</v>
      </c>
      <c r="F140" s="567">
        <v>1</v>
      </c>
      <c r="G140" s="567">
        <v>435</v>
      </c>
      <c r="H140" s="567"/>
      <c r="I140" s="567">
        <v>435</v>
      </c>
      <c r="J140" s="567">
        <v>4</v>
      </c>
      <c r="K140" s="567">
        <v>1768</v>
      </c>
      <c r="L140" s="567"/>
      <c r="M140" s="567">
        <v>442</v>
      </c>
      <c r="N140" s="567">
        <v>2</v>
      </c>
      <c r="O140" s="567">
        <v>912</v>
      </c>
      <c r="P140" s="560"/>
      <c r="Q140" s="568">
        <v>456</v>
      </c>
    </row>
    <row r="141" spans="1:17" ht="14.45" customHeight="1" x14ac:dyDescent="0.2">
      <c r="A141" s="554" t="s">
        <v>1537</v>
      </c>
      <c r="B141" s="555" t="s">
        <v>1342</v>
      </c>
      <c r="C141" s="555" t="s">
        <v>1343</v>
      </c>
      <c r="D141" s="555" t="s">
        <v>1441</v>
      </c>
      <c r="E141" s="555" t="s">
        <v>1442</v>
      </c>
      <c r="F141" s="567">
        <v>24</v>
      </c>
      <c r="G141" s="567">
        <v>126288</v>
      </c>
      <c r="H141" s="567"/>
      <c r="I141" s="567">
        <v>5262</v>
      </c>
      <c r="J141" s="567">
        <v>16</v>
      </c>
      <c r="K141" s="567">
        <v>84656</v>
      </c>
      <c r="L141" s="567"/>
      <c r="M141" s="567">
        <v>5291</v>
      </c>
      <c r="N141" s="567">
        <v>30</v>
      </c>
      <c r="O141" s="567">
        <v>163920</v>
      </c>
      <c r="P141" s="560"/>
      <c r="Q141" s="568">
        <v>5464</v>
      </c>
    </row>
    <row r="142" spans="1:17" ht="14.45" customHeight="1" x14ac:dyDescent="0.2">
      <c r="A142" s="554" t="s">
        <v>1537</v>
      </c>
      <c r="B142" s="555" t="s">
        <v>1342</v>
      </c>
      <c r="C142" s="555" t="s">
        <v>1343</v>
      </c>
      <c r="D142" s="555" t="s">
        <v>1445</v>
      </c>
      <c r="E142" s="555" t="s">
        <v>1446</v>
      </c>
      <c r="F142" s="567">
        <v>4</v>
      </c>
      <c r="G142" s="567">
        <v>1164</v>
      </c>
      <c r="H142" s="567"/>
      <c r="I142" s="567">
        <v>291</v>
      </c>
      <c r="J142" s="567"/>
      <c r="K142" s="567"/>
      <c r="L142" s="567"/>
      <c r="M142" s="567"/>
      <c r="N142" s="567">
        <v>2</v>
      </c>
      <c r="O142" s="567">
        <v>632</v>
      </c>
      <c r="P142" s="560"/>
      <c r="Q142" s="568">
        <v>316</v>
      </c>
    </row>
    <row r="143" spans="1:17" ht="14.45" customHeight="1" x14ac:dyDescent="0.2">
      <c r="A143" s="554" t="s">
        <v>1537</v>
      </c>
      <c r="B143" s="555" t="s">
        <v>1342</v>
      </c>
      <c r="C143" s="555" t="s">
        <v>1343</v>
      </c>
      <c r="D143" s="555" t="s">
        <v>1447</v>
      </c>
      <c r="E143" s="555" t="s">
        <v>1448</v>
      </c>
      <c r="F143" s="567">
        <v>1</v>
      </c>
      <c r="G143" s="567">
        <v>1118</v>
      </c>
      <c r="H143" s="567"/>
      <c r="I143" s="567">
        <v>1118</v>
      </c>
      <c r="J143" s="567">
        <v>2</v>
      </c>
      <c r="K143" s="567">
        <v>2264</v>
      </c>
      <c r="L143" s="567"/>
      <c r="M143" s="567">
        <v>1132</v>
      </c>
      <c r="N143" s="567">
        <v>1</v>
      </c>
      <c r="O143" s="567">
        <v>1199</v>
      </c>
      <c r="P143" s="560"/>
      <c r="Q143" s="568">
        <v>1199</v>
      </c>
    </row>
    <row r="144" spans="1:17" ht="14.45" customHeight="1" x14ac:dyDescent="0.2">
      <c r="A144" s="554" t="s">
        <v>1537</v>
      </c>
      <c r="B144" s="555" t="s">
        <v>1342</v>
      </c>
      <c r="C144" s="555" t="s">
        <v>1343</v>
      </c>
      <c r="D144" s="555" t="s">
        <v>1449</v>
      </c>
      <c r="E144" s="555" t="s">
        <v>1450</v>
      </c>
      <c r="F144" s="567">
        <v>3</v>
      </c>
      <c r="G144" s="567">
        <v>327</v>
      </c>
      <c r="H144" s="567"/>
      <c r="I144" s="567">
        <v>109</v>
      </c>
      <c r="J144" s="567">
        <v>2</v>
      </c>
      <c r="K144" s="567">
        <v>220</v>
      </c>
      <c r="L144" s="567"/>
      <c r="M144" s="567">
        <v>110</v>
      </c>
      <c r="N144" s="567">
        <v>7</v>
      </c>
      <c r="O144" s="567">
        <v>819</v>
      </c>
      <c r="P144" s="560"/>
      <c r="Q144" s="568">
        <v>117</v>
      </c>
    </row>
    <row r="145" spans="1:17" ht="14.45" customHeight="1" x14ac:dyDescent="0.2">
      <c r="A145" s="554" t="s">
        <v>1537</v>
      </c>
      <c r="B145" s="555" t="s">
        <v>1342</v>
      </c>
      <c r="C145" s="555" t="s">
        <v>1343</v>
      </c>
      <c r="D145" s="555" t="s">
        <v>1451</v>
      </c>
      <c r="E145" s="555" t="s">
        <v>1452</v>
      </c>
      <c r="F145" s="567">
        <v>2</v>
      </c>
      <c r="G145" s="567">
        <v>632</v>
      </c>
      <c r="H145" s="567"/>
      <c r="I145" s="567">
        <v>316</v>
      </c>
      <c r="J145" s="567"/>
      <c r="K145" s="567"/>
      <c r="L145" s="567"/>
      <c r="M145" s="567"/>
      <c r="N145" s="567">
        <v>2</v>
      </c>
      <c r="O145" s="567">
        <v>658</v>
      </c>
      <c r="P145" s="560"/>
      <c r="Q145" s="568">
        <v>329</v>
      </c>
    </row>
    <row r="146" spans="1:17" ht="14.45" customHeight="1" x14ac:dyDescent="0.2">
      <c r="A146" s="554" t="s">
        <v>1537</v>
      </c>
      <c r="B146" s="555" t="s">
        <v>1342</v>
      </c>
      <c r="C146" s="555" t="s">
        <v>1343</v>
      </c>
      <c r="D146" s="555" t="s">
        <v>1455</v>
      </c>
      <c r="E146" s="555" t="s">
        <v>1456</v>
      </c>
      <c r="F146" s="567">
        <v>1</v>
      </c>
      <c r="G146" s="567">
        <v>0</v>
      </c>
      <c r="H146" s="567"/>
      <c r="I146" s="567">
        <v>0</v>
      </c>
      <c r="J146" s="567"/>
      <c r="K146" s="567"/>
      <c r="L146" s="567"/>
      <c r="M146" s="567"/>
      <c r="N146" s="567">
        <v>1</v>
      </c>
      <c r="O146" s="567">
        <v>2179</v>
      </c>
      <c r="P146" s="560"/>
      <c r="Q146" s="568">
        <v>2179</v>
      </c>
    </row>
    <row r="147" spans="1:17" ht="14.45" customHeight="1" x14ac:dyDescent="0.2">
      <c r="A147" s="554" t="s">
        <v>1537</v>
      </c>
      <c r="B147" s="555" t="s">
        <v>1342</v>
      </c>
      <c r="C147" s="555" t="s">
        <v>1343</v>
      </c>
      <c r="D147" s="555" t="s">
        <v>1457</v>
      </c>
      <c r="E147" s="555" t="s">
        <v>1458</v>
      </c>
      <c r="F147" s="567"/>
      <c r="G147" s="567"/>
      <c r="H147" s="567"/>
      <c r="I147" s="567"/>
      <c r="J147" s="567"/>
      <c r="K147" s="567"/>
      <c r="L147" s="567"/>
      <c r="M147" s="567"/>
      <c r="N147" s="567">
        <v>1</v>
      </c>
      <c r="O147" s="567">
        <v>12793</v>
      </c>
      <c r="P147" s="560"/>
      <c r="Q147" s="568">
        <v>12793</v>
      </c>
    </row>
    <row r="148" spans="1:17" ht="14.45" customHeight="1" x14ac:dyDescent="0.2">
      <c r="A148" s="554" t="s">
        <v>1537</v>
      </c>
      <c r="B148" s="555" t="s">
        <v>1342</v>
      </c>
      <c r="C148" s="555" t="s">
        <v>1343</v>
      </c>
      <c r="D148" s="555" t="s">
        <v>1459</v>
      </c>
      <c r="E148" s="555" t="s">
        <v>1460</v>
      </c>
      <c r="F148" s="567">
        <v>2</v>
      </c>
      <c r="G148" s="567">
        <v>0</v>
      </c>
      <c r="H148" s="567"/>
      <c r="I148" s="567">
        <v>0</v>
      </c>
      <c r="J148" s="567"/>
      <c r="K148" s="567"/>
      <c r="L148" s="567"/>
      <c r="M148" s="567"/>
      <c r="N148" s="567"/>
      <c r="O148" s="567"/>
      <c r="P148" s="560"/>
      <c r="Q148" s="568"/>
    </row>
    <row r="149" spans="1:17" ht="14.45" customHeight="1" x14ac:dyDescent="0.2">
      <c r="A149" s="554" t="s">
        <v>1537</v>
      </c>
      <c r="B149" s="555" t="s">
        <v>1342</v>
      </c>
      <c r="C149" s="555" t="s">
        <v>1343</v>
      </c>
      <c r="D149" s="555" t="s">
        <v>1461</v>
      </c>
      <c r="E149" s="555" t="s">
        <v>1462</v>
      </c>
      <c r="F149" s="567">
        <v>8</v>
      </c>
      <c r="G149" s="567">
        <v>38424</v>
      </c>
      <c r="H149" s="567"/>
      <c r="I149" s="567">
        <v>4803</v>
      </c>
      <c r="J149" s="567"/>
      <c r="K149" s="567"/>
      <c r="L149" s="567"/>
      <c r="M149" s="567"/>
      <c r="N149" s="567"/>
      <c r="O149" s="567"/>
      <c r="P149" s="560"/>
      <c r="Q149" s="568"/>
    </row>
    <row r="150" spans="1:17" ht="14.45" customHeight="1" x14ac:dyDescent="0.2">
      <c r="A150" s="554" t="s">
        <v>1537</v>
      </c>
      <c r="B150" s="555" t="s">
        <v>1342</v>
      </c>
      <c r="C150" s="555" t="s">
        <v>1343</v>
      </c>
      <c r="D150" s="555" t="s">
        <v>1463</v>
      </c>
      <c r="E150" s="555" t="s">
        <v>1464</v>
      </c>
      <c r="F150" s="567">
        <v>2</v>
      </c>
      <c r="G150" s="567">
        <v>1224</v>
      </c>
      <c r="H150" s="567"/>
      <c r="I150" s="567">
        <v>612</v>
      </c>
      <c r="J150" s="567"/>
      <c r="K150" s="567"/>
      <c r="L150" s="567"/>
      <c r="M150" s="567"/>
      <c r="N150" s="567">
        <v>2</v>
      </c>
      <c r="O150" s="567">
        <v>1284</v>
      </c>
      <c r="P150" s="560"/>
      <c r="Q150" s="568">
        <v>642</v>
      </c>
    </row>
    <row r="151" spans="1:17" ht="14.45" customHeight="1" x14ac:dyDescent="0.2">
      <c r="A151" s="554" t="s">
        <v>1537</v>
      </c>
      <c r="B151" s="555" t="s">
        <v>1342</v>
      </c>
      <c r="C151" s="555" t="s">
        <v>1343</v>
      </c>
      <c r="D151" s="555" t="s">
        <v>1465</v>
      </c>
      <c r="E151" s="555" t="s">
        <v>1466</v>
      </c>
      <c r="F151" s="567">
        <v>3</v>
      </c>
      <c r="G151" s="567">
        <v>8535</v>
      </c>
      <c r="H151" s="567"/>
      <c r="I151" s="567">
        <v>2845</v>
      </c>
      <c r="J151" s="567"/>
      <c r="K151" s="567"/>
      <c r="L151" s="567"/>
      <c r="M151" s="567"/>
      <c r="N151" s="567"/>
      <c r="O151" s="567"/>
      <c r="P151" s="560"/>
      <c r="Q151" s="568"/>
    </row>
    <row r="152" spans="1:17" ht="14.45" customHeight="1" x14ac:dyDescent="0.2">
      <c r="A152" s="554" t="s">
        <v>1537</v>
      </c>
      <c r="B152" s="555" t="s">
        <v>1342</v>
      </c>
      <c r="C152" s="555" t="s">
        <v>1343</v>
      </c>
      <c r="D152" s="555" t="s">
        <v>1471</v>
      </c>
      <c r="E152" s="555" t="s">
        <v>1472</v>
      </c>
      <c r="F152" s="567"/>
      <c r="G152" s="567"/>
      <c r="H152" s="567"/>
      <c r="I152" s="567"/>
      <c r="J152" s="567"/>
      <c r="K152" s="567"/>
      <c r="L152" s="567"/>
      <c r="M152" s="567"/>
      <c r="N152" s="567">
        <v>2</v>
      </c>
      <c r="O152" s="567">
        <v>7754</v>
      </c>
      <c r="P152" s="560"/>
      <c r="Q152" s="568">
        <v>3877</v>
      </c>
    </row>
    <row r="153" spans="1:17" ht="14.45" customHeight="1" x14ac:dyDescent="0.2">
      <c r="A153" s="554" t="s">
        <v>1537</v>
      </c>
      <c r="B153" s="555" t="s">
        <v>1342</v>
      </c>
      <c r="C153" s="555" t="s">
        <v>1343</v>
      </c>
      <c r="D153" s="555" t="s">
        <v>1485</v>
      </c>
      <c r="E153" s="555" t="s">
        <v>1486</v>
      </c>
      <c r="F153" s="567"/>
      <c r="G153" s="567"/>
      <c r="H153" s="567"/>
      <c r="I153" s="567"/>
      <c r="J153" s="567"/>
      <c r="K153" s="567"/>
      <c r="L153" s="567"/>
      <c r="M153" s="567"/>
      <c r="N153" s="567">
        <v>1</v>
      </c>
      <c r="O153" s="567">
        <v>406</v>
      </c>
      <c r="P153" s="560"/>
      <c r="Q153" s="568">
        <v>406</v>
      </c>
    </row>
    <row r="154" spans="1:17" ht="14.45" customHeight="1" x14ac:dyDescent="0.2">
      <c r="A154" s="554" t="s">
        <v>1537</v>
      </c>
      <c r="B154" s="555" t="s">
        <v>1493</v>
      </c>
      <c r="C154" s="555" t="s">
        <v>1343</v>
      </c>
      <c r="D154" s="555" t="s">
        <v>1494</v>
      </c>
      <c r="E154" s="555" t="s">
        <v>1495</v>
      </c>
      <c r="F154" s="567">
        <v>2</v>
      </c>
      <c r="G154" s="567">
        <v>2078</v>
      </c>
      <c r="H154" s="567"/>
      <c r="I154" s="567">
        <v>1039</v>
      </c>
      <c r="J154" s="567"/>
      <c r="K154" s="567"/>
      <c r="L154" s="567"/>
      <c r="M154" s="567"/>
      <c r="N154" s="567"/>
      <c r="O154" s="567"/>
      <c r="P154" s="560"/>
      <c r="Q154" s="568"/>
    </row>
    <row r="155" spans="1:17" ht="14.45" customHeight="1" x14ac:dyDescent="0.2">
      <c r="A155" s="554" t="s">
        <v>1537</v>
      </c>
      <c r="B155" s="555" t="s">
        <v>1493</v>
      </c>
      <c r="C155" s="555" t="s">
        <v>1343</v>
      </c>
      <c r="D155" s="555" t="s">
        <v>1496</v>
      </c>
      <c r="E155" s="555" t="s">
        <v>1497</v>
      </c>
      <c r="F155" s="567">
        <v>1</v>
      </c>
      <c r="G155" s="567">
        <v>223</v>
      </c>
      <c r="H155" s="567"/>
      <c r="I155" s="567">
        <v>223</v>
      </c>
      <c r="J155" s="567"/>
      <c r="K155" s="567"/>
      <c r="L155" s="567"/>
      <c r="M155" s="567"/>
      <c r="N155" s="567"/>
      <c r="O155" s="567"/>
      <c r="P155" s="560"/>
      <c r="Q155" s="568"/>
    </row>
    <row r="156" spans="1:17" ht="14.45" customHeight="1" x14ac:dyDescent="0.2">
      <c r="A156" s="554" t="s">
        <v>1538</v>
      </c>
      <c r="B156" s="555" t="s">
        <v>1342</v>
      </c>
      <c r="C156" s="555" t="s">
        <v>1343</v>
      </c>
      <c r="D156" s="555" t="s">
        <v>1344</v>
      </c>
      <c r="E156" s="555" t="s">
        <v>1345</v>
      </c>
      <c r="F156" s="567">
        <v>1</v>
      </c>
      <c r="G156" s="567">
        <v>2259</v>
      </c>
      <c r="H156" s="567"/>
      <c r="I156" s="567">
        <v>2259</v>
      </c>
      <c r="J156" s="567">
        <v>1</v>
      </c>
      <c r="K156" s="567">
        <v>2280</v>
      </c>
      <c r="L156" s="567"/>
      <c r="M156" s="567">
        <v>2280</v>
      </c>
      <c r="N156" s="567">
        <v>2</v>
      </c>
      <c r="O156" s="567">
        <v>4878</v>
      </c>
      <c r="P156" s="560"/>
      <c r="Q156" s="568">
        <v>2439</v>
      </c>
    </row>
    <row r="157" spans="1:17" ht="14.45" customHeight="1" x14ac:dyDescent="0.2">
      <c r="A157" s="554" t="s">
        <v>1538</v>
      </c>
      <c r="B157" s="555" t="s">
        <v>1342</v>
      </c>
      <c r="C157" s="555" t="s">
        <v>1343</v>
      </c>
      <c r="D157" s="555" t="s">
        <v>1346</v>
      </c>
      <c r="E157" s="555" t="s">
        <v>1347</v>
      </c>
      <c r="F157" s="567">
        <v>1740</v>
      </c>
      <c r="G157" s="567">
        <v>102660</v>
      </c>
      <c r="H157" s="567"/>
      <c r="I157" s="567">
        <v>59</v>
      </c>
      <c r="J157" s="567">
        <v>1654</v>
      </c>
      <c r="K157" s="567">
        <v>97586</v>
      </c>
      <c r="L157" s="567"/>
      <c r="M157" s="567">
        <v>59</v>
      </c>
      <c r="N157" s="567">
        <v>1758</v>
      </c>
      <c r="O157" s="567">
        <v>110754</v>
      </c>
      <c r="P157" s="560"/>
      <c r="Q157" s="568">
        <v>63</v>
      </c>
    </row>
    <row r="158" spans="1:17" ht="14.45" customHeight="1" x14ac:dyDescent="0.2">
      <c r="A158" s="554" t="s">
        <v>1538</v>
      </c>
      <c r="B158" s="555" t="s">
        <v>1342</v>
      </c>
      <c r="C158" s="555" t="s">
        <v>1343</v>
      </c>
      <c r="D158" s="555" t="s">
        <v>1348</v>
      </c>
      <c r="E158" s="555" t="s">
        <v>1349</v>
      </c>
      <c r="F158" s="567">
        <v>2494</v>
      </c>
      <c r="G158" s="567">
        <v>329208</v>
      </c>
      <c r="H158" s="567"/>
      <c r="I158" s="567">
        <v>132</v>
      </c>
      <c r="J158" s="567">
        <v>2170</v>
      </c>
      <c r="K158" s="567">
        <v>288610</v>
      </c>
      <c r="L158" s="567"/>
      <c r="M158" s="567">
        <v>133</v>
      </c>
      <c r="N158" s="567">
        <v>2298</v>
      </c>
      <c r="O158" s="567">
        <v>328614</v>
      </c>
      <c r="P158" s="560"/>
      <c r="Q158" s="568">
        <v>143</v>
      </c>
    </row>
    <row r="159" spans="1:17" ht="14.45" customHeight="1" x14ac:dyDescent="0.2">
      <c r="A159" s="554" t="s">
        <v>1538</v>
      </c>
      <c r="B159" s="555" t="s">
        <v>1342</v>
      </c>
      <c r="C159" s="555" t="s">
        <v>1343</v>
      </c>
      <c r="D159" s="555" t="s">
        <v>1350</v>
      </c>
      <c r="E159" s="555" t="s">
        <v>1351</v>
      </c>
      <c r="F159" s="567">
        <v>207</v>
      </c>
      <c r="G159" s="567">
        <v>39330</v>
      </c>
      <c r="H159" s="567"/>
      <c r="I159" s="567">
        <v>190</v>
      </c>
      <c r="J159" s="567">
        <v>159</v>
      </c>
      <c r="K159" s="567">
        <v>30528</v>
      </c>
      <c r="L159" s="567"/>
      <c r="M159" s="567">
        <v>192</v>
      </c>
      <c r="N159" s="567">
        <v>332</v>
      </c>
      <c r="O159" s="567">
        <v>68724</v>
      </c>
      <c r="P159" s="560"/>
      <c r="Q159" s="568">
        <v>207</v>
      </c>
    </row>
    <row r="160" spans="1:17" ht="14.45" customHeight="1" x14ac:dyDescent="0.2">
      <c r="A160" s="554" t="s">
        <v>1538</v>
      </c>
      <c r="B160" s="555" t="s">
        <v>1342</v>
      </c>
      <c r="C160" s="555" t="s">
        <v>1343</v>
      </c>
      <c r="D160" s="555" t="s">
        <v>1352</v>
      </c>
      <c r="E160" s="555" t="s">
        <v>1353</v>
      </c>
      <c r="F160" s="567">
        <v>242</v>
      </c>
      <c r="G160" s="567">
        <v>99462</v>
      </c>
      <c r="H160" s="567"/>
      <c r="I160" s="567">
        <v>411</v>
      </c>
      <c r="J160" s="567">
        <v>191</v>
      </c>
      <c r="K160" s="567">
        <v>78883</v>
      </c>
      <c r="L160" s="567"/>
      <c r="M160" s="567">
        <v>413</v>
      </c>
      <c r="N160" s="567">
        <v>200</v>
      </c>
      <c r="O160" s="567">
        <v>88200</v>
      </c>
      <c r="P160" s="560"/>
      <c r="Q160" s="568">
        <v>441</v>
      </c>
    </row>
    <row r="161" spans="1:17" ht="14.45" customHeight="1" x14ac:dyDescent="0.2">
      <c r="A161" s="554" t="s">
        <v>1538</v>
      </c>
      <c r="B161" s="555" t="s">
        <v>1342</v>
      </c>
      <c r="C161" s="555" t="s">
        <v>1343</v>
      </c>
      <c r="D161" s="555" t="s">
        <v>1354</v>
      </c>
      <c r="E161" s="555" t="s">
        <v>1355</v>
      </c>
      <c r="F161" s="567">
        <v>1162</v>
      </c>
      <c r="G161" s="567">
        <v>212646</v>
      </c>
      <c r="H161" s="567"/>
      <c r="I161" s="567">
        <v>183</v>
      </c>
      <c r="J161" s="567">
        <v>1191</v>
      </c>
      <c r="K161" s="567">
        <v>220335</v>
      </c>
      <c r="L161" s="567"/>
      <c r="M161" s="567">
        <v>185</v>
      </c>
      <c r="N161" s="567">
        <v>1428</v>
      </c>
      <c r="O161" s="567">
        <v>278460</v>
      </c>
      <c r="P161" s="560"/>
      <c r="Q161" s="568">
        <v>195</v>
      </c>
    </row>
    <row r="162" spans="1:17" ht="14.45" customHeight="1" x14ac:dyDescent="0.2">
      <c r="A162" s="554" t="s">
        <v>1538</v>
      </c>
      <c r="B162" s="555" t="s">
        <v>1342</v>
      </c>
      <c r="C162" s="555" t="s">
        <v>1343</v>
      </c>
      <c r="D162" s="555" t="s">
        <v>1358</v>
      </c>
      <c r="E162" s="555" t="s">
        <v>1359</v>
      </c>
      <c r="F162" s="567">
        <v>179</v>
      </c>
      <c r="G162" s="567">
        <v>61039</v>
      </c>
      <c r="H162" s="567"/>
      <c r="I162" s="567">
        <v>341</v>
      </c>
      <c r="J162" s="567">
        <v>163</v>
      </c>
      <c r="K162" s="567">
        <v>56072</v>
      </c>
      <c r="L162" s="567"/>
      <c r="M162" s="567">
        <v>344</v>
      </c>
      <c r="N162" s="567">
        <v>205</v>
      </c>
      <c r="O162" s="567">
        <v>74620</v>
      </c>
      <c r="P162" s="560"/>
      <c r="Q162" s="568">
        <v>364</v>
      </c>
    </row>
    <row r="163" spans="1:17" ht="14.45" customHeight="1" x14ac:dyDescent="0.2">
      <c r="A163" s="554" t="s">
        <v>1538</v>
      </c>
      <c r="B163" s="555" t="s">
        <v>1342</v>
      </c>
      <c r="C163" s="555" t="s">
        <v>1343</v>
      </c>
      <c r="D163" s="555" t="s">
        <v>1360</v>
      </c>
      <c r="E163" s="555" t="s">
        <v>1361</v>
      </c>
      <c r="F163" s="567"/>
      <c r="G163" s="567"/>
      <c r="H163" s="567"/>
      <c r="I163" s="567"/>
      <c r="J163" s="567"/>
      <c r="K163" s="567"/>
      <c r="L163" s="567"/>
      <c r="M163" s="567"/>
      <c r="N163" s="567">
        <v>2</v>
      </c>
      <c r="O163" s="567">
        <v>974</v>
      </c>
      <c r="P163" s="560"/>
      <c r="Q163" s="568">
        <v>487</v>
      </c>
    </row>
    <row r="164" spans="1:17" ht="14.45" customHeight="1" x14ac:dyDescent="0.2">
      <c r="A164" s="554" t="s">
        <v>1538</v>
      </c>
      <c r="B164" s="555" t="s">
        <v>1342</v>
      </c>
      <c r="C164" s="555" t="s">
        <v>1343</v>
      </c>
      <c r="D164" s="555" t="s">
        <v>1362</v>
      </c>
      <c r="E164" s="555" t="s">
        <v>1363</v>
      </c>
      <c r="F164" s="567">
        <v>5229</v>
      </c>
      <c r="G164" s="567">
        <v>1835379</v>
      </c>
      <c r="H164" s="567"/>
      <c r="I164" s="567">
        <v>351</v>
      </c>
      <c r="J164" s="567">
        <v>5000</v>
      </c>
      <c r="K164" s="567">
        <v>1765000</v>
      </c>
      <c r="L164" s="567"/>
      <c r="M164" s="567">
        <v>353</v>
      </c>
      <c r="N164" s="567">
        <v>5235</v>
      </c>
      <c r="O164" s="567">
        <v>1905540</v>
      </c>
      <c r="P164" s="560"/>
      <c r="Q164" s="568">
        <v>364</v>
      </c>
    </row>
    <row r="165" spans="1:17" ht="14.45" customHeight="1" x14ac:dyDescent="0.2">
      <c r="A165" s="554" t="s">
        <v>1538</v>
      </c>
      <c r="B165" s="555" t="s">
        <v>1342</v>
      </c>
      <c r="C165" s="555" t="s">
        <v>1343</v>
      </c>
      <c r="D165" s="555" t="s">
        <v>1368</v>
      </c>
      <c r="E165" s="555" t="s">
        <v>1369</v>
      </c>
      <c r="F165" s="567">
        <v>127</v>
      </c>
      <c r="G165" s="567">
        <v>14986</v>
      </c>
      <c r="H165" s="567"/>
      <c r="I165" s="567">
        <v>118</v>
      </c>
      <c r="J165" s="567">
        <v>62</v>
      </c>
      <c r="K165" s="567">
        <v>7378</v>
      </c>
      <c r="L165" s="567"/>
      <c r="M165" s="567">
        <v>119</v>
      </c>
      <c r="N165" s="567">
        <v>33</v>
      </c>
      <c r="O165" s="567">
        <v>4257</v>
      </c>
      <c r="P165" s="560"/>
      <c r="Q165" s="568">
        <v>129</v>
      </c>
    </row>
    <row r="166" spans="1:17" ht="14.45" customHeight="1" x14ac:dyDescent="0.2">
      <c r="A166" s="554" t="s">
        <v>1538</v>
      </c>
      <c r="B166" s="555" t="s">
        <v>1342</v>
      </c>
      <c r="C166" s="555" t="s">
        <v>1343</v>
      </c>
      <c r="D166" s="555" t="s">
        <v>1374</v>
      </c>
      <c r="E166" s="555" t="s">
        <v>1375</v>
      </c>
      <c r="F166" s="567">
        <v>1</v>
      </c>
      <c r="G166" s="567">
        <v>50</v>
      </c>
      <c r="H166" s="567"/>
      <c r="I166" s="567">
        <v>50</v>
      </c>
      <c r="J166" s="567"/>
      <c r="K166" s="567"/>
      <c r="L166" s="567"/>
      <c r="M166" s="567"/>
      <c r="N166" s="567">
        <v>1</v>
      </c>
      <c r="O166" s="567">
        <v>53</v>
      </c>
      <c r="P166" s="560"/>
      <c r="Q166" s="568">
        <v>53</v>
      </c>
    </row>
    <row r="167" spans="1:17" ht="14.45" customHeight="1" x14ac:dyDescent="0.2">
      <c r="A167" s="554" t="s">
        <v>1538</v>
      </c>
      <c r="B167" s="555" t="s">
        <v>1342</v>
      </c>
      <c r="C167" s="555" t="s">
        <v>1343</v>
      </c>
      <c r="D167" s="555" t="s">
        <v>1376</v>
      </c>
      <c r="E167" s="555" t="s">
        <v>1377</v>
      </c>
      <c r="F167" s="567">
        <v>8</v>
      </c>
      <c r="G167" s="567">
        <v>3192</v>
      </c>
      <c r="H167" s="567"/>
      <c r="I167" s="567">
        <v>399</v>
      </c>
      <c r="J167" s="567">
        <v>8</v>
      </c>
      <c r="K167" s="567">
        <v>3240</v>
      </c>
      <c r="L167" s="567"/>
      <c r="M167" s="567">
        <v>405</v>
      </c>
      <c r="N167" s="567">
        <v>10</v>
      </c>
      <c r="O167" s="567">
        <v>4240</v>
      </c>
      <c r="P167" s="560"/>
      <c r="Q167" s="568">
        <v>424</v>
      </c>
    </row>
    <row r="168" spans="1:17" ht="14.45" customHeight="1" x14ac:dyDescent="0.2">
      <c r="A168" s="554" t="s">
        <v>1538</v>
      </c>
      <c r="B168" s="555" t="s">
        <v>1342</v>
      </c>
      <c r="C168" s="555" t="s">
        <v>1343</v>
      </c>
      <c r="D168" s="555" t="s">
        <v>1378</v>
      </c>
      <c r="E168" s="555" t="s">
        <v>1379</v>
      </c>
      <c r="F168" s="567">
        <v>102</v>
      </c>
      <c r="G168" s="567">
        <v>3876</v>
      </c>
      <c r="H168" s="567"/>
      <c r="I168" s="567">
        <v>38</v>
      </c>
      <c r="J168" s="567">
        <v>86</v>
      </c>
      <c r="K168" s="567">
        <v>3354</v>
      </c>
      <c r="L168" s="567"/>
      <c r="M168" s="567">
        <v>39</v>
      </c>
      <c r="N168" s="567">
        <v>83</v>
      </c>
      <c r="O168" s="567">
        <v>3320</v>
      </c>
      <c r="P168" s="560"/>
      <c r="Q168" s="568">
        <v>40</v>
      </c>
    </row>
    <row r="169" spans="1:17" ht="14.45" customHeight="1" x14ac:dyDescent="0.2">
      <c r="A169" s="554" t="s">
        <v>1538</v>
      </c>
      <c r="B169" s="555" t="s">
        <v>1342</v>
      </c>
      <c r="C169" s="555" t="s">
        <v>1343</v>
      </c>
      <c r="D169" s="555" t="s">
        <v>1382</v>
      </c>
      <c r="E169" s="555" t="s">
        <v>1383</v>
      </c>
      <c r="F169" s="567">
        <v>8</v>
      </c>
      <c r="G169" s="567">
        <v>5704</v>
      </c>
      <c r="H169" s="567"/>
      <c r="I169" s="567">
        <v>713</v>
      </c>
      <c r="J169" s="567">
        <v>7</v>
      </c>
      <c r="K169" s="567">
        <v>5033</v>
      </c>
      <c r="L169" s="567"/>
      <c r="M169" s="567">
        <v>719</v>
      </c>
      <c r="N169" s="567">
        <v>6</v>
      </c>
      <c r="O169" s="567">
        <v>4536</v>
      </c>
      <c r="P169" s="560"/>
      <c r="Q169" s="568">
        <v>756</v>
      </c>
    </row>
    <row r="170" spans="1:17" ht="14.45" customHeight="1" x14ac:dyDescent="0.2">
      <c r="A170" s="554" t="s">
        <v>1538</v>
      </c>
      <c r="B170" s="555" t="s">
        <v>1342</v>
      </c>
      <c r="C170" s="555" t="s">
        <v>1343</v>
      </c>
      <c r="D170" s="555" t="s">
        <v>1384</v>
      </c>
      <c r="E170" s="555" t="s">
        <v>1385</v>
      </c>
      <c r="F170" s="567"/>
      <c r="G170" s="567"/>
      <c r="H170" s="567"/>
      <c r="I170" s="567"/>
      <c r="J170" s="567">
        <v>1</v>
      </c>
      <c r="K170" s="567">
        <v>151</v>
      </c>
      <c r="L170" s="567"/>
      <c r="M170" s="567">
        <v>151</v>
      </c>
      <c r="N170" s="567">
        <v>1</v>
      </c>
      <c r="O170" s="567">
        <v>162</v>
      </c>
      <c r="P170" s="560"/>
      <c r="Q170" s="568">
        <v>162</v>
      </c>
    </row>
    <row r="171" spans="1:17" ht="14.45" customHeight="1" x14ac:dyDescent="0.2">
      <c r="A171" s="554" t="s">
        <v>1538</v>
      </c>
      <c r="B171" s="555" t="s">
        <v>1342</v>
      </c>
      <c r="C171" s="555" t="s">
        <v>1343</v>
      </c>
      <c r="D171" s="555" t="s">
        <v>1386</v>
      </c>
      <c r="E171" s="555" t="s">
        <v>1387</v>
      </c>
      <c r="F171" s="567">
        <v>2511</v>
      </c>
      <c r="G171" s="567">
        <v>773388</v>
      </c>
      <c r="H171" s="567"/>
      <c r="I171" s="567">
        <v>308</v>
      </c>
      <c r="J171" s="567">
        <v>2395</v>
      </c>
      <c r="K171" s="567">
        <v>742450</v>
      </c>
      <c r="L171" s="567"/>
      <c r="M171" s="567">
        <v>310</v>
      </c>
      <c r="N171" s="567">
        <v>2485</v>
      </c>
      <c r="O171" s="567">
        <v>827505</v>
      </c>
      <c r="P171" s="560"/>
      <c r="Q171" s="568">
        <v>333</v>
      </c>
    </row>
    <row r="172" spans="1:17" ht="14.45" customHeight="1" x14ac:dyDescent="0.2">
      <c r="A172" s="554" t="s">
        <v>1538</v>
      </c>
      <c r="B172" s="555" t="s">
        <v>1342</v>
      </c>
      <c r="C172" s="555" t="s">
        <v>1343</v>
      </c>
      <c r="D172" s="555" t="s">
        <v>1388</v>
      </c>
      <c r="E172" s="555" t="s">
        <v>1389</v>
      </c>
      <c r="F172" s="567"/>
      <c r="G172" s="567"/>
      <c r="H172" s="567"/>
      <c r="I172" s="567"/>
      <c r="J172" s="567"/>
      <c r="K172" s="567"/>
      <c r="L172" s="567"/>
      <c r="M172" s="567"/>
      <c r="N172" s="567">
        <v>1</v>
      </c>
      <c r="O172" s="567">
        <v>4062</v>
      </c>
      <c r="P172" s="560"/>
      <c r="Q172" s="568">
        <v>4062</v>
      </c>
    </row>
    <row r="173" spans="1:17" ht="14.45" customHeight="1" x14ac:dyDescent="0.2">
      <c r="A173" s="554" t="s">
        <v>1538</v>
      </c>
      <c r="B173" s="555" t="s">
        <v>1342</v>
      </c>
      <c r="C173" s="555" t="s">
        <v>1343</v>
      </c>
      <c r="D173" s="555" t="s">
        <v>1390</v>
      </c>
      <c r="E173" s="555" t="s">
        <v>1391</v>
      </c>
      <c r="F173" s="567">
        <v>2049</v>
      </c>
      <c r="G173" s="567">
        <v>1022451</v>
      </c>
      <c r="H173" s="567"/>
      <c r="I173" s="567">
        <v>499</v>
      </c>
      <c r="J173" s="567">
        <v>1795</v>
      </c>
      <c r="K173" s="567">
        <v>902885</v>
      </c>
      <c r="L173" s="567"/>
      <c r="M173" s="567">
        <v>503</v>
      </c>
      <c r="N173" s="567">
        <v>1951</v>
      </c>
      <c r="O173" s="567">
        <v>1055491</v>
      </c>
      <c r="P173" s="560"/>
      <c r="Q173" s="568">
        <v>541</v>
      </c>
    </row>
    <row r="174" spans="1:17" ht="14.45" customHeight="1" x14ac:dyDescent="0.2">
      <c r="A174" s="554" t="s">
        <v>1538</v>
      </c>
      <c r="B174" s="555" t="s">
        <v>1342</v>
      </c>
      <c r="C174" s="555" t="s">
        <v>1343</v>
      </c>
      <c r="D174" s="555" t="s">
        <v>1392</v>
      </c>
      <c r="E174" s="555" t="s">
        <v>1393</v>
      </c>
      <c r="F174" s="567">
        <v>1</v>
      </c>
      <c r="G174" s="567">
        <v>6669</v>
      </c>
      <c r="H174" s="567"/>
      <c r="I174" s="567">
        <v>6669</v>
      </c>
      <c r="J174" s="567">
        <v>1</v>
      </c>
      <c r="K174" s="567">
        <v>6732</v>
      </c>
      <c r="L174" s="567"/>
      <c r="M174" s="567">
        <v>6732</v>
      </c>
      <c r="N174" s="567">
        <v>2</v>
      </c>
      <c r="O174" s="567">
        <v>14398</v>
      </c>
      <c r="P174" s="560"/>
      <c r="Q174" s="568">
        <v>7199</v>
      </c>
    </row>
    <row r="175" spans="1:17" ht="14.45" customHeight="1" x14ac:dyDescent="0.2">
      <c r="A175" s="554" t="s">
        <v>1538</v>
      </c>
      <c r="B175" s="555" t="s">
        <v>1342</v>
      </c>
      <c r="C175" s="555" t="s">
        <v>1343</v>
      </c>
      <c r="D175" s="555" t="s">
        <v>1394</v>
      </c>
      <c r="E175" s="555" t="s">
        <v>1395</v>
      </c>
      <c r="F175" s="567">
        <v>3995</v>
      </c>
      <c r="G175" s="567">
        <v>1502120</v>
      </c>
      <c r="H175" s="567"/>
      <c r="I175" s="567">
        <v>376</v>
      </c>
      <c r="J175" s="567">
        <v>4108</v>
      </c>
      <c r="K175" s="567">
        <v>1561040</v>
      </c>
      <c r="L175" s="567"/>
      <c r="M175" s="567">
        <v>380</v>
      </c>
      <c r="N175" s="567">
        <v>3999</v>
      </c>
      <c r="O175" s="567">
        <v>1599600</v>
      </c>
      <c r="P175" s="560"/>
      <c r="Q175" s="568">
        <v>400</v>
      </c>
    </row>
    <row r="176" spans="1:17" ht="14.45" customHeight="1" x14ac:dyDescent="0.2">
      <c r="A176" s="554" t="s">
        <v>1538</v>
      </c>
      <c r="B176" s="555" t="s">
        <v>1342</v>
      </c>
      <c r="C176" s="555" t="s">
        <v>1343</v>
      </c>
      <c r="D176" s="555" t="s">
        <v>1396</v>
      </c>
      <c r="E176" s="555" t="s">
        <v>1397</v>
      </c>
      <c r="F176" s="567">
        <v>3</v>
      </c>
      <c r="G176" s="567">
        <v>9396</v>
      </c>
      <c r="H176" s="567"/>
      <c r="I176" s="567">
        <v>3132</v>
      </c>
      <c r="J176" s="567">
        <v>8</v>
      </c>
      <c r="K176" s="567">
        <v>25192</v>
      </c>
      <c r="L176" s="567"/>
      <c r="M176" s="567">
        <v>3149</v>
      </c>
      <c r="N176" s="567">
        <v>2</v>
      </c>
      <c r="O176" s="567">
        <v>6750</v>
      </c>
      <c r="P176" s="560"/>
      <c r="Q176" s="568">
        <v>3375</v>
      </c>
    </row>
    <row r="177" spans="1:17" ht="14.45" customHeight="1" x14ac:dyDescent="0.2">
      <c r="A177" s="554" t="s">
        <v>1538</v>
      </c>
      <c r="B177" s="555" t="s">
        <v>1342</v>
      </c>
      <c r="C177" s="555" t="s">
        <v>1343</v>
      </c>
      <c r="D177" s="555" t="s">
        <v>1398</v>
      </c>
      <c r="E177" s="555" t="s">
        <v>1399</v>
      </c>
      <c r="F177" s="567">
        <v>7</v>
      </c>
      <c r="G177" s="567">
        <v>84</v>
      </c>
      <c r="H177" s="567"/>
      <c r="I177" s="567">
        <v>12</v>
      </c>
      <c r="J177" s="567">
        <v>13</v>
      </c>
      <c r="K177" s="567">
        <v>156</v>
      </c>
      <c r="L177" s="567"/>
      <c r="M177" s="567">
        <v>12</v>
      </c>
      <c r="N177" s="567">
        <v>5</v>
      </c>
      <c r="O177" s="567">
        <v>65</v>
      </c>
      <c r="P177" s="560"/>
      <c r="Q177" s="568">
        <v>13</v>
      </c>
    </row>
    <row r="178" spans="1:17" ht="14.45" customHeight="1" x14ac:dyDescent="0.2">
      <c r="A178" s="554" t="s">
        <v>1538</v>
      </c>
      <c r="B178" s="555" t="s">
        <v>1342</v>
      </c>
      <c r="C178" s="555" t="s">
        <v>1343</v>
      </c>
      <c r="D178" s="555" t="s">
        <v>1400</v>
      </c>
      <c r="E178" s="555" t="s">
        <v>1401</v>
      </c>
      <c r="F178" s="567">
        <v>3</v>
      </c>
      <c r="G178" s="567">
        <v>38412</v>
      </c>
      <c r="H178" s="567"/>
      <c r="I178" s="567">
        <v>12804</v>
      </c>
      <c r="J178" s="567">
        <v>3</v>
      </c>
      <c r="K178" s="567">
        <v>38433</v>
      </c>
      <c r="L178" s="567"/>
      <c r="M178" s="567">
        <v>12811</v>
      </c>
      <c r="N178" s="567"/>
      <c r="O178" s="567"/>
      <c r="P178" s="560"/>
      <c r="Q178" s="568"/>
    </row>
    <row r="179" spans="1:17" ht="14.45" customHeight="1" x14ac:dyDescent="0.2">
      <c r="A179" s="554" t="s">
        <v>1538</v>
      </c>
      <c r="B179" s="555" t="s">
        <v>1342</v>
      </c>
      <c r="C179" s="555" t="s">
        <v>1343</v>
      </c>
      <c r="D179" s="555" t="s">
        <v>1400</v>
      </c>
      <c r="E179" s="555"/>
      <c r="F179" s="567">
        <v>2</v>
      </c>
      <c r="G179" s="567">
        <v>25608</v>
      </c>
      <c r="H179" s="567"/>
      <c r="I179" s="567">
        <v>12804</v>
      </c>
      <c r="J179" s="567"/>
      <c r="K179" s="567"/>
      <c r="L179" s="567"/>
      <c r="M179" s="567"/>
      <c r="N179" s="567"/>
      <c r="O179" s="567"/>
      <c r="P179" s="560"/>
      <c r="Q179" s="568"/>
    </row>
    <row r="180" spans="1:17" ht="14.45" customHeight="1" x14ac:dyDescent="0.2">
      <c r="A180" s="554" t="s">
        <v>1538</v>
      </c>
      <c r="B180" s="555" t="s">
        <v>1342</v>
      </c>
      <c r="C180" s="555" t="s">
        <v>1343</v>
      </c>
      <c r="D180" s="555" t="s">
        <v>1402</v>
      </c>
      <c r="E180" s="555" t="s">
        <v>1403</v>
      </c>
      <c r="F180" s="567">
        <v>69</v>
      </c>
      <c r="G180" s="567">
        <v>7797</v>
      </c>
      <c r="H180" s="567"/>
      <c r="I180" s="567">
        <v>113</v>
      </c>
      <c r="J180" s="567">
        <v>97</v>
      </c>
      <c r="K180" s="567">
        <v>11058</v>
      </c>
      <c r="L180" s="567"/>
      <c r="M180" s="567">
        <v>114</v>
      </c>
      <c r="N180" s="567">
        <v>89</v>
      </c>
      <c r="O180" s="567">
        <v>10858</v>
      </c>
      <c r="P180" s="560"/>
      <c r="Q180" s="568">
        <v>122</v>
      </c>
    </row>
    <row r="181" spans="1:17" ht="14.45" customHeight="1" x14ac:dyDescent="0.2">
      <c r="A181" s="554" t="s">
        <v>1538</v>
      </c>
      <c r="B181" s="555" t="s">
        <v>1342</v>
      </c>
      <c r="C181" s="555" t="s">
        <v>1343</v>
      </c>
      <c r="D181" s="555" t="s">
        <v>1404</v>
      </c>
      <c r="E181" s="555" t="s">
        <v>1405</v>
      </c>
      <c r="F181" s="567">
        <v>53</v>
      </c>
      <c r="G181" s="567">
        <v>6678</v>
      </c>
      <c r="H181" s="567"/>
      <c r="I181" s="567">
        <v>126</v>
      </c>
      <c r="J181" s="567">
        <v>46</v>
      </c>
      <c r="K181" s="567">
        <v>5796</v>
      </c>
      <c r="L181" s="567"/>
      <c r="M181" s="567">
        <v>126</v>
      </c>
      <c r="N181" s="567">
        <v>78</v>
      </c>
      <c r="O181" s="567">
        <v>10686</v>
      </c>
      <c r="P181" s="560"/>
      <c r="Q181" s="568">
        <v>137</v>
      </c>
    </row>
    <row r="182" spans="1:17" ht="14.45" customHeight="1" x14ac:dyDescent="0.2">
      <c r="A182" s="554" t="s">
        <v>1538</v>
      </c>
      <c r="B182" s="555" t="s">
        <v>1342</v>
      </c>
      <c r="C182" s="555" t="s">
        <v>1343</v>
      </c>
      <c r="D182" s="555" t="s">
        <v>1406</v>
      </c>
      <c r="E182" s="555" t="s">
        <v>1407</v>
      </c>
      <c r="F182" s="567">
        <v>129</v>
      </c>
      <c r="G182" s="567">
        <v>64500</v>
      </c>
      <c r="H182" s="567"/>
      <c r="I182" s="567">
        <v>500</v>
      </c>
      <c r="J182" s="567">
        <v>110</v>
      </c>
      <c r="K182" s="567">
        <v>55440</v>
      </c>
      <c r="L182" s="567"/>
      <c r="M182" s="567">
        <v>504</v>
      </c>
      <c r="N182" s="567">
        <v>94</v>
      </c>
      <c r="O182" s="567">
        <v>50948</v>
      </c>
      <c r="P182" s="560"/>
      <c r="Q182" s="568">
        <v>542</v>
      </c>
    </row>
    <row r="183" spans="1:17" ht="14.45" customHeight="1" x14ac:dyDescent="0.2">
      <c r="A183" s="554" t="s">
        <v>1538</v>
      </c>
      <c r="B183" s="555" t="s">
        <v>1342</v>
      </c>
      <c r="C183" s="555" t="s">
        <v>1343</v>
      </c>
      <c r="D183" s="555" t="s">
        <v>1408</v>
      </c>
      <c r="E183" s="555" t="s">
        <v>1409</v>
      </c>
      <c r="F183" s="567">
        <v>83</v>
      </c>
      <c r="G183" s="567">
        <v>38429</v>
      </c>
      <c r="H183" s="567"/>
      <c r="I183" s="567">
        <v>463</v>
      </c>
      <c r="J183" s="567">
        <v>110</v>
      </c>
      <c r="K183" s="567">
        <v>51370</v>
      </c>
      <c r="L183" s="567"/>
      <c r="M183" s="567">
        <v>467</v>
      </c>
      <c r="N183" s="567">
        <v>102</v>
      </c>
      <c r="O183" s="567">
        <v>50286</v>
      </c>
      <c r="P183" s="560"/>
      <c r="Q183" s="568">
        <v>493</v>
      </c>
    </row>
    <row r="184" spans="1:17" ht="14.45" customHeight="1" x14ac:dyDescent="0.2">
      <c r="A184" s="554" t="s">
        <v>1538</v>
      </c>
      <c r="B184" s="555" t="s">
        <v>1342</v>
      </c>
      <c r="C184" s="555" t="s">
        <v>1343</v>
      </c>
      <c r="D184" s="555" t="s">
        <v>1410</v>
      </c>
      <c r="E184" s="555" t="s">
        <v>1411</v>
      </c>
      <c r="F184" s="567">
        <v>199</v>
      </c>
      <c r="G184" s="567">
        <v>11741</v>
      </c>
      <c r="H184" s="567"/>
      <c r="I184" s="567">
        <v>59</v>
      </c>
      <c r="J184" s="567">
        <v>219</v>
      </c>
      <c r="K184" s="567">
        <v>12921</v>
      </c>
      <c r="L184" s="567"/>
      <c r="M184" s="567">
        <v>59</v>
      </c>
      <c r="N184" s="567">
        <v>225</v>
      </c>
      <c r="O184" s="567">
        <v>14175</v>
      </c>
      <c r="P184" s="560"/>
      <c r="Q184" s="568">
        <v>63</v>
      </c>
    </row>
    <row r="185" spans="1:17" ht="14.45" customHeight="1" x14ac:dyDescent="0.2">
      <c r="A185" s="554" t="s">
        <v>1538</v>
      </c>
      <c r="B185" s="555" t="s">
        <v>1342</v>
      </c>
      <c r="C185" s="555" t="s">
        <v>1343</v>
      </c>
      <c r="D185" s="555" t="s">
        <v>1412</v>
      </c>
      <c r="E185" s="555" t="s">
        <v>1413</v>
      </c>
      <c r="F185" s="567">
        <v>56</v>
      </c>
      <c r="G185" s="567">
        <v>122024</v>
      </c>
      <c r="H185" s="567"/>
      <c r="I185" s="567">
        <v>2179</v>
      </c>
      <c r="J185" s="567">
        <v>42</v>
      </c>
      <c r="K185" s="567">
        <v>91686</v>
      </c>
      <c r="L185" s="567"/>
      <c r="M185" s="567">
        <v>2183</v>
      </c>
      <c r="N185" s="567"/>
      <c r="O185" s="567"/>
      <c r="P185" s="560"/>
      <c r="Q185" s="568"/>
    </row>
    <row r="186" spans="1:17" ht="14.45" customHeight="1" x14ac:dyDescent="0.2">
      <c r="A186" s="554" t="s">
        <v>1538</v>
      </c>
      <c r="B186" s="555" t="s">
        <v>1342</v>
      </c>
      <c r="C186" s="555" t="s">
        <v>1343</v>
      </c>
      <c r="D186" s="555" t="s">
        <v>1412</v>
      </c>
      <c r="E186" s="555"/>
      <c r="F186" s="567">
        <v>59</v>
      </c>
      <c r="G186" s="567">
        <v>128561</v>
      </c>
      <c r="H186" s="567"/>
      <c r="I186" s="567">
        <v>2179</v>
      </c>
      <c r="J186" s="567">
        <v>42</v>
      </c>
      <c r="K186" s="567">
        <v>91686</v>
      </c>
      <c r="L186" s="567"/>
      <c r="M186" s="567">
        <v>2183</v>
      </c>
      <c r="N186" s="567"/>
      <c r="O186" s="567"/>
      <c r="P186" s="560"/>
      <c r="Q186" s="568"/>
    </row>
    <row r="187" spans="1:17" ht="14.45" customHeight="1" x14ac:dyDescent="0.2">
      <c r="A187" s="554" t="s">
        <v>1538</v>
      </c>
      <c r="B187" s="555" t="s">
        <v>1342</v>
      </c>
      <c r="C187" s="555" t="s">
        <v>1343</v>
      </c>
      <c r="D187" s="555" t="s">
        <v>1414</v>
      </c>
      <c r="E187" s="555" t="s">
        <v>1415</v>
      </c>
      <c r="F187" s="567">
        <v>8</v>
      </c>
      <c r="G187" s="567">
        <v>84000</v>
      </c>
      <c r="H187" s="567"/>
      <c r="I187" s="567">
        <v>10500</v>
      </c>
      <c r="J187" s="567"/>
      <c r="K187" s="567"/>
      <c r="L187" s="567"/>
      <c r="M187" s="567"/>
      <c r="N187" s="567">
        <v>4</v>
      </c>
      <c r="O187" s="567">
        <v>42420</v>
      </c>
      <c r="P187" s="560"/>
      <c r="Q187" s="568">
        <v>10605</v>
      </c>
    </row>
    <row r="188" spans="1:17" ht="14.45" customHeight="1" x14ac:dyDescent="0.2">
      <c r="A188" s="554" t="s">
        <v>1538</v>
      </c>
      <c r="B188" s="555" t="s">
        <v>1342</v>
      </c>
      <c r="C188" s="555" t="s">
        <v>1343</v>
      </c>
      <c r="D188" s="555" t="s">
        <v>1418</v>
      </c>
      <c r="E188" s="555" t="s">
        <v>1419</v>
      </c>
      <c r="F188" s="567">
        <v>21279</v>
      </c>
      <c r="G188" s="567">
        <v>3808941</v>
      </c>
      <c r="H188" s="567"/>
      <c r="I188" s="567">
        <v>179</v>
      </c>
      <c r="J188" s="567">
        <v>19648</v>
      </c>
      <c r="K188" s="567">
        <v>3556288</v>
      </c>
      <c r="L188" s="567"/>
      <c r="M188" s="567">
        <v>181</v>
      </c>
      <c r="N188" s="567">
        <v>20390</v>
      </c>
      <c r="O188" s="567">
        <v>3874100</v>
      </c>
      <c r="P188" s="560"/>
      <c r="Q188" s="568">
        <v>190</v>
      </c>
    </row>
    <row r="189" spans="1:17" ht="14.45" customHeight="1" x14ac:dyDescent="0.2">
      <c r="A189" s="554" t="s">
        <v>1538</v>
      </c>
      <c r="B189" s="555" t="s">
        <v>1342</v>
      </c>
      <c r="C189" s="555" t="s">
        <v>1343</v>
      </c>
      <c r="D189" s="555" t="s">
        <v>1420</v>
      </c>
      <c r="E189" s="555" t="s">
        <v>1421</v>
      </c>
      <c r="F189" s="567">
        <v>21</v>
      </c>
      <c r="G189" s="567">
        <v>1827</v>
      </c>
      <c r="H189" s="567"/>
      <c r="I189" s="567">
        <v>87</v>
      </c>
      <c r="J189" s="567">
        <v>14</v>
      </c>
      <c r="K189" s="567">
        <v>1232</v>
      </c>
      <c r="L189" s="567"/>
      <c r="M189" s="567">
        <v>88</v>
      </c>
      <c r="N189" s="567">
        <v>22</v>
      </c>
      <c r="O189" s="567">
        <v>2046</v>
      </c>
      <c r="P189" s="560"/>
      <c r="Q189" s="568">
        <v>93</v>
      </c>
    </row>
    <row r="190" spans="1:17" ht="14.45" customHeight="1" x14ac:dyDescent="0.2">
      <c r="A190" s="554" t="s">
        <v>1538</v>
      </c>
      <c r="B190" s="555" t="s">
        <v>1342</v>
      </c>
      <c r="C190" s="555" t="s">
        <v>1343</v>
      </c>
      <c r="D190" s="555" t="s">
        <v>1422</v>
      </c>
      <c r="E190" s="555" t="s">
        <v>1423</v>
      </c>
      <c r="F190" s="567">
        <v>2</v>
      </c>
      <c r="G190" s="567">
        <v>360</v>
      </c>
      <c r="H190" s="567"/>
      <c r="I190" s="567">
        <v>180</v>
      </c>
      <c r="J190" s="567"/>
      <c r="K190" s="567"/>
      <c r="L190" s="567"/>
      <c r="M190" s="567"/>
      <c r="N190" s="567"/>
      <c r="O190" s="567"/>
      <c r="P190" s="560"/>
      <c r="Q190" s="568"/>
    </row>
    <row r="191" spans="1:17" ht="14.45" customHeight="1" x14ac:dyDescent="0.2">
      <c r="A191" s="554" t="s">
        <v>1538</v>
      </c>
      <c r="B191" s="555" t="s">
        <v>1342</v>
      </c>
      <c r="C191" s="555" t="s">
        <v>1343</v>
      </c>
      <c r="D191" s="555" t="s">
        <v>1424</v>
      </c>
      <c r="E191" s="555" t="s">
        <v>1425</v>
      </c>
      <c r="F191" s="567">
        <v>34</v>
      </c>
      <c r="G191" s="567">
        <v>5848</v>
      </c>
      <c r="H191" s="567"/>
      <c r="I191" s="567">
        <v>172</v>
      </c>
      <c r="J191" s="567">
        <v>27</v>
      </c>
      <c r="K191" s="567">
        <v>4698</v>
      </c>
      <c r="L191" s="567"/>
      <c r="M191" s="567">
        <v>174</v>
      </c>
      <c r="N191" s="567">
        <v>21</v>
      </c>
      <c r="O191" s="567">
        <v>3843</v>
      </c>
      <c r="P191" s="560"/>
      <c r="Q191" s="568">
        <v>183</v>
      </c>
    </row>
    <row r="192" spans="1:17" ht="14.45" customHeight="1" x14ac:dyDescent="0.2">
      <c r="A192" s="554" t="s">
        <v>1538</v>
      </c>
      <c r="B192" s="555" t="s">
        <v>1342</v>
      </c>
      <c r="C192" s="555" t="s">
        <v>1343</v>
      </c>
      <c r="D192" s="555" t="s">
        <v>1426</v>
      </c>
      <c r="E192" s="555" t="s">
        <v>1427</v>
      </c>
      <c r="F192" s="567">
        <v>1</v>
      </c>
      <c r="G192" s="567">
        <v>31</v>
      </c>
      <c r="H192" s="567"/>
      <c r="I192" s="567">
        <v>31</v>
      </c>
      <c r="J192" s="567"/>
      <c r="K192" s="567"/>
      <c r="L192" s="567"/>
      <c r="M192" s="567"/>
      <c r="N192" s="567"/>
      <c r="O192" s="567"/>
      <c r="P192" s="560"/>
      <c r="Q192" s="568"/>
    </row>
    <row r="193" spans="1:17" ht="14.45" customHeight="1" x14ac:dyDescent="0.2">
      <c r="A193" s="554" t="s">
        <v>1538</v>
      </c>
      <c r="B193" s="555" t="s">
        <v>1342</v>
      </c>
      <c r="C193" s="555" t="s">
        <v>1343</v>
      </c>
      <c r="D193" s="555" t="s">
        <v>1428</v>
      </c>
      <c r="E193" s="555" t="s">
        <v>1429</v>
      </c>
      <c r="F193" s="567">
        <v>3</v>
      </c>
      <c r="G193" s="567">
        <v>534</v>
      </c>
      <c r="H193" s="567"/>
      <c r="I193" s="567">
        <v>178</v>
      </c>
      <c r="J193" s="567">
        <v>1</v>
      </c>
      <c r="K193" s="567">
        <v>180</v>
      </c>
      <c r="L193" s="567"/>
      <c r="M193" s="567">
        <v>180</v>
      </c>
      <c r="N193" s="567"/>
      <c r="O193" s="567"/>
      <c r="P193" s="560"/>
      <c r="Q193" s="568"/>
    </row>
    <row r="194" spans="1:17" ht="14.45" customHeight="1" x14ac:dyDescent="0.2">
      <c r="A194" s="554" t="s">
        <v>1538</v>
      </c>
      <c r="B194" s="555" t="s">
        <v>1342</v>
      </c>
      <c r="C194" s="555" t="s">
        <v>1343</v>
      </c>
      <c r="D194" s="555" t="s">
        <v>1430</v>
      </c>
      <c r="E194" s="555" t="s">
        <v>1431</v>
      </c>
      <c r="F194" s="567">
        <v>26</v>
      </c>
      <c r="G194" s="567">
        <v>6942</v>
      </c>
      <c r="H194" s="567"/>
      <c r="I194" s="567">
        <v>267</v>
      </c>
      <c r="J194" s="567">
        <v>19</v>
      </c>
      <c r="K194" s="567">
        <v>5111</v>
      </c>
      <c r="L194" s="567"/>
      <c r="M194" s="567">
        <v>269</v>
      </c>
      <c r="N194" s="567">
        <v>33</v>
      </c>
      <c r="O194" s="567">
        <v>9504</v>
      </c>
      <c r="P194" s="560"/>
      <c r="Q194" s="568">
        <v>288</v>
      </c>
    </row>
    <row r="195" spans="1:17" ht="14.45" customHeight="1" x14ac:dyDescent="0.2">
      <c r="A195" s="554" t="s">
        <v>1538</v>
      </c>
      <c r="B195" s="555" t="s">
        <v>1342</v>
      </c>
      <c r="C195" s="555" t="s">
        <v>1343</v>
      </c>
      <c r="D195" s="555" t="s">
        <v>1432</v>
      </c>
      <c r="E195" s="555" t="s">
        <v>1433</v>
      </c>
      <c r="F195" s="567">
        <v>1590</v>
      </c>
      <c r="G195" s="567">
        <v>3412140</v>
      </c>
      <c r="H195" s="567"/>
      <c r="I195" s="567">
        <v>2146</v>
      </c>
      <c r="J195" s="567">
        <v>1368</v>
      </c>
      <c r="K195" s="567">
        <v>2950776</v>
      </c>
      <c r="L195" s="567"/>
      <c r="M195" s="567">
        <v>2157</v>
      </c>
      <c r="N195" s="567">
        <v>1380</v>
      </c>
      <c r="O195" s="567">
        <v>3171240</v>
      </c>
      <c r="P195" s="560"/>
      <c r="Q195" s="568">
        <v>2298</v>
      </c>
    </row>
    <row r="196" spans="1:17" ht="14.45" customHeight="1" x14ac:dyDescent="0.2">
      <c r="A196" s="554" t="s">
        <v>1538</v>
      </c>
      <c r="B196" s="555" t="s">
        <v>1342</v>
      </c>
      <c r="C196" s="555" t="s">
        <v>1343</v>
      </c>
      <c r="D196" s="555" t="s">
        <v>1434</v>
      </c>
      <c r="E196" s="555" t="s">
        <v>1435</v>
      </c>
      <c r="F196" s="567">
        <v>148</v>
      </c>
      <c r="G196" s="567">
        <v>36112</v>
      </c>
      <c r="H196" s="567"/>
      <c r="I196" s="567">
        <v>244</v>
      </c>
      <c r="J196" s="567">
        <v>120</v>
      </c>
      <c r="K196" s="567">
        <v>29520</v>
      </c>
      <c r="L196" s="567"/>
      <c r="M196" s="567">
        <v>246</v>
      </c>
      <c r="N196" s="567">
        <v>123</v>
      </c>
      <c r="O196" s="567">
        <v>32595</v>
      </c>
      <c r="P196" s="560"/>
      <c r="Q196" s="568">
        <v>265</v>
      </c>
    </row>
    <row r="197" spans="1:17" ht="14.45" customHeight="1" x14ac:dyDescent="0.2">
      <c r="A197" s="554" t="s">
        <v>1538</v>
      </c>
      <c r="B197" s="555" t="s">
        <v>1342</v>
      </c>
      <c r="C197" s="555" t="s">
        <v>1343</v>
      </c>
      <c r="D197" s="555" t="s">
        <v>1436</v>
      </c>
      <c r="E197" s="555" t="s">
        <v>1437</v>
      </c>
      <c r="F197" s="567">
        <v>2</v>
      </c>
      <c r="G197" s="567">
        <v>870</v>
      </c>
      <c r="H197" s="567"/>
      <c r="I197" s="567">
        <v>435</v>
      </c>
      <c r="J197" s="567">
        <v>2</v>
      </c>
      <c r="K197" s="567">
        <v>884</v>
      </c>
      <c r="L197" s="567"/>
      <c r="M197" s="567">
        <v>442</v>
      </c>
      <c r="N197" s="567">
        <v>3</v>
      </c>
      <c r="O197" s="567">
        <v>1368</v>
      </c>
      <c r="P197" s="560"/>
      <c r="Q197" s="568">
        <v>456</v>
      </c>
    </row>
    <row r="198" spans="1:17" ht="14.45" customHeight="1" x14ac:dyDescent="0.2">
      <c r="A198" s="554" t="s">
        <v>1538</v>
      </c>
      <c r="B198" s="555" t="s">
        <v>1342</v>
      </c>
      <c r="C198" s="555" t="s">
        <v>1343</v>
      </c>
      <c r="D198" s="555" t="s">
        <v>1438</v>
      </c>
      <c r="E198" s="555" t="s">
        <v>1439</v>
      </c>
      <c r="F198" s="567">
        <v>1</v>
      </c>
      <c r="G198" s="567">
        <v>865</v>
      </c>
      <c r="H198" s="567"/>
      <c r="I198" s="567">
        <v>865</v>
      </c>
      <c r="J198" s="567"/>
      <c r="K198" s="567"/>
      <c r="L198" s="567"/>
      <c r="M198" s="567"/>
      <c r="N198" s="567"/>
      <c r="O198" s="567"/>
      <c r="P198" s="560"/>
      <c r="Q198" s="568"/>
    </row>
    <row r="199" spans="1:17" ht="14.45" customHeight="1" x14ac:dyDescent="0.2">
      <c r="A199" s="554" t="s">
        <v>1538</v>
      </c>
      <c r="B199" s="555" t="s">
        <v>1342</v>
      </c>
      <c r="C199" s="555" t="s">
        <v>1343</v>
      </c>
      <c r="D199" s="555" t="s">
        <v>1440</v>
      </c>
      <c r="E199" s="555" t="s">
        <v>1347</v>
      </c>
      <c r="F199" s="567"/>
      <c r="G199" s="567"/>
      <c r="H199" s="567"/>
      <c r="I199" s="567"/>
      <c r="J199" s="567">
        <v>6</v>
      </c>
      <c r="K199" s="567">
        <v>234</v>
      </c>
      <c r="L199" s="567"/>
      <c r="M199" s="567">
        <v>39</v>
      </c>
      <c r="N199" s="567"/>
      <c r="O199" s="567"/>
      <c r="P199" s="560"/>
      <c r="Q199" s="568"/>
    </row>
    <row r="200" spans="1:17" ht="14.45" customHeight="1" x14ac:dyDescent="0.2">
      <c r="A200" s="554" t="s">
        <v>1538</v>
      </c>
      <c r="B200" s="555" t="s">
        <v>1342</v>
      </c>
      <c r="C200" s="555" t="s">
        <v>1343</v>
      </c>
      <c r="D200" s="555" t="s">
        <v>1443</v>
      </c>
      <c r="E200" s="555" t="s">
        <v>1444</v>
      </c>
      <c r="F200" s="567">
        <v>445</v>
      </c>
      <c r="G200" s="567">
        <v>478375</v>
      </c>
      <c r="H200" s="567"/>
      <c r="I200" s="567">
        <v>1075</v>
      </c>
      <c r="J200" s="567">
        <v>396</v>
      </c>
      <c r="K200" s="567">
        <v>430452</v>
      </c>
      <c r="L200" s="567"/>
      <c r="M200" s="567">
        <v>1087</v>
      </c>
      <c r="N200" s="567">
        <v>548</v>
      </c>
      <c r="O200" s="567">
        <v>609376</v>
      </c>
      <c r="P200" s="560"/>
      <c r="Q200" s="568">
        <v>1112</v>
      </c>
    </row>
    <row r="201" spans="1:17" ht="14.45" customHeight="1" x14ac:dyDescent="0.2">
      <c r="A201" s="554" t="s">
        <v>1538</v>
      </c>
      <c r="B201" s="555" t="s">
        <v>1342</v>
      </c>
      <c r="C201" s="555" t="s">
        <v>1343</v>
      </c>
      <c r="D201" s="555" t="s">
        <v>1445</v>
      </c>
      <c r="E201" s="555" t="s">
        <v>1446</v>
      </c>
      <c r="F201" s="567">
        <v>322</v>
      </c>
      <c r="G201" s="567">
        <v>93702</v>
      </c>
      <c r="H201" s="567"/>
      <c r="I201" s="567">
        <v>291</v>
      </c>
      <c r="J201" s="567">
        <v>328</v>
      </c>
      <c r="K201" s="567">
        <v>96104</v>
      </c>
      <c r="L201" s="567"/>
      <c r="M201" s="567">
        <v>293</v>
      </c>
      <c r="N201" s="567">
        <v>305</v>
      </c>
      <c r="O201" s="567">
        <v>96380</v>
      </c>
      <c r="P201" s="560"/>
      <c r="Q201" s="568">
        <v>316</v>
      </c>
    </row>
    <row r="202" spans="1:17" ht="14.45" customHeight="1" x14ac:dyDescent="0.2">
      <c r="A202" s="554" t="s">
        <v>1538</v>
      </c>
      <c r="B202" s="555" t="s">
        <v>1342</v>
      </c>
      <c r="C202" s="555" t="s">
        <v>1343</v>
      </c>
      <c r="D202" s="555" t="s">
        <v>1447</v>
      </c>
      <c r="E202" s="555" t="s">
        <v>1448</v>
      </c>
      <c r="F202" s="567">
        <v>1</v>
      </c>
      <c r="G202" s="567">
        <v>1118</v>
      </c>
      <c r="H202" s="567"/>
      <c r="I202" s="567">
        <v>1118</v>
      </c>
      <c r="J202" s="567">
        <v>1</v>
      </c>
      <c r="K202" s="567">
        <v>1132</v>
      </c>
      <c r="L202" s="567"/>
      <c r="M202" s="567">
        <v>1132</v>
      </c>
      <c r="N202" s="567">
        <v>1</v>
      </c>
      <c r="O202" s="567">
        <v>1199</v>
      </c>
      <c r="P202" s="560"/>
      <c r="Q202" s="568">
        <v>1199</v>
      </c>
    </row>
    <row r="203" spans="1:17" ht="14.45" customHeight="1" x14ac:dyDescent="0.2">
      <c r="A203" s="554" t="s">
        <v>1538</v>
      </c>
      <c r="B203" s="555" t="s">
        <v>1342</v>
      </c>
      <c r="C203" s="555" t="s">
        <v>1343</v>
      </c>
      <c r="D203" s="555" t="s">
        <v>1455</v>
      </c>
      <c r="E203" s="555" t="s">
        <v>1456</v>
      </c>
      <c r="F203" s="567">
        <v>443</v>
      </c>
      <c r="G203" s="567">
        <v>0</v>
      </c>
      <c r="H203" s="567"/>
      <c r="I203" s="567">
        <v>0</v>
      </c>
      <c r="J203" s="567">
        <v>231</v>
      </c>
      <c r="K203" s="567">
        <v>0</v>
      </c>
      <c r="L203" s="567"/>
      <c r="M203" s="567">
        <v>0</v>
      </c>
      <c r="N203" s="567">
        <v>327</v>
      </c>
      <c r="O203" s="567">
        <v>712533</v>
      </c>
      <c r="P203" s="560"/>
      <c r="Q203" s="568">
        <v>2179</v>
      </c>
    </row>
    <row r="204" spans="1:17" ht="14.45" customHeight="1" x14ac:dyDescent="0.2">
      <c r="A204" s="554" t="s">
        <v>1538</v>
      </c>
      <c r="B204" s="555" t="s">
        <v>1342</v>
      </c>
      <c r="C204" s="555" t="s">
        <v>1343</v>
      </c>
      <c r="D204" s="555" t="s">
        <v>1457</v>
      </c>
      <c r="E204" s="555" t="s">
        <v>1458</v>
      </c>
      <c r="F204" s="567"/>
      <c r="G204" s="567"/>
      <c r="H204" s="567"/>
      <c r="I204" s="567"/>
      <c r="J204" s="567"/>
      <c r="K204" s="567"/>
      <c r="L204" s="567"/>
      <c r="M204" s="567"/>
      <c r="N204" s="567">
        <v>7</v>
      </c>
      <c r="O204" s="567">
        <v>89551</v>
      </c>
      <c r="P204" s="560"/>
      <c r="Q204" s="568">
        <v>12793</v>
      </c>
    </row>
    <row r="205" spans="1:17" ht="14.45" customHeight="1" x14ac:dyDescent="0.2">
      <c r="A205" s="554" t="s">
        <v>1538</v>
      </c>
      <c r="B205" s="555" t="s">
        <v>1342</v>
      </c>
      <c r="C205" s="555" t="s">
        <v>1343</v>
      </c>
      <c r="D205" s="555" t="s">
        <v>1459</v>
      </c>
      <c r="E205" s="555" t="s">
        <v>1460</v>
      </c>
      <c r="F205" s="567">
        <v>37</v>
      </c>
      <c r="G205" s="567">
        <v>0</v>
      </c>
      <c r="H205" s="567"/>
      <c r="I205" s="567">
        <v>0</v>
      </c>
      <c r="J205" s="567">
        <v>35</v>
      </c>
      <c r="K205" s="567">
        <v>0</v>
      </c>
      <c r="L205" s="567"/>
      <c r="M205" s="567">
        <v>0</v>
      </c>
      <c r="N205" s="567">
        <v>33</v>
      </c>
      <c r="O205" s="567">
        <v>34749</v>
      </c>
      <c r="P205" s="560"/>
      <c r="Q205" s="568">
        <v>1053</v>
      </c>
    </row>
    <row r="206" spans="1:17" ht="14.45" customHeight="1" x14ac:dyDescent="0.2">
      <c r="A206" s="554" t="s">
        <v>1538</v>
      </c>
      <c r="B206" s="555" t="s">
        <v>1342</v>
      </c>
      <c r="C206" s="555" t="s">
        <v>1343</v>
      </c>
      <c r="D206" s="555" t="s">
        <v>1461</v>
      </c>
      <c r="E206" s="555" t="s">
        <v>1462</v>
      </c>
      <c r="F206" s="567">
        <v>55</v>
      </c>
      <c r="G206" s="567">
        <v>264165</v>
      </c>
      <c r="H206" s="567"/>
      <c r="I206" s="567">
        <v>4803</v>
      </c>
      <c r="J206" s="567">
        <v>97</v>
      </c>
      <c r="K206" s="567">
        <v>467928</v>
      </c>
      <c r="L206" s="567"/>
      <c r="M206" s="567">
        <v>4824</v>
      </c>
      <c r="N206" s="567">
        <v>80</v>
      </c>
      <c r="O206" s="567">
        <v>391120</v>
      </c>
      <c r="P206" s="560"/>
      <c r="Q206" s="568">
        <v>4889</v>
      </c>
    </row>
    <row r="207" spans="1:17" ht="14.45" customHeight="1" x14ac:dyDescent="0.2">
      <c r="A207" s="554" t="s">
        <v>1538</v>
      </c>
      <c r="B207" s="555" t="s">
        <v>1342</v>
      </c>
      <c r="C207" s="555" t="s">
        <v>1343</v>
      </c>
      <c r="D207" s="555" t="s">
        <v>1463</v>
      </c>
      <c r="E207" s="555" t="s">
        <v>1464</v>
      </c>
      <c r="F207" s="567">
        <v>40</v>
      </c>
      <c r="G207" s="567">
        <v>24480</v>
      </c>
      <c r="H207" s="567"/>
      <c r="I207" s="567">
        <v>612</v>
      </c>
      <c r="J207" s="567">
        <v>135</v>
      </c>
      <c r="K207" s="567">
        <v>83025</v>
      </c>
      <c r="L207" s="567"/>
      <c r="M207" s="567">
        <v>615</v>
      </c>
      <c r="N207" s="567">
        <v>102</v>
      </c>
      <c r="O207" s="567">
        <v>65484</v>
      </c>
      <c r="P207" s="560"/>
      <c r="Q207" s="568">
        <v>642</v>
      </c>
    </row>
    <row r="208" spans="1:17" ht="14.45" customHeight="1" x14ac:dyDescent="0.2">
      <c r="A208" s="554" t="s">
        <v>1538</v>
      </c>
      <c r="B208" s="555" t="s">
        <v>1342</v>
      </c>
      <c r="C208" s="555" t="s">
        <v>1343</v>
      </c>
      <c r="D208" s="555" t="s">
        <v>1465</v>
      </c>
      <c r="E208" s="555" t="s">
        <v>1466</v>
      </c>
      <c r="F208" s="567">
        <v>180</v>
      </c>
      <c r="G208" s="567">
        <v>512100</v>
      </c>
      <c r="H208" s="567"/>
      <c r="I208" s="567">
        <v>2845</v>
      </c>
      <c r="J208" s="567">
        <v>179</v>
      </c>
      <c r="K208" s="567">
        <v>509971</v>
      </c>
      <c r="L208" s="567"/>
      <c r="M208" s="567">
        <v>2849</v>
      </c>
      <c r="N208" s="567">
        <v>2</v>
      </c>
      <c r="O208" s="567">
        <v>5762</v>
      </c>
      <c r="P208" s="560"/>
      <c r="Q208" s="568">
        <v>2881</v>
      </c>
    </row>
    <row r="209" spans="1:17" ht="14.45" customHeight="1" x14ac:dyDescent="0.2">
      <c r="A209" s="554" t="s">
        <v>1538</v>
      </c>
      <c r="B209" s="555" t="s">
        <v>1342</v>
      </c>
      <c r="C209" s="555" t="s">
        <v>1343</v>
      </c>
      <c r="D209" s="555" t="s">
        <v>1467</v>
      </c>
      <c r="E209" s="555" t="s">
        <v>1468</v>
      </c>
      <c r="F209" s="567">
        <v>8</v>
      </c>
      <c r="G209" s="567">
        <v>60688</v>
      </c>
      <c r="H209" s="567"/>
      <c r="I209" s="567">
        <v>7586</v>
      </c>
      <c r="J209" s="567">
        <v>4</v>
      </c>
      <c r="K209" s="567">
        <v>30388</v>
      </c>
      <c r="L209" s="567"/>
      <c r="M209" s="567">
        <v>7597</v>
      </c>
      <c r="N209" s="567">
        <v>4</v>
      </c>
      <c r="O209" s="567">
        <v>30644</v>
      </c>
      <c r="P209" s="560"/>
      <c r="Q209" s="568">
        <v>7661</v>
      </c>
    </row>
    <row r="210" spans="1:17" ht="14.45" customHeight="1" x14ac:dyDescent="0.2">
      <c r="A210" s="554" t="s">
        <v>1538</v>
      </c>
      <c r="B210" s="555" t="s">
        <v>1342</v>
      </c>
      <c r="C210" s="555" t="s">
        <v>1343</v>
      </c>
      <c r="D210" s="555" t="s">
        <v>1469</v>
      </c>
      <c r="E210" s="555" t="s">
        <v>1470</v>
      </c>
      <c r="F210" s="567">
        <v>24</v>
      </c>
      <c r="G210" s="567">
        <v>384288</v>
      </c>
      <c r="H210" s="567"/>
      <c r="I210" s="567">
        <v>16012</v>
      </c>
      <c r="J210" s="567">
        <v>6</v>
      </c>
      <c r="K210" s="567">
        <v>96096</v>
      </c>
      <c r="L210" s="567"/>
      <c r="M210" s="567">
        <v>16016</v>
      </c>
      <c r="N210" s="567">
        <v>6</v>
      </c>
      <c r="O210" s="567">
        <v>96288</v>
      </c>
      <c r="P210" s="560"/>
      <c r="Q210" s="568">
        <v>16048</v>
      </c>
    </row>
    <row r="211" spans="1:17" ht="14.45" customHeight="1" x14ac:dyDescent="0.2">
      <c r="A211" s="554" t="s">
        <v>1538</v>
      </c>
      <c r="B211" s="555" t="s">
        <v>1342</v>
      </c>
      <c r="C211" s="555" t="s">
        <v>1343</v>
      </c>
      <c r="D211" s="555" t="s">
        <v>1471</v>
      </c>
      <c r="E211" s="555" t="s">
        <v>1472</v>
      </c>
      <c r="F211" s="567">
        <v>48</v>
      </c>
      <c r="G211" s="567">
        <v>184272</v>
      </c>
      <c r="H211" s="567"/>
      <c r="I211" s="567">
        <v>3839</v>
      </c>
      <c r="J211" s="567">
        <v>122</v>
      </c>
      <c r="K211" s="567">
        <v>468846</v>
      </c>
      <c r="L211" s="567"/>
      <c r="M211" s="567">
        <v>3843</v>
      </c>
      <c r="N211" s="567">
        <v>116</v>
      </c>
      <c r="O211" s="567">
        <v>449732</v>
      </c>
      <c r="P211" s="560"/>
      <c r="Q211" s="568">
        <v>3877</v>
      </c>
    </row>
    <row r="212" spans="1:17" ht="14.45" customHeight="1" x14ac:dyDescent="0.2">
      <c r="A212" s="554" t="s">
        <v>1538</v>
      </c>
      <c r="B212" s="555" t="s">
        <v>1342</v>
      </c>
      <c r="C212" s="555" t="s">
        <v>1343</v>
      </c>
      <c r="D212" s="555" t="s">
        <v>1479</v>
      </c>
      <c r="E212" s="555" t="s">
        <v>1480</v>
      </c>
      <c r="F212" s="567"/>
      <c r="G212" s="567"/>
      <c r="H212" s="567"/>
      <c r="I212" s="567"/>
      <c r="J212" s="567"/>
      <c r="K212" s="567"/>
      <c r="L212" s="567"/>
      <c r="M212" s="567"/>
      <c r="N212" s="567">
        <v>69</v>
      </c>
      <c r="O212" s="567">
        <v>220731</v>
      </c>
      <c r="P212" s="560"/>
      <c r="Q212" s="568">
        <v>3199</v>
      </c>
    </row>
    <row r="213" spans="1:17" ht="14.45" customHeight="1" x14ac:dyDescent="0.2">
      <c r="A213" s="554" t="s">
        <v>1538</v>
      </c>
      <c r="B213" s="555" t="s">
        <v>1342</v>
      </c>
      <c r="C213" s="555" t="s">
        <v>1343</v>
      </c>
      <c r="D213" s="555" t="s">
        <v>1483</v>
      </c>
      <c r="E213" s="555" t="s">
        <v>1484</v>
      </c>
      <c r="F213" s="567"/>
      <c r="G213" s="567"/>
      <c r="H213" s="567"/>
      <c r="I213" s="567"/>
      <c r="J213" s="567"/>
      <c r="K213" s="567"/>
      <c r="L213" s="567"/>
      <c r="M213" s="567"/>
      <c r="N213" s="567">
        <v>33</v>
      </c>
      <c r="O213" s="567">
        <v>34749</v>
      </c>
      <c r="P213" s="560"/>
      <c r="Q213" s="568">
        <v>1053</v>
      </c>
    </row>
    <row r="214" spans="1:17" ht="14.45" customHeight="1" x14ac:dyDescent="0.2">
      <c r="A214" s="554" t="s">
        <v>1538</v>
      </c>
      <c r="B214" s="555" t="s">
        <v>1342</v>
      </c>
      <c r="C214" s="555" t="s">
        <v>1343</v>
      </c>
      <c r="D214" s="555" t="s">
        <v>1485</v>
      </c>
      <c r="E214" s="555" t="s">
        <v>1486</v>
      </c>
      <c r="F214" s="567"/>
      <c r="G214" s="567"/>
      <c r="H214" s="567"/>
      <c r="I214" s="567"/>
      <c r="J214" s="567"/>
      <c r="K214" s="567"/>
      <c r="L214" s="567"/>
      <c r="M214" s="567"/>
      <c r="N214" s="567">
        <v>11</v>
      </c>
      <c r="O214" s="567">
        <v>4466</v>
      </c>
      <c r="P214" s="560"/>
      <c r="Q214" s="568">
        <v>406</v>
      </c>
    </row>
    <row r="215" spans="1:17" ht="14.45" customHeight="1" x14ac:dyDescent="0.2">
      <c r="A215" s="554" t="s">
        <v>1538</v>
      </c>
      <c r="B215" s="555" t="s">
        <v>1342</v>
      </c>
      <c r="C215" s="555" t="s">
        <v>1343</v>
      </c>
      <c r="D215" s="555" t="s">
        <v>1487</v>
      </c>
      <c r="E215" s="555" t="s">
        <v>1488</v>
      </c>
      <c r="F215" s="567"/>
      <c r="G215" s="567"/>
      <c r="H215" s="567"/>
      <c r="I215" s="567"/>
      <c r="J215" s="567"/>
      <c r="K215" s="567"/>
      <c r="L215" s="567"/>
      <c r="M215" s="567"/>
      <c r="N215" s="567">
        <v>1</v>
      </c>
      <c r="O215" s="567">
        <v>291</v>
      </c>
      <c r="P215" s="560"/>
      <c r="Q215" s="568">
        <v>291</v>
      </c>
    </row>
    <row r="216" spans="1:17" ht="14.45" customHeight="1" x14ac:dyDescent="0.2">
      <c r="A216" s="554" t="s">
        <v>1539</v>
      </c>
      <c r="B216" s="555" t="s">
        <v>1342</v>
      </c>
      <c r="C216" s="555" t="s">
        <v>1343</v>
      </c>
      <c r="D216" s="555" t="s">
        <v>1344</v>
      </c>
      <c r="E216" s="555" t="s">
        <v>1345</v>
      </c>
      <c r="F216" s="567">
        <v>2</v>
      </c>
      <c r="G216" s="567">
        <v>4518</v>
      </c>
      <c r="H216" s="567"/>
      <c r="I216" s="567">
        <v>2259</v>
      </c>
      <c r="J216" s="567">
        <v>1</v>
      </c>
      <c r="K216" s="567">
        <v>2280</v>
      </c>
      <c r="L216" s="567"/>
      <c r="M216" s="567">
        <v>2280</v>
      </c>
      <c r="N216" s="567">
        <v>2</v>
      </c>
      <c r="O216" s="567">
        <v>4878</v>
      </c>
      <c r="P216" s="560"/>
      <c r="Q216" s="568">
        <v>2439</v>
      </c>
    </row>
    <row r="217" spans="1:17" ht="14.45" customHeight="1" x14ac:dyDescent="0.2">
      <c r="A217" s="554" t="s">
        <v>1539</v>
      </c>
      <c r="B217" s="555" t="s">
        <v>1342</v>
      </c>
      <c r="C217" s="555" t="s">
        <v>1343</v>
      </c>
      <c r="D217" s="555" t="s">
        <v>1346</v>
      </c>
      <c r="E217" s="555" t="s">
        <v>1347</v>
      </c>
      <c r="F217" s="567">
        <v>85</v>
      </c>
      <c r="G217" s="567">
        <v>5015</v>
      </c>
      <c r="H217" s="567"/>
      <c r="I217" s="567">
        <v>59</v>
      </c>
      <c r="J217" s="567">
        <v>94</v>
      </c>
      <c r="K217" s="567">
        <v>5546</v>
      </c>
      <c r="L217" s="567"/>
      <c r="M217" s="567">
        <v>59</v>
      </c>
      <c r="N217" s="567">
        <v>78</v>
      </c>
      <c r="O217" s="567">
        <v>4914</v>
      </c>
      <c r="P217" s="560"/>
      <c r="Q217" s="568">
        <v>63</v>
      </c>
    </row>
    <row r="218" spans="1:17" ht="14.45" customHeight="1" x14ac:dyDescent="0.2">
      <c r="A218" s="554" t="s">
        <v>1539</v>
      </c>
      <c r="B218" s="555" t="s">
        <v>1342</v>
      </c>
      <c r="C218" s="555" t="s">
        <v>1343</v>
      </c>
      <c r="D218" s="555" t="s">
        <v>1348</v>
      </c>
      <c r="E218" s="555" t="s">
        <v>1349</v>
      </c>
      <c r="F218" s="567">
        <v>466</v>
      </c>
      <c r="G218" s="567">
        <v>61512</v>
      </c>
      <c r="H218" s="567"/>
      <c r="I218" s="567">
        <v>132</v>
      </c>
      <c r="J218" s="567">
        <v>395</v>
      </c>
      <c r="K218" s="567">
        <v>52535</v>
      </c>
      <c r="L218" s="567"/>
      <c r="M218" s="567">
        <v>133</v>
      </c>
      <c r="N218" s="567">
        <v>273</v>
      </c>
      <c r="O218" s="567">
        <v>39039</v>
      </c>
      <c r="P218" s="560"/>
      <c r="Q218" s="568">
        <v>143</v>
      </c>
    </row>
    <row r="219" spans="1:17" ht="14.45" customHeight="1" x14ac:dyDescent="0.2">
      <c r="A219" s="554" t="s">
        <v>1539</v>
      </c>
      <c r="B219" s="555" t="s">
        <v>1342</v>
      </c>
      <c r="C219" s="555" t="s">
        <v>1343</v>
      </c>
      <c r="D219" s="555" t="s">
        <v>1350</v>
      </c>
      <c r="E219" s="555" t="s">
        <v>1351</v>
      </c>
      <c r="F219" s="567">
        <v>26</v>
      </c>
      <c r="G219" s="567">
        <v>4940</v>
      </c>
      <c r="H219" s="567"/>
      <c r="I219" s="567">
        <v>190</v>
      </c>
      <c r="J219" s="567">
        <v>13</v>
      </c>
      <c r="K219" s="567">
        <v>2496</v>
      </c>
      <c r="L219" s="567"/>
      <c r="M219" s="567">
        <v>192</v>
      </c>
      <c r="N219" s="567">
        <v>11</v>
      </c>
      <c r="O219" s="567">
        <v>2277</v>
      </c>
      <c r="P219" s="560"/>
      <c r="Q219" s="568">
        <v>207</v>
      </c>
    </row>
    <row r="220" spans="1:17" ht="14.45" customHeight="1" x14ac:dyDescent="0.2">
      <c r="A220" s="554" t="s">
        <v>1539</v>
      </c>
      <c r="B220" s="555" t="s">
        <v>1342</v>
      </c>
      <c r="C220" s="555" t="s">
        <v>1343</v>
      </c>
      <c r="D220" s="555" t="s">
        <v>1352</v>
      </c>
      <c r="E220" s="555" t="s">
        <v>1353</v>
      </c>
      <c r="F220" s="567"/>
      <c r="G220" s="567"/>
      <c r="H220" s="567"/>
      <c r="I220" s="567"/>
      <c r="J220" s="567">
        <v>3</v>
      </c>
      <c r="K220" s="567">
        <v>1239</v>
      </c>
      <c r="L220" s="567"/>
      <c r="M220" s="567">
        <v>413</v>
      </c>
      <c r="N220" s="567"/>
      <c r="O220" s="567"/>
      <c r="P220" s="560"/>
      <c r="Q220" s="568"/>
    </row>
    <row r="221" spans="1:17" ht="14.45" customHeight="1" x14ac:dyDescent="0.2">
      <c r="A221" s="554" t="s">
        <v>1539</v>
      </c>
      <c r="B221" s="555" t="s">
        <v>1342</v>
      </c>
      <c r="C221" s="555" t="s">
        <v>1343</v>
      </c>
      <c r="D221" s="555" t="s">
        <v>1354</v>
      </c>
      <c r="E221" s="555" t="s">
        <v>1355</v>
      </c>
      <c r="F221" s="567">
        <v>96</v>
      </c>
      <c r="G221" s="567">
        <v>17568</v>
      </c>
      <c r="H221" s="567"/>
      <c r="I221" s="567">
        <v>183</v>
      </c>
      <c r="J221" s="567">
        <v>68</v>
      </c>
      <c r="K221" s="567">
        <v>12580</v>
      </c>
      <c r="L221" s="567"/>
      <c r="M221" s="567">
        <v>185</v>
      </c>
      <c r="N221" s="567">
        <v>86</v>
      </c>
      <c r="O221" s="567">
        <v>16770</v>
      </c>
      <c r="P221" s="560"/>
      <c r="Q221" s="568">
        <v>195</v>
      </c>
    </row>
    <row r="222" spans="1:17" ht="14.45" customHeight="1" x14ac:dyDescent="0.2">
      <c r="A222" s="554" t="s">
        <v>1539</v>
      </c>
      <c r="B222" s="555" t="s">
        <v>1342</v>
      </c>
      <c r="C222" s="555" t="s">
        <v>1343</v>
      </c>
      <c r="D222" s="555" t="s">
        <v>1358</v>
      </c>
      <c r="E222" s="555" t="s">
        <v>1359</v>
      </c>
      <c r="F222" s="567">
        <v>26</v>
      </c>
      <c r="G222" s="567">
        <v>8866</v>
      </c>
      <c r="H222" s="567"/>
      <c r="I222" s="567">
        <v>341</v>
      </c>
      <c r="J222" s="567">
        <v>18</v>
      </c>
      <c r="K222" s="567">
        <v>6192</v>
      </c>
      <c r="L222" s="567"/>
      <c r="M222" s="567">
        <v>344</v>
      </c>
      <c r="N222" s="567">
        <v>28</v>
      </c>
      <c r="O222" s="567">
        <v>10192</v>
      </c>
      <c r="P222" s="560"/>
      <c r="Q222" s="568">
        <v>364</v>
      </c>
    </row>
    <row r="223" spans="1:17" ht="14.45" customHeight="1" x14ac:dyDescent="0.2">
      <c r="A223" s="554" t="s">
        <v>1539</v>
      </c>
      <c r="B223" s="555" t="s">
        <v>1342</v>
      </c>
      <c r="C223" s="555" t="s">
        <v>1343</v>
      </c>
      <c r="D223" s="555" t="s">
        <v>1362</v>
      </c>
      <c r="E223" s="555" t="s">
        <v>1363</v>
      </c>
      <c r="F223" s="567">
        <v>255</v>
      </c>
      <c r="G223" s="567">
        <v>89505</v>
      </c>
      <c r="H223" s="567"/>
      <c r="I223" s="567">
        <v>351</v>
      </c>
      <c r="J223" s="567">
        <v>173</v>
      </c>
      <c r="K223" s="567">
        <v>61069</v>
      </c>
      <c r="L223" s="567"/>
      <c r="M223" s="567">
        <v>353</v>
      </c>
      <c r="N223" s="567">
        <v>248</v>
      </c>
      <c r="O223" s="567">
        <v>90272</v>
      </c>
      <c r="P223" s="560"/>
      <c r="Q223" s="568">
        <v>364</v>
      </c>
    </row>
    <row r="224" spans="1:17" ht="14.45" customHeight="1" x14ac:dyDescent="0.2">
      <c r="A224" s="554" t="s">
        <v>1539</v>
      </c>
      <c r="B224" s="555" t="s">
        <v>1342</v>
      </c>
      <c r="C224" s="555" t="s">
        <v>1343</v>
      </c>
      <c r="D224" s="555" t="s">
        <v>1368</v>
      </c>
      <c r="E224" s="555" t="s">
        <v>1369</v>
      </c>
      <c r="F224" s="567"/>
      <c r="G224" s="567"/>
      <c r="H224" s="567"/>
      <c r="I224" s="567"/>
      <c r="J224" s="567">
        <v>3</v>
      </c>
      <c r="K224" s="567">
        <v>357</v>
      </c>
      <c r="L224" s="567"/>
      <c r="M224" s="567">
        <v>119</v>
      </c>
      <c r="N224" s="567"/>
      <c r="O224" s="567"/>
      <c r="P224" s="560"/>
      <c r="Q224" s="568"/>
    </row>
    <row r="225" spans="1:17" ht="14.45" customHeight="1" x14ac:dyDescent="0.2">
      <c r="A225" s="554" t="s">
        <v>1539</v>
      </c>
      <c r="B225" s="555" t="s">
        <v>1342</v>
      </c>
      <c r="C225" s="555" t="s">
        <v>1343</v>
      </c>
      <c r="D225" s="555" t="s">
        <v>1376</v>
      </c>
      <c r="E225" s="555" t="s">
        <v>1377</v>
      </c>
      <c r="F225" s="567">
        <v>2</v>
      </c>
      <c r="G225" s="567">
        <v>798</v>
      </c>
      <c r="H225" s="567"/>
      <c r="I225" s="567">
        <v>399</v>
      </c>
      <c r="J225" s="567"/>
      <c r="K225" s="567"/>
      <c r="L225" s="567"/>
      <c r="M225" s="567"/>
      <c r="N225" s="567">
        <v>1</v>
      </c>
      <c r="O225" s="567">
        <v>424</v>
      </c>
      <c r="P225" s="560"/>
      <c r="Q225" s="568">
        <v>424</v>
      </c>
    </row>
    <row r="226" spans="1:17" ht="14.45" customHeight="1" x14ac:dyDescent="0.2">
      <c r="A226" s="554" t="s">
        <v>1539</v>
      </c>
      <c r="B226" s="555" t="s">
        <v>1342</v>
      </c>
      <c r="C226" s="555" t="s">
        <v>1343</v>
      </c>
      <c r="D226" s="555" t="s">
        <v>1378</v>
      </c>
      <c r="E226" s="555" t="s">
        <v>1379</v>
      </c>
      <c r="F226" s="567"/>
      <c r="G226" s="567"/>
      <c r="H226" s="567"/>
      <c r="I226" s="567"/>
      <c r="J226" s="567">
        <v>2</v>
      </c>
      <c r="K226" s="567">
        <v>78</v>
      </c>
      <c r="L226" s="567"/>
      <c r="M226" s="567">
        <v>39</v>
      </c>
      <c r="N226" s="567"/>
      <c r="O226" s="567"/>
      <c r="P226" s="560"/>
      <c r="Q226" s="568"/>
    </row>
    <row r="227" spans="1:17" ht="14.45" customHeight="1" x14ac:dyDescent="0.2">
      <c r="A227" s="554" t="s">
        <v>1539</v>
      </c>
      <c r="B227" s="555" t="s">
        <v>1342</v>
      </c>
      <c r="C227" s="555" t="s">
        <v>1343</v>
      </c>
      <c r="D227" s="555" t="s">
        <v>1382</v>
      </c>
      <c r="E227" s="555" t="s">
        <v>1383</v>
      </c>
      <c r="F227" s="567">
        <v>2</v>
      </c>
      <c r="G227" s="567">
        <v>1426</v>
      </c>
      <c r="H227" s="567"/>
      <c r="I227" s="567">
        <v>713</v>
      </c>
      <c r="J227" s="567"/>
      <c r="K227" s="567"/>
      <c r="L227" s="567"/>
      <c r="M227" s="567"/>
      <c r="N227" s="567">
        <v>1</v>
      </c>
      <c r="O227" s="567">
        <v>756</v>
      </c>
      <c r="P227" s="560"/>
      <c r="Q227" s="568">
        <v>756</v>
      </c>
    </row>
    <row r="228" spans="1:17" ht="14.45" customHeight="1" x14ac:dyDescent="0.2">
      <c r="A228" s="554" t="s">
        <v>1539</v>
      </c>
      <c r="B228" s="555" t="s">
        <v>1342</v>
      </c>
      <c r="C228" s="555" t="s">
        <v>1343</v>
      </c>
      <c r="D228" s="555" t="s">
        <v>1386</v>
      </c>
      <c r="E228" s="555" t="s">
        <v>1387</v>
      </c>
      <c r="F228" s="567">
        <v>346</v>
      </c>
      <c r="G228" s="567">
        <v>106568</v>
      </c>
      <c r="H228" s="567"/>
      <c r="I228" s="567">
        <v>308</v>
      </c>
      <c r="J228" s="567">
        <v>323</v>
      </c>
      <c r="K228" s="567">
        <v>100130</v>
      </c>
      <c r="L228" s="567"/>
      <c r="M228" s="567">
        <v>310</v>
      </c>
      <c r="N228" s="567">
        <v>204</v>
      </c>
      <c r="O228" s="567">
        <v>67932</v>
      </c>
      <c r="P228" s="560"/>
      <c r="Q228" s="568">
        <v>333</v>
      </c>
    </row>
    <row r="229" spans="1:17" ht="14.45" customHeight="1" x14ac:dyDescent="0.2">
      <c r="A229" s="554" t="s">
        <v>1539</v>
      </c>
      <c r="B229" s="555" t="s">
        <v>1342</v>
      </c>
      <c r="C229" s="555" t="s">
        <v>1343</v>
      </c>
      <c r="D229" s="555" t="s">
        <v>1388</v>
      </c>
      <c r="E229" s="555" t="s">
        <v>1389</v>
      </c>
      <c r="F229" s="567">
        <v>2</v>
      </c>
      <c r="G229" s="567">
        <v>7526</v>
      </c>
      <c r="H229" s="567"/>
      <c r="I229" s="567">
        <v>3763</v>
      </c>
      <c r="J229" s="567">
        <v>1</v>
      </c>
      <c r="K229" s="567">
        <v>3799</v>
      </c>
      <c r="L229" s="567"/>
      <c r="M229" s="567">
        <v>3799</v>
      </c>
      <c r="N229" s="567">
        <v>4</v>
      </c>
      <c r="O229" s="567">
        <v>16248</v>
      </c>
      <c r="P229" s="560"/>
      <c r="Q229" s="568">
        <v>4062</v>
      </c>
    </row>
    <row r="230" spans="1:17" ht="14.45" customHeight="1" x14ac:dyDescent="0.2">
      <c r="A230" s="554" t="s">
        <v>1539</v>
      </c>
      <c r="B230" s="555" t="s">
        <v>1342</v>
      </c>
      <c r="C230" s="555" t="s">
        <v>1343</v>
      </c>
      <c r="D230" s="555" t="s">
        <v>1390</v>
      </c>
      <c r="E230" s="555" t="s">
        <v>1391</v>
      </c>
      <c r="F230" s="567">
        <v>108</v>
      </c>
      <c r="G230" s="567">
        <v>53892</v>
      </c>
      <c r="H230" s="567"/>
      <c r="I230" s="567">
        <v>499</v>
      </c>
      <c r="J230" s="567">
        <v>89</v>
      </c>
      <c r="K230" s="567">
        <v>44767</v>
      </c>
      <c r="L230" s="567"/>
      <c r="M230" s="567">
        <v>503</v>
      </c>
      <c r="N230" s="567">
        <v>117</v>
      </c>
      <c r="O230" s="567">
        <v>63297</v>
      </c>
      <c r="P230" s="560"/>
      <c r="Q230" s="568">
        <v>541</v>
      </c>
    </row>
    <row r="231" spans="1:17" ht="14.45" customHeight="1" x14ac:dyDescent="0.2">
      <c r="A231" s="554" t="s">
        <v>1539</v>
      </c>
      <c r="B231" s="555" t="s">
        <v>1342</v>
      </c>
      <c r="C231" s="555" t="s">
        <v>1343</v>
      </c>
      <c r="D231" s="555" t="s">
        <v>1392</v>
      </c>
      <c r="E231" s="555" t="s">
        <v>1393</v>
      </c>
      <c r="F231" s="567">
        <v>1</v>
      </c>
      <c r="G231" s="567">
        <v>6669</v>
      </c>
      <c r="H231" s="567"/>
      <c r="I231" s="567">
        <v>6669</v>
      </c>
      <c r="J231" s="567"/>
      <c r="K231" s="567"/>
      <c r="L231" s="567"/>
      <c r="M231" s="567"/>
      <c r="N231" s="567"/>
      <c r="O231" s="567"/>
      <c r="P231" s="560"/>
      <c r="Q231" s="568"/>
    </row>
    <row r="232" spans="1:17" ht="14.45" customHeight="1" x14ac:dyDescent="0.2">
      <c r="A232" s="554" t="s">
        <v>1539</v>
      </c>
      <c r="B232" s="555" t="s">
        <v>1342</v>
      </c>
      <c r="C232" s="555" t="s">
        <v>1343</v>
      </c>
      <c r="D232" s="555" t="s">
        <v>1394</v>
      </c>
      <c r="E232" s="555" t="s">
        <v>1395</v>
      </c>
      <c r="F232" s="567">
        <v>343</v>
      </c>
      <c r="G232" s="567">
        <v>128968</v>
      </c>
      <c r="H232" s="567"/>
      <c r="I232" s="567">
        <v>376</v>
      </c>
      <c r="J232" s="567">
        <v>355</v>
      </c>
      <c r="K232" s="567">
        <v>134900</v>
      </c>
      <c r="L232" s="567"/>
      <c r="M232" s="567">
        <v>380</v>
      </c>
      <c r="N232" s="567">
        <v>241</v>
      </c>
      <c r="O232" s="567">
        <v>96400</v>
      </c>
      <c r="P232" s="560"/>
      <c r="Q232" s="568">
        <v>400</v>
      </c>
    </row>
    <row r="233" spans="1:17" ht="14.45" customHeight="1" x14ac:dyDescent="0.2">
      <c r="A233" s="554" t="s">
        <v>1539</v>
      </c>
      <c r="B233" s="555" t="s">
        <v>1342</v>
      </c>
      <c r="C233" s="555" t="s">
        <v>1343</v>
      </c>
      <c r="D233" s="555" t="s">
        <v>1398</v>
      </c>
      <c r="E233" s="555" t="s">
        <v>1399</v>
      </c>
      <c r="F233" s="567">
        <v>2</v>
      </c>
      <c r="G233" s="567">
        <v>24</v>
      </c>
      <c r="H233" s="567"/>
      <c r="I233" s="567">
        <v>12</v>
      </c>
      <c r="J233" s="567"/>
      <c r="K233" s="567"/>
      <c r="L233" s="567"/>
      <c r="M233" s="567"/>
      <c r="N233" s="567"/>
      <c r="O233" s="567"/>
      <c r="P233" s="560"/>
      <c r="Q233" s="568"/>
    </row>
    <row r="234" spans="1:17" ht="14.45" customHeight="1" x14ac:dyDescent="0.2">
      <c r="A234" s="554" t="s">
        <v>1539</v>
      </c>
      <c r="B234" s="555" t="s">
        <v>1342</v>
      </c>
      <c r="C234" s="555" t="s">
        <v>1343</v>
      </c>
      <c r="D234" s="555" t="s">
        <v>1402</v>
      </c>
      <c r="E234" s="555" t="s">
        <v>1403</v>
      </c>
      <c r="F234" s="567"/>
      <c r="G234" s="567"/>
      <c r="H234" s="567"/>
      <c r="I234" s="567"/>
      <c r="J234" s="567"/>
      <c r="K234" s="567"/>
      <c r="L234" s="567"/>
      <c r="M234" s="567"/>
      <c r="N234" s="567">
        <v>12</v>
      </c>
      <c r="O234" s="567">
        <v>1464</v>
      </c>
      <c r="P234" s="560"/>
      <c r="Q234" s="568">
        <v>122</v>
      </c>
    </row>
    <row r="235" spans="1:17" ht="14.45" customHeight="1" x14ac:dyDescent="0.2">
      <c r="A235" s="554" t="s">
        <v>1539</v>
      </c>
      <c r="B235" s="555" t="s">
        <v>1342</v>
      </c>
      <c r="C235" s="555" t="s">
        <v>1343</v>
      </c>
      <c r="D235" s="555" t="s">
        <v>1404</v>
      </c>
      <c r="E235" s="555" t="s">
        <v>1405</v>
      </c>
      <c r="F235" s="567">
        <v>3</v>
      </c>
      <c r="G235" s="567">
        <v>378</v>
      </c>
      <c r="H235" s="567"/>
      <c r="I235" s="567">
        <v>126</v>
      </c>
      <c r="J235" s="567">
        <v>4</v>
      </c>
      <c r="K235" s="567">
        <v>504</v>
      </c>
      <c r="L235" s="567"/>
      <c r="M235" s="567">
        <v>126</v>
      </c>
      <c r="N235" s="567">
        <v>4</v>
      </c>
      <c r="O235" s="567">
        <v>548</v>
      </c>
      <c r="P235" s="560"/>
      <c r="Q235" s="568">
        <v>137</v>
      </c>
    </row>
    <row r="236" spans="1:17" ht="14.45" customHeight="1" x14ac:dyDescent="0.2">
      <c r="A236" s="554" t="s">
        <v>1539</v>
      </c>
      <c r="B236" s="555" t="s">
        <v>1342</v>
      </c>
      <c r="C236" s="555" t="s">
        <v>1343</v>
      </c>
      <c r="D236" s="555" t="s">
        <v>1406</v>
      </c>
      <c r="E236" s="555" t="s">
        <v>1407</v>
      </c>
      <c r="F236" s="567"/>
      <c r="G236" s="567"/>
      <c r="H236" s="567"/>
      <c r="I236" s="567"/>
      <c r="J236" s="567">
        <v>4</v>
      </c>
      <c r="K236" s="567">
        <v>2016</v>
      </c>
      <c r="L236" s="567"/>
      <c r="M236" s="567">
        <v>504</v>
      </c>
      <c r="N236" s="567">
        <v>1</v>
      </c>
      <c r="O236" s="567">
        <v>542</v>
      </c>
      <c r="P236" s="560"/>
      <c r="Q236" s="568">
        <v>542</v>
      </c>
    </row>
    <row r="237" spans="1:17" ht="14.45" customHeight="1" x14ac:dyDescent="0.2">
      <c r="A237" s="554" t="s">
        <v>1539</v>
      </c>
      <c r="B237" s="555" t="s">
        <v>1342</v>
      </c>
      <c r="C237" s="555" t="s">
        <v>1343</v>
      </c>
      <c r="D237" s="555" t="s">
        <v>1408</v>
      </c>
      <c r="E237" s="555" t="s">
        <v>1409</v>
      </c>
      <c r="F237" s="567">
        <v>16</v>
      </c>
      <c r="G237" s="567">
        <v>7408</v>
      </c>
      <c r="H237" s="567"/>
      <c r="I237" s="567">
        <v>463</v>
      </c>
      <c r="J237" s="567">
        <v>17</v>
      </c>
      <c r="K237" s="567">
        <v>7939</v>
      </c>
      <c r="L237" s="567"/>
      <c r="M237" s="567">
        <v>467</v>
      </c>
      <c r="N237" s="567">
        <v>23</v>
      </c>
      <c r="O237" s="567">
        <v>11339</v>
      </c>
      <c r="P237" s="560"/>
      <c r="Q237" s="568">
        <v>493</v>
      </c>
    </row>
    <row r="238" spans="1:17" ht="14.45" customHeight="1" x14ac:dyDescent="0.2">
      <c r="A238" s="554" t="s">
        <v>1539</v>
      </c>
      <c r="B238" s="555" t="s">
        <v>1342</v>
      </c>
      <c r="C238" s="555" t="s">
        <v>1343</v>
      </c>
      <c r="D238" s="555" t="s">
        <v>1410</v>
      </c>
      <c r="E238" s="555" t="s">
        <v>1411</v>
      </c>
      <c r="F238" s="567">
        <v>12</v>
      </c>
      <c r="G238" s="567">
        <v>708</v>
      </c>
      <c r="H238" s="567"/>
      <c r="I238" s="567">
        <v>59</v>
      </c>
      <c r="J238" s="567">
        <v>4</v>
      </c>
      <c r="K238" s="567">
        <v>236</v>
      </c>
      <c r="L238" s="567"/>
      <c r="M238" s="567">
        <v>59</v>
      </c>
      <c r="N238" s="567">
        <v>14</v>
      </c>
      <c r="O238" s="567">
        <v>882</v>
      </c>
      <c r="P238" s="560"/>
      <c r="Q238" s="568">
        <v>63</v>
      </c>
    </row>
    <row r="239" spans="1:17" ht="14.45" customHeight="1" x14ac:dyDescent="0.2">
      <c r="A239" s="554" t="s">
        <v>1539</v>
      </c>
      <c r="B239" s="555" t="s">
        <v>1342</v>
      </c>
      <c r="C239" s="555" t="s">
        <v>1343</v>
      </c>
      <c r="D239" s="555" t="s">
        <v>1418</v>
      </c>
      <c r="E239" s="555" t="s">
        <v>1419</v>
      </c>
      <c r="F239" s="567">
        <v>2103</v>
      </c>
      <c r="G239" s="567">
        <v>376437</v>
      </c>
      <c r="H239" s="567"/>
      <c r="I239" s="567">
        <v>179</v>
      </c>
      <c r="J239" s="567">
        <v>1959</v>
      </c>
      <c r="K239" s="567">
        <v>354579</v>
      </c>
      <c r="L239" s="567"/>
      <c r="M239" s="567">
        <v>181</v>
      </c>
      <c r="N239" s="567">
        <v>1431</v>
      </c>
      <c r="O239" s="567">
        <v>271890</v>
      </c>
      <c r="P239" s="560"/>
      <c r="Q239" s="568">
        <v>190</v>
      </c>
    </row>
    <row r="240" spans="1:17" ht="14.45" customHeight="1" x14ac:dyDescent="0.2">
      <c r="A240" s="554" t="s">
        <v>1539</v>
      </c>
      <c r="B240" s="555" t="s">
        <v>1342</v>
      </c>
      <c r="C240" s="555" t="s">
        <v>1343</v>
      </c>
      <c r="D240" s="555" t="s">
        <v>1420</v>
      </c>
      <c r="E240" s="555" t="s">
        <v>1421</v>
      </c>
      <c r="F240" s="567">
        <v>4</v>
      </c>
      <c r="G240" s="567">
        <v>348</v>
      </c>
      <c r="H240" s="567"/>
      <c r="I240" s="567">
        <v>87</v>
      </c>
      <c r="J240" s="567"/>
      <c r="K240" s="567"/>
      <c r="L240" s="567"/>
      <c r="M240" s="567"/>
      <c r="N240" s="567">
        <v>2</v>
      </c>
      <c r="O240" s="567">
        <v>186</v>
      </c>
      <c r="P240" s="560"/>
      <c r="Q240" s="568">
        <v>93</v>
      </c>
    </row>
    <row r="241" spans="1:17" ht="14.45" customHeight="1" x14ac:dyDescent="0.2">
      <c r="A241" s="554" t="s">
        <v>1539</v>
      </c>
      <c r="B241" s="555" t="s">
        <v>1342</v>
      </c>
      <c r="C241" s="555" t="s">
        <v>1343</v>
      </c>
      <c r="D241" s="555" t="s">
        <v>1424</v>
      </c>
      <c r="E241" s="555" t="s">
        <v>1425</v>
      </c>
      <c r="F241" s="567">
        <v>18</v>
      </c>
      <c r="G241" s="567">
        <v>3096</v>
      </c>
      <c r="H241" s="567"/>
      <c r="I241" s="567">
        <v>172</v>
      </c>
      <c r="J241" s="567">
        <v>12</v>
      </c>
      <c r="K241" s="567">
        <v>2088</v>
      </c>
      <c r="L241" s="567"/>
      <c r="M241" s="567">
        <v>174</v>
      </c>
      <c r="N241" s="567">
        <v>11</v>
      </c>
      <c r="O241" s="567">
        <v>2013</v>
      </c>
      <c r="P241" s="560"/>
      <c r="Q241" s="568">
        <v>183</v>
      </c>
    </row>
    <row r="242" spans="1:17" ht="14.45" customHeight="1" x14ac:dyDescent="0.2">
      <c r="A242" s="554" t="s">
        <v>1539</v>
      </c>
      <c r="B242" s="555" t="s">
        <v>1342</v>
      </c>
      <c r="C242" s="555" t="s">
        <v>1343</v>
      </c>
      <c r="D242" s="555" t="s">
        <v>1430</v>
      </c>
      <c r="E242" s="555" t="s">
        <v>1431</v>
      </c>
      <c r="F242" s="567">
        <v>2</v>
      </c>
      <c r="G242" s="567">
        <v>534</v>
      </c>
      <c r="H242" s="567"/>
      <c r="I242" s="567">
        <v>267</v>
      </c>
      <c r="J242" s="567"/>
      <c r="K242" s="567"/>
      <c r="L242" s="567"/>
      <c r="M242" s="567"/>
      <c r="N242" s="567"/>
      <c r="O242" s="567"/>
      <c r="P242" s="560"/>
      <c r="Q242" s="568"/>
    </row>
    <row r="243" spans="1:17" ht="14.45" customHeight="1" x14ac:dyDescent="0.2">
      <c r="A243" s="554" t="s">
        <v>1539</v>
      </c>
      <c r="B243" s="555" t="s">
        <v>1342</v>
      </c>
      <c r="C243" s="555" t="s">
        <v>1343</v>
      </c>
      <c r="D243" s="555" t="s">
        <v>1432</v>
      </c>
      <c r="E243" s="555" t="s">
        <v>1433</v>
      </c>
      <c r="F243" s="567"/>
      <c r="G243" s="567"/>
      <c r="H243" s="567"/>
      <c r="I243" s="567"/>
      <c r="J243" s="567">
        <v>1</v>
      </c>
      <c r="K243" s="567">
        <v>2157</v>
      </c>
      <c r="L243" s="567"/>
      <c r="M243" s="567">
        <v>2157</v>
      </c>
      <c r="N243" s="567">
        <v>16</v>
      </c>
      <c r="O243" s="567">
        <v>36768</v>
      </c>
      <c r="P243" s="560"/>
      <c r="Q243" s="568">
        <v>2298</v>
      </c>
    </row>
    <row r="244" spans="1:17" ht="14.45" customHeight="1" x14ac:dyDescent="0.2">
      <c r="A244" s="554" t="s">
        <v>1539</v>
      </c>
      <c r="B244" s="555" t="s">
        <v>1342</v>
      </c>
      <c r="C244" s="555" t="s">
        <v>1343</v>
      </c>
      <c r="D244" s="555" t="s">
        <v>1434</v>
      </c>
      <c r="E244" s="555" t="s">
        <v>1435</v>
      </c>
      <c r="F244" s="567"/>
      <c r="G244" s="567"/>
      <c r="H244" s="567"/>
      <c r="I244" s="567"/>
      <c r="J244" s="567">
        <v>4</v>
      </c>
      <c r="K244" s="567">
        <v>984</v>
      </c>
      <c r="L244" s="567"/>
      <c r="M244" s="567">
        <v>246</v>
      </c>
      <c r="N244" s="567"/>
      <c r="O244" s="567"/>
      <c r="P244" s="560"/>
      <c r="Q244" s="568"/>
    </row>
    <row r="245" spans="1:17" ht="14.45" customHeight="1" x14ac:dyDescent="0.2">
      <c r="A245" s="554" t="s">
        <v>1539</v>
      </c>
      <c r="B245" s="555" t="s">
        <v>1342</v>
      </c>
      <c r="C245" s="555" t="s">
        <v>1343</v>
      </c>
      <c r="D245" s="555" t="s">
        <v>1436</v>
      </c>
      <c r="E245" s="555" t="s">
        <v>1437</v>
      </c>
      <c r="F245" s="567">
        <v>4</v>
      </c>
      <c r="G245" s="567">
        <v>1740</v>
      </c>
      <c r="H245" s="567"/>
      <c r="I245" s="567">
        <v>435</v>
      </c>
      <c r="J245" s="567">
        <v>1</v>
      </c>
      <c r="K245" s="567">
        <v>442</v>
      </c>
      <c r="L245" s="567"/>
      <c r="M245" s="567">
        <v>442</v>
      </c>
      <c r="N245" s="567">
        <v>4</v>
      </c>
      <c r="O245" s="567">
        <v>1824</v>
      </c>
      <c r="P245" s="560"/>
      <c r="Q245" s="568">
        <v>456</v>
      </c>
    </row>
    <row r="246" spans="1:17" ht="14.45" customHeight="1" x14ac:dyDescent="0.2">
      <c r="A246" s="554" t="s">
        <v>1539</v>
      </c>
      <c r="B246" s="555" t="s">
        <v>1342</v>
      </c>
      <c r="C246" s="555" t="s">
        <v>1343</v>
      </c>
      <c r="D246" s="555" t="s">
        <v>1438</v>
      </c>
      <c r="E246" s="555" t="s">
        <v>1439</v>
      </c>
      <c r="F246" s="567">
        <v>1</v>
      </c>
      <c r="G246" s="567">
        <v>865</v>
      </c>
      <c r="H246" s="567"/>
      <c r="I246" s="567">
        <v>865</v>
      </c>
      <c r="J246" s="567"/>
      <c r="K246" s="567"/>
      <c r="L246" s="567"/>
      <c r="M246" s="567"/>
      <c r="N246" s="567"/>
      <c r="O246" s="567"/>
      <c r="P246" s="560"/>
      <c r="Q246" s="568"/>
    </row>
    <row r="247" spans="1:17" ht="14.45" customHeight="1" x14ac:dyDescent="0.2">
      <c r="A247" s="554" t="s">
        <v>1539</v>
      </c>
      <c r="B247" s="555" t="s">
        <v>1342</v>
      </c>
      <c r="C247" s="555" t="s">
        <v>1343</v>
      </c>
      <c r="D247" s="555" t="s">
        <v>1445</v>
      </c>
      <c r="E247" s="555" t="s">
        <v>1446</v>
      </c>
      <c r="F247" s="567"/>
      <c r="G247" s="567"/>
      <c r="H247" s="567"/>
      <c r="I247" s="567"/>
      <c r="J247" s="567">
        <v>1</v>
      </c>
      <c r="K247" s="567">
        <v>293</v>
      </c>
      <c r="L247" s="567"/>
      <c r="M247" s="567">
        <v>293</v>
      </c>
      <c r="N247" s="567">
        <v>4</v>
      </c>
      <c r="O247" s="567">
        <v>1264</v>
      </c>
      <c r="P247" s="560"/>
      <c r="Q247" s="568">
        <v>316</v>
      </c>
    </row>
    <row r="248" spans="1:17" ht="14.45" customHeight="1" x14ac:dyDescent="0.2">
      <c r="A248" s="554" t="s">
        <v>1539</v>
      </c>
      <c r="B248" s="555" t="s">
        <v>1342</v>
      </c>
      <c r="C248" s="555" t="s">
        <v>1343</v>
      </c>
      <c r="D248" s="555" t="s">
        <v>1447</v>
      </c>
      <c r="E248" s="555" t="s">
        <v>1448</v>
      </c>
      <c r="F248" s="567">
        <v>2</v>
      </c>
      <c r="G248" s="567">
        <v>2236</v>
      </c>
      <c r="H248" s="567"/>
      <c r="I248" s="567">
        <v>1118</v>
      </c>
      <c r="J248" s="567"/>
      <c r="K248" s="567"/>
      <c r="L248" s="567"/>
      <c r="M248" s="567"/>
      <c r="N248" s="567">
        <v>1</v>
      </c>
      <c r="O248" s="567">
        <v>1199</v>
      </c>
      <c r="P248" s="560"/>
      <c r="Q248" s="568">
        <v>1199</v>
      </c>
    </row>
    <row r="249" spans="1:17" ht="14.45" customHeight="1" x14ac:dyDescent="0.2">
      <c r="A249" s="554" t="s">
        <v>1539</v>
      </c>
      <c r="B249" s="555" t="s">
        <v>1342</v>
      </c>
      <c r="C249" s="555" t="s">
        <v>1343</v>
      </c>
      <c r="D249" s="555" t="s">
        <v>1453</v>
      </c>
      <c r="E249" s="555" t="s">
        <v>1454</v>
      </c>
      <c r="F249" s="567"/>
      <c r="G249" s="567"/>
      <c r="H249" s="567"/>
      <c r="I249" s="567"/>
      <c r="J249" s="567"/>
      <c r="K249" s="567"/>
      <c r="L249" s="567"/>
      <c r="M249" s="567"/>
      <c r="N249" s="567">
        <v>1</v>
      </c>
      <c r="O249" s="567">
        <v>2601</v>
      </c>
      <c r="P249" s="560"/>
      <c r="Q249" s="568">
        <v>2601</v>
      </c>
    </row>
    <row r="250" spans="1:17" ht="14.45" customHeight="1" x14ac:dyDescent="0.2">
      <c r="A250" s="554" t="s">
        <v>1539</v>
      </c>
      <c r="B250" s="555" t="s">
        <v>1342</v>
      </c>
      <c r="C250" s="555" t="s">
        <v>1343</v>
      </c>
      <c r="D250" s="555" t="s">
        <v>1455</v>
      </c>
      <c r="E250" s="555" t="s">
        <v>1456</v>
      </c>
      <c r="F250" s="567"/>
      <c r="G250" s="567"/>
      <c r="H250" s="567"/>
      <c r="I250" s="567"/>
      <c r="J250" s="567"/>
      <c r="K250" s="567"/>
      <c r="L250" s="567"/>
      <c r="M250" s="567"/>
      <c r="N250" s="567">
        <v>3</v>
      </c>
      <c r="O250" s="567">
        <v>6537</v>
      </c>
      <c r="P250" s="560"/>
      <c r="Q250" s="568">
        <v>2179</v>
      </c>
    </row>
    <row r="251" spans="1:17" ht="14.45" customHeight="1" x14ac:dyDescent="0.2">
      <c r="A251" s="554" t="s">
        <v>1539</v>
      </c>
      <c r="B251" s="555" t="s">
        <v>1342</v>
      </c>
      <c r="C251" s="555" t="s">
        <v>1343</v>
      </c>
      <c r="D251" s="555" t="s">
        <v>1461</v>
      </c>
      <c r="E251" s="555" t="s">
        <v>1462</v>
      </c>
      <c r="F251" s="567">
        <v>11</v>
      </c>
      <c r="G251" s="567">
        <v>52833</v>
      </c>
      <c r="H251" s="567"/>
      <c r="I251" s="567">
        <v>4803</v>
      </c>
      <c r="J251" s="567"/>
      <c r="K251" s="567"/>
      <c r="L251" s="567"/>
      <c r="M251" s="567"/>
      <c r="N251" s="567"/>
      <c r="O251" s="567"/>
      <c r="P251" s="560"/>
      <c r="Q251" s="568"/>
    </row>
    <row r="252" spans="1:17" ht="14.45" customHeight="1" x14ac:dyDescent="0.2">
      <c r="A252" s="554" t="s">
        <v>1539</v>
      </c>
      <c r="B252" s="555" t="s">
        <v>1342</v>
      </c>
      <c r="C252" s="555" t="s">
        <v>1343</v>
      </c>
      <c r="D252" s="555" t="s">
        <v>1463</v>
      </c>
      <c r="E252" s="555" t="s">
        <v>1464</v>
      </c>
      <c r="F252" s="567">
        <v>3</v>
      </c>
      <c r="G252" s="567">
        <v>1836</v>
      </c>
      <c r="H252" s="567"/>
      <c r="I252" s="567">
        <v>612</v>
      </c>
      <c r="J252" s="567"/>
      <c r="K252" s="567"/>
      <c r="L252" s="567"/>
      <c r="M252" s="567"/>
      <c r="N252" s="567"/>
      <c r="O252" s="567"/>
      <c r="P252" s="560"/>
      <c r="Q252" s="568"/>
    </row>
    <row r="253" spans="1:17" ht="14.45" customHeight="1" x14ac:dyDescent="0.2">
      <c r="A253" s="554" t="s">
        <v>1539</v>
      </c>
      <c r="B253" s="555" t="s">
        <v>1342</v>
      </c>
      <c r="C253" s="555" t="s">
        <v>1343</v>
      </c>
      <c r="D253" s="555" t="s">
        <v>1479</v>
      </c>
      <c r="E253" s="555" t="s">
        <v>1480</v>
      </c>
      <c r="F253" s="567"/>
      <c r="G253" s="567"/>
      <c r="H253" s="567"/>
      <c r="I253" s="567"/>
      <c r="J253" s="567"/>
      <c r="K253" s="567"/>
      <c r="L253" s="567"/>
      <c r="M253" s="567"/>
      <c r="N253" s="567">
        <v>1</v>
      </c>
      <c r="O253" s="567">
        <v>3199</v>
      </c>
      <c r="P253" s="560"/>
      <c r="Q253" s="568">
        <v>3199</v>
      </c>
    </row>
    <row r="254" spans="1:17" ht="14.45" customHeight="1" x14ac:dyDescent="0.2">
      <c r="A254" s="554" t="s">
        <v>1540</v>
      </c>
      <c r="B254" s="555" t="s">
        <v>1342</v>
      </c>
      <c r="C254" s="555" t="s">
        <v>1343</v>
      </c>
      <c r="D254" s="555" t="s">
        <v>1344</v>
      </c>
      <c r="E254" s="555" t="s">
        <v>1345</v>
      </c>
      <c r="F254" s="567">
        <v>1</v>
      </c>
      <c r="G254" s="567">
        <v>2259</v>
      </c>
      <c r="H254" s="567"/>
      <c r="I254" s="567">
        <v>2259</v>
      </c>
      <c r="J254" s="567"/>
      <c r="K254" s="567"/>
      <c r="L254" s="567"/>
      <c r="M254" s="567"/>
      <c r="N254" s="567">
        <v>1</v>
      </c>
      <c r="O254" s="567">
        <v>2439</v>
      </c>
      <c r="P254" s="560"/>
      <c r="Q254" s="568">
        <v>2439</v>
      </c>
    </row>
    <row r="255" spans="1:17" ht="14.45" customHeight="1" x14ac:dyDescent="0.2">
      <c r="A255" s="554" t="s">
        <v>1540</v>
      </c>
      <c r="B255" s="555" t="s">
        <v>1342</v>
      </c>
      <c r="C255" s="555" t="s">
        <v>1343</v>
      </c>
      <c r="D255" s="555" t="s">
        <v>1346</v>
      </c>
      <c r="E255" s="555" t="s">
        <v>1347</v>
      </c>
      <c r="F255" s="567">
        <v>117</v>
      </c>
      <c r="G255" s="567">
        <v>6903</v>
      </c>
      <c r="H255" s="567"/>
      <c r="I255" s="567">
        <v>59</v>
      </c>
      <c r="J255" s="567">
        <v>90</v>
      </c>
      <c r="K255" s="567">
        <v>5310</v>
      </c>
      <c r="L255" s="567"/>
      <c r="M255" s="567">
        <v>59</v>
      </c>
      <c r="N255" s="567">
        <v>114</v>
      </c>
      <c r="O255" s="567">
        <v>7182</v>
      </c>
      <c r="P255" s="560"/>
      <c r="Q255" s="568">
        <v>63</v>
      </c>
    </row>
    <row r="256" spans="1:17" ht="14.45" customHeight="1" x14ac:dyDescent="0.2">
      <c r="A256" s="554" t="s">
        <v>1540</v>
      </c>
      <c r="B256" s="555" t="s">
        <v>1342</v>
      </c>
      <c r="C256" s="555" t="s">
        <v>1343</v>
      </c>
      <c r="D256" s="555" t="s">
        <v>1348</v>
      </c>
      <c r="E256" s="555" t="s">
        <v>1349</v>
      </c>
      <c r="F256" s="567">
        <v>29</v>
      </c>
      <c r="G256" s="567">
        <v>3828</v>
      </c>
      <c r="H256" s="567"/>
      <c r="I256" s="567">
        <v>132</v>
      </c>
      <c r="J256" s="567">
        <v>22</v>
      </c>
      <c r="K256" s="567">
        <v>2926</v>
      </c>
      <c r="L256" s="567"/>
      <c r="M256" s="567">
        <v>133</v>
      </c>
      <c r="N256" s="567">
        <v>24</v>
      </c>
      <c r="O256" s="567">
        <v>3432</v>
      </c>
      <c r="P256" s="560"/>
      <c r="Q256" s="568">
        <v>143</v>
      </c>
    </row>
    <row r="257" spans="1:17" ht="14.45" customHeight="1" x14ac:dyDescent="0.2">
      <c r="A257" s="554" t="s">
        <v>1540</v>
      </c>
      <c r="B257" s="555" t="s">
        <v>1342</v>
      </c>
      <c r="C257" s="555" t="s">
        <v>1343</v>
      </c>
      <c r="D257" s="555" t="s">
        <v>1352</v>
      </c>
      <c r="E257" s="555" t="s">
        <v>1353</v>
      </c>
      <c r="F257" s="567"/>
      <c r="G257" s="567"/>
      <c r="H257" s="567"/>
      <c r="I257" s="567"/>
      <c r="J257" s="567"/>
      <c r="K257" s="567"/>
      <c r="L257" s="567"/>
      <c r="M257" s="567"/>
      <c r="N257" s="567">
        <v>6</v>
      </c>
      <c r="O257" s="567">
        <v>2646</v>
      </c>
      <c r="P257" s="560"/>
      <c r="Q257" s="568">
        <v>441</v>
      </c>
    </row>
    <row r="258" spans="1:17" ht="14.45" customHeight="1" x14ac:dyDescent="0.2">
      <c r="A258" s="554" t="s">
        <v>1540</v>
      </c>
      <c r="B258" s="555" t="s">
        <v>1342</v>
      </c>
      <c r="C258" s="555" t="s">
        <v>1343</v>
      </c>
      <c r="D258" s="555" t="s">
        <v>1354</v>
      </c>
      <c r="E258" s="555" t="s">
        <v>1355</v>
      </c>
      <c r="F258" s="567">
        <v>40</v>
      </c>
      <c r="G258" s="567">
        <v>7320</v>
      </c>
      <c r="H258" s="567"/>
      <c r="I258" s="567">
        <v>183</v>
      </c>
      <c r="J258" s="567">
        <v>36</v>
      </c>
      <c r="K258" s="567">
        <v>6660</v>
      </c>
      <c r="L258" s="567"/>
      <c r="M258" s="567">
        <v>185</v>
      </c>
      <c r="N258" s="567">
        <v>53</v>
      </c>
      <c r="O258" s="567">
        <v>10335</v>
      </c>
      <c r="P258" s="560"/>
      <c r="Q258" s="568">
        <v>195</v>
      </c>
    </row>
    <row r="259" spans="1:17" ht="14.45" customHeight="1" x14ac:dyDescent="0.2">
      <c r="A259" s="554" t="s">
        <v>1540</v>
      </c>
      <c r="B259" s="555" t="s">
        <v>1342</v>
      </c>
      <c r="C259" s="555" t="s">
        <v>1343</v>
      </c>
      <c r="D259" s="555" t="s">
        <v>1358</v>
      </c>
      <c r="E259" s="555" t="s">
        <v>1359</v>
      </c>
      <c r="F259" s="567">
        <v>56</v>
      </c>
      <c r="G259" s="567">
        <v>19096</v>
      </c>
      <c r="H259" s="567"/>
      <c r="I259" s="567">
        <v>341</v>
      </c>
      <c r="J259" s="567">
        <v>56</v>
      </c>
      <c r="K259" s="567">
        <v>19264</v>
      </c>
      <c r="L259" s="567"/>
      <c r="M259" s="567">
        <v>344</v>
      </c>
      <c r="N259" s="567">
        <v>49</v>
      </c>
      <c r="O259" s="567">
        <v>17836</v>
      </c>
      <c r="P259" s="560"/>
      <c r="Q259" s="568">
        <v>364</v>
      </c>
    </row>
    <row r="260" spans="1:17" ht="14.45" customHeight="1" x14ac:dyDescent="0.2">
      <c r="A260" s="554" t="s">
        <v>1540</v>
      </c>
      <c r="B260" s="555" t="s">
        <v>1342</v>
      </c>
      <c r="C260" s="555" t="s">
        <v>1343</v>
      </c>
      <c r="D260" s="555" t="s">
        <v>1360</v>
      </c>
      <c r="E260" s="555" t="s">
        <v>1361</v>
      </c>
      <c r="F260" s="567"/>
      <c r="G260" s="567"/>
      <c r="H260" s="567"/>
      <c r="I260" s="567"/>
      <c r="J260" s="567"/>
      <c r="K260" s="567"/>
      <c r="L260" s="567"/>
      <c r="M260" s="567"/>
      <c r="N260" s="567">
        <v>1</v>
      </c>
      <c r="O260" s="567">
        <v>487</v>
      </c>
      <c r="P260" s="560"/>
      <c r="Q260" s="568">
        <v>487</v>
      </c>
    </row>
    <row r="261" spans="1:17" ht="14.45" customHeight="1" x14ac:dyDescent="0.2">
      <c r="A261" s="554" t="s">
        <v>1540</v>
      </c>
      <c r="B261" s="555" t="s">
        <v>1342</v>
      </c>
      <c r="C261" s="555" t="s">
        <v>1343</v>
      </c>
      <c r="D261" s="555" t="s">
        <v>1362</v>
      </c>
      <c r="E261" s="555" t="s">
        <v>1363</v>
      </c>
      <c r="F261" s="567">
        <v>1402</v>
      </c>
      <c r="G261" s="567">
        <v>492102</v>
      </c>
      <c r="H261" s="567"/>
      <c r="I261" s="567">
        <v>351</v>
      </c>
      <c r="J261" s="567">
        <v>1315</v>
      </c>
      <c r="K261" s="567">
        <v>464195</v>
      </c>
      <c r="L261" s="567"/>
      <c r="M261" s="567">
        <v>353</v>
      </c>
      <c r="N261" s="567">
        <v>1462</v>
      </c>
      <c r="O261" s="567">
        <v>532168</v>
      </c>
      <c r="P261" s="560"/>
      <c r="Q261" s="568">
        <v>364</v>
      </c>
    </row>
    <row r="262" spans="1:17" ht="14.45" customHeight="1" x14ac:dyDescent="0.2">
      <c r="A262" s="554" t="s">
        <v>1540</v>
      </c>
      <c r="B262" s="555" t="s">
        <v>1342</v>
      </c>
      <c r="C262" s="555" t="s">
        <v>1343</v>
      </c>
      <c r="D262" s="555" t="s">
        <v>1368</v>
      </c>
      <c r="E262" s="555" t="s">
        <v>1369</v>
      </c>
      <c r="F262" s="567"/>
      <c r="G262" s="567"/>
      <c r="H262" s="567"/>
      <c r="I262" s="567"/>
      <c r="J262" s="567">
        <v>1</v>
      </c>
      <c r="K262" s="567">
        <v>119</v>
      </c>
      <c r="L262" s="567"/>
      <c r="M262" s="567">
        <v>119</v>
      </c>
      <c r="N262" s="567"/>
      <c r="O262" s="567"/>
      <c r="P262" s="560"/>
      <c r="Q262" s="568"/>
    </row>
    <row r="263" spans="1:17" ht="14.45" customHeight="1" x14ac:dyDescent="0.2">
      <c r="A263" s="554" t="s">
        <v>1540</v>
      </c>
      <c r="B263" s="555" t="s">
        <v>1342</v>
      </c>
      <c r="C263" s="555" t="s">
        <v>1343</v>
      </c>
      <c r="D263" s="555" t="s">
        <v>1376</v>
      </c>
      <c r="E263" s="555" t="s">
        <v>1377</v>
      </c>
      <c r="F263" s="567">
        <v>1</v>
      </c>
      <c r="G263" s="567">
        <v>399</v>
      </c>
      <c r="H263" s="567"/>
      <c r="I263" s="567">
        <v>399</v>
      </c>
      <c r="J263" s="567">
        <v>1</v>
      </c>
      <c r="K263" s="567">
        <v>405</v>
      </c>
      <c r="L263" s="567"/>
      <c r="M263" s="567">
        <v>405</v>
      </c>
      <c r="N263" s="567">
        <v>5</v>
      </c>
      <c r="O263" s="567">
        <v>2120</v>
      </c>
      <c r="P263" s="560"/>
      <c r="Q263" s="568">
        <v>424</v>
      </c>
    </row>
    <row r="264" spans="1:17" ht="14.45" customHeight="1" x14ac:dyDescent="0.2">
      <c r="A264" s="554" t="s">
        <v>1540</v>
      </c>
      <c r="B264" s="555" t="s">
        <v>1342</v>
      </c>
      <c r="C264" s="555" t="s">
        <v>1343</v>
      </c>
      <c r="D264" s="555" t="s">
        <v>1378</v>
      </c>
      <c r="E264" s="555" t="s">
        <v>1379</v>
      </c>
      <c r="F264" s="567"/>
      <c r="G264" s="567"/>
      <c r="H264" s="567"/>
      <c r="I264" s="567"/>
      <c r="J264" s="567">
        <v>2</v>
      </c>
      <c r="K264" s="567">
        <v>78</v>
      </c>
      <c r="L264" s="567"/>
      <c r="M264" s="567">
        <v>39</v>
      </c>
      <c r="N264" s="567">
        <v>1</v>
      </c>
      <c r="O264" s="567">
        <v>40</v>
      </c>
      <c r="P264" s="560"/>
      <c r="Q264" s="568">
        <v>40</v>
      </c>
    </row>
    <row r="265" spans="1:17" ht="14.45" customHeight="1" x14ac:dyDescent="0.2">
      <c r="A265" s="554" t="s">
        <v>1540</v>
      </c>
      <c r="B265" s="555" t="s">
        <v>1342</v>
      </c>
      <c r="C265" s="555" t="s">
        <v>1343</v>
      </c>
      <c r="D265" s="555" t="s">
        <v>1382</v>
      </c>
      <c r="E265" s="555" t="s">
        <v>1383</v>
      </c>
      <c r="F265" s="567">
        <v>1</v>
      </c>
      <c r="G265" s="567">
        <v>713</v>
      </c>
      <c r="H265" s="567"/>
      <c r="I265" s="567">
        <v>713</v>
      </c>
      <c r="J265" s="567">
        <v>1</v>
      </c>
      <c r="K265" s="567">
        <v>719</v>
      </c>
      <c r="L265" s="567"/>
      <c r="M265" s="567">
        <v>719</v>
      </c>
      <c r="N265" s="567">
        <v>1</v>
      </c>
      <c r="O265" s="567">
        <v>756</v>
      </c>
      <c r="P265" s="560"/>
      <c r="Q265" s="568">
        <v>756</v>
      </c>
    </row>
    <row r="266" spans="1:17" ht="14.45" customHeight="1" x14ac:dyDescent="0.2">
      <c r="A266" s="554" t="s">
        <v>1540</v>
      </c>
      <c r="B266" s="555" t="s">
        <v>1342</v>
      </c>
      <c r="C266" s="555" t="s">
        <v>1343</v>
      </c>
      <c r="D266" s="555" t="s">
        <v>1386</v>
      </c>
      <c r="E266" s="555" t="s">
        <v>1387</v>
      </c>
      <c r="F266" s="567">
        <v>58</v>
      </c>
      <c r="G266" s="567">
        <v>17864</v>
      </c>
      <c r="H266" s="567"/>
      <c r="I266" s="567">
        <v>308</v>
      </c>
      <c r="J266" s="567">
        <v>61</v>
      </c>
      <c r="K266" s="567">
        <v>18910</v>
      </c>
      <c r="L266" s="567"/>
      <c r="M266" s="567">
        <v>310</v>
      </c>
      <c r="N266" s="567">
        <v>64</v>
      </c>
      <c r="O266" s="567">
        <v>21312</v>
      </c>
      <c r="P266" s="560"/>
      <c r="Q266" s="568">
        <v>333</v>
      </c>
    </row>
    <row r="267" spans="1:17" ht="14.45" customHeight="1" x14ac:dyDescent="0.2">
      <c r="A267" s="554" t="s">
        <v>1540</v>
      </c>
      <c r="B267" s="555" t="s">
        <v>1342</v>
      </c>
      <c r="C267" s="555" t="s">
        <v>1343</v>
      </c>
      <c r="D267" s="555" t="s">
        <v>1390</v>
      </c>
      <c r="E267" s="555" t="s">
        <v>1391</v>
      </c>
      <c r="F267" s="567">
        <v>230</v>
      </c>
      <c r="G267" s="567">
        <v>114770</v>
      </c>
      <c r="H267" s="567"/>
      <c r="I267" s="567">
        <v>499</v>
      </c>
      <c r="J267" s="567">
        <v>226</v>
      </c>
      <c r="K267" s="567">
        <v>113678</v>
      </c>
      <c r="L267" s="567"/>
      <c r="M267" s="567">
        <v>503</v>
      </c>
      <c r="N267" s="567">
        <v>275</v>
      </c>
      <c r="O267" s="567">
        <v>148775</v>
      </c>
      <c r="P267" s="560"/>
      <c r="Q267" s="568">
        <v>541</v>
      </c>
    </row>
    <row r="268" spans="1:17" ht="14.45" customHeight="1" x14ac:dyDescent="0.2">
      <c r="A268" s="554" t="s">
        <v>1540</v>
      </c>
      <c r="B268" s="555" t="s">
        <v>1342</v>
      </c>
      <c r="C268" s="555" t="s">
        <v>1343</v>
      </c>
      <c r="D268" s="555" t="s">
        <v>1392</v>
      </c>
      <c r="E268" s="555" t="s">
        <v>1393</v>
      </c>
      <c r="F268" s="567">
        <v>1</v>
      </c>
      <c r="G268" s="567">
        <v>6669</v>
      </c>
      <c r="H268" s="567"/>
      <c r="I268" s="567">
        <v>6669</v>
      </c>
      <c r="J268" s="567"/>
      <c r="K268" s="567"/>
      <c r="L268" s="567"/>
      <c r="M268" s="567"/>
      <c r="N268" s="567">
        <v>2</v>
      </c>
      <c r="O268" s="567">
        <v>14398</v>
      </c>
      <c r="P268" s="560"/>
      <c r="Q268" s="568">
        <v>7199</v>
      </c>
    </row>
    <row r="269" spans="1:17" ht="14.45" customHeight="1" x14ac:dyDescent="0.2">
      <c r="A269" s="554" t="s">
        <v>1540</v>
      </c>
      <c r="B269" s="555" t="s">
        <v>1342</v>
      </c>
      <c r="C269" s="555" t="s">
        <v>1343</v>
      </c>
      <c r="D269" s="555" t="s">
        <v>1394</v>
      </c>
      <c r="E269" s="555" t="s">
        <v>1395</v>
      </c>
      <c r="F269" s="567">
        <v>252</v>
      </c>
      <c r="G269" s="567">
        <v>94752</v>
      </c>
      <c r="H269" s="567"/>
      <c r="I269" s="567">
        <v>376</v>
      </c>
      <c r="J269" s="567">
        <v>283</v>
      </c>
      <c r="K269" s="567">
        <v>107540</v>
      </c>
      <c r="L269" s="567"/>
      <c r="M269" s="567">
        <v>380</v>
      </c>
      <c r="N269" s="567">
        <v>286</v>
      </c>
      <c r="O269" s="567">
        <v>114400</v>
      </c>
      <c r="P269" s="560"/>
      <c r="Q269" s="568">
        <v>400</v>
      </c>
    </row>
    <row r="270" spans="1:17" ht="14.45" customHeight="1" x14ac:dyDescent="0.2">
      <c r="A270" s="554" t="s">
        <v>1540</v>
      </c>
      <c r="B270" s="555" t="s">
        <v>1342</v>
      </c>
      <c r="C270" s="555" t="s">
        <v>1343</v>
      </c>
      <c r="D270" s="555" t="s">
        <v>1396</v>
      </c>
      <c r="E270" s="555" t="s">
        <v>1397</v>
      </c>
      <c r="F270" s="567"/>
      <c r="G270" s="567"/>
      <c r="H270" s="567"/>
      <c r="I270" s="567"/>
      <c r="J270" s="567"/>
      <c r="K270" s="567"/>
      <c r="L270" s="567"/>
      <c r="M270" s="567"/>
      <c r="N270" s="567">
        <v>1</v>
      </c>
      <c r="O270" s="567">
        <v>3375</v>
      </c>
      <c r="P270" s="560"/>
      <c r="Q270" s="568">
        <v>3375</v>
      </c>
    </row>
    <row r="271" spans="1:17" ht="14.45" customHeight="1" x14ac:dyDescent="0.2">
      <c r="A271" s="554" t="s">
        <v>1540</v>
      </c>
      <c r="B271" s="555" t="s">
        <v>1342</v>
      </c>
      <c r="C271" s="555" t="s">
        <v>1343</v>
      </c>
      <c r="D271" s="555" t="s">
        <v>1398</v>
      </c>
      <c r="E271" s="555" t="s">
        <v>1399</v>
      </c>
      <c r="F271" s="567">
        <v>3</v>
      </c>
      <c r="G271" s="567">
        <v>36</v>
      </c>
      <c r="H271" s="567"/>
      <c r="I271" s="567">
        <v>12</v>
      </c>
      <c r="J271" s="567">
        <v>4</v>
      </c>
      <c r="K271" s="567">
        <v>48</v>
      </c>
      <c r="L271" s="567"/>
      <c r="M271" s="567">
        <v>12</v>
      </c>
      <c r="N271" s="567"/>
      <c r="O271" s="567"/>
      <c r="P271" s="560"/>
      <c r="Q271" s="568"/>
    </row>
    <row r="272" spans="1:17" ht="14.45" customHeight="1" x14ac:dyDescent="0.2">
      <c r="A272" s="554" t="s">
        <v>1540</v>
      </c>
      <c r="B272" s="555" t="s">
        <v>1342</v>
      </c>
      <c r="C272" s="555" t="s">
        <v>1343</v>
      </c>
      <c r="D272" s="555" t="s">
        <v>1402</v>
      </c>
      <c r="E272" s="555" t="s">
        <v>1403</v>
      </c>
      <c r="F272" s="567">
        <v>5</v>
      </c>
      <c r="G272" s="567">
        <v>565</v>
      </c>
      <c r="H272" s="567"/>
      <c r="I272" s="567">
        <v>113</v>
      </c>
      <c r="J272" s="567">
        <v>14</v>
      </c>
      <c r="K272" s="567">
        <v>1596</v>
      </c>
      <c r="L272" s="567"/>
      <c r="M272" s="567">
        <v>114</v>
      </c>
      <c r="N272" s="567">
        <v>1</v>
      </c>
      <c r="O272" s="567">
        <v>122</v>
      </c>
      <c r="P272" s="560"/>
      <c r="Q272" s="568">
        <v>122</v>
      </c>
    </row>
    <row r="273" spans="1:17" ht="14.45" customHeight="1" x14ac:dyDescent="0.2">
      <c r="A273" s="554" t="s">
        <v>1540</v>
      </c>
      <c r="B273" s="555" t="s">
        <v>1342</v>
      </c>
      <c r="C273" s="555" t="s">
        <v>1343</v>
      </c>
      <c r="D273" s="555" t="s">
        <v>1404</v>
      </c>
      <c r="E273" s="555" t="s">
        <v>1405</v>
      </c>
      <c r="F273" s="567"/>
      <c r="G273" s="567"/>
      <c r="H273" s="567"/>
      <c r="I273" s="567"/>
      <c r="J273" s="567">
        <v>1</v>
      </c>
      <c r="K273" s="567">
        <v>126</v>
      </c>
      <c r="L273" s="567"/>
      <c r="M273" s="567">
        <v>126</v>
      </c>
      <c r="N273" s="567">
        <v>1</v>
      </c>
      <c r="O273" s="567">
        <v>137</v>
      </c>
      <c r="P273" s="560"/>
      <c r="Q273" s="568">
        <v>137</v>
      </c>
    </row>
    <row r="274" spans="1:17" ht="14.45" customHeight="1" x14ac:dyDescent="0.2">
      <c r="A274" s="554" t="s">
        <v>1540</v>
      </c>
      <c r="B274" s="555" t="s">
        <v>1342</v>
      </c>
      <c r="C274" s="555" t="s">
        <v>1343</v>
      </c>
      <c r="D274" s="555" t="s">
        <v>1406</v>
      </c>
      <c r="E274" s="555" t="s">
        <v>1407</v>
      </c>
      <c r="F274" s="567">
        <v>1</v>
      </c>
      <c r="G274" s="567">
        <v>500</v>
      </c>
      <c r="H274" s="567"/>
      <c r="I274" s="567">
        <v>500</v>
      </c>
      <c r="J274" s="567">
        <v>1</v>
      </c>
      <c r="K274" s="567">
        <v>504</v>
      </c>
      <c r="L274" s="567"/>
      <c r="M274" s="567">
        <v>504</v>
      </c>
      <c r="N274" s="567">
        <v>3</v>
      </c>
      <c r="O274" s="567">
        <v>1626</v>
      </c>
      <c r="P274" s="560"/>
      <c r="Q274" s="568">
        <v>542</v>
      </c>
    </row>
    <row r="275" spans="1:17" ht="14.45" customHeight="1" x14ac:dyDescent="0.2">
      <c r="A275" s="554" t="s">
        <v>1540</v>
      </c>
      <c r="B275" s="555" t="s">
        <v>1342</v>
      </c>
      <c r="C275" s="555" t="s">
        <v>1343</v>
      </c>
      <c r="D275" s="555" t="s">
        <v>1408</v>
      </c>
      <c r="E275" s="555" t="s">
        <v>1409</v>
      </c>
      <c r="F275" s="567">
        <v>40</v>
      </c>
      <c r="G275" s="567">
        <v>18520</v>
      </c>
      <c r="H275" s="567"/>
      <c r="I275" s="567">
        <v>463</v>
      </c>
      <c r="J275" s="567">
        <v>41</v>
      </c>
      <c r="K275" s="567">
        <v>19147</v>
      </c>
      <c r="L275" s="567"/>
      <c r="M275" s="567">
        <v>467</v>
      </c>
      <c r="N275" s="567">
        <v>42</v>
      </c>
      <c r="O275" s="567">
        <v>20706</v>
      </c>
      <c r="P275" s="560"/>
      <c r="Q275" s="568">
        <v>493</v>
      </c>
    </row>
    <row r="276" spans="1:17" ht="14.45" customHeight="1" x14ac:dyDescent="0.2">
      <c r="A276" s="554" t="s">
        <v>1540</v>
      </c>
      <c r="B276" s="555" t="s">
        <v>1342</v>
      </c>
      <c r="C276" s="555" t="s">
        <v>1343</v>
      </c>
      <c r="D276" s="555" t="s">
        <v>1410</v>
      </c>
      <c r="E276" s="555" t="s">
        <v>1411</v>
      </c>
      <c r="F276" s="567">
        <v>328</v>
      </c>
      <c r="G276" s="567">
        <v>19352</v>
      </c>
      <c r="H276" s="567"/>
      <c r="I276" s="567">
        <v>59</v>
      </c>
      <c r="J276" s="567">
        <v>317</v>
      </c>
      <c r="K276" s="567">
        <v>18703</v>
      </c>
      <c r="L276" s="567"/>
      <c r="M276" s="567">
        <v>59</v>
      </c>
      <c r="N276" s="567">
        <v>336</v>
      </c>
      <c r="O276" s="567">
        <v>21168</v>
      </c>
      <c r="P276" s="560"/>
      <c r="Q276" s="568">
        <v>63</v>
      </c>
    </row>
    <row r="277" spans="1:17" ht="14.45" customHeight="1" x14ac:dyDescent="0.2">
      <c r="A277" s="554" t="s">
        <v>1540</v>
      </c>
      <c r="B277" s="555" t="s">
        <v>1342</v>
      </c>
      <c r="C277" s="555" t="s">
        <v>1343</v>
      </c>
      <c r="D277" s="555" t="s">
        <v>1412</v>
      </c>
      <c r="E277" s="555" t="s">
        <v>1413</v>
      </c>
      <c r="F277" s="567"/>
      <c r="G277" s="567"/>
      <c r="H277" s="567"/>
      <c r="I277" s="567"/>
      <c r="J277" s="567">
        <v>1</v>
      </c>
      <c r="K277" s="567">
        <v>2183</v>
      </c>
      <c r="L277" s="567"/>
      <c r="M277" s="567">
        <v>2183</v>
      </c>
      <c r="N277" s="567"/>
      <c r="O277" s="567"/>
      <c r="P277" s="560"/>
      <c r="Q277" s="568"/>
    </row>
    <row r="278" spans="1:17" ht="14.45" customHeight="1" x14ac:dyDescent="0.2">
      <c r="A278" s="554" t="s">
        <v>1540</v>
      </c>
      <c r="B278" s="555" t="s">
        <v>1342</v>
      </c>
      <c r="C278" s="555" t="s">
        <v>1343</v>
      </c>
      <c r="D278" s="555" t="s">
        <v>1412</v>
      </c>
      <c r="E278" s="555"/>
      <c r="F278" s="567">
        <v>1</v>
      </c>
      <c r="G278" s="567">
        <v>2179</v>
      </c>
      <c r="H278" s="567"/>
      <c r="I278" s="567">
        <v>2179</v>
      </c>
      <c r="J278" s="567">
        <v>1</v>
      </c>
      <c r="K278" s="567">
        <v>2183</v>
      </c>
      <c r="L278" s="567"/>
      <c r="M278" s="567">
        <v>2183</v>
      </c>
      <c r="N278" s="567"/>
      <c r="O278" s="567"/>
      <c r="P278" s="560"/>
      <c r="Q278" s="568"/>
    </row>
    <row r="279" spans="1:17" ht="14.45" customHeight="1" x14ac:dyDescent="0.2">
      <c r="A279" s="554" t="s">
        <v>1540</v>
      </c>
      <c r="B279" s="555" t="s">
        <v>1342</v>
      </c>
      <c r="C279" s="555" t="s">
        <v>1343</v>
      </c>
      <c r="D279" s="555" t="s">
        <v>1414</v>
      </c>
      <c r="E279" s="555" t="s">
        <v>1415</v>
      </c>
      <c r="F279" s="567">
        <v>4</v>
      </c>
      <c r="G279" s="567">
        <v>42000</v>
      </c>
      <c r="H279" s="567"/>
      <c r="I279" s="567">
        <v>10500</v>
      </c>
      <c r="J279" s="567"/>
      <c r="K279" s="567"/>
      <c r="L279" s="567"/>
      <c r="M279" s="567"/>
      <c r="N279" s="567">
        <v>4</v>
      </c>
      <c r="O279" s="567">
        <v>42420</v>
      </c>
      <c r="P279" s="560"/>
      <c r="Q279" s="568">
        <v>10605</v>
      </c>
    </row>
    <row r="280" spans="1:17" ht="14.45" customHeight="1" x14ac:dyDescent="0.2">
      <c r="A280" s="554" t="s">
        <v>1540</v>
      </c>
      <c r="B280" s="555" t="s">
        <v>1342</v>
      </c>
      <c r="C280" s="555" t="s">
        <v>1343</v>
      </c>
      <c r="D280" s="555" t="s">
        <v>1418</v>
      </c>
      <c r="E280" s="555" t="s">
        <v>1419</v>
      </c>
      <c r="F280" s="567">
        <v>510</v>
      </c>
      <c r="G280" s="567">
        <v>91290</v>
      </c>
      <c r="H280" s="567"/>
      <c r="I280" s="567">
        <v>179</v>
      </c>
      <c r="J280" s="567">
        <v>298</v>
      </c>
      <c r="K280" s="567">
        <v>53938</v>
      </c>
      <c r="L280" s="567"/>
      <c r="M280" s="567">
        <v>181</v>
      </c>
      <c r="N280" s="567">
        <v>395</v>
      </c>
      <c r="O280" s="567">
        <v>75050</v>
      </c>
      <c r="P280" s="560"/>
      <c r="Q280" s="568">
        <v>190</v>
      </c>
    </row>
    <row r="281" spans="1:17" ht="14.45" customHeight="1" x14ac:dyDescent="0.2">
      <c r="A281" s="554" t="s">
        <v>1540</v>
      </c>
      <c r="B281" s="555" t="s">
        <v>1342</v>
      </c>
      <c r="C281" s="555" t="s">
        <v>1343</v>
      </c>
      <c r="D281" s="555" t="s">
        <v>1420</v>
      </c>
      <c r="E281" s="555" t="s">
        <v>1421</v>
      </c>
      <c r="F281" s="567">
        <v>2</v>
      </c>
      <c r="G281" s="567">
        <v>174</v>
      </c>
      <c r="H281" s="567"/>
      <c r="I281" s="567">
        <v>87</v>
      </c>
      <c r="J281" s="567">
        <v>2</v>
      </c>
      <c r="K281" s="567">
        <v>176</v>
      </c>
      <c r="L281" s="567"/>
      <c r="M281" s="567">
        <v>88</v>
      </c>
      <c r="N281" s="567">
        <v>2</v>
      </c>
      <c r="O281" s="567">
        <v>186</v>
      </c>
      <c r="P281" s="560"/>
      <c r="Q281" s="568">
        <v>93</v>
      </c>
    </row>
    <row r="282" spans="1:17" ht="14.45" customHeight="1" x14ac:dyDescent="0.2">
      <c r="A282" s="554" t="s">
        <v>1540</v>
      </c>
      <c r="B282" s="555" t="s">
        <v>1342</v>
      </c>
      <c r="C282" s="555" t="s">
        <v>1343</v>
      </c>
      <c r="D282" s="555" t="s">
        <v>1424</v>
      </c>
      <c r="E282" s="555" t="s">
        <v>1425</v>
      </c>
      <c r="F282" s="567">
        <v>32</v>
      </c>
      <c r="G282" s="567">
        <v>5504</v>
      </c>
      <c r="H282" s="567"/>
      <c r="I282" s="567">
        <v>172</v>
      </c>
      <c r="J282" s="567">
        <v>26</v>
      </c>
      <c r="K282" s="567">
        <v>4524</v>
      </c>
      <c r="L282" s="567"/>
      <c r="M282" s="567">
        <v>174</v>
      </c>
      <c r="N282" s="567">
        <v>40</v>
      </c>
      <c r="O282" s="567">
        <v>7320</v>
      </c>
      <c r="P282" s="560"/>
      <c r="Q282" s="568">
        <v>183</v>
      </c>
    </row>
    <row r="283" spans="1:17" ht="14.45" customHeight="1" x14ac:dyDescent="0.2">
      <c r="A283" s="554" t="s">
        <v>1540</v>
      </c>
      <c r="B283" s="555" t="s">
        <v>1342</v>
      </c>
      <c r="C283" s="555" t="s">
        <v>1343</v>
      </c>
      <c r="D283" s="555" t="s">
        <v>1430</v>
      </c>
      <c r="E283" s="555" t="s">
        <v>1431</v>
      </c>
      <c r="F283" s="567"/>
      <c r="G283" s="567"/>
      <c r="H283" s="567"/>
      <c r="I283" s="567"/>
      <c r="J283" s="567">
        <v>3</v>
      </c>
      <c r="K283" s="567">
        <v>807</v>
      </c>
      <c r="L283" s="567"/>
      <c r="M283" s="567">
        <v>269</v>
      </c>
      <c r="N283" s="567">
        <v>4</v>
      </c>
      <c r="O283" s="567">
        <v>1152</v>
      </c>
      <c r="P283" s="560"/>
      <c r="Q283" s="568">
        <v>288</v>
      </c>
    </row>
    <row r="284" spans="1:17" ht="14.45" customHeight="1" x14ac:dyDescent="0.2">
      <c r="A284" s="554" t="s">
        <v>1540</v>
      </c>
      <c r="B284" s="555" t="s">
        <v>1342</v>
      </c>
      <c r="C284" s="555" t="s">
        <v>1343</v>
      </c>
      <c r="D284" s="555" t="s">
        <v>1432</v>
      </c>
      <c r="E284" s="555" t="s">
        <v>1433</v>
      </c>
      <c r="F284" s="567">
        <v>6</v>
      </c>
      <c r="G284" s="567">
        <v>12876</v>
      </c>
      <c r="H284" s="567"/>
      <c r="I284" s="567">
        <v>2146</v>
      </c>
      <c r="J284" s="567">
        <v>8</v>
      </c>
      <c r="K284" s="567">
        <v>17256</v>
      </c>
      <c r="L284" s="567"/>
      <c r="M284" s="567">
        <v>2157</v>
      </c>
      <c r="N284" s="567">
        <v>13</v>
      </c>
      <c r="O284" s="567">
        <v>29874</v>
      </c>
      <c r="P284" s="560"/>
      <c r="Q284" s="568">
        <v>2298</v>
      </c>
    </row>
    <row r="285" spans="1:17" ht="14.45" customHeight="1" x14ac:dyDescent="0.2">
      <c r="A285" s="554" t="s">
        <v>1540</v>
      </c>
      <c r="B285" s="555" t="s">
        <v>1342</v>
      </c>
      <c r="C285" s="555" t="s">
        <v>1343</v>
      </c>
      <c r="D285" s="555" t="s">
        <v>1434</v>
      </c>
      <c r="E285" s="555" t="s">
        <v>1435</v>
      </c>
      <c r="F285" s="567"/>
      <c r="G285" s="567"/>
      <c r="H285" s="567"/>
      <c r="I285" s="567"/>
      <c r="J285" s="567">
        <v>2</v>
      </c>
      <c r="K285" s="567">
        <v>492</v>
      </c>
      <c r="L285" s="567"/>
      <c r="M285" s="567">
        <v>246</v>
      </c>
      <c r="N285" s="567">
        <v>5</v>
      </c>
      <c r="O285" s="567">
        <v>1325</v>
      </c>
      <c r="P285" s="560"/>
      <c r="Q285" s="568">
        <v>265</v>
      </c>
    </row>
    <row r="286" spans="1:17" ht="14.45" customHeight="1" x14ac:dyDescent="0.2">
      <c r="A286" s="554" t="s">
        <v>1540</v>
      </c>
      <c r="B286" s="555" t="s">
        <v>1342</v>
      </c>
      <c r="C286" s="555" t="s">
        <v>1343</v>
      </c>
      <c r="D286" s="555" t="s">
        <v>1436</v>
      </c>
      <c r="E286" s="555" t="s">
        <v>1437</v>
      </c>
      <c r="F286" s="567">
        <v>1</v>
      </c>
      <c r="G286" s="567">
        <v>435</v>
      </c>
      <c r="H286" s="567"/>
      <c r="I286" s="567">
        <v>435</v>
      </c>
      <c r="J286" s="567"/>
      <c r="K286" s="567"/>
      <c r="L286" s="567"/>
      <c r="M286" s="567"/>
      <c r="N286" s="567">
        <v>2</v>
      </c>
      <c r="O286" s="567">
        <v>912</v>
      </c>
      <c r="P286" s="560"/>
      <c r="Q286" s="568">
        <v>456</v>
      </c>
    </row>
    <row r="287" spans="1:17" ht="14.45" customHeight="1" x14ac:dyDescent="0.2">
      <c r="A287" s="554" t="s">
        <v>1540</v>
      </c>
      <c r="B287" s="555" t="s">
        <v>1342</v>
      </c>
      <c r="C287" s="555" t="s">
        <v>1343</v>
      </c>
      <c r="D287" s="555" t="s">
        <v>1443</v>
      </c>
      <c r="E287" s="555" t="s">
        <v>1444</v>
      </c>
      <c r="F287" s="567">
        <v>4</v>
      </c>
      <c r="G287" s="567">
        <v>4300</v>
      </c>
      <c r="H287" s="567"/>
      <c r="I287" s="567">
        <v>1075</v>
      </c>
      <c r="J287" s="567"/>
      <c r="K287" s="567"/>
      <c r="L287" s="567"/>
      <c r="M287" s="567"/>
      <c r="N287" s="567"/>
      <c r="O287" s="567"/>
      <c r="P287" s="560"/>
      <c r="Q287" s="568"/>
    </row>
    <row r="288" spans="1:17" ht="14.45" customHeight="1" x14ac:dyDescent="0.2">
      <c r="A288" s="554" t="s">
        <v>1540</v>
      </c>
      <c r="B288" s="555" t="s">
        <v>1342</v>
      </c>
      <c r="C288" s="555" t="s">
        <v>1343</v>
      </c>
      <c r="D288" s="555" t="s">
        <v>1445</v>
      </c>
      <c r="E288" s="555" t="s">
        <v>1446</v>
      </c>
      <c r="F288" s="567">
        <v>6</v>
      </c>
      <c r="G288" s="567">
        <v>1746</v>
      </c>
      <c r="H288" s="567"/>
      <c r="I288" s="567">
        <v>291</v>
      </c>
      <c r="J288" s="567">
        <v>7</v>
      </c>
      <c r="K288" s="567">
        <v>2051</v>
      </c>
      <c r="L288" s="567"/>
      <c r="M288" s="567">
        <v>293</v>
      </c>
      <c r="N288" s="567">
        <v>11</v>
      </c>
      <c r="O288" s="567">
        <v>3476</v>
      </c>
      <c r="P288" s="560"/>
      <c r="Q288" s="568">
        <v>316</v>
      </c>
    </row>
    <row r="289" spans="1:17" ht="14.45" customHeight="1" x14ac:dyDescent="0.2">
      <c r="A289" s="554" t="s">
        <v>1540</v>
      </c>
      <c r="B289" s="555" t="s">
        <v>1342</v>
      </c>
      <c r="C289" s="555" t="s">
        <v>1343</v>
      </c>
      <c r="D289" s="555" t="s">
        <v>1453</v>
      </c>
      <c r="E289" s="555" t="s">
        <v>1454</v>
      </c>
      <c r="F289" s="567"/>
      <c r="G289" s="567"/>
      <c r="H289" s="567"/>
      <c r="I289" s="567"/>
      <c r="J289" s="567"/>
      <c r="K289" s="567"/>
      <c r="L289" s="567"/>
      <c r="M289" s="567"/>
      <c r="N289" s="567">
        <v>1</v>
      </c>
      <c r="O289" s="567">
        <v>2601</v>
      </c>
      <c r="P289" s="560"/>
      <c r="Q289" s="568">
        <v>2601</v>
      </c>
    </row>
    <row r="290" spans="1:17" ht="14.45" customHeight="1" x14ac:dyDescent="0.2">
      <c r="A290" s="554" t="s">
        <v>1540</v>
      </c>
      <c r="B290" s="555" t="s">
        <v>1342</v>
      </c>
      <c r="C290" s="555" t="s">
        <v>1343</v>
      </c>
      <c r="D290" s="555" t="s">
        <v>1455</v>
      </c>
      <c r="E290" s="555" t="s">
        <v>1456</v>
      </c>
      <c r="F290" s="567">
        <v>1</v>
      </c>
      <c r="G290" s="567">
        <v>0</v>
      </c>
      <c r="H290" s="567"/>
      <c r="I290" s="567">
        <v>0</v>
      </c>
      <c r="J290" s="567"/>
      <c r="K290" s="567"/>
      <c r="L290" s="567"/>
      <c r="M290" s="567"/>
      <c r="N290" s="567">
        <v>5</v>
      </c>
      <c r="O290" s="567">
        <v>10895</v>
      </c>
      <c r="P290" s="560"/>
      <c r="Q290" s="568">
        <v>2179</v>
      </c>
    </row>
    <row r="291" spans="1:17" ht="14.45" customHeight="1" x14ac:dyDescent="0.2">
      <c r="A291" s="554" t="s">
        <v>1540</v>
      </c>
      <c r="B291" s="555" t="s">
        <v>1342</v>
      </c>
      <c r="C291" s="555" t="s">
        <v>1343</v>
      </c>
      <c r="D291" s="555" t="s">
        <v>1457</v>
      </c>
      <c r="E291" s="555" t="s">
        <v>1458</v>
      </c>
      <c r="F291" s="567"/>
      <c r="G291" s="567"/>
      <c r="H291" s="567"/>
      <c r="I291" s="567"/>
      <c r="J291" s="567"/>
      <c r="K291" s="567"/>
      <c r="L291" s="567"/>
      <c r="M291" s="567"/>
      <c r="N291" s="567">
        <v>2</v>
      </c>
      <c r="O291" s="567">
        <v>25586</v>
      </c>
      <c r="P291" s="560"/>
      <c r="Q291" s="568">
        <v>12793</v>
      </c>
    </row>
    <row r="292" spans="1:17" ht="14.45" customHeight="1" x14ac:dyDescent="0.2">
      <c r="A292" s="554" t="s">
        <v>1540</v>
      </c>
      <c r="B292" s="555" t="s">
        <v>1342</v>
      </c>
      <c r="C292" s="555" t="s">
        <v>1343</v>
      </c>
      <c r="D292" s="555" t="s">
        <v>1459</v>
      </c>
      <c r="E292" s="555" t="s">
        <v>1460</v>
      </c>
      <c r="F292" s="567">
        <v>2</v>
      </c>
      <c r="G292" s="567">
        <v>0</v>
      </c>
      <c r="H292" s="567"/>
      <c r="I292" s="567">
        <v>0</v>
      </c>
      <c r="J292" s="567">
        <v>4</v>
      </c>
      <c r="K292" s="567">
        <v>0</v>
      </c>
      <c r="L292" s="567"/>
      <c r="M292" s="567">
        <v>0</v>
      </c>
      <c r="N292" s="567">
        <v>1</v>
      </c>
      <c r="O292" s="567">
        <v>1053</v>
      </c>
      <c r="P292" s="560"/>
      <c r="Q292" s="568">
        <v>1053</v>
      </c>
    </row>
    <row r="293" spans="1:17" ht="14.45" customHeight="1" x14ac:dyDescent="0.2">
      <c r="A293" s="554" t="s">
        <v>1540</v>
      </c>
      <c r="B293" s="555" t="s">
        <v>1342</v>
      </c>
      <c r="C293" s="555" t="s">
        <v>1343</v>
      </c>
      <c r="D293" s="555" t="s">
        <v>1461</v>
      </c>
      <c r="E293" s="555" t="s">
        <v>1462</v>
      </c>
      <c r="F293" s="567">
        <v>20</v>
      </c>
      <c r="G293" s="567">
        <v>96060</v>
      </c>
      <c r="H293" s="567"/>
      <c r="I293" s="567">
        <v>4803</v>
      </c>
      <c r="J293" s="567">
        <v>19</v>
      </c>
      <c r="K293" s="567">
        <v>91656</v>
      </c>
      <c r="L293" s="567"/>
      <c r="M293" s="567">
        <v>4824</v>
      </c>
      <c r="N293" s="567"/>
      <c r="O293" s="567"/>
      <c r="P293" s="560"/>
      <c r="Q293" s="568"/>
    </row>
    <row r="294" spans="1:17" ht="14.45" customHeight="1" x14ac:dyDescent="0.2">
      <c r="A294" s="554" t="s">
        <v>1540</v>
      </c>
      <c r="B294" s="555" t="s">
        <v>1342</v>
      </c>
      <c r="C294" s="555" t="s">
        <v>1343</v>
      </c>
      <c r="D294" s="555" t="s">
        <v>1463</v>
      </c>
      <c r="E294" s="555" t="s">
        <v>1464</v>
      </c>
      <c r="F294" s="567">
        <v>6</v>
      </c>
      <c r="G294" s="567">
        <v>3672</v>
      </c>
      <c r="H294" s="567"/>
      <c r="I294" s="567">
        <v>612</v>
      </c>
      <c r="J294" s="567">
        <v>4</v>
      </c>
      <c r="K294" s="567">
        <v>2460</v>
      </c>
      <c r="L294" s="567"/>
      <c r="M294" s="567">
        <v>615</v>
      </c>
      <c r="N294" s="567">
        <v>10</v>
      </c>
      <c r="O294" s="567">
        <v>6420</v>
      </c>
      <c r="P294" s="560"/>
      <c r="Q294" s="568">
        <v>642</v>
      </c>
    </row>
    <row r="295" spans="1:17" ht="14.45" customHeight="1" x14ac:dyDescent="0.2">
      <c r="A295" s="554" t="s">
        <v>1540</v>
      </c>
      <c r="B295" s="555" t="s">
        <v>1342</v>
      </c>
      <c r="C295" s="555" t="s">
        <v>1343</v>
      </c>
      <c r="D295" s="555" t="s">
        <v>1465</v>
      </c>
      <c r="E295" s="555" t="s">
        <v>1466</v>
      </c>
      <c r="F295" s="567">
        <v>2</v>
      </c>
      <c r="G295" s="567">
        <v>5690</v>
      </c>
      <c r="H295" s="567"/>
      <c r="I295" s="567">
        <v>2845</v>
      </c>
      <c r="J295" s="567">
        <v>2</v>
      </c>
      <c r="K295" s="567">
        <v>5698</v>
      </c>
      <c r="L295" s="567"/>
      <c r="M295" s="567">
        <v>2849</v>
      </c>
      <c r="N295" s="567"/>
      <c r="O295" s="567"/>
      <c r="P295" s="560"/>
      <c r="Q295" s="568"/>
    </row>
    <row r="296" spans="1:17" ht="14.45" customHeight="1" x14ac:dyDescent="0.2">
      <c r="A296" s="554" t="s">
        <v>1540</v>
      </c>
      <c r="B296" s="555" t="s">
        <v>1342</v>
      </c>
      <c r="C296" s="555" t="s">
        <v>1343</v>
      </c>
      <c r="D296" s="555" t="s">
        <v>1467</v>
      </c>
      <c r="E296" s="555" t="s">
        <v>1468</v>
      </c>
      <c r="F296" s="567">
        <v>2</v>
      </c>
      <c r="G296" s="567">
        <v>15172</v>
      </c>
      <c r="H296" s="567"/>
      <c r="I296" s="567">
        <v>7586</v>
      </c>
      <c r="J296" s="567">
        <v>12</v>
      </c>
      <c r="K296" s="567">
        <v>91164</v>
      </c>
      <c r="L296" s="567"/>
      <c r="M296" s="567">
        <v>7597</v>
      </c>
      <c r="N296" s="567">
        <v>4</v>
      </c>
      <c r="O296" s="567">
        <v>30644</v>
      </c>
      <c r="P296" s="560"/>
      <c r="Q296" s="568">
        <v>7661</v>
      </c>
    </row>
    <row r="297" spans="1:17" ht="14.45" customHeight="1" x14ac:dyDescent="0.2">
      <c r="A297" s="554" t="s">
        <v>1540</v>
      </c>
      <c r="B297" s="555" t="s">
        <v>1342</v>
      </c>
      <c r="C297" s="555" t="s">
        <v>1343</v>
      </c>
      <c r="D297" s="555" t="s">
        <v>1471</v>
      </c>
      <c r="E297" s="555" t="s">
        <v>1472</v>
      </c>
      <c r="F297" s="567">
        <v>4</v>
      </c>
      <c r="G297" s="567">
        <v>15356</v>
      </c>
      <c r="H297" s="567"/>
      <c r="I297" s="567">
        <v>3839</v>
      </c>
      <c r="J297" s="567"/>
      <c r="K297" s="567"/>
      <c r="L297" s="567"/>
      <c r="M297" s="567"/>
      <c r="N297" s="567">
        <v>10</v>
      </c>
      <c r="O297" s="567">
        <v>38770</v>
      </c>
      <c r="P297" s="560"/>
      <c r="Q297" s="568">
        <v>3877</v>
      </c>
    </row>
    <row r="298" spans="1:17" ht="14.45" customHeight="1" x14ac:dyDescent="0.2">
      <c r="A298" s="554" t="s">
        <v>1540</v>
      </c>
      <c r="B298" s="555" t="s">
        <v>1342</v>
      </c>
      <c r="C298" s="555" t="s">
        <v>1343</v>
      </c>
      <c r="D298" s="555" t="s">
        <v>1475</v>
      </c>
      <c r="E298" s="555" t="s">
        <v>1476</v>
      </c>
      <c r="F298" s="567">
        <v>1</v>
      </c>
      <c r="G298" s="567">
        <v>1142</v>
      </c>
      <c r="H298" s="567"/>
      <c r="I298" s="567">
        <v>1142</v>
      </c>
      <c r="J298" s="567"/>
      <c r="K298" s="567"/>
      <c r="L298" s="567"/>
      <c r="M298" s="567"/>
      <c r="N298" s="567"/>
      <c r="O298" s="567"/>
      <c r="P298" s="560"/>
      <c r="Q298" s="568"/>
    </row>
    <row r="299" spans="1:17" ht="14.45" customHeight="1" x14ac:dyDescent="0.2">
      <c r="A299" s="554" t="s">
        <v>1540</v>
      </c>
      <c r="B299" s="555" t="s">
        <v>1342</v>
      </c>
      <c r="C299" s="555" t="s">
        <v>1343</v>
      </c>
      <c r="D299" s="555" t="s">
        <v>1479</v>
      </c>
      <c r="E299" s="555" t="s">
        <v>1480</v>
      </c>
      <c r="F299" s="567"/>
      <c r="G299" s="567"/>
      <c r="H299" s="567"/>
      <c r="I299" s="567"/>
      <c r="J299" s="567"/>
      <c r="K299" s="567"/>
      <c r="L299" s="567"/>
      <c r="M299" s="567"/>
      <c r="N299" s="567">
        <v>8</v>
      </c>
      <c r="O299" s="567">
        <v>25592</v>
      </c>
      <c r="P299" s="560"/>
      <c r="Q299" s="568">
        <v>3199</v>
      </c>
    </row>
    <row r="300" spans="1:17" ht="14.45" customHeight="1" x14ac:dyDescent="0.2">
      <c r="A300" s="554" t="s">
        <v>1540</v>
      </c>
      <c r="B300" s="555" t="s">
        <v>1342</v>
      </c>
      <c r="C300" s="555" t="s">
        <v>1343</v>
      </c>
      <c r="D300" s="555" t="s">
        <v>1483</v>
      </c>
      <c r="E300" s="555" t="s">
        <v>1484</v>
      </c>
      <c r="F300" s="567"/>
      <c r="G300" s="567"/>
      <c r="H300" s="567"/>
      <c r="I300" s="567"/>
      <c r="J300" s="567"/>
      <c r="K300" s="567"/>
      <c r="L300" s="567"/>
      <c r="M300" s="567"/>
      <c r="N300" s="567">
        <v>1</v>
      </c>
      <c r="O300" s="567">
        <v>1053</v>
      </c>
      <c r="P300" s="560"/>
      <c r="Q300" s="568">
        <v>1053</v>
      </c>
    </row>
    <row r="301" spans="1:17" ht="14.45" customHeight="1" x14ac:dyDescent="0.2">
      <c r="A301" s="554" t="s">
        <v>1540</v>
      </c>
      <c r="B301" s="555" t="s">
        <v>1342</v>
      </c>
      <c r="C301" s="555" t="s">
        <v>1343</v>
      </c>
      <c r="D301" s="555" t="s">
        <v>1485</v>
      </c>
      <c r="E301" s="555" t="s">
        <v>1486</v>
      </c>
      <c r="F301" s="567"/>
      <c r="G301" s="567"/>
      <c r="H301" s="567"/>
      <c r="I301" s="567"/>
      <c r="J301" s="567"/>
      <c r="K301" s="567"/>
      <c r="L301" s="567"/>
      <c r="M301" s="567"/>
      <c r="N301" s="567">
        <v>1</v>
      </c>
      <c r="O301" s="567">
        <v>406</v>
      </c>
      <c r="P301" s="560"/>
      <c r="Q301" s="568">
        <v>406</v>
      </c>
    </row>
    <row r="302" spans="1:17" ht="14.45" customHeight="1" x14ac:dyDescent="0.2">
      <c r="A302" s="554" t="s">
        <v>1540</v>
      </c>
      <c r="B302" s="555" t="s">
        <v>1342</v>
      </c>
      <c r="C302" s="555" t="s">
        <v>1343</v>
      </c>
      <c r="D302" s="555" t="s">
        <v>1487</v>
      </c>
      <c r="E302" s="555" t="s">
        <v>1488</v>
      </c>
      <c r="F302" s="567"/>
      <c r="G302" s="567"/>
      <c r="H302" s="567"/>
      <c r="I302" s="567"/>
      <c r="J302" s="567"/>
      <c r="K302" s="567"/>
      <c r="L302" s="567"/>
      <c r="M302" s="567"/>
      <c r="N302" s="567">
        <v>2</v>
      </c>
      <c r="O302" s="567">
        <v>582</v>
      </c>
      <c r="P302" s="560"/>
      <c r="Q302" s="568">
        <v>291</v>
      </c>
    </row>
    <row r="303" spans="1:17" ht="14.45" customHeight="1" x14ac:dyDescent="0.2">
      <c r="A303" s="554" t="s">
        <v>1541</v>
      </c>
      <c r="B303" s="555" t="s">
        <v>1342</v>
      </c>
      <c r="C303" s="555" t="s">
        <v>1343</v>
      </c>
      <c r="D303" s="555" t="s">
        <v>1344</v>
      </c>
      <c r="E303" s="555" t="s">
        <v>1345</v>
      </c>
      <c r="F303" s="567">
        <v>16</v>
      </c>
      <c r="G303" s="567">
        <v>36144</v>
      </c>
      <c r="H303" s="567"/>
      <c r="I303" s="567">
        <v>2259</v>
      </c>
      <c r="J303" s="567">
        <v>10</v>
      </c>
      <c r="K303" s="567">
        <v>22800</v>
      </c>
      <c r="L303" s="567"/>
      <c r="M303" s="567">
        <v>2280</v>
      </c>
      <c r="N303" s="567">
        <v>7</v>
      </c>
      <c r="O303" s="567">
        <v>17073</v>
      </c>
      <c r="P303" s="560"/>
      <c r="Q303" s="568">
        <v>2439</v>
      </c>
    </row>
    <row r="304" spans="1:17" ht="14.45" customHeight="1" x14ac:dyDescent="0.2">
      <c r="A304" s="554" t="s">
        <v>1541</v>
      </c>
      <c r="B304" s="555" t="s">
        <v>1342</v>
      </c>
      <c r="C304" s="555" t="s">
        <v>1343</v>
      </c>
      <c r="D304" s="555" t="s">
        <v>1346</v>
      </c>
      <c r="E304" s="555" t="s">
        <v>1347</v>
      </c>
      <c r="F304" s="567">
        <v>33</v>
      </c>
      <c r="G304" s="567">
        <v>1947</v>
      </c>
      <c r="H304" s="567"/>
      <c r="I304" s="567">
        <v>59</v>
      </c>
      <c r="J304" s="567">
        <v>15</v>
      </c>
      <c r="K304" s="567">
        <v>885</v>
      </c>
      <c r="L304" s="567"/>
      <c r="M304" s="567">
        <v>59</v>
      </c>
      <c r="N304" s="567">
        <v>11</v>
      </c>
      <c r="O304" s="567">
        <v>693</v>
      </c>
      <c r="P304" s="560"/>
      <c r="Q304" s="568">
        <v>63</v>
      </c>
    </row>
    <row r="305" spans="1:17" ht="14.45" customHeight="1" x14ac:dyDescent="0.2">
      <c r="A305" s="554" t="s">
        <v>1541</v>
      </c>
      <c r="B305" s="555" t="s">
        <v>1342</v>
      </c>
      <c r="C305" s="555" t="s">
        <v>1343</v>
      </c>
      <c r="D305" s="555" t="s">
        <v>1348</v>
      </c>
      <c r="E305" s="555" t="s">
        <v>1349</v>
      </c>
      <c r="F305" s="567">
        <v>31</v>
      </c>
      <c r="G305" s="567">
        <v>4092</v>
      </c>
      <c r="H305" s="567"/>
      <c r="I305" s="567">
        <v>132</v>
      </c>
      <c r="J305" s="567">
        <v>20</v>
      </c>
      <c r="K305" s="567">
        <v>2660</v>
      </c>
      <c r="L305" s="567"/>
      <c r="M305" s="567">
        <v>133</v>
      </c>
      <c r="N305" s="567">
        <v>37</v>
      </c>
      <c r="O305" s="567">
        <v>5291</v>
      </c>
      <c r="P305" s="560"/>
      <c r="Q305" s="568">
        <v>143</v>
      </c>
    </row>
    <row r="306" spans="1:17" ht="14.45" customHeight="1" x14ac:dyDescent="0.2">
      <c r="A306" s="554" t="s">
        <v>1541</v>
      </c>
      <c r="B306" s="555" t="s">
        <v>1342</v>
      </c>
      <c r="C306" s="555" t="s">
        <v>1343</v>
      </c>
      <c r="D306" s="555" t="s">
        <v>1350</v>
      </c>
      <c r="E306" s="555" t="s">
        <v>1351</v>
      </c>
      <c r="F306" s="567">
        <v>3</v>
      </c>
      <c r="G306" s="567">
        <v>570</v>
      </c>
      <c r="H306" s="567"/>
      <c r="I306" s="567">
        <v>190</v>
      </c>
      <c r="J306" s="567">
        <v>2</v>
      </c>
      <c r="K306" s="567">
        <v>384</v>
      </c>
      <c r="L306" s="567"/>
      <c r="M306" s="567">
        <v>192</v>
      </c>
      <c r="N306" s="567">
        <v>4</v>
      </c>
      <c r="O306" s="567">
        <v>828</v>
      </c>
      <c r="P306" s="560"/>
      <c r="Q306" s="568">
        <v>207</v>
      </c>
    </row>
    <row r="307" spans="1:17" ht="14.45" customHeight="1" x14ac:dyDescent="0.2">
      <c r="A307" s="554" t="s">
        <v>1541</v>
      </c>
      <c r="B307" s="555" t="s">
        <v>1342</v>
      </c>
      <c r="C307" s="555" t="s">
        <v>1343</v>
      </c>
      <c r="D307" s="555" t="s">
        <v>1352</v>
      </c>
      <c r="E307" s="555" t="s">
        <v>1353</v>
      </c>
      <c r="F307" s="567"/>
      <c r="G307" s="567"/>
      <c r="H307" s="567"/>
      <c r="I307" s="567"/>
      <c r="J307" s="567">
        <v>1</v>
      </c>
      <c r="K307" s="567">
        <v>413</v>
      </c>
      <c r="L307" s="567"/>
      <c r="M307" s="567">
        <v>413</v>
      </c>
      <c r="N307" s="567">
        <v>3</v>
      </c>
      <c r="O307" s="567">
        <v>1323</v>
      </c>
      <c r="P307" s="560"/>
      <c r="Q307" s="568">
        <v>441</v>
      </c>
    </row>
    <row r="308" spans="1:17" ht="14.45" customHeight="1" x14ac:dyDescent="0.2">
      <c r="A308" s="554" t="s">
        <v>1541</v>
      </c>
      <c r="B308" s="555" t="s">
        <v>1342</v>
      </c>
      <c r="C308" s="555" t="s">
        <v>1343</v>
      </c>
      <c r="D308" s="555" t="s">
        <v>1354</v>
      </c>
      <c r="E308" s="555" t="s">
        <v>1355</v>
      </c>
      <c r="F308" s="567">
        <v>14</v>
      </c>
      <c r="G308" s="567">
        <v>2562</v>
      </c>
      <c r="H308" s="567"/>
      <c r="I308" s="567">
        <v>183</v>
      </c>
      <c r="J308" s="567">
        <v>14</v>
      </c>
      <c r="K308" s="567">
        <v>2590</v>
      </c>
      <c r="L308" s="567"/>
      <c r="M308" s="567">
        <v>185</v>
      </c>
      <c r="N308" s="567">
        <v>15</v>
      </c>
      <c r="O308" s="567">
        <v>2925</v>
      </c>
      <c r="P308" s="560"/>
      <c r="Q308" s="568">
        <v>195</v>
      </c>
    </row>
    <row r="309" spans="1:17" ht="14.45" customHeight="1" x14ac:dyDescent="0.2">
      <c r="A309" s="554" t="s">
        <v>1541</v>
      </c>
      <c r="B309" s="555" t="s">
        <v>1342</v>
      </c>
      <c r="C309" s="555" t="s">
        <v>1343</v>
      </c>
      <c r="D309" s="555" t="s">
        <v>1356</v>
      </c>
      <c r="E309" s="555" t="s">
        <v>1357</v>
      </c>
      <c r="F309" s="567">
        <v>3</v>
      </c>
      <c r="G309" s="567">
        <v>1725</v>
      </c>
      <c r="H309" s="567"/>
      <c r="I309" s="567">
        <v>575</v>
      </c>
      <c r="J309" s="567">
        <v>3</v>
      </c>
      <c r="K309" s="567">
        <v>1737</v>
      </c>
      <c r="L309" s="567"/>
      <c r="M309" s="567">
        <v>579</v>
      </c>
      <c r="N309" s="567"/>
      <c r="O309" s="567"/>
      <c r="P309" s="560"/>
      <c r="Q309" s="568"/>
    </row>
    <row r="310" spans="1:17" ht="14.45" customHeight="1" x14ac:dyDescent="0.2">
      <c r="A310" s="554" t="s">
        <v>1541</v>
      </c>
      <c r="B310" s="555" t="s">
        <v>1342</v>
      </c>
      <c r="C310" s="555" t="s">
        <v>1343</v>
      </c>
      <c r="D310" s="555" t="s">
        <v>1358</v>
      </c>
      <c r="E310" s="555" t="s">
        <v>1359</v>
      </c>
      <c r="F310" s="567">
        <v>79</v>
      </c>
      <c r="G310" s="567">
        <v>26939</v>
      </c>
      <c r="H310" s="567"/>
      <c r="I310" s="567">
        <v>341</v>
      </c>
      <c r="J310" s="567">
        <v>122</v>
      </c>
      <c r="K310" s="567">
        <v>41968</v>
      </c>
      <c r="L310" s="567"/>
      <c r="M310" s="567">
        <v>344</v>
      </c>
      <c r="N310" s="567">
        <v>75</v>
      </c>
      <c r="O310" s="567">
        <v>27300</v>
      </c>
      <c r="P310" s="560"/>
      <c r="Q310" s="568">
        <v>364</v>
      </c>
    </row>
    <row r="311" spans="1:17" ht="14.45" customHeight="1" x14ac:dyDescent="0.2">
      <c r="A311" s="554" t="s">
        <v>1541</v>
      </c>
      <c r="B311" s="555" t="s">
        <v>1342</v>
      </c>
      <c r="C311" s="555" t="s">
        <v>1343</v>
      </c>
      <c r="D311" s="555" t="s">
        <v>1360</v>
      </c>
      <c r="E311" s="555" t="s">
        <v>1361</v>
      </c>
      <c r="F311" s="567">
        <v>5</v>
      </c>
      <c r="G311" s="567">
        <v>2310</v>
      </c>
      <c r="H311" s="567"/>
      <c r="I311" s="567">
        <v>462</v>
      </c>
      <c r="J311" s="567">
        <v>3</v>
      </c>
      <c r="K311" s="567">
        <v>1392</v>
      </c>
      <c r="L311" s="567"/>
      <c r="M311" s="567">
        <v>464</v>
      </c>
      <c r="N311" s="567"/>
      <c r="O311" s="567"/>
      <c r="P311" s="560"/>
      <c r="Q311" s="568"/>
    </row>
    <row r="312" spans="1:17" ht="14.45" customHeight="1" x14ac:dyDescent="0.2">
      <c r="A312" s="554" t="s">
        <v>1541</v>
      </c>
      <c r="B312" s="555" t="s">
        <v>1342</v>
      </c>
      <c r="C312" s="555" t="s">
        <v>1343</v>
      </c>
      <c r="D312" s="555" t="s">
        <v>1362</v>
      </c>
      <c r="E312" s="555" t="s">
        <v>1363</v>
      </c>
      <c r="F312" s="567">
        <v>78</v>
      </c>
      <c r="G312" s="567">
        <v>27378</v>
      </c>
      <c r="H312" s="567"/>
      <c r="I312" s="567">
        <v>351</v>
      </c>
      <c r="J312" s="567">
        <v>49</v>
      </c>
      <c r="K312" s="567">
        <v>17297</v>
      </c>
      <c r="L312" s="567"/>
      <c r="M312" s="567">
        <v>353</v>
      </c>
      <c r="N312" s="567">
        <v>14</v>
      </c>
      <c r="O312" s="567">
        <v>5096</v>
      </c>
      <c r="P312" s="560"/>
      <c r="Q312" s="568">
        <v>364</v>
      </c>
    </row>
    <row r="313" spans="1:17" ht="14.45" customHeight="1" x14ac:dyDescent="0.2">
      <c r="A313" s="554" t="s">
        <v>1541</v>
      </c>
      <c r="B313" s="555" t="s">
        <v>1342</v>
      </c>
      <c r="C313" s="555" t="s">
        <v>1343</v>
      </c>
      <c r="D313" s="555" t="s">
        <v>1368</v>
      </c>
      <c r="E313" s="555" t="s">
        <v>1369</v>
      </c>
      <c r="F313" s="567">
        <v>2</v>
      </c>
      <c r="G313" s="567">
        <v>236</v>
      </c>
      <c r="H313" s="567"/>
      <c r="I313" s="567">
        <v>118</v>
      </c>
      <c r="J313" s="567">
        <v>3</v>
      </c>
      <c r="K313" s="567">
        <v>357</v>
      </c>
      <c r="L313" s="567"/>
      <c r="M313" s="567">
        <v>119</v>
      </c>
      <c r="N313" s="567"/>
      <c r="O313" s="567"/>
      <c r="P313" s="560"/>
      <c r="Q313" s="568"/>
    </row>
    <row r="314" spans="1:17" ht="14.45" customHeight="1" x14ac:dyDescent="0.2">
      <c r="A314" s="554" t="s">
        <v>1541</v>
      </c>
      <c r="B314" s="555" t="s">
        <v>1342</v>
      </c>
      <c r="C314" s="555" t="s">
        <v>1343</v>
      </c>
      <c r="D314" s="555" t="s">
        <v>1376</v>
      </c>
      <c r="E314" s="555" t="s">
        <v>1377</v>
      </c>
      <c r="F314" s="567">
        <v>2</v>
      </c>
      <c r="G314" s="567">
        <v>798</v>
      </c>
      <c r="H314" s="567"/>
      <c r="I314" s="567">
        <v>399</v>
      </c>
      <c r="J314" s="567">
        <v>2</v>
      </c>
      <c r="K314" s="567">
        <v>810</v>
      </c>
      <c r="L314" s="567"/>
      <c r="M314" s="567">
        <v>405</v>
      </c>
      <c r="N314" s="567"/>
      <c r="O314" s="567"/>
      <c r="P314" s="560"/>
      <c r="Q314" s="568"/>
    </row>
    <row r="315" spans="1:17" ht="14.45" customHeight="1" x14ac:dyDescent="0.2">
      <c r="A315" s="554" t="s">
        <v>1541</v>
      </c>
      <c r="B315" s="555" t="s">
        <v>1342</v>
      </c>
      <c r="C315" s="555" t="s">
        <v>1343</v>
      </c>
      <c r="D315" s="555" t="s">
        <v>1378</v>
      </c>
      <c r="E315" s="555" t="s">
        <v>1379</v>
      </c>
      <c r="F315" s="567">
        <v>3</v>
      </c>
      <c r="G315" s="567">
        <v>114</v>
      </c>
      <c r="H315" s="567"/>
      <c r="I315" s="567">
        <v>38</v>
      </c>
      <c r="J315" s="567">
        <v>3</v>
      </c>
      <c r="K315" s="567">
        <v>117</v>
      </c>
      <c r="L315" s="567"/>
      <c r="M315" s="567">
        <v>39</v>
      </c>
      <c r="N315" s="567">
        <v>2</v>
      </c>
      <c r="O315" s="567">
        <v>80</v>
      </c>
      <c r="P315" s="560"/>
      <c r="Q315" s="568">
        <v>40</v>
      </c>
    </row>
    <row r="316" spans="1:17" ht="14.45" customHeight="1" x14ac:dyDescent="0.2">
      <c r="A316" s="554" t="s">
        <v>1541</v>
      </c>
      <c r="B316" s="555" t="s">
        <v>1342</v>
      </c>
      <c r="C316" s="555" t="s">
        <v>1343</v>
      </c>
      <c r="D316" s="555" t="s">
        <v>1382</v>
      </c>
      <c r="E316" s="555" t="s">
        <v>1383</v>
      </c>
      <c r="F316" s="567">
        <v>2</v>
      </c>
      <c r="G316" s="567">
        <v>1426</v>
      </c>
      <c r="H316" s="567"/>
      <c r="I316" s="567">
        <v>713</v>
      </c>
      <c r="J316" s="567">
        <v>2</v>
      </c>
      <c r="K316" s="567">
        <v>1438</v>
      </c>
      <c r="L316" s="567"/>
      <c r="M316" s="567">
        <v>719</v>
      </c>
      <c r="N316" s="567"/>
      <c r="O316" s="567"/>
      <c r="P316" s="560"/>
      <c r="Q316" s="568"/>
    </row>
    <row r="317" spans="1:17" ht="14.45" customHeight="1" x14ac:dyDescent="0.2">
      <c r="A317" s="554" t="s">
        <v>1541</v>
      </c>
      <c r="B317" s="555" t="s">
        <v>1342</v>
      </c>
      <c r="C317" s="555" t="s">
        <v>1343</v>
      </c>
      <c r="D317" s="555" t="s">
        <v>1384</v>
      </c>
      <c r="E317" s="555" t="s">
        <v>1385</v>
      </c>
      <c r="F317" s="567"/>
      <c r="G317" s="567"/>
      <c r="H317" s="567"/>
      <c r="I317" s="567"/>
      <c r="J317" s="567">
        <v>1</v>
      </c>
      <c r="K317" s="567">
        <v>151</v>
      </c>
      <c r="L317" s="567"/>
      <c r="M317" s="567">
        <v>151</v>
      </c>
      <c r="N317" s="567"/>
      <c r="O317" s="567"/>
      <c r="P317" s="560"/>
      <c r="Q317" s="568"/>
    </row>
    <row r="318" spans="1:17" ht="14.45" customHeight="1" x14ac:dyDescent="0.2">
      <c r="A318" s="554" t="s">
        <v>1541</v>
      </c>
      <c r="B318" s="555" t="s">
        <v>1342</v>
      </c>
      <c r="C318" s="555" t="s">
        <v>1343</v>
      </c>
      <c r="D318" s="555" t="s">
        <v>1386</v>
      </c>
      <c r="E318" s="555" t="s">
        <v>1387</v>
      </c>
      <c r="F318" s="567">
        <v>38</v>
      </c>
      <c r="G318" s="567">
        <v>11704</v>
      </c>
      <c r="H318" s="567"/>
      <c r="I318" s="567">
        <v>308</v>
      </c>
      <c r="J318" s="567">
        <v>17</v>
      </c>
      <c r="K318" s="567">
        <v>5270</v>
      </c>
      <c r="L318" s="567"/>
      <c r="M318" s="567">
        <v>310</v>
      </c>
      <c r="N318" s="567">
        <v>36</v>
      </c>
      <c r="O318" s="567">
        <v>11988</v>
      </c>
      <c r="P318" s="560"/>
      <c r="Q318" s="568">
        <v>333</v>
      </c>
    </row>
    <row r="319" spans="1:17" ht="14.45" customHeight="1" x14ac:dyDescent="0.2">
      <c r="A319" s="554" t="s">
        <v>1541</v>
      </c>
      <c r="B319" s="555" t="s">
        <v>1342</v>
      </c>
      <c r="C319" s="555" t="s">
        <v>1343</v>
      </c>
      <c r="D319" s="555" t="s">
        <v>1388</v>
      </c>
      <c r="E319" s="555" t="s">
        <v>1389</v>
      </c>
      <c r="F319" s="567">
        <v>18</v>
      </c>
      <c r="G319" s="567">
        <v>67734</v>
      </c>
      <c r="H319" s="567"/>
      <c r="I319" s="567">
        <v>3763</v>
      </c>
      <c r="J319" s="567">
        <v>20</v>
      </c>
      <c r="K319" s="567">
        <v>75980</v>
      </c>
      <c r="L319" s="567"/>
      <c r="M319" s="567">
        <v>3799</v>
      </c>
      <c r="N319" s="567">
        <v>17</v>
      </c>
      <c r="O319" s="567">
        <v>69054</v>
      </c>
      <c r="P319" s="560"/>
      <c r="Q319" s="568">
        <v>4062</v>
      </c>
    </row>
    <row r="320" spans="1:17" ht="14.45" customHeight="1" x14ac:dyDescent="0.2">
      <c r="A320" s="554" t="s">
        <v>1541</v>
      </c>
      <c r="B320" s="555" t="s">
        <v>1342</v>
      </c>
      <c r="C320" s="555" t="s">
        <v>1343</v>
      </c>
      <c r="D320" s="555" t="s">
        <v>1390</v>
      </c>
      <c r="E320" s="555" t="s">
        <v>1391</v>
      </c>
      <c r="F320" s="567">
        <v>42</v>
      </c>
      <c r="G320" s="567">
        <v>20958</v>
      </c>
      <c r="H320" s="567"/>
      <c r="I320" s="567">
        <v>499</v>
      </c>
      <c r="J320" s="567">
        <v>25</v>
      </c>
      <c r="K320" s="567">
        <v>12575</v>
      </c>
      <c r="L320" s="567"/>
      <c r="M320" s="567">
        <v>503</v>
      </c>
      <c r="N320" s="567">
        <v>8</v>
      </c>
      <c r="O320" s="567">
        <v>4328</v>
      </c>
      <c r="P320" s="560"/>
      <c r="Q320" s="568">
        <v>541</v>
      </c>
    </row>
    <row r="321" spans="1:17" ht="14.45" customHeight="1" x14ac:dyDescent="0.2">
      <c r="A321" s="554" t="s">
        <v>1541</v>
      </c>
      <c r="B321" s="555" t="s">
        <v>1342</v>
      </c>
      <c r="C321" s="555" t="s">
        <v>1343</v>
      </c>
      <c r="D321" s="555" t="s">
        <v>1392</v>
      </c>
      <c r="E321" s="555" t="s">
        <v>1393</v>
      </c>
      <c r="F321" s="567">
        <v>11</v>
      </c>
      <c r="G321" s="567">
        <v>73359</v>
      </c>
      <c r="H321" s="567"/>
      <c r="I321" s="567">
        <v>6669</v>
      </c>
      <c r="J321" s="567">
        <v>8</v>
      </c>
      <c r="K321" s="567">
        <v>53856</v>
      </c>
      <c r="L321" s="567"/>
      <c r="M321" s="567">
        <v>6732</v>
      </c>
      <c r="N321" s="567">
        <v>8</v>
      </c>
      <c r="O321" s="567">
        <v>57592</v>
      </c>
      <c r="P321" s="560"/>
      <c r="Q321" s="568">
        <v>7199</v>
      </c>
    </row>
    <row r="322" spans="1:17" ht="14.45" customHeight="1" x14ac:dyDescent="0.2">
      <c r="A322" s="554" t="s">
        <v>1541</v>
      </c>
      <c r="B322" s="555" t="s">
        <v>1342</v>
      </c>
      <c r="C322" s="555" t="s">
        <v>1343</v>
      </c>
      <c r="D322" s="555" t="s">
        <v>1394</v>
      </c>
      <c r="E322" s="555" t="s">
        <v>1395</v>
      </c>
      <c r="F322" s="567">
        <v>66</v>
      </c>
      <c r="G322" s="567">
        <v>24816</v>
      </c>
      <c r="H322" s="567"/>
      <c r="I322" s="567">
        <v>376</v>
      </c>
      <c r="J322" s="567">
        <v>40</v>
      </c>
      <c r="K322" s="567">
        <v>15200</v>
      </c>
      <c r="L322" s="567"/>
      <c r="M322" s="567">
        <v>380</v>
      </c>
      <c r="N322" s="567">
        <v>50</v>
      </c>
      <c r="O322" s="567">
        <v>20000</v>
      </c>
      <c r="P322" s="560"/>
      <c r="Q322" s="568">
        <v>400</v>
      </c>
    </row>
    <row r="323" spans="1:17" ht="14.45" customHeight="1" x14ac:dyDescent="0.2">
      <c r="A323" s="554" t="s">
        <v>1541</v>
      </c>
      <c r="B323" s="555" t="s">
        <v>1342</v>
      </c>
      <c r="C323" s="555" t="s">
        <v>1343</v>
      </c>
      <c r="D323" s="555" t="s">
        <v>1402</v>
      </c>
      <c r="E323" s="555" t="s">
        <v>1403</v>
      </c>
      <c r="F323" s="567">
        <v>17</v>
      </c>
      <c r="G323" s="567">
        <v>1921</v>
      </c>
      <c r="H323" s="567"/>
      <c r="I323" s="567">
        <v>113</v>
      </c>
      <c r="J323" s="567">
        <v>43</v>
      </c>
      <c r="K323" s="567">
        <v>4902</v>
      </c>
      <c r="L323" s="567"/>
      <c r="M323" s="567">
        <v>114</v>
      </c>
      <c r="N323" s="567">
        <v>9</v>
      </c>
      <c r="O323" s="567">
        <v>1098</v>
      </c>
      <c r="P323" s="560"/>
      <c r="Q323" s="568">
        <v>122</v>
      </c>
    </row>
    <row r="324" spans="1:17" ht="14.45" customHeight="1" x14ac:dyDescent="0.2">
      <c r="A324" s="554" t="s">
        <v>1541</v>
      </c>
      <c r="B324" s="555" t="s">
        <v>1342</v>
      </c>
      <c r="C324" s="555" t="s">
        <v>1343</v>
      </c>
      <c r="D324" s="555" t="s">
        <v>1404</v>
      </c>
      <c r="E324" s="555" t="s">
        <v>1405</v>
      </c>
      <c r="F324" s="567"/>
      <c r="G324" s="567"/>
      <c r="H324" s="567"/>
      <c r="I324" s="567"/>
      <c r="J324" s="567">
        <v>3</v>
      </c>
      <c r="K324" s="567">
        <v>378</v>
      </c>
      <c r="L324" s="567"/>
      <c r="M324" s="567">
        <v>126</v>
      </c>
      <c r="N324" s="567">
        <v>4</v>
      </c>
      <c r="O324" s="567">
        <v>548</v>
      </c>
      <c r="P324" s="560"/>
      <c r="Q324" s="568">
        <v>137</v>
      </c>
    </row>
    <row r="325" spans="1:17" ht="14.45" customHeight="1" x14ac:dyDescent="0.2">
      <c r="A325" s="554" t="s">
        <v>1541</v>
      </c>
      <c r="B325" s="555" t="s">
        <v>1342</v>
      </c>
      <c r="C325" s="555" t="s">
        <v>1343</v>
      </c>
      <c r="D325" s="555" t="s">
        <v>1406</v>
      </c>
      <c r="E325" s="555" t="s">
        <v>1407</v>
      </c>
      <c r="F325" s="567">
        <v>3</v>
      </c>
      <c r="G325" s="567">
        <v>1500</v>
      </c>
      <c r="H325" s="567"/>
      <c r="I325" s="567">
        <v>500</v>
      </c>
      <c r="J325" s="567">
        <v>8</v>
      </c>
      <c r="K325" s="567">
        <v>4032</v>
      </c>
      <c r="L325" s="567"/>
      <c r="M325" s="567">
        <v>504</v>
      </c>
      <c r="N325" s="567">
        <v>1</v>
      </c>
      <c r="O325" s="567">
        <v>542</v>
      </c>
      <c r="P325" s="560"/>
      <c r="Q325" s="568">
        <v>542</v>
      </c>
    </row>
    <row r="326" spans="1:17" ht="14.45" customHeight="1" x14ac:dyDescent="0.2">
      <c r="A326" s="554" t="s">
        <v>1541</v>
      </c>
      <c r="B326" s="555" t="s">
        <v>1342</v>
      </c>
      <c r="C326" s="555" t="s">
        <v>1343</v>
      </c>
      <c r="D326" s="555" t="s">
        <v>1408</v>
      </c>
      <c r="E326" s="555" t="s">
        <v>1409</v>
      </c>
      <c r="F326" s="567">
        <v>41</v>
      </c>
      <c r="G326" s="567">
        <v>18983</v>
      </c>
      <c r="H326" s="567"/>
      <c r="I326" s="567">
        <v>463</v>
      </c>
      <c r="J326" s="567">
        <v>74</v>
      </c>
      <c r="K326" s="567">
        <v>34558</v>
      </c>
      <c r="L326" s="567"/>
      <c r="M326" s="567">
        <v>467</v>
      </c>
      <c r="N326" s="567">
        <v>73</v>
      </c>
      <c r="O326" s="567">
        <v>35989</v>
      </c>
      <c r="P326" s="560"/>
      <c r="Q326" s="568">
        <v>493</v>
      </c>
    </row>
    <row r="327" spans="1:17" ht="14.45" customHeight="1" x14ac:dyDescent="0.2">
      <c r="A327" s="554" t="s">
        <v>1541</v>
      </c>
      <c r="B327" s="555" t="s">
        <v>1342</v>
      </c>
      <c r="C327" s="555" t="s">
        <v>1343</v>
      </c>
      <c r="D327" s="555" t="s">
        <v>1410</v>
      </c>
      <c r="E327" s="555" t="s">
        <v>1411</v>
      </c>
      <c r="F327" s="567">
        <v>22</v>
      </c>
      <c r="G327" s="567">
        <v>1298</v>
      </c>
      <c r="H327" s="567"/>
      <c r="I327" s="567">
        <v>59</v>
      </c>
      <c r="J327" s="567">
        <v>10</v>
      </c>
      <c r="K327" s="567">
        <v>590</v>
      </c>
      <c r="L327" s="567"/>
      <c r="M327" s="567">
        <v>59</v>
      </c>
      <c r="N327" s="567">
        <v>3</v>
      </c>
      <c r="O327" s="567">
        <v>189</v>
      </c>
      <c r="P327" s="560"/>
      <c r="Q327" s="568">
        <v>63</v>
      </c>
    </row>
    <row r="328" spans="1:17" ht="14.45" customHeight="1" x14ac:dyDescent="0.2">
      <c r="A328" s="554" t="s">
        <v>1541</v>
      </c>
      <c r="B328" s="555" t="s">
        <v>1342</v>
      </c>
      <c r="C328" s="555" t="s">
        <v>1343</v>
      </c>
      <c r="D328" s="555" t="s">
        <v>1418</v>
      </c>
      <c r="E328" s="555" t="s">
        <v>1419</v>
      </c>
      <c r="F328" s="567">
        <v>658</v>
      </c>
      <c r="G328" s="567">
        <v>117782</v>
      </c>
      <c r="H328" s="567"/>
      <c r="I328" s="567">
        <v>179</v>
      </c>
      <c r="J328" s="567">
        <v>573</v>
      </c>
      <c r="K328" s="567">
        <v>103713</v>
      </c>
      <c r="L328" s="567"/>
      <c r="M328" s="567">
        <v>181</v>
      </c>
      <c r="N328" s="567">
        <v>539</v>
      </c>
      <c r="O328" s="567">
        <v>102410</v>
      </c>
      <c r="P328" s="560"/>
      <c r="Q328" s="568">
        <v>190</v>
      </c>
    </row>
    <row r="329" spans="1:17" ht="14.45" customHeight="1" x14ac:dyDescent="0.2">
      <c r="A329" s="554" t="s">
        <v>1541</v>
      </c>
      <c r="B329" s="555" t="s">
        <v>1342</v>
      </c>
      <c r="C329" s="555" t="s">
        <v>1343</v>
      </c>
      <c r="D329" s="555" t="s">
        <v>1420</v>
      </c>
      <c r="E329" s="555" t="s">
        <v>1421</v>
      </c>
      <c r="F329" s="567">
        <v>4</v>
      </c>
      <c r="G329" s="567">
        <v>348</v>
      </c>
      <c r="H329" s="567"/>
      <c r="I329" s="567">
        <v>87</v>
      </c>
      <c r="J329" s="567">
        <v>4</v>
      </c>
      <c r="K329" s="567">
        <v>352</v>
      </c>
      <c r="L329" s="567"/>
      <c r="M329" s="567">
        <v>88</v>
      </c>
      <c r="N329" s="567"/>
      <c r="O329" s="567"/>
      <c r="P329" s="560"/>
      <c r="Q329" s="568"/>
    </row>
    <row r="330" spans="1:17" ht="14.45" customHeight="1" x14ac:dyDescent="0.2">
      <c r="A330" s="554" t="s">
        <v>1541</v>
      </c>
      <c r="B330" s="555" t="s">
        <v>1342</v>
      </c>
      <c r="C330" s="555" t="s">
        <v>1343</v>
      </c>
      <c r="D330" s="555" t="s">
        <v>1424</v>
      </c>
      <c r="E330" s="555" t="s">
        <v>1425</v>
      </c>
      <c r="F330" s="567">
        <v>15</v>
      </c>
      <c r="G330" s="567">
        <v>2580</v>
      </c>
      <c r="H330" s="567"/>
      <c r="I330" s="567">
        <v>172</v>
      </c>
      <c r="J330" s="567">
        <v>24</v>
      </c>
      <c r="K330" s="567">
        <v>4176</v>
      </c>
      <c r="L330" s="567"/>
      <c r="M330" s="567">
        <v>174</v>
      </c>
      <c r="N330" s="567">
        <v>14</v>
      </c>
      <c r="O330" s="567">
        <v>2562</v>
      </c>
      <c r="P330" s="560"/>
      <c r="Q330" s="568">
        <v>183</v>
      </c>
    </row>
    <row r="331" spans="1:17" ht="14.45" customHeight="1" x14ac:dyDescent="0.2">
      <c r="A331" s="554" t="s">
        <v>1541</v>
      </c>
      <c r="B331" s="555" t="s">
        <v>1342</v>
      </c>
      <c r="C331" s="555" t="s">
        <v>1343</v>
      </c>
      <c r="D331" s="555" t="s">
        <v>1426</v>
      </c>
      <c r="E331" s="555" t="s">
        <v>1427</v>
      </c>
      <c r="F331" s="567">
        <v>1</v>
      </c>
      <c r="G331" s="567">
        <v>31</v>
      </c>
      <c r="H331" s="567"/>
      <c r="I331" s="567">
        <v>31</v>
      </c>
      <c r="J331" s="567"/>
      <c r="K331" s="567"/>
      <c r="L331" s="567"/>
      <c r="M331" s="567"/>
      <c r="N331" s="567"/>
      <c r="O331" s="567"/>
      <c r="P331" s="560"/>
      <c r="Q331" s="568"/>
    </row>
    <row r="332" spans="1:17" ht="14.45" customHeight="1" x14ac:dyDescent="0.2">
      <c r="A332" s="554" t="s">
        <v>1541</v>
      </c>
      <c r="B332" s="555" t="s">
        <v>1342</v>
      </c>
      <c r="C332" s="555" t="s">
        <v>1343</v>
      </c>
      <c r="D332" s="555" t="s">
        <v>1430</v>
      </c>
      <c r="E332" s="555" t="s">
        <v>1431</v>
      </c>
      <c r="F332" s="567">
        <v>2</v>
      </c>
      <c r="G332" s="567">
        <v>534</v>
      </c>
      <c r="H332" s="567"/>
      <c r="I332" s="567">
        <v>267</v>
      </c>
      <c r="J332" s="567">
        <v>2</v>
      </c>
      <c r="K332" s="567">
        <v>538</v>
      </c>
      <c r="L332" s="567"/>
      <c r="M332" s="567">
        <v>269</v>
      </c>
      <c r="N332" s="567">
        <v>2</v>
      </c>
      <c r="O332" s="567">
        <v>576</v>
      </c>
      <c r="P332" s="560"/>
      <c r="Q332" s="568">
        <v>288</v>
      </c>
    </row>
    <row r="333" spans="1:17" ht="14.45" customHeight="1" x14ac:dyDescent="0.2">
      <c r="A333" s="554" t="s">
        <v>1541</v>
      </c>
      <c r="B333" s="555" t="s">
        <v>1342</v>
      </c>
      <c r="C333" s="555" t="s">
        <v>1343</v>
      </c>
      <c r="D333" s="555" t="s">
        <v>1432</v>
      </c>
      <c r="E333" s="555" t="s">
        <v>1433</v>
      </c>
      <c r="F333" s="567">
        <v>10</v>
      </c>
      <c r="G333" s="567">
        <v>21460</v>
      </c>
      <c r="H333" s="567"/>
      <c r="I333" s="567">
        <v>2146</v>
      </c>
      <c r="J333" s="567"/>
      <c r="K333" s="567"/>
      <c r="L333" s="567"/>
      <c r="M333" s="567"/>
      <c r="N333" s="567"/>
      <c r="O333" s="567"/>
      <c r="P333" s="560"/>
      <c r="Q333" s="568"/>
    </row>
    <row r="334" spans="1:17" ht="14.45" customHeight="1" x14ac:dyDescent="0.2">
      <c r="A334" s="554" t="s">
        <v>1541</v>
      </c>
      <c r="B334" s="555" t="s">
        <v>1342</v>
      </c>
      <c r="C334" s="555" t="s">
        <v>1343</v>
      </c>
      <c r="D334" s="555" t="s">
        <v>1434</v>
      </c>
      <c r="E334" s="555" t="s">
        <v>1435</v>
      </c>
      <c r="F334" s="567">
        <v>3</v>
      </c>
      <c r="G334" s="567">
        <v>732</v>
      </c>
      <c r="H334" s="567"/>
      <c r="I334" s="567">
        <v>244</v>
      </c>
      <c r="J334" s="567">
        <v>9</v>
      </c>
      <c r="K334" s="567">
        <v>2214</v>
      </c>
      <c r="L334" s="567"/>
      <c r="M334" s="567">
        <v>246</v>
      </c>
      <c r="N334" s="567">
        <v>3</v>
      </c>
      <c r="O334" s="567">
        <v>795</v>
      </c>
      <c r="P334" s="560"/>
      <c r="Q334" s="568">
        <v>265</v>
      </c>
    </row>
    <row r="335" spans="1:17" ht="14.45" customHeight="1" x14ac:dyDescent="0.2">
      <c r="A335" s="554" t="s">
        <v>1541</v>
      </c>
      <c r="B335" s="555" t="s">
        <v>1342</v>
      </c>
      <c r="C335" s="555" t="s">
        <v>1343</v>
      </c>
      <c r="D335" s="555" t="s">
        <v>1436</v>
      </c>
      <c r="E335" s="555" t="s">
        <v>1437</v>
      </c>
      <c r="F335" s="567">
        <v>32</v>
      </c>
      <c r="G335" s="567">
        <v>13920</v>
      </c>
      <c r="H335" s="567"/>
      <c r="I335" s="567">
        <v>435</v>
      </c>
      <c r="J335" s="567">
        <v>31</v>
      </c>
      <c r="K335" s="567">
        <v>13702</v>
      </c>
      <c r="L335" s="567"/>
      <c r="M335" s="567">
        <v>442</v>
      </c>
      <c r="N335" s="567">
        <v>25</v>
      </c>
      <c r="O335" s="567">
        <v>11400</v>
      </c>
      <c r="P335" s="560"/>
      <c r="Q335" s="568">
        <v>456</v>
      </c>
    </row>
    <row r="336" spans="1:17" ht="14.45" customHeight="1" x14ac:dyDescent="0.2">
      <c r="A336" s="554" t="s">
        <v>1541</v>
      </c>
      <c r="B336" s="555" t="s">
        <v>1342</v>
      </c>
      <c r="C336" s="555" t="s">
        <v>1343</v>
      </c>
      <c r="D336" s="555" t="s">
        <v>1438</v>
      </c>
      <c r="E336" s="555" t="s">
        <v>1439</v>
      </c>
      <c r="F336" s="567">
        <v>3</v>
      </c>
      <c r="G336" s="567">
        <v>2595</v>
      </c>
      <c r="H336" s="567"/>
      <c r="I336" s="567">
        <v>865</v>
      </c>
      <c r="J336" s="567">
        <v>1</v>
      </c>
      <c r="K336" s="567">
        <v>876</v>
      </c>
      <c r="L336" s="567"/>
      <c r="M336" s="567">
        <v>876</v>
      </c>
      <c r="N336" s="567"/>
      <c r="O336" s="567"/>
      <c r="P336" s="560"/>
      <c r="Q336" s="568"/>
    </row>
    <row r="337" spans="1:17" ht="14.45" customHeight="1" x14ac:dyDescent="0.2">
      <c r="A337" s="554" t="s">
        <v>1541</v>
      </c>
      <c r="B337" s="555" t="s">
        <v>1342</v>
      </c>
      <c r="C337" s="555" t="s">
        <v>1343</v>
      </c>
      <c r="D337" s="555" t="s">
        <v>1443</v>
      </c>
      <c r="E337" s="555" t="s">
        <v>1444</v>
      </c>
      <c r="F337" s="567"/>
      <c r="G337" s="567"/>
      <c r="H337" s="567"/>
      <c r="I337" s="567"/>
      <c r="J337" s="567"/>
      <c r="K337" s="567"/>
      <c r="L337" s="567"/>
      <c r="M337" s="567"/>
      <c r="N337" s="567">
        <v>5</v>
      </c>
      <c r="O337" s="567">
        <v>5560</v>
      </c>
      <c r="P337" s="560"/>
      <c r="Q337" s="568">
        <v>1112</v>
      </c>
    </row>
    <row r="338" spans="1:17" ht="14.45" customHeight="1" x14ac:dyDescent="0.2">
      <c r="A338" s="554" t="s">
        <v>1541</v>
      </c>
      <c r="B338" s="555" t="s">
        <v>1342</v>
      </c>
      <c r="C338" s="555" t="s">
        <v>1343</v>
      </c>
      <c r="D338" s="555" t="s">
        <v>1445</v>
      </c>
      <c r="E338" s="555" t="s">
        <v>1446</v>
      </c>
      <c r="F338" s="567"/>
      <c r="G338" s="567"/>
      <c r="H338" s="567"/>
      <c r="I338" s="567"/>
      <c r="J338" s="567"/>
      <c r="K338" s="567"/>
      <c r="L338" s="567"/>
      <c r="M338" s="567"/>
      <c r="N338" s="567">
        <v>1</v>
      </c>
      <c r="O338" s="567">
        <v>316</v>
      </c>
      <c r="P338" s="560"/>
      <c r="Q338" s="568">
        <v>316</v>
      </c>
    </row>
    <row r="339" spans="1:17" ht="14.45" customHeight="1" x14ac:dyDescent="0.2">
      <c r="A339" s="554" t="s">
        <v>1541</v>
      </c>
      <c r="B339" s="555" t="s">
        <v>1342</v>
      </c>
      <c r="C339" s="555" t="s">
        <v>1343</v>
      </c>
      <c r="D339" s="555" t="s">
        <v>1447</v>
      </c>
      <c r="E339" s="555" t="s">
        <v>1448</v>
      </c>
      <c r="F339" s="567">
        <v>16</v>
      </c>
      <c r="G339" s="567">
        <v>17888</v>
      </c>
      <c r="H339" s="567"/>
      <c r="I339" s="567">
        <v>1118</v>
      </c>
      <c r="J339" s="567">
        <v>16</v>
      </c>
      <c r="K339" s="567">
        <v>18112</v>
      </c>
      <c r="L339" s="567"/>
      <c r="M339" s="567">
        <v>1132</v>
      </c>
      <c r="N339" s="567">
        <v>2</v>
      </c>
      <c r="O339" s="567">
        <v>2398</v>
      </c>
      <c r="P339" s="560"/>
      <c r="Q339" s="568">
        <v>1199</v>
      </c>
    </row>
    <row r="340" spans="1:17" ht="14.45" customHeight="1" x14ac:dyDescent="0.2">
      <c r="A340" s="554" t="s">
        <v>1541</v>
      </c>
      <c r="B340" s="555" t="s">
        <v>1342</v>
      </c>
      <c r="C340" s="555" t="s">
        <v>1343</v>
      </c>
      <c r="D340" s="555" t="s">
        <v>1453</v>
      </c>
      <c r="E340" s="555" t="s">
        <v>1454</v>
      </c>
      <c r="F340" s="567"/>
      <c r="G340" s="567"/>
      <c r="H340" s="567"/>
      <c r="I340" s="567"/>
      <c r="J340" s="567">
        <v>4</v>
      </c>
      <c r="K340" s="567">
        <v>9728</v>
      </c>
      <c r="L340" s="567"/>
      <c r="M340" s="567">
        <v>2432</v>
      </c>
      <c r="N340" s="567">
        <v>17</v>
      </c>
      <c r="O340" s="567">
        <v>44217</v>
      </c>
      <c r="P340" s="560"/>
      <c r="Q340" s="568">
        <v>2601</v>
      </c>
    </row>
    <row r="341" spans="1:17" ht="14.45" customHeight="1" x14ac:dyDescent="0.2">
      <c r="A341" s="554" t="s">
        <v>1541</v>
      </c>
      <c r="B341" s="555" t="s">
        <v>1342</v>
      </c>
      <c r="C341" s="555" t="s">
        <v>1343</v>
      </c>
      <c r="D341" s="555" t="s">
        <v>1479</v>
      </c>
      <c r="E341" s="555" t="s">
        <v>1480</v>
      </c>
      <c r="F341" s="567"/>
      <c r="G341" s="567"/>
      <c r="H341" s="567"/>
      <c r="I341" s="567"/>
      <c r="J341" s="567"/>
      <c r="K341" s="567"/>
      <c r="L341" s="567"/>
      <c r="M341" s="567"/>
      <c r="N341" s="567">
        <v>1</v>
      </c>
      <c r="O341" s="567">
        <v>3199</v>
      </c>
      <c r="P341" s="560"/>
      <c r="Q341" s="568">
        <v>3199</v>
      </c>
    </row>
    <row r="342" spans="1:17" ht="14.45" customHeight="1" x14ac:dyDescent="0.2">
      <c r="A342" s="554" t="s">
        <v>1542</v>
      </c>
      <c r="B342" s="555" t="s">
        <v>1342</v>
      </c>
      <c r="C342" s="555" t="s">
        <v>1343</v>
      </c>
      <c r="D342" s="555" t="s">
        <v>1344</v>
      </c>
      <c r="E342" s="555" t="s">
        <v>1345</v>
      </c>
      <c r="F342" s="567"/>
      <c r="G342" s="567"/>
      <c r="H342" s="567"/>
      <c r="I342" s="567"/>
      <c r="J342" s="567">
        <v>3</v>
      </c>
      <c r="K342" s="567">
        <v>6840</v>
      </c>
      <c r="L342" s="567"/>
      <c r="M342" s="567">
        <v>2280</v>
      </c>
      <c r="N342" s="567">
        <v>3</v>
      </c>
      <c r="O342" s="567">
        <v>7317</v>
      </c>
      <c r="P342" s="560"/>
      <c r="Q342" s="568">
        <v>2439</v>
      </c>
    </row>
    <row r="343" spans="1:17" ht="14.45" customHeight="1" x14ac:dyDescent="0.2">
      <c r="A343" s="554" t="s">
        <v>1542</v>
      </c>
      <c r="B343" s="555" t="s">
        <v>1342</v>
      </c>
      <c r="C343" s="555" t="s">
        <v>1343</v>
      </c>
      <c r="D343" s="555" t="s">
        <v>1346</v>
      </c>
      <c r="E343" s="555" t="s">
        <v>1347</v>
      </c>
      <c r="F343" s="567">
        <v>781</v>
      </c>
      <c r="G343" s="567">
        <v>46079</v>
      </c>
      <c r="H343" s="567"/>
      <c r="I343" s="567">
        <v>59</v>
      </c>
      <c r="J343" s="567">
        <v>837</v>
      </c>
      <c r="K343" s="567">
        <v>49383</v>
      </c>
      <c r="L343" s="567"/>
      <c r="M343" s="567">
        <v>59</v>
      </c>
      <c r="N343" s="567">
        <v>846</v>
      </c>
      <c r="O343" s="567">
        <v>53298</v>
      </c>
      <c r="P343" s="560"/>
      <c r="Q343" s="568">
        <v>63</v>
      </c>
    </row>
    <row r="344" spans="1:17" ht="14.45" customHeight="1" x14ac:dyDescent="0.2">
      <c r="A344" s="554" t="s">
        <v>1542</v>
      </c>
      <c r="B344" s="555" t="s">
        <v>1342</v>
      </c>
      <c r="C344" s="555" t="s">
        <v>1343</v>
      </c>
      <c r="D344" s="555" t="s">
        <v>1348</v>
      </c>
      <c r="E344" s="555" t="s">
        <v>1349</v>
      </c>
      <c r="F344" s="567">
        <v>1630</v>
      </c>
      <c r="G344" s="567">
        <v>215160</v>
      </c>
      <c r="H344" s="567"/>
      <c r="I344" s="567">
        <v>132</v>
      </c>
      <c r="J344" s="567">
        <v>1414</v>
      </c>
      <c r="K344" s="567">
        <v>188062</v>
      </c>
      <c r="L344" s="567"/>
      <c r="M344" s="567">
        <v>133</v>
      </c>
      <c r="N344" s="567">
        <v>1501</v>
      </c>
      <c r="O344" s="567">
        <v>214643</v>
      </c>
      <c r="P344" s="560"/>
      <c r="Q344" s="568">
        <v>143</v>
      </c>
    </row>
    <row r="345" spans="1:17" ht="14.45" customHeight="1" x14ac:dyDescent="0.2">
      <c r="A345" s="554" t="s">
        <v>1542</v>
      </c>
      <c r="B345" s="555" t="s">
        <v>1342</v>
      </c>
      <c r="C345" s="555" t="s">
        <v>1343</v>
      </c>
      <c r="D345" s="555" t="s">
        <v>1350</v>
      </c>
      <c r="E345" s="555" t="s">
        <v>1351</v>
      </c>
      <c r="F345" s="567">
        <v>233</v>
      </c>
      <c r="G345" s="567">
        <v>44270</v>
      </c>
      <c r="H345" s="567"/>
      <c r="I345" s="567">
        <v>190</v>
      </c>
      <c r="J345" s="567">
        <v>238</v>
      </c>
      <c r="K345" s="567">
        <v>45696</v>
      </c>
      <c r="L345" s="567"/>
      <c r="M345" s="567">
        <v>192</v>
      </c>
      <c r="N345" s="567">
        <v>337</v>
      </c>
      <c r="O345" s="567">
        <v>69759</v>
      </c>
      <c r="P345" s="560"/>
      <c r="Q345" s="568">
        <v>207</v>
      </c>
    </row>
    <row r="346" spans="1:17" ht="14.45" customHeight="1" x14ac:dyDescent="0.2">
      <c r="A346" s="554" t="s">
        <v>1542</v>
      </c>
      <c r="B346" s="555" t="s">
        <v>1342</v>
      </c>
      <c r="C346" s="555" t="s">
        <v>1343</v>
      </c>
      <c r="D346" s="555" t="s">
        <v>1352</v>
      </c>
      <c r="E346" s="555" t="s">
        <v>1353</v>
      </c>
      <c r="F346" s="567">
        <v>137</v>
      </c>
      <c r="G346" s="567">
        <v>56307</v>
      </c>
      <c r="H346" s="567"/>
      <c r="I346" s="567">
        <v>411</v>
      </c>
      <c r="J346" s="567">
        <v>68</v>
      </c>
      <c r="K346" s="567">
        <v>28084</v>
      </c>
      <c r="L346" s="567"/>
      <c r="M346" s="567">
        <v>413</v>
      </c>
      <c r="N346" s="567">
        <v>72</v>
      </c>
      <c r="O346" s="567">
        <v>31752</v>
      </c>
      <c r="P346" s="560"/>
      <c r="Q346" s="568">
        <v>441</v>
      </c>
    </row>
    <row r="347" spans="1:17" ht="14.45" customHeight="1" x14ac:dyDescent="0.2">
      <c r="A347" s="554" t="s">
        <v>1542</v>
      </c>
      <c r="B347" s="555" t="s">
        <v>1342</v>
      </c>
      <c r="C347" s="555" t="s">
        <v>1343</v>
      </c>
      <c r="D347" s="555" t="s">
        <v>1354</v>
      </c>
      <c r="E347" s="555" t="s">
        <v>1355</v>
      </c>
      <c r="F347" s="567">
        <v>217</v>
      </c>
      <c r="G347" s="567">
        <v>39711</v>
      </c>
      <c r="H347" s="567"/>
      <c r="I347" s="567">
        <v>183</v>
      </c>
      <c r="J347" s="567">
        <v>238</v>
      </c>
      <c r="K347" s="567">
        <v>44030</v>
      </c>
      <c r="L347" s="567"/>
      <c r="M347" s="567">
        <v>185</v>
      </c>
      <c r="N347" s="567">
        <v>328</v>
      </c>
      <c r="O347" s="567">
        <v>63960</v>
      </c>
      <c r="P347" s="560"/>
      <c r="Q347" s="568">
        <v>195</v>
      </c>
    </row>
    <row r="348" spans="1:17" ht="14.45" customHeight="1" x14ac:dyDescent="0.2">
      <c r="A348" s="554" t="s">
        <v>1542</v>
      </c>
      <c r="B348" s="555" t="s">
        <v>1342</v>
      </c>
      <c r="C348" s="555" t="s">
        <v>1343</v>
      </c>
      <c r="D348" s="555" t="s">
        <v>1358</v>
      </c>
      <c r="E348" s="555" t="s">
        <v>1359</v>
      </c>
      <c r="F348" s="567">
        <v>44</v>
      </c>
      <c r="G348" s="567">
        <v>15004</v>
      </c>
      <c r="H348" s="567"/>
      <c r="I348" s="567">
        <v>341</v>
      </c>
      <c r="J348" s="567">
        <v>74</v>
      </c>
      <c r="K348" s="567">
        <v>25456</v>
      </c>
      <c r="L348" s="567"/>
      <c r="M348" s="567">
        <v>344</v>
      </c>
      <c r="N348" s="567">
        <v>69</v>
      </c>
      <c r="O348" s="567">
        <v>25116</v>
      </c>
      <c r="P348" s="560"/>
      <c r="Q348" s="568">
        <v>364</v>
      </c>
    </row>
    <row r="349" spans="1:17" ht="14.45" customHeight="1" x14ac:dyDescent="0.2">
      <c r="A349" s="554" t="s">
        <v>1542</v>
      </c>
      <c r="B349" s="555" t="s">
        <v>1342</v>
      </c>
      <c r="C349" s="555" t="s">
        <v>1343</v>
      </c>
      <c r="D349" s="555" t="s">
        <v>1362</v>
      </c>
      <c r="E349" s="555" t="s">
        <v>1363</v>
      </c>
      <c r="F349" s="567">
        <v>806</v>
      </c>
      <c r="G349" s="567">
        <v>282906</v>
      </c>
      <c r="H349" s="567"/>
      <c r="I349" s="567">
        <v>351</v>
      </c>
      <c r="J349" s="567">
        <v>1050</v>
      </c>
      <c r="K349" s="567">
        <v>370650</v>
      </c>
      <c r="L349" s="567"/>
      <c r="M349" s="567">
        <v>353</v>
      </c>
      <c r="N349" s="567">
        <v>1081</v>
      </c>
      <c r="O349" s="567">
        <v>393484</v>
      </c>
      <c r="P349" s="560"/>
      <c r="Q349" s="568">
        <v>364</v>
      </c>
    </row>
    <row r="350" spans="1:17" ht="14.45" customHeight="1" x14ac:dyDescent="0.2">
      <c r="A350" s="554" t="s">
        <v>1542</v>
      </c>
      <c r="B350" s="555" t="s">
        <v>1342</v>
      </c>
      <c r="C350" s="555" t="s">
        <v>1343</v>
      </c>
      <c r="D350" s="555" t="s">
        <v>1368</v>
      </c>
      <c r="E350" s="555" t="s">
        <v>1369</v>
      </c>
      <c r="F350" s="567">
        <v>48</v>
      </c>
      <c r="G350" s="567">
        <v>5664</v>
      </c>
      <c r="H350" s="567"/>
      <c r="I350" s="567">
        <v>118</v>
      </c>
      <c r="J350" s="567">
        <v>12</v>
      </c>
      <c r="K350" s="567">
        <v>1428</v>
      </c>
      <c r="L350" s="567"/>
      <c r="M350" s="567">
        <v>119</v>
      </c>
      <c r="N350" s="567">
        <v>6</v>
      </c>
      <c r="O350" s="567">
        <v>774</v>
      </c>
      <c r="P350" s="560"/>
      <c r="Q350" s="568">
        <v>129</v>
      </c>
    </row>
    <row r="351" spans="1:17" ht="14.45" customHeight="1" x14ac:dyDescent="0.2">
      <c r="A351" s="554" t="s">
        <v>1542</v>
      </c>
      <c r="B351" s="555" t="s">
        <v>1342</v>
      </c>
      <c r="C351" s="555" t="s">
        <v>1343</v>
      </c>
      <c r="D351" s="555" t="s">
        <v>1370</v>
      </c>
      <c r="E351" s="555" t="s">
        <v>1371</v>
      </c>
      <c r="F351" s="567"/>
      <c r="G351" s="567"/>
      <c r="H351" s="567"/>
      <c r="I351" s="567"/>
      <c r="J351" s="567"/>
      <c r="K351" s="567"/>
      <c r="L351" s="567"/>
      <c r="M351" s="567"/>
      <c r="N351" s="567">
        <v>1</v>
      </c>
      <c r="O351" s="567">
        <v>230</v>
      </c>
      <c r="P351" s="560"/>
      <c r="Q351" s="568">
        <v>230</v>
      </c>
    </row>
    <row r="352" spans="1:17" ht="14.45" customHeight="1" x14ac:dyDescent="0.2">
      <c r="A352" s="554" t="s">
        <v>1542</v>
      </c>
      <c r="B352" s="555" t="s">
        <v>1342</v>
      </c>
      <c r="C352" s="555" t="s">
        <v>1343</v>
      </c>
      <c r="D352" s="555" t="s">
        <v>1374</v>
      </c>
      <c r="E352" s="555" t="s">
        <v>1375</v>
      </c>
      <c r="F352" s="567">
        <v>2</v>
      </c>
      <c r="G352" s="567">
        <v>100</v>
      </c>
      <c r="H352" s="567"/>
      <c r="I352" s="567">
        <v>50</v>
      </c>
      <c r="J352" s="567"/>
      <c r="K352" s="567"/>
      <c r="L352" s="567"/>
      <c r="M352" s="567"/>
      <c r="N352" s="567">
        <v>1</v>
      </c>
      <c r="O352" s="567">
        <v>53</v>
      </c>
      <c r="P352" s="560"/>
      <c r="Q352" s="568">
        <v>53</v>
      </c>
    </row>
    <row r="353" spans="1:17" ht="14.45" customHeight="1" x14ac:dyDescent="0.2">
      <c r="A353" s="554" t="s">
        <v>1542</v>
      </c>
      <c r="B353" s="555" t="s">
        <v>1342</v>
      </c>
      <c r="C353" s="555" t="s">
        <v>1343</v>
      </c>
      <c r="D353" s="555" t="s">
        <v>1376</v>
      </c>
      <c r="E353" s="555" t="s">
        <v>1377</v>
      </c>
      <c r="F353" s="567">
        <v>55</v>
      </c>
      <c r="G353" s="567">
        <v>21945</v>
      </c>
      <c r="H353" s="567"/>
      <c r="I353" s="567">
        <v>399</v>
      </c>
      <c r="J353" s="567">
        <v>41</v>
      </c>
      <c r="K353" s="567">
        <v>16605</v>
      </c>
      <c r="L353" s="567"/>
      <c r="M353" s="567">
        <v>405</v>
      </c>
      <c r="N353" s="567">
        <v>58</v>
      </c>
      <c r="O353" s="567">
        <v>24592</v>
      </c>
      <c r="P353" s="560"/>
      <c r="Q353" s="568">
        <v>424</v>
      </c>
    </row>
    <row r="354" spans="1:17" ht="14.45" customHeight="1" x14ac:dyDescent="0.2">
      <c r="A354" s="554" t="s">
        <v>1542</v>
      </c>
      <c r="B354" s="555" t="s">
        <v>1342</v>
      </c>
      <c r="C354" s="555" t="s">
        <v>1343</v>
      </c>
      <c r="D354" s="555" t="s">
        <v>1378</v>
      </c>
      <c r="E354" s="555" t="s">
        <v>1379</v>
      </c>
      <c r="F354" s="567">
        <v>28</v>
      </c>
      <c r="G354" s="567">
        <v>1064</v>
      </c>
      <c r="H354" s="567"/>
      <c r="I354" s="567">
        <v>38</v>
      </c>
      <c r="J354" s="567">
        <v>18</v>
      </c>
      <c r="K354" s="567">
        <v>702</v>
      </c>
      <c r="L354" s="567"/>
      <c r="M354" s="567">
        <v>39</v>
      </c>
      <c r="N354" s="567">
        <v>14</v>
      </c>
      <c r="O354" s="567">
        <v>560</v>
      </c>
      <c r="P354" s="560"/>
      <c r="Q354" s="568">
        <v>40</v>
      </c>
    </row>
    <row r="355" spans="1:17" ht="14.45" customHeight="1" x14ac:dyDescent="0.2">
      <c r="A355" s="554" t="s">
        <v>1542</v>
      </c>
      <c r="B355" s="555" t="s">
        <v>1342</v>
      </c>
      <c r="C355" s="555" t="s">
        <v>1343</v>
      </c>
      <c r="D355" s="555" t="s">
        <v>1380</v>
      </c>
      <c r="E355" s="555" t="s">
        <v>1381</v>
      </c>
      <c r="F355" s="567"/>
      <c r="G355" s="567"/>
      <c r="H355" s="567"/>
      <c r="I355" s="567"/>
      <c r="J355" s="567"/>
      <c r="K355" s="567"/>
      <c r="L355" s="567"/>
      <c r="M355" s="567"/>
      <c r="N355" s="567">
        <v>1</v>
      </c>
      <c r="O355" s="567">
        <v>282</v>
      </c>
      <c r="P355" s="560"/>
      <c r="Q355" s="568">
        <v>282</v>
      </c>
    </row>
    <row r="356" spans="1:17" ht="14.45" customHeight="1" x14ac:dyDescent="0.2">
      <c r="A356" s="554" t="s">
        <v>1542</v>
      </c>
      <c r="B356" s="555" t="s">
        <v>1342</v>
      </c>
      <c r="C356" s="555" t="s">
        <v>1343</v>
      </c>
      <c r="D356" s="555" t="s">
        <v>1382</v>
      </c>
      <c r="E356" s="555" t="s">
        <v>1383</v>
      </c>
      <c r="F356" s="567">
        <v>49</v>
      </c>
      <c r="G356" s="567">
        <v>34937</v>
      </c>
      <c r="H356" s="567"/>
      <c r="I356" s="567">
        <v>713</v>
      </c>
      <c r="J356" s="567">
        <v>41</v>
      </c>
      <c r="K356" s="567">
        <v>29479</v>
      </c>
      <c r="L356" s="567"/>
      <c r="M356" s="567">
        <v>719</v>
      </c>
      <c r="N356" s="567">
        <v>48</v>
      </c>
      <c r="O356" s="567">
        <v>36288</v>
      </c>
      <c r="P356" s="560"/>
      <c r="Q356" s="568">
        <v>756</v>
      </c>
    </row>
    <row r="357" spans="1:17" ht="14.45" customHeight="1" x14ac:dyDescent="0.2">
      <c r="A357" s="554" t="s">
        <v>1542</v>
      </c>
      <c r="B357" s="555" t="s">
        <v>1342</v>
      </c>
      <c r="C357" s="555" t="s">
        <v>1343</v>
      </c>
      <c r="D357" s="555" t="s">
        <v>1384</v>
      </c>
      <c r="E357" s="555" t="s">
        <v>1385</v>
      </c>
      <c r="F357" s="567">
        <v>1</v>
      </c>
      <c r="G357" s="567">
        <v>150</v>
      </c>
      <c r="H357" s="567"/>
      <c r="I357" s="567">
        <v>150</v>
      </c>
      <c r="J357" s="567"/>
      <c r="K357" s="567"/>
      <c r="L357" s="567"/>
      <c r="M357" s="567"/>
      <c r="N357" s="567"/>
      <c r="O357" s="567"/>
      <c r="P357" s="560"/>
      <c r="Q357" s="568"/>
    </row>
    <row r="358" spans="1:17" ht="14.45" customHeight="1" x14ac:dyDescent="0.2">
      <c r="A358" s="554" t="s">
        <v>1542</v>
      </c>
      <c r="B358" s="555" t="s">
        <v>1342</v>
      </c>
      <c r="C358" s="555" t="s">
        <v>1343</v>
      </c>
      <c r="D358" s="555" t="s">
        <v>1386</v>
      </c>
      <c r="E358" s="555" t="s">
        <v>1387</v>
      </c>
      <c r="F358" s="567">
        <v>2428</v>
      </c>
      <c r="G358" s="567">
        <v>747824</v>
      </c>
      <c r="H358" s="567"/>
      <c r="I358" s="567">
        <v>308</v>
      </c>
      <c r="J358" s="567">
        <v>2157</v>
      </c>
      <c r="K358" s="567">
        <v>668670</v>
      </c>
      <c r="L358" s="567"/>
      <c r="M358" s="567">
        <v>310</v>
      </c>
      <c r="N358" s="567">
        <v>2188</v>
      </c>
      <c r="O358" s="567">
        <v>728604</v>
      </c>
      <c r="P358" s="560"/>
      <c r="Q358" s="568">
        <v>333</v>
      </c>
    </row>
    <row r="359" spans="1:17" ht="14.45" customHeight="1" x14ac:dyDescent="0.2">
      <c r="A359" s="554" t="s">
        <v>1542</v>
      </c>
      <c r="B359" s="555" t="s">
        <v>1342</v>
      </c>
      <c r="C359" s="555" t="s">
        <v>1343</v>
      </c>
      <c r="D359" s="555" t="s">
        <v>1388</v>
      </c>
      <c r="E359" s="555" t="s">
        <v>1389</v>
      </c>
      <c r="F359" s="567"/>
      <c r="G359" s="567"/>
      <c r="H359" s="567"/>
      <c r="I359" s="567"/>
      <c r="J359" s="567">
        <v>5</v>
      </c>
      <c r="K359" s="567">
        <v>18995</v>
      </c>
      <c r="L359" s="567"/>
      <c r="M359" s="567">
        <v>3799</v>
      </c>
      <c r="N359" s="567">
        <v>6</v>
      </c>
      <c r="O359" s="567">
        <v>24372</v>
      </c>
      <c r="P359" s="560"/>
      <c r="Q359" s="568">
        <v>4062</v>
      </c>
    </row>
    <row r="360" spans="1:17" ht="14.45" customHeight="1" x14ac:dyDescent="0.2">
      <c r="A360" s="554" t="s">
        <v>1542</v>
      </c>
      <c r="B360" s="555" t="s">
        <v>1342</v>
      </c>
      <c r="C360" s="555" t="s">
        <v>1343</v>
      </c>
      <c r="D360" s="555" t="s">
        <v>1390</v>
      </c>
      <c r="E360" s="555" t="s">
        <v>1391</v>
      </c>
      <c r="F360" s="567">
        <v>786</v>
      </c>
      <c r="G360" s="567">
        <v>392214</v>
      </c>
      <c r="H360" s="567"/>
      <c r="I360" s="567">
        <v>499</v>
      </c>
      <c r="J360" s="567">
        <v>815</v>
      </c>
      <c r="K360" s="567">
        <v>409945</v>
      </c>
      <c r="L360" s="567"/>
      <c r="M360" s="567">
        <v>503</v>
      </c>
      <c r="N360" s="567">
        <v>943</v>
      </c>
      <c r="O360" s="567">
        <v>510163</v>
      </c>
      <c r="P360" s="560"/>
      <c r="Q360" s="568">
        <v>541</v>
      </c>
    </row>
    <row r="361" spans="1:17" ht="14.45" customHeight="1" x14ac:dyDescent="0.2">
      <c r="A361" s="554" t="s">
        <v>1542</v>
      </c>
      <c r="B361" s="555" t="s">
        <v>1342</v>
      </c>
      <c r="C361" s="555" t="s">
        <v>1343</v>
      </c>
      <c r="D361" s="555" t="s">
        <v>1392</v>
      </c>
      <c r="E361" s="555" t="s">
        <v>1393</v>
      </c>
      <c r="F361" s="567"/>
      <c r="G361" s="567"/>
      <c r="H361" s="567"/>
      <c r="I361" s="567"/>
      <c r="J361" s="567"/>
      <c r="K361" s="567"/>
      <c r="L361" s="567"/>
      <c r="M361" s="567"/>
      <c r="N361" s="567">
        <v>1</v>
      </c>
      <c r="O361" s="567">
        <v>7199</v>
      </c>
      <c r="P361" s="560"/>
      <c r="Q361" s="568">
        <v>7199</v>
      </c>
    </row>
    <row r="362" spans="1:17" ht="14.45" customHeight="1" x14ac:dyDescent="0.2">
      <c r="A362" s="554" t="s">
        <v>1542</v>
      </c>
      <c r="B362" s="555" t="s">
        <v>1342</v>
      </c>
      <c r="C362" s="555" t="s">
        <v>1343</v>
      </c>
      <c r="D362" s="555" t="s">
        <v>1394</v>
      </c>
      <c r="E362" s="555" t="s">
        <v>1395</v>
      </c>
      <c r="F362" s="567">
        <v>2828</v>
      </c>
      <c r="G362" s="567">
        <v>1063328</v>
      </c>
      <c r="H362" s="567"/>
      <c r="I362" s="567">
        <v>376</v>
      </c>
      <c r="J362" s="567">
        <v>2748</v>
      </c>
      <c r="K362" s="567">
        <v>1044240</v>
      </c>
      <c r="L362" s="567"/>
      <c r="M362" s="567">
        <v>380</v>
      </c>
      <c r="N362" s="567">
        <v>2788</v>
      </c>
      <c r="O362" s="567">
        <v>1115200</v>
      </c>
      <c r="P362" s="560"/>
      <c r="Q362" s="568">
        <v>400</v>
      </c>
    </row>
    <row r="363" spans="1:17" ht="14.45" customHeight="1" x14ac:dyDescent="0.2">
      <c r="A363" s="554" t="s">
        <v>1542</v>
      </c>
      <c r="B363" s="555" t="s">
        <v>1342</v>
      </c>
      <c r="C363" s="555" t="s">
        <v>1343</v>
      </c>
      <c r="D363" s="555" t="s">
        <v>1396</v>
      </c>
      <c r="E363" s="555" t="s">
        <v>1397</v>
      </c>
      <c r="F363" s="567">
        <v>4</v>
      </c>
      <c r="G363" s="567">
        <v>12528</v>
      </c>
      <c r="H363" s="567"/>
      <c r="I363" s="567">
        <v>3132</v>
      </c>
      <c r="J363" s="567">
        <v>1</v>
      </c>
      <c r="K363" s="567">
        <v>3149</v>
      </c>
      <c r="L363" s="567"/>
      <c r="M363" s="567">
        <v>3149</v>
      </c>
      <c r="N363" s="567">
        <v>1</v>
      </c>
      <c r="O363" s="567">
        <v>3375</v>
      </c>
      <c r="P363" s="560"/>
      <c r="Q363" s="568">
        <v>3375</v>
      </c>
    </row>
    <row r="364" spans="1:17" ht="14.45" customHeight="1" x14ac:dyDescent="0.2">
      <c r="A364" s="554" t="s">
        <v>1542</v>
      </c>
      <c r="B364" s="555" t="s">
        <v>1342</v>
      </c>
      <c r="C364" s="555" t="s">
        <v>1343</v>
      </c>
      <c r="D364" s="555" t="s">
        <v>1398</v>
      </c>
      <c r="E364" s="555" t="s">
        <v>1399</v>
      </c>
      <c r="F364" s="567"/>
      <c r="G364" s="567"/>
      <c r="H364" s="567"/>
      <c r="I364" s="567"/>
      <c r="J364" s="567">
        <v>2</v>
      </c>
      <c r="K364" s="567">
        <v>24</v>
      </c>
      <c r="L364" s="567"/>
      <c r="M364" s="567">
        <v>12</v>
      </c>
      <c r="N364" s="567"/>
      <c r="O364" s="567"/>
      <c r="P364" s="560"/>
      <c r="Q364" s="568"/>
    </row>
    <row r="365" spans="1:17" ht="14.45" customHeight="1" x14ac:dyDescent="0.2">
      <c r="A365" s="554" t="s">
        <v>1542</v>
      </c>
      <c r="B365" s="555" t="s">
        <v>1342</v>
      </c>
      <c r="C365" s="555" t="s">
        <v>1343</v>
      </c>
      <c r="D365" s="555" t="s">
        <v>1402</v>
      </c>
      <c r="E365" s="555" t="s">
        <v>1403</v>
      </c>
      <c r="F365" s="567">
        <v>5</v>
      </c>
      <c r="G365" s="567">
        <v>565</v>
      </c>
      <c r="H365" s="567"/>
      <c r="I365" s="567">
        <v>113</v>
      </c>
      <c r="J365" s="567">
        <v>8</v>
      </c>
      <c r="K365" s="567">
        <v>912</v>
      </c>
      <c r="L365" s="567"/>
      <c r="M365" s="567">
        <v>114</v>
      </c>
      <c r="N365" s="567">
        <v>6</v>
      </c>
      <c r="O365" s="567">
        <v>732</v>
      </c>
      <c r="P365" s="560"/>
      <c r="Q365" s="568">
        <v>122</v>
      </c>
    </row>
    <row r="366" spans="1:17" ht="14.45" customHeight="1" x14ac:dyDescent="0.2">
      <c r="A366" s="554" t="s">
        <v>1542</v>
      </c>
      <c r="B366" s="555" t="s">
        <v>1342</v>
      </c>
      <c r="C366" s="555" t="s">
        <v>1343</v>
      </c>
      <c r="D366" s="555" t="s">
        <v>1404</v>
      </c>
      <c r="E366" s="555" t="s">
        <v>1405</v>
      </c>
      <c r="F366" s="567">
        <v>132</v>
      </c>
      <c r="G366" s="567">
        <v>16632</v>
      </c>
      <c r="H366" s="567"/>
      <c r="I366" s="567">
        <v>126</v>
      </c>
      <c r="J366" s="567">
        <v>143</v>
      </c>
      <c r="K366" s="567">
        <v>18018</v>
      </c>
      <c r="L366" s="567"/>
      <c r="M366" s="567">
        <v>126</v>
      </c>
      <c r="N366" s="567">
        <v>129</v>
      </c>
      <c r="O366" s="567">
        <v>17673</v>
      </c>
      <c r="P366" s="560"/>
      <c r="Q366" s="568">
        <v>137</v>
      </c>
    </row>
    <row r="367" spans="1:17" ht="14.45" customHeight="1" x14ac:dyDescent="0.2">
      <c r="A367" s="554" t="s">
        <v>1542</v>
      </c>
      <c r="B367" s="555" t="s">
        <v>1342</v>
      </c>
      <c r="C367" s="555" t="s">
        <v>1343</v>
      </c>
      <c r="D367" s="555" t="s">
        <v>1406</v>
      </c>
      <c r="E367" s="555" t="s">
        <v>1407</v>
      </c>
      <c r="F367" s="567">
        <v>69</v>
      </c>
      <c r="G367" s="567">
        <v>34500</v>
      </c>
      <c r="H367" s="567"/>
      <c r="I367" s="567">
        <v>500</v>
      </c>
      <c r="J367" s="567">
        <v>31</v>
      </c>
      <c r="K367" s="567">
        <v>15624</v>
      </c>
      <c r="L367" s="567"/>
      <c r="M367" s="567">
        <v>504</v>
      </c>
      <c r="N367" s="567">
        <v>34</v>
      </c>
      <c r="O367" s="567">
        <v>18428</v>
      </c>
      <c r="P367" s="560"/>
      <c r="Q367" s="568">
        <v>542</v>
      </c>
    </row>
    <row r="368" spans="1:17" ht="14.45" customHeight="1" x14ac:dyDescent="0.2">
      <c r="A368" s="554" t="s">
        <v>1542</v>
      </c>
      <c r="B368" s="555" t="s">
        <v>1342</v>
      </c>
      <c r="C368" s="555" t="s">
        <v>1343</v>
      </c>
      <c r="D368" s="555" t="s">
        <v>1408</v>
      </c>
      <c r="E368" s="555" t="s">
        <v>1409</v>
      </c>
      <c r="F368" s="567">
        <v>6</v>
      </c>
      <c r="G368" s="567">
        <v>2778</v>
      </c>
      <c r="H368" s="567"/>
      <c r="I368" s="567">
        <v>463</v>
      </c>
      <c r="J368" s="567">
        <v>10</v>
      </c>
      <c r="K368" s="567">
        <v>4670</v>
      </c>
      <c r="L368" s="567"/>
      <c r="M368" s="567">
        <v>467</v>
      </c>
      <c r="N368" s="567">
        <v>8</v>
      </c>
      <c r="O368" s="567">
        <v>3944</v>
      </c>
      <c r="P368" s="560"/>
      <c r="Q368" s="568">
        <v>493</v>
      </c>
    </row>
    <row r="369" spans="1:17" ht="14.45" customHeight="1" x14ac:dyDescent="0.2">
      <c r="A369" s="554" t="s">
        <v>1542</v>
      </c>
      <c r="B369" s="555" t="s">
        <v>1342</v>
      </c>
      <c r="C369" s="555" t="s">
        <v>1343</v>
      </c>
      <c r="D369" s="555" t="s">
        <v>1410</v>
      </c>
      <c r="E369" s="555" t="s">
        <v>1411</v>
      </c>
      <c r="F369" s="567">
        <v>1056</v>
      </c>
      <c r="G369" s="567">
        <v>62304</v>
      </c>
      <c r="H369" s="567"/>
      <c r="I369" s="567">
        <v>59</v>
      </c>
      <c r="J369" s="567">
        <v>878</v>
      </c>
      <c r="K369" s="567">
        <v>51802</v>
      </c>
      <c r="L369" s="567"/>
      <c r="M369" s="567">
        <v>59</v>
      </c>
      <c r="N369" s="567">
        <v>885</v>
      </c>
      <c r="O369" s="567">
        <v>55755</v>
      </c>
      <c r="P369" s="560"/>
      <c r="Q369" s="568">
        <v>63</v>
      </c>
    </row>
    <row r="370" spans="1:17" ht="14.45" customHeight="1" x14ac:dyDescent="0.2">
      <c r="A370" s="554" t="s">
        <v>1542</v>
      </c>
      <c r="B370" s="555" t="s">
        <v>1342</v>
      </c>
      <c r="C370" s="555" t="s">
        <v>1343</v>
      </c>
      <c r="D370" s="555" t="s">
        <v>1412</v>
      </c>
      <c r="E370" s="555"/>
      <c r="F370" s="567"/>
      <c r="G370" s="567"/>
      <c r="H370" s="567"/>
      <c r="I370" s="567"/>
      <c r="J370" s="567">
        <v>1</v>
      </c>
      <c r="K370" s="567">
        <v>2183</v>
      </c>
      <c r="L370" s="567"/>
      <c r="M370" s="567">
        <v>2183</v>
      </c>
      <c r="N370" s="567"/>
      <c r="O370" s="567"/>
      <c r="P370" s="560"/>
      <c r="Q370" s="568"/>
    </row>
    <row r="371" spans="1:17" ht="14.45" customHeight="1" x14ac:dyDescent="0.2">
      <c r="A371" s="554" t="s">
        <v>1542</v>
      </c>
      <c r="B371" s="555" t="s">
        <v>1342</v>
      </c>
      <c r="C371" s="555" t="s">
        <v>1343</v>
      </c>
      <c r="D371" s="555" t="s">
        <v>1418</v>
      </c>
      <c r="E371" s="555" t="s">
        <v>1419</v>
      </c>
      <c r="F371" s="567">
        <v>8777</v>
      </c>
      <c r="G371" s="567">
        <v>1571083</v>
      </c>
      <c r="H371" s="567"/>
      <c r="I371" s="567">
        <v>179</v>
      </c>
      <c r="J371" s="567">
        <v>9865</v>
      </c>
      <c r="K371" s="567">
        <v>1785565</v>
      </c>
      <c r="L371" s="567"/>
      <c r="M371" s="567">
        <v>181</v>
      </c>
      <c r="N371" s="567">
        <v>9729</v>
      </c>
      <c r="O371" s="567">
        <v>1848510</v>
      </c>
      <c r="P371" s="560"/>
      <c r="Q371" s="568">
        <v>190</v>
      </c>
    </row>
    <row r="372" spans="1:17" ht="14.45" customHeight="1" x14ac:dyDescent="0.2">
      <c r="A372" s="554" t="s">
        <v>1542</v>
      </c>
      <c r="B372" s="555" t="s">
        <v>1342</v>
      </c>
      <c r="C372" s="555" t="s">
        <v>1343</v>
      </c>
      <c r="D372" s="555" t="s">
        <v>1420</v>
      </c>
      <c r="E372" s="555" t="s">
        <v>1421</v>
      </c>
      <c r="F372" s="567">
        <v>102</v>
      </c>
      <c r="G372" s="567">
        <v>8874</v>
      </c>
      <c r="H372" s="567"/>
      <c r="I372" s="567">
        <v>87</v>
      </c>
      <c r="J372" s="567">
        <v>86</v>
      </c>
      <c r="K372" s="567">
        <v>7568</v>
      </c>
      <c r="L372" s="567"/>
      <c r="M372" s="567">
        <v>88</v>
      </c>
      <c r="N372" s="567">
        <v>105</v>
      </c>
      <c r="O372" s="567">
        <v>9765</v>
      </c>
      <c r="P372" s="560"/>
      <c r="Q372" s="568">
        <v>93</v>
      </c>
    </row>
    <row r="373" spans="1:17" ht="14.45" customHeight="1" x14ac:dyDescent="0.2">
      <c r="A373" s="554" t="s">
        <v>1542</v>
      </c>
      <c r="B373" s="555" t="s">
        <v>1342</v>
      </c>
      <c r="C373" s="555" t="s">
        <v>1343</v>
      </c>
      <c r="D373" s="555" t="s">
        <v>1424</v>
      </c>
      <c r="E373" s="555" t="s">
        <v>1425</v>
      </c>
      <c r="F373" s="567">
        <v>8</v>
      </c>
      <c r="G373" s="567">
        <v>1376</v>
      </c>
      <c r="H373" s="567"/>
      <c r="I373" s="567">
        <v>172</v>
      </c>
      <c r="J373" s="567">
        <v>12</v>
      </c>
      <c r="K373" s="567">
        <v>2088</v>
      </c>
      <c r="L373" s="567"/>
      <c r="M373" s="567">
        <v>174</v>
      </c>
      <c r="N373" s="567">
        <v>15</v>
      </c>
      <c r="O373" s="567">
        <v>2745</v>
      </c>
      <c r="P373" s="560"/>
      <c r="Q373" s="568">
        <v>183</v>
      </c>
    </row>
    <row r="374" spans="1:17" ht="14.45" customHeight="1" x14ac:dyDescent="0.2">
      <c r="A374" s="554" t="s">
        <v>1542</v>
      </c>
      <c r="B374" s="555" t="s">
        <v>1342</v>
      </c>
      <c r="C374" s="555" t="s">
        <v>1343</v>
      </c>
      <c r="D374" s="555" t="s">
        <v>1426</v>
      </c>
      <c r="E374" s="555" t="s">
        <v>1427</v>
      </c>
      <c r="F374" s="567">
        <v>1</v>
      </c>
      <c r="G374" s="567">
        <v>31</v>
      </c>
      <c r="H374" s="567"/>
      <c r="I374" s="567">
        <v>31</v>
      </c>
      <c r="J374" s="567"/>
      <c r="K374" s="567"/>
      <c r="L374" s="567"/>
      <c r="M374" s="567"/>
      <c r="N374" s="567"/>
      <c r="O374" s="567"/>
      <c r="P374" s="560"/>
      <c r="Q374" s="568"/>
    </row>
    <row r="375" spans="1:17" ht="14.45" customHeight="1" x14ac:dyDescent="0.2">
      <c r="A375" s="554" t="s">
        <v>1542</v>
      </c>
      <c r="B375" s="555" t="s">
        <v>1342</v>
      </c>
      <c r="C375" s="555" t="s">
        <v>1343</v>
      </c>
      <c r="D375" s="555" t="s">
        <v>1428</v>
      </c>
      <c r="E375" s="555" t="s">
        <v>1429</v>
      </c>
      <c r="F375" s="567">
        <v>2</v>
      </c>
      <c r="G375" s="567">
        <v>356</v>
      </c>
      <c r="H375" s="567"/>
      <c r="I375" s="567">
        <v>178</v>
      </c>
      <c r="J375" s="567">
        <v>1</v>
      </c>
      <c r="K375" s="567">
        <v>180</v>
      </c>
      <c r="L375" s="567"/>
      <c r="M375" s="567">
        <v>180</v>
      </c>
      <c r="N375" s="567">
        <v>1</v>
      </c>
      <c r="O375" s="567">
        <v>189</v>
      </c>
      <c r="P375" s="560"/>
      <c r="Q375" s="568">
        <v>189</v>
      </c>
    </row>
    <row r="376" spans="1:17" ht="14.45" customHeight="1" x14ac:dyDescent="0.2">
      <c r="A376" s="554" t="s">
        <v>1542</v>
      </c>
      <c r="B376" s="555" t="s">
        <v>1342</v>
      </c>
      <c r="C376" s="555" t="s">
        <v>1343</v>
      </c>
      <c r="D376" s="555" t="s">
        <v>1430</v>
      </c>
      <c r="E376" s="555" t="s">
        <v>1431</v>
      </c>
      <c r="F376" s="567">
        <v>51</v>
      </c>
      <c r="G376" s="567">
        <v>13617</v>
      </c>
      <c r="H376" s="567"/>
      <c r="I376" s="567">
        <v>267</v>
      </c>
      <c r="J376" s="567">
        <v>34</v>
      </c>
      <c r="K376" s="567">
        <v>9146</v>
      </c>
      <c r="L376" s="567"/>
      <c r="M376" s="567">
        <v>269</v>
      </c>
      <c r="N376" s="567">
        <v>42</v>
      </c>
      <c r="O376" s="567">
        <v>12096</v>
      </c>
      <c r="P376" s="560"/>
      <c r="Q376" s="568">
        <v>288</v>
      </c>
    </row>
    <row r="377" spans="1:17" ht="14.45" customHeight="1" x14ac:dyDescent="0.2">
      <c r="A377" s="554" t="s">
        <v>1542</v>
      </c>
      <c r="B377" s="555" t="s">
        <v>1342</v>
      </c>
      <c r="C377" s="555" t="s">
        <v>1343</v>
      </c>
      <c r="D377" s="555" t="s">
        <v>1432</v>
      </c>
      <c r="E377" s="555" t="s">
        <v>1433</v>
      </c>
      <c r="F377" s="567">
        <v>3</v>
      </c>
      <c r="G377" s="567">
        <v>6438</v>
      </c>
      <c r="H377" s="567"/>
      <c r="I377" s="567">
        <v>2146</v>
      </c>
      <c r="J377" s="567">
        <v>12</v>
      </c>
      <c r="K377" s="567">
        <v>25884</v>
      </c>
      <c r="L377" s="567"/>
      <c r="M377" s="567">
        <v>2157</v>
      </c>
      <c r="N377" s="567">
        <v>5</v>
      </c>
      <c r="O377" s="567">
        <v>11490</v>
      </c>
      <c r="P377" s="560"/>
      <c r="Q377" s="568">
        <v>2298</v>
      </c>
    </row>
    <row r="378" spans="1:17" ht="14.45" customHeight="1" x14ac:dyDescent="0.2">
      <c r="A378" s="554" t="s">
        <v>1542</v>
      </c>
      <c r="B378" s="555" t="s">
        <v>1342</v>
      </c>
      <c r="C378" s="555" t="s">
        <v>1343</v>
      </c>
      <c r="D378" s="555" t="s">
        <v>1434</v>
      </c>
      <c r="E378" s="555" t="s">
        <v>1435</v>
      </c>
      <c r="F378" s="567">
        <v>81</v>
      </c>
      <c r="G378" s="567">
        <v>19764</v>
      </c>
      <c r="H378" s="567"/>
      <c r="I378" s="567">
        <v>244</v>
      </c>
      <c r="J378" s="567">
        <v>43</v>
      </c>
      <c r="K378" s="567">
        <v>10578</v>
      </c>
      <c r="L378" s="567"/>
      <c r="M378" s="567">
        <v>246</v>
      </c>
      <c r="N378" s="567">
        <v>27</v>
      </c>
      <c r="O378" s="567">
        <v>7155</v>
      </c>
      <c r="P378" s="560"/>
      <c r="Q378" s="568">
        <v>265</v>
      </c>
    </row>
    <row r="379" spans="1:17" ht="14.45" customHeight="1" x14ac:dyDescent="0.2">
      <c r="A379" s="554" t="s">
        <v>1542</v>
      </c>
      <c r="B379" s="555" t="s">
        <v>1342</v>
      </c>
      <c r="C379" s="555" t="s">
        <v>1343</v>
      </c>
      <c r="D379" s="555" t="s">
        <v>1436</v>
      </c>
      <c r="E379" s="555" t="s">
        <v>1437</v>
      </c>
      <c r="F379" s="567">
        <v>4</v>
      </c>
      <c r="G379" s="567">
        <v>1740</v>
      </c>
      <c r="H379" s="567"/>
      <c r="I379" s="567">
        <v>435</v>
      </c>
      <c r="J379" s="567">
        <v>9</v>
      </c>
      <c r="K379" s="567">
        <v>3978</v>
      </c>
      <c r="L379" s="567"/>
      <c r="M379" s="567">
        <v>442</v>
      </c>
      <c r="N379" s="567">
        <v>7</v>
      </c>
      <c r="O379" s="567">
        <v>3192</v>
      </c>
      <c r="P379" s="560"/>
      <c r="Q379" s="568">
        <v>456</v>
      </c>
    </row>
    <row r="380" spans="1:17" ht="14.45" customHeight="1" x14ac:dyDescent="0.2">
      <c r="A380" s="554" t="s">
        <v>1542</v>
      </c>
      <c r="B380" s="555" t="s">
        <v>1342</v>
      </c>
      <c r="C380" s="555" t="s">
        <v>1343</v>
      </c>
      <c r="D380" s="555" t="s">
        <v>1438</v>
      </c>
      <c r="E380" s="555" t="s">
        <v>1439</v>
      </c>
      <c r="F380" s="567">
        <v>4</v>
      </c>
      <c r="G380" s="567">
        <v>3460</v>
      </c>
      <c r="H380" s="567"/>
      <c r="I380" s="567">
        <v>865</v>
      </c>
      <c r="J380" s="567">
        <v>3</v>
      </c>
      <c r="K380" s="567">
        <v>2628</v>
      </c>
      <c r="L380" s="567"/>
      <c r="M380" s="567">
        <v>876</v>
      </c>
      <c r="N380" s="567"/>
      <c r="O380" s="567"/>
      <c r="P380" s="560"/>
      <c r="Q380" s="568"/>
    </row>
    <row r="381" spans="1:17" ht="14.45" customHeight="1" x14ac:dyDescent="0.2">
      <c r="A381" s="554" t="s">
        <v>1542</v>
      </c>
      <c r="B381" s="555" t="s">
        <v>1342</v>
      </c>
      <c r="C381" s="555" t="s">
        <v>1343</v>
      </c>
      <c r="D381" s="555" t="s">
        <v>1440</v>
      </c>
      <c r="E381" s="555" t="s">
        <v>1347</v>
      </c>
      <c r="F381" s="567">
        <v>1</v>
      </c>
      <c r="G381" s="567">
        <v>38</v>
      </c>
      <c r="H381" s="567"/>
      <c r="I381" s="567">
        <v>38</v>
      </c>
      <c r="J381" s="567">
        <v>1</v>
      </c>
      <c r="K381" s="567">
        <v>39</v>
      </c>
      <c r="L381" s="567"/>
      <c r="M381" s="567">
        <v>39</v>
      </c>
      <c r="N381" s="567">
        <v>3</v>
      </c>
      <c r="O381" s="567">
        <v>126</v>
      </c>
      <c r="P381" s="560"/>
      <c r="Q381" s="568">
        <v>42</v>
      </c>
    </row>
    <row r="382" spans="1:17" ht="14.45" customHeight="1" x14ac:dyDescent="0.2">
      <c r="A382" s="554" t="s">
        <v>1542</v>
      </c>
      <c r="B382" s="555" t="s">
        <v>1342</v>
      </c>
      <c r="C382" s="555" t="s">
        <v>1343</v>
      </c>
      <c r="D382" s="555" t="s">
        <v>1443</v>
      </c>
      <c r="E382" s="555" t="s">
        <v>1444</v>
      </c>
      <c r="F382" s="567">
        <v>31</v>
      </c>
      <c r="G382" s="567">
        <v>33325</v>
      </c>
      <c r="H382" s="567"/>
      <c r="I382" s="567">
        <v>1075</v>
      </c>
      <c r="J382" s="567">
        <v>36</v>
      </c>
      <c r="K382" s="567">
        <v>39132</v>
      </c>
      <c r="L382" s="567"/>
      <c r="M382" s="567">
        <v>1087</v>
      </c>
      <c r="N382" s="567">
        <v>34</v>
      </c>
      <c r="O382" s="567">
        <v>37808</v>
      </c>
      <c r="P382" s="560"/>
      <c r="Q382" s="568">
        <v>1112</v>
      </c>
    </row>
    <row r="383" spans="1:17" ht="14.45" customHeight="1" x14ac:dyDescent="0.2">
      <c r="A383" s="554" t="s">
        <v>1542</v>
      </c>
      <c r="B383" s="555" t="s">
        <v>1342</v>
      </c>
      <c r="C383" s="555" t="s">
        <v>1343</v>
      </c>
      <c r="D383" s="555" t="s">
        <v>1445</v>
      </c>
      <c r="E383" s="555" t="s">
        <v>1446</v>
      </c>
      <c r="F383" s="567">
        <v>1</v>
      </c>
      <c r="G383" s="567">
        <v>291</v>
      </c>
      <c r="H383" s="567"/>
      <c r="I383" s="567">
        <v>291</v>
      </c>
      <c r="J383" s="567">
        <v>2</v>
      </c>
      <c r="K383" s="567">
        <v>586</v>
      </c>
      <c r="L383" s="567"/>
      <c r="M383" s="567">
        <v>293</v>
      </c>
      <c r="N383" s="567">
        <v>24</v>
      </c>
      <c r="O383" s="567">
        <v>7584</v>
      </c>
      <c r="P383" s="560"/>
      <c r="Q383" s="568">
        <v>316</v>
      </c>
    </row>
    <row r="384" spans="1:17" ht="14.45" customHeight="1" x14ac:dyDescent="0.2">
      <c r="A384" s="554" t="s">
        <v>1542</v>
      </c>
      <c r="B384" s="555" t="s">
        <v>1342</v>
      </c>
      <c r="C384" s="555" t="s">
        <v>1343</v>
      </c>
      <c r="D384" s="555" t="s">
        <v>1447</v>
      </c>
      <c r="E384" s="555" t="s">
        <v>1448</v>
      </c>
      <c r="F384" s="567">
        <v>4</v>
      </c>
      <c r="G384" s="567">
        <v>4472</v>
      </c>
      <c r="H384" s="567"/>
      <c r="I384" s="567">
        <v>1118</v>
      </c>
      <c r="J384" s="567">
        <v>6</v>
      </c>
      <c r="K384" s="567">
        <v>6792</v>
      </c>
      <c r="L384" s="567"/>
      <c r="M384" s="567">
        <v>1132</v>
      </c>
      <c r="N384" s="567">
        <v>3</v>
      </c>
      <c r="O384" s="567">
        <v>3597</v>
      </c>
      <c r="P384" s="560"/>
      <c r="Q384" s="568">
        <v>1199</v>
      </c>
    </row>
    <row r="385" spans="1:17" ht="14.45" customHeight="1" x14ac:dyDescent="0.2">
      <c r="A385" s="554" t="s">
        <v>1542</v>
      </c>
      <c r="B385" s="555" t="s">
        <v>1342</v>
      </c>
      <c r="C385" s="555" t="s">
        <v>1343</v>
      </c>
      <c r="D385" s="555" t="s">
        <v>1449</v>
      </c>
      <c r="E385" s="555" t="s">
        <v>1450</v>
      </c>
      <c r="F385" s="567"/>
      <c r="G385" s="567"/>
      <c r="H385" s="567"/>
      <c r="I385" s="567"/>
      <c r="J385" s="567">
        <v>1</v>
      </c>
      <c r="K385" s="567">
        <v>110</v>
      </c>
      <c r="L385" s="567"/>
      <c r="M385" s="567">
        <v>110</v>
      </c>
      <c r="N385" s="567"/>
      <c r="O385" s="567"/>
      <c r="P385" s="560"/>
      <c r="Q385" s="568"/>
    </row>
    <row r="386" spans="1:17" ht="14.45" customHeight="1" x14ac:dyDescent="0.2">
      <c r="A386" s="554" t="s">
        <v>1542</v>
      </c>
      <c r="B386" s="555" t="s">
        <v>1342</v>
      </c>
      <c r="C386" s="555" t="s">
        <v>1343</v>
      </c>
      <c r="D386" s="555" t="s">
        <v>1453</v>
      </c>
      <c r="E386" s="555" t="s">
        <v>1454</v>
      </c>
      <c r="F386" s="567"/>
      <c r="G386" s="567"/>
      <c r="H386" s="567"/>
      <c r="I386" s="567"/>
      <c r="J386" s="567"/>
      <c r="K386" s="567"/>
      <c r="L386" s="567"/>
      <c r="M386" s="567"/>
      <c r="N386" s="567">
        <v>1</v>
      </c>
      <c r="O386" s="567">
        <v>2601</v>
      </c>
      <c r="P386" s="560"/>
      <c r="Q386" s="568">
        <v>2601</v>
      </c>
    </row>
    <row r="387" spans="1:17" ht="14.45" customHeight="1" x14ac:dyDescent="0.2">
      <c r="A387" s="554" t="s">
        <v>1542</v>
      </c>
      <c r="B387" s="555" t="s">
        <v>1342</v>
      </c>
      <c r="C387" s="555" t="s">
        <v>1343</v>
      </c>
      <c r="D387" s="555" t="s">
        <v>1455</v>
      </c>
      <c r="E387" s="555" t="s">
        <v>1456</v>
      </c>
      <c r="F387" s="567"/>
      <c r="G387" s="567"/>
      <c r="H387" s="567"/>
      <c r="I387" s="567"/>
      <c r="J387" s="567">
        <v>1</v>
      </c>
      <c r="K387" s="567">
        <v>0</v>
      </c>
      <c r="L387" s="567"/>
      <c r="M387" s="567">
        <v>0</v>
      </c>
      <c r="N387" s="567">
        <v>1</v>
      </c>
      <c r="O387" s="567">
        <v>2179</v>
      </c>
      <c r="P387" s="560"/>
      <c r="Q387" s="568">
        <v>2179</v>
      </c>
    </row>
    <row r="388" spans="1:17" ht="14.45" customHeight="1" x14ac:dyDescent="0.2">
      <c r="A388" s="554" t="s">
        <v>1542</v>
      </c>
      <c r="B388" s="555" t="s">
        <v>1342</v>
      </c>
      <c r="C388" s="555" t="s">
        <v>1343</v>
      </c>
      <c r="D388" s="555" t="s">
        <v>1457</v>
      </c>
      <c r="E388" s="555" t="s">
        <v>1458</v>
      </c>
      <c r="F388" s="567"/>
      <c r="G388" s="567"/>
      <c r="H388" s="567"/>
      <c r="I388" s="567"/>
      <c r="J388" s="567"/>
      <c r="K388" s="567"/>
      <c r="L388" s="567"/>
      <c r="M388" s="567"/>
      <c r="N388" s="567">
        <v>1</v>
      </c>
      <c r="O388" s="567">
        <v>12793</v>
      </c>
      <c r="P388" s="560"/>
      <c r="Q388" s="568">
        <v>12793</v>
      </c>
    </row>
    <row r="389" spans="1:17" ht="14.45" customHeight="1" x14ac:dyDescent="0.2">
      <c r="A389" s="554" t="s">
        <v>1542</v>
      </c>
      <c r="B389" s="555" t="s">
        <v>1342</v>
      </c>
      <c r="C389" s="555" t="s">
        <v>1343</v>
      </c>
      <c r="D389" s="555" t="s">
        <v>1461</v>
      </c>
      <c r="E389" s="555" t="s">
        <v>1462</v>
      </c>
      <c r="F389" s="567"/>
      <c r="G389" s="567"/>
      <c r="H389" s="567"/>
      <c r="I389" s="567"/>
      <c r="J389" s="567">
        <v>7</v>
      </c>
      <c r="K389" s="567">
        <v>33768</v>
      </c>
      <c r="L389" s="567"/>
      <c r="M389" s="567">
        <v>4824</v>
      </c>
      <c r="N389" s="567"/>
      <c r="O389" s="567"/>
      <c r="P389" s="560"/>
      <c r="Q389" s="568"/>
    </row>
    <row r="390" spans="1:17" ht="14.45" customHeight="1" x14ac:dyDescent="0.2">
      <c r="A390" s="554" t="s">
        <v>1542</v>
      </c>
      <c r="B390" s="555" t="s">
        <v>1342</v>
      </c>
      <c r="C390" s="555" t="s">
        <v>1343</v>
      </c>
      <c r="D390" s="555" t="s">
        <v>1463</v>
      </c>
      <c r="E390" s="555" t="s">
        <v>1464</v>
      </c>
      <c r="F390" s="567">
        <v>2</v>
      </c>
      <c r="G390" s="567">
        <v>1224</v>
      </c>
      <c r="H390" s="567"/>
      <c r="I390" s="567">
        <v>612</v>
      </c>
      <c r="J390" s="567">
        <v>4</v>
      </c>
      <c r="K390" s="567">
        <v>2460</v>
      </c>
      <c r="L390" s="567"/>
      <c r="M390" s="567">
        <v>615</v>
      </c>
      <c r="N390" s="567">
        <v>44</v>
      </c>
      <c r="O390" s="567">
        <v>28248</v>
      </c>
      <c r="P390" s="560"/>
      <c r="Q390" s="568">
        <v>642</v>
      </c>
    </row>
    <row r="391" spans="1:17" ht="14.45" customHeight="1" x14ac:dyDescent="0.2">
      <c r="A391" s="554" t="s">
        <v>1542</v>
      </c>
      <c r="B391" s="555" t="s">
        <v>1342</v>
      </c>
      <c r="C391" s="555" t="s">
        <v>1343</v>
      </c>
      <c r="D391" s="555" t="s">
        <v>1467</v>
      </c>
      <c r="E391" s="555" t="s">
        <v>1468</v>
      </c>
      <c r="F391" s="567"/>
      <c r="G391" s="567"/>
      <c r="H391" s="567"/>
      <c r="I391" s="567"/>
      <c r="J391" s="567">
        <v>4</v>
      </c>
      <c r="K391" s="567">
        <v>30388</v>
      </c>
      <c r="L391" s="567"/>
      <c r="M391" s="567">
        <v>7597</v>
      </c>
      <c r="N391" s="567"/>
      <c r="O391" s="567"/>
      <c r="P391" s="560"/>
      <c r="Q391" s="568"/>
    </row>
    <row r="392" spans="1:17" ht="14.45" customHeight="1" x14ac:dyDescent="0.2">
      <c r="A392" s="554" t="s">
        <v>1542</v>
      </c>
      <c r="B392" s="555" t="s">
        <v>1342</v>
      </c>
      <c r="C392" s="555" t="s">
        <v>1343</v>
      </c>
      <c r="D392" s="555" t="s">
        <v>1471</v>
      </c>
      <c r="E392" s="555" t="s">
        <v>1472</v>
      </c>
      <c r="F392" s="567">
        <v>2</v>
      </c>
      <c r="G392" s="567">
        <v>7678</v>
      </c>
      <c r="H392" s="567"/>
      <c r="I392" s="567">
        <v>3839</v>
      </c>
      <c r="J392" s="567">
        <v>2</v>
      </c>
      <c r="K392" s="567">
        <v>7686</v>
      </c>
      <c r="L392" s="567"/>
      <c r="M392" s="567">
        <v>3843</v>
      </c>
      <c r="N392" s="567">
        <v>50</v>
      </c>
      <c r="O392" s="567">
        <v>193850</v>
      </c>
      <c r="P392" s="560"/>
      <c r="Q392" s="568">
        <v>3877</v>
      </c>
    </row>
    <row r="393" spans="1:17" ht="14.45" customHeight="1" x14ac:dyDescent="0.2">
      <c r="A393" s="554" t="s">
        <v>1542</v>
      </c>
      <c r="B393" s="555" t="s">
        <v>1342</v>
      </c>
      <c r="C393" s="555" t="s">
        <v>1343</v>
      </c>
      <c r="D393" s="555" t="s">
        <v>1485</v>
      </c>
      <c r="E393" s="555" t="s">
        <v>1486</v>
      </c>
      <c r="F393" s="567"/>
      <c r="G393" s="567"/>
      <c r="H393" s="567"/>
      <c r="I393" s="567"/>
      <c r="J393" s="567">
        <v>3</v>
      </c>
      <c r="K393" s="567">
        <v>1158</v>
      </c>
      <c r="L393" s="567"/>
      <c r="M393" s="567">
        <v>386</v>
      </c>
      <c r="N393" s="567">
        <v>1</v>
      </c>
      <c r="O393" s="567">
        <v>406</v>
      </c>
      <c r="P393" s="560"/>
      <c r="Q393" s="568">
        <v>406</v>
      </c>
    </row>
    <row r="394" spans="1:17" ht="14.45" customHeight="1" x14ac:dyDescent="0.2">
      <c r="A394" s="554" t="s">
        <v>1341</v>
      </c>
      <c r="B394" s="555" t="s">
        <v>1342</v>
      </c>
      <c r="C394" s="555" t="s">
        <v>1343</v>
      </c>
      <c r="D394" s="555" t="s">
        <v>1344</v>
      </c>
      <c r="E394" s="555" t="s">
        <v>1345</v>
      </c>
      <c r="F394" s="567"/>
      <c r="G394" s="567"/>
      <c r="H394" s="567"/>
      <c r="I394" s="567"/>
      <c r="J394" s="567"/>
      <c r="K394" s="567"/>
      <c r="L394" s="567"/>
      <c r="M394" s="567"/>
      <c r="N394" s="567">
        <v>1</v>
      </c>
      <c r="O394" s="567">
        <v>2439</v>
      </c>
      <c r="P394" s="560"/>
      <c r="Q394" s="568">
        <v>2439</v>
      </c>
    </row>
    <row r="395" spans="1:17" ht="14.45" customHeight="1" x14ac:dyDescent="0.2">
      <c r="A395" s="554" t="s">
        <v>1341</v>
      </c>
      <c r="B395" s="555" t="s">
        <v>1342</v>
      </c>
      <c r="C395" s="555" t="s">
        <v>1343</v>
      </c>
      <c r="D395" s="555" t="s">
        <v>1346</v>
      </c>
      <c r="E395" s="555" t="s">
        <v>1347</v>
      </c>
      <c r="F395" s="567">
        <v>3</v>
      </c>
      <c r="G395" s="567">
        <v>177</v>
      </c>
      <c r="H395" s="567"/>
      <c r="I395" s="567">
        <v>59</v>
      </c>
      <c r="J395" s="567">
        <v>9</v>
      </c>
      <c r="K395" s="567">
        <v>531</v>
      </c>
      <c r="L395" s="567"/>
      <c r="M395" s="567">
        <v>59</v>
      </c>
      <c r="N395" s="567">
        <v>8</v>
      </c>
      <c r="O395" s="567">
        <v>504</v>
      </c>
      <c r="P395" s="560"/>
      <c r="Q395" s="568">
        <v>63</v>
      </c>
    </row>
    <row r="396" spans="1:17" ht="14.45" customHeight="1" x14ac:dyDescent="0.2">
      <c r="A396" s="554" t="s">
        <v>1341</v>
      </c>
      <c r="B396" s="555" t="s">
        <v>1342</v>
      </c>
      <c r="C396" s="555" t="s">
        <v>1343</v>
      </c>
      <c r="D396" s="555" t="s">
        <v>1348</v>
      </c>
      <c r="E396" s="555" t="s">
        <v>1349</v>
      </c>
      <c r="F396" s="567">
        <v>3</v>
      </c>
      <c r="G396" s="567">
        <v>396</v>
      </c>
      <c r="H396" s="567"/>
      <c r="I396" s="567">
        <v>132</v>
      </c>
      <c r="J396" s="567">
        <v>4</v>
      </c>
      <c r="K396" s="567">
        <v>532</v>
      </c>
      <c r="L396" s="567"/>
      <c r="M396" s="567">
        <v>133</v>
      </c>
      <c r="N396" s="567">
        <v>6</v>
      </c>
      <c r="O396" s="567">
        <v>858</v>
      </c>
      <c r="P396" s="560"/>
      <c r="Q396" s="568">
        <v>143</v>
      </c>
    </row>
    <row r="397" spans="1:17" ht="14.45" customHeight="1" x14ac:dyDescent="0.2">
      <c r="A397" s="554" t="s">
        <v>1341</v>
      </c>
      <c r="B397" s="555" t="s">
        <v>1342</v>
      </c>
      <c r="C397" s="555" t="s">
        <v>1343</v>
      </c>
      <c r="D397" s="555" t="s">
        <v>1350</v>
      </c>
      <c r="E397" s="555" t="s">
        <v>1351</v>
      </c>
      <c r="F397" s="567"/>
      <c r="G397" s="567"/>
      <c r="H397" s="567"/>
      <c r="I397" s="567"/>
      <c r="J397" s="567"/>
      <c r="K397" s="567"/>
      <c r="L397" s="567"/>
      <c r="M397" s="567"/>
      <c r="N397" s="567">
        <v>1</v>
      </c>
      <c r="O397" s="567">
        <v>207</v>
      </c>
      <c r="P397" s="560"/>
      <c r="Q397" s="568">
        <v>207</v>
      </c>
    </row>
    <row r="398" spans="1:17" ht="14.45" customHeight="1" x14ac:dyDescent="0.2">
      <c r="A398" s="554" t="s">
        <v>1341</v>
      </c>
      <c r="B398" s="555" t="s">
        <v>1342</v>
      </c>
      <c r="C398" s="555" t="s">
        <v>1343</v>
      </c>
      <c r="D398" s="555" t="s">
        <v>1352</v>
      </c>
      <c r="E398" s="555" t="s">
        <v>1353</v>
      </c>
      <c r="F398" s="567"/>
      <c r="G398" s="567"/>
      <c r="H398" s="567"/>
      <c r="I398" s="567"/>
      <c r="J398" s="567">
        <v>1</v>
      </c>
      <c r="K398" s="567">
        <v>413</v>
      </c>
      <c r="L398" s="567"/>
      <c r="M398" s="567">
        <v>413</v>
      </c>
      <c r="N398" s="567"/>
      <c r="O398" s="567"/>
      <c r="P398" s="560"/>
      <c r="Q398" s="568"/>
    </row>
    <row r="399" spans="1:17" ht="14.45" customHeight="1" x14ac:dyDescent="0.2">
      <c r="A399" s="554" t="s">
        <v>1341</v>
      </c>
      <c r="B399" s="555" t="s">
        <v>1342</v>
      </c>
      <c r="C399" s="555" t="s">
        <v>1343</v>
      </c>
      <c r="D399" s="555" t="s">
        <v>1354</v>
      </c>
      <c r="E399" s="555" t="s">
        <v>1355</v>
      </c>
      <c r="F399" s="567"/>
      <c r="G399" s="567"/>
      <c r="H399" s="567"/>
      <c r="I399" s="567"/>
      <c r="J399" s="567"/>
      <c r="K399" s="567"/>
      <c r="L399" s="567"/>
      <c r="M399" s="567"/>
      <c r="N399" s="567">
        <v>5</v>
      </c>
      <c r="O399" s="567">
        <v>975</v>
      </c>
      <c r="P399" s="560"/>
      <c r="Q399" s="568">
        <v>195</v>
      </c>
    </row>
    <row r="400" spans="1:17" ht="14.45" customHeight="1" x14ac:dyDescent="0.2">
      <c r="A400" s="554" t="s">
        <v>1341</v>
      </c>
      <c r="B400" s="555" t="s">
        <v>1342</v>
      </c>
      <c r="C400" s="555" t="s">
        <v>1343</v>
      </c>
      <c r="D400" s="555" t="s">
        <v>1358</v>
      </c>
      <c r="E400" s="555" t="s">
        <v>1359</v>
      </c>
      <c r="F400" s="567">
        <v>2</v>
      </c>
      <c r="G400" s="567">
        <v>682</v>
      </c>
      <c r="H400" s="567"/>
      <c r="I400" s="567">
        <v>341</v>
      </c>
      <c r="J400" s="567"/>
      <c r="K400" s="567"/>
      <c r="L400" s="567"/>
      <c r="M400" s="567"/>
      <c r="N400" s="567">
        <v>8</v>
      </c>
      <c r="O400" s="567">
        <v>2912</v>
      </c>
      <c r="P400" s="560"/>
      <c r="Q400" s="568">
        <v>364</v>
      </c>
    </row>
    <row r="401" spans="1:17" ht="14.45" customHeight="1" x14ac:dyDescent="0.2">
      <c r="A401" s="554" t="s">
        <v>1341</v>
      </c>
      <c r="B401" s="555" t="s">
        <v>1342</v>
      </c>
      <c r="C401" s="555" t="s">
        <v>1343</v>
      </c>
      <c r="D401" s="555" t="s">
        <v>1362</v>
      </c>
      <c r="E401" s="555" t="s">
        <v>1363</v>
      </c>
      <c r="F401" s="567">
        <v>12</v>
      </c>
      <c r="G401" s="567">
        <v>4212</v>
      </c>
      <c r="H401" s="567"/>
      <c r="I401" s="567">
        <v>351</v>
      </c>
      <c r="J401" s="567">
        <v>15</v>
      </c>
      <c r="K401" s="567">
        <v>5295</v>
      </c>
      <c r="L401" s="567"/>
      <c r="M401" s="567">
        <v>353</v>
      </c>
      <c r="N401" s="567">
        <v>6</v>
      </c>
      <c r="O401" s="567">
        <v>2184</v>
      </c>
      <c r="P401" s="560"/>
      <c r="Q401" s="568">
        <v>364</v>
      </c>
    </row>
    <row r="402" spans="1:17" ht="14.45" customHeight="1" x14ac:dyDescent="0.2">
      <c r="A402" s="554" t="s">
        <v>1341</v>
      </c>
      <c r="B402" s="555" t="s">
        <v>1342</v>
      </c>
      <c r="C402" s="555" t="s">
        <v>1343</v>
      </c>
      <c r="D402" s="555" t="s">
        <v>1368</v>
      </c>
      <c r="E402" s="555" t="s">
        <v>1369</v>
      </c>
      <c r="F402" s="567"/>
      <c r="G402" s="567"/>
      <c r="H402" s="567"/>
      <c r="I402" s="567"/>
      <c r="J402" s="567">
        <v>2</v>
      </c>
      <c r="K402" s="567">
        <v>238</v>
      </c>
      <c r="L402" s="567"/>
      <c r="M402" s="567">
        <v>119</v>
      </c>
      <c r="N402" s="567"/>
      <c r="O402" s="567"/>
      <c r="P402" s="560"/>
      <c r="Q402" s="568"/>
    </row>
    <row r="403" spans="1:17" ht="14.45" customHeight="1" x14ac:dyDescent="0.2">
      <c r="A403" s="554" t="s">
        <v>1341</v>
      </c>
      <c r="B403" s="555" t="s">
        <v>1342</v>
      </c>
      <c r="C403" s="555" t="s">
        <v>1343</v>
      </c>
      <c r="D403" s="555" t="s">
        <v>1378</v>
      </c>
      <c r="E403" s="555" t="s">
        <v>1379</v>
      </c>
      <c r="F403" s="567"/>
      <c r="G403" s="567"/>
      <c r="H403" s="567"/>
      <c r="I403" s="567"/>
      <c r="J403" s="567">
        <v>2</v>
      </c>
      <c r="K403" s="567">
        <v>78</v>
      </c>
      <c r="L403" s="567"/>
      <c r="M403" s="567">
        <v>39</v>
      </c>
      <c r="N403" s="567"/>
      <c r="O403" s="567"/>
      <c r="P403" s="560"/>
      <c r="Q403" s="568"/>
    </row>
    <row r="404" spans="1:17" ht="14.45" customHeight="1" x14ac:dyDescent="0.2">
      <c r="A404" s="554" t="s">
        <v>1341</v>
      </c>
      <c r="B404" s="555" t="s">
        <v>1342</v>
      </c>
      <c r="C404" s="555" t="s">
        <v>1343</v>
      </c>
      <c r="D404" s="555" t="s">
        <v>1386</v>
      </c>
      <c r="E404" s="555" t="s">
        <v>1387</v>
      </c>
      <c r="F404" s="567">
        <v>6</v>
      </c>
      <c r="G404" s="567">
        <v>1848</v>
      </c>
      <c r="H404" s="567"/>
      <c r="I404" s="567">
        <v>308</v>
      </c>
      <c r="J404" s="567">
        <v>12</v>
      </c>
      <c r="K404" s="567">
        <v>3720</v>
      </c>
      <c r="L404" s="567"/>
      <c r="M404" s="567">
        <v>310</v>
      </c>
      <c r="N404" s="567">
        <v>9</v>
      </c>
      <c r="O404" s="567">
        <v>2997</v>
      </c>
      <c r="P404" s="560"/>
      <c r="Q404" s="568">
        <v>333</v>
      </c>
    </row>
    <row r="405" spans="1:17" ht="14.45" customHeight="1" x14ac:dyDescent="0.2">
      <c r="A405" s="554" t="s">
        <v>1341</v>
      </c>
      <c r="B405" s="555" t="s">
        <v>1342</v>
      </c>
      <c r="C405" s="555" t="s">
        <v>1343</v>
      </c>
      <c r="D405" s="555" t="s">
        <v>1388</v>
      </c>
      <c r="E405" s="555" t="s">
        <v>1389</v>
      </c>
      <c r="F405" s="567">
        <v>2</v>
      </c>
      <c r="G405" s="567">
        <v>7526</v>
      </c>
      <c r="H405" s="567"/>
      <c r="I405" s="567">
        <v>3763</v>
      </c>
      <c r="J405" s="567"/>
      <c r="K405" s="567"/>
      <c r="L405" s="567"/>
      <c r="M405" s="567"/>
      <c r="N405" s="567">
        <v>1</v>
      </c>
      <c r="O405" s="567">
        <v>4062</v>
      </c>
      <c r="P405" s="560"/>
      <c r="Q405" s="568">
        <v>4062</v>
      </c>
    </row>
    <row r="406" spans="1:17" ht="14.45" customHeight="1" x14ac:dyDescent="0.2">
      <c r="A406" s="554" t="s">
        <v>1341</v>
      </c>
      <c r="B406" s="555" t="s">
        <v>1342</v>
      </c>
      <c r="C406" s="555" t="s">
        <v>1343</v>
      </c>
      <c r="D406" s="555" t="s">
        <v>1390</v>
      </c>
      <c r="E406" s="555" t="s">
        <v>1391</v>
      </c>
      <c r="F406" s="567"/>
      <c r="G406" s="567"/>
      <c r="H406" s="567"/>
      <c r="I406" s="567"/>
      <c r="J406" s="567">
        <v>2</v>
      </c>
      <c r="K406" s="567">
        <v>1006</v>
      </c>
      <c r="L406" s="567"/>
      <c r="M406" s="567">
        <v>503</v>
      </c>
      <c r="N406" s="567">
        <v>6</v>
      </c>
      <c r="O406" s="567">
        <v>3246</v>
      </c>
      <c r="P406" s="560"/>
      <c r="Q406" s="568">
        <v>541</v>
      </c>
    </row>
    <row r="407" spans="1:17" ht="14.45" customHeight="1" x14ac:dyDescent="0.2">
      <c r="A407" s="554" t="s">
        <v>1341</v>
      </c>
      <c r="B407" s="555" t="s">
        <v>1342</v>
      </c>
      <c r="C407" s="555" t="s">
        <v>1343</v>
      </c>
      <c r="D407" s="555" t="s">
        <v>1392</v>
      </c>
      <c r="E407" s="555" t="s">
        <v>1393</v>
      </c>
      <c r="F407" s="567"/>
      <c r="G407" s="567"/>
      <c r="H407" s="567"/>
      <c r="I407" s="567"/>
      <c r="J407" s="567"/>
      <c r="K407" s="567"/>
      <c r="L407" s="567"/>
      <c r="M407" s="567"/>
      <c r="N407" s="567">
        <v>1</v>
      </c>
      <c r="O407" s="567">
        <v>7199</v>
      </c>
      <c r="P407" s="560"/>
      <c r="Q407" s="568">
        <v>7199</v>
      </c>
    </row>
    <row r="408" spans="1:17" ht="14.45" customHeight="1" x14ac:dyDescent="0.2">
      <c r="A408" s="554" t="s">
        <v>1341</v>
      </c>
      <c r="B408" s="555" t="s">
        <v>1342</v>
      </c>
      <c r="C408" s="555" t="s">
        <v>1343</v>
      </c>
      <c r="D408" s="555" t="s">
        <v>1394</v>
      </c>
      <c r="E408" s="555" t="s">
        <v>1395</v>
      </c>
      <c r="F408" s="567">
        <v>6</v>
      </c>
      <c r="G408" s="567">
        <v>2256</v>
      </c>
      <c r="H408" s="567"/>
      <c r="I408" s="567">
        <v>376</v>
      </c>
      <c r="J408" s="567">
        <v>14</v>
      </c>
      <c r="K408" s="567">
        <v>5320</v>
      </c>
      <c r="L408" s="567"/>
      <c r="M408" s="567">
        <v>380</v>
      </c>
      <c r="N408" s="567">
        <v>15</v>
      </c>
      <c r="O408" s="567">
        <v>6000</v>
      </c>
      <c r="P408" s="560"/>
      <c r="Q408" s="568">
        <v>400</v>
      </c>
    </row>
    <row r="409" spans="1:17" ht="14.45" customHeight="1" x14ac:dyDescent="0.2">
      <c r="A409" s="554" t="s">
        <v>1341</v>
      </c>
      <c r="B409" s="555" t="s">
        <v>1342</v>
      </c>
      <c r="C409" s="555" t="s">
        <v>1343</v>
      </c>
      <c r="D409" s="555" t="s">
        <v>1404</v>
      </c>
      <c r="E409" s="555" t="s">
        <v>1405</v>
      </c>
      <c r="F409" s="567"/>
      <c r="G409" s="567"/>
      <c r="H409" s="567"/>
      <c r="I409" s="567"/>
      <c r="J409" s="567">
        <v>1</v>
      </c>
      <c r="K409" s="567">
        <v>126</v>
      </c>
      <c r="L409" s="567"/>
      <c r="M409" s="567">
        <v>126</v>
      </c>
      <c r="N409" s="567"/>
      <c r="O409" s="567"/>
      <c r="P409" s="560"/>
      <c r="Q409" s="568"/>
    </row>
    <row r="410" spans="1:17" ht="14.45" customHeight="1" x14ac:dyDescent="0.2">
      <c r="A410" s="554" t="s">
        <v>1341</v>
      </c>
      <c r="B410" s="555" t="s">
        <v>1342</v>
      </c>
      <c r="C410" s="555" t="s">
        <v>1343</v>
      </c>
      <c r="D410" s="555" t="s">
        <v>1406</v>
      </c>
      <c r="E410" s="555" t="s">
        <v>1407</v>
      </c>
      <c r="F410" s="567"/>
      <c r="G410" s="567"/>
      <c r="H410" s="567"/>
      <c r="I410" s="567"/>
      <c r="J410" s="567">
        <v>1</v>
      </c>
      <c r="K410" s="567">
        <v>504</v>
      </c>
      <c r="L410" s="567"/>
      <c r="M410" s="567">
        <v>504</v>
      </c>
      <c r="N410" s="567"/>
      <c r="O410" s="567"/>
      <c r="P410" s="560"/>
      <c r="Q410" s="568"/>
    </row>
    <row r="411" spans="1:17" ht="14.45" customHeight="1" x14ac:dyDescent="0.2">
      <c r="A411" s="554" t="s">
        <v>1341</v>
      </c>
      <c r="B411" s="555" t="s">
        <v>1342</v>
      </c>
      <c r="C411" s="555" t="s">
        <v>1343</v>
      </c>
      <c r="D411" s="555" t="s">
        <v>1408</v>
      </c>
      <c r="E411" s="555" t="s">
        <v>1409</v>
      </c>
      <c r="F411" s="567"/>
      <c r="G411" s="567"/>
      <c r="H411" s="567"/>
      <c r="I411" s="567"/>
      <c r="J411" s="567"/>
      <c r="K411" s="567"/>
      <c r="L411" s="567"/>
      <c r="M411" s="567"/>
      <c r="N411" s="567">
        <v>1</v>
      </c>
      <c r="O411" s="567">
        <v>493</v>
      </c>
      <c r="P411" s="560"/>
      <c r="Q411" s="568">
        <v>493</v>
      </c>
    </row>
    <row r="412" spans="1:17" ht="14.45" customHeight="1" x14ac:dyDescent="0.2">
      <c r="A412" s="554" t="s">
        <v>1341</v>
      </c>
      <c r="B412" s="555" t="s">
        <v>1342</v>
      </c>
      <c r="C412" s="555" t="s">
        <v>1343</v>
      </c>
      <c r="D412" s="555" t="s">
        <v>1410</v>
      </c>
      <c r="E412" s="555" t="s">
        <v>1411</v>
      </c>
      <c r="F412" s="567"/>
      <c r="G412" s="567"/>
      <c r="H412" s="567"/>
      <c r="I412" s="567"/>
      <c r="J412" s="567">
        <v>5</v>
      </c>
      <c r="K412" s="567">
        <v>295</v>
      </c>
      <c r="L412" s="567"/>
      <c r="M412" s="567">
        <v>59</v>
      </c>
      <c r="N412" s="567"/>
      <c r="O412" s="567"/>
      <c r="P412" s="560"/>
      <c r="Q412" s="568"/>
    </row>
    <row r="413" spans="1:17" ht="14.45" customHeight="1" x14ac:dyDescent="0.2">
      <c r="A413" s="554" t="s">
        <v>1341</v>
      </c>
      <c r="B413" s="555" t="s">
        <v>1342</v>
      </c>
      <c r="C413" s="555" t="s">
        <v>1343</v>
      </c>
      <c r="D413" s="555" t="s">
        <v>1418</v>
      </c>
      <c r="E413" s="555" t="s">
        <v>1419</v>
      </c>
      <c r="F413" s="567">
        <v>53</v>
      </c>
      <c r="G413" s="567">
        <v>9487</v>
      </c>
      <c r="H413" s="567"/>
      <c r="I413" s="567">
        <v>179</v>
      </c>
      <c r="J413" s="567">
        <v>43</v>
      </c>
      <c r="K413" s="567">
        <v>7783</v>
      </c>
      <c r="L413" s="567"/>
      <c r="M413" s="567">
        <v>181</v>
      </c>
      <c r="N413" s="567">
        <v>53</v>
      </c>
      <c r="O413" s="567">
        <v>10070</v>
      </c>
      <c r="P413" s="560"/>
      <c r="Q413" s="568">
        <v>190</v>
      </c>
    </row>
    <row r="414" spans="1:17" ht="14.45" customHeight="1" x14ac:dyDescent="0.2">
      <c r="A414" s="554" t="s">
        <v>1341</v>
      </c>
      <c r="B414" s="555" t="s">
        <v>1342</v>
      </c>
      <c r="C414" s="555" t="s">
        <v>1343</v>
      </c>
      <c r="D414" s="555" t="s">
        <v>1424</v>
      </c>
      <c r="E414" s="555" t="s">
        <v>1425</v>
      </c>
      <c r="F414" s="567"/>
      <c r="G414" s="567"/>
      <c r="H414" s="567"/>
      <c r="I414" s="567"/>
      <c r="J414" s="567"/>
      <c r="K414" s="567"/>
      <c r="L414" s="567"/>
      <c r="M414" s="567"/>
      <c r="N414" s="567">
        <v>1</v>
      </c>
      <c r="O414" s="567">
        <v>183</v>
      </c>
      <c r="P414" s="560"/>
      <c r="Q414" s="568">
        <v>183</v>
      </c>
    </row>
    <row r="415" spans="1:17" ht="14.45" customHeight="1" x14ac:dyDescent="0.2">
      <c r="A415" s="554" t="s">
        <v>1341</v>
      </c>
      <c r="B415" s="555" t="s">
        <v>1342</v>
      </c>
      <c r="C415" s="555" t="s">
        <v>1343</v>
      </c>
      <c r="D415" s="555" t="s">
        <v>1430</v>
      </c>
      <c r="E415" s="555" t="s">
        <v>1431</v>
      </c>
      <c r="F415" s="567"/>
      <c r="G415" s="567"/>
      <c r="H415" s="567"/>
      <c r="I415" s="567"/>
      <c r="J415" s="567">
        <v>1</v>
      </c>
      <c r="K415" s="567">
        <v>269</v>
      </c>
      <c r="L415" s="567"/>
      <c r="M415" s="567">
        <v>269</v>
      </c>
      <c r="N415" s="567"/>
      <c r="O415" s="567"/>
      <c r="P415" s="560"/>
      <c r="Q415" s="568"/>
    </row>
    <row r="416" spans="1:17" ht="14.45" customHeight="1" x14ac:dyDescent="0.2">
      <c r="A416" s="554" t="s">
        <v>1341</v>
      </c>
      <c r="B416" s="555" t="s">
        <v>1342</v>
      </c>
      <c r="C416" s="555" t="s">
        <v>1343</v>
      </c>
      <c r="D416" s="555" t="s">
        <v>1432</v>
      </c>
      <c r="E416" s="555" t="s">
        <v>1433</v>
      </c>
      <c r="F416" s="567"/>
      <c r="G416" s="567"/>
      <c r="H416" s="567"/>
      <c r="I416" s="567"/>
      <c r="J416" s="567"/>
      <c r="K416" s="567"/>
      <c r="L416" s="567"/>
      <c r="M416" s="567"/>
      <c r="N416" s="567">
        <v>2</v>
      </c>
      <c r="O416" s="567">
        <v>4596</v>
      </c>
      <c r="P416" s="560"/>
      <c r="Q416" s="568">
        <v>2298</v>
      </c>
    </row>
    <row r="417" spans="1:17" ht="14.45" customHeight="1" x14ac:dyDescent="0.2">
      <c r="A417" s="554" t="s">
        <v>1341</v>
      </c>
      <c r="B417" s="555" t="s">
        <v>1342</v>
      </c>
      <c r="C417" s="555" t="s">
        <v>1343</v>
      </c>
      <c r="D417" s="555" t="s">
        <v>1434</v>
      </c>
      <c r="E417" s="555" t="s">
        <v>1435</v>
      </c>
      <c r="F417" s="567"/>
      <c r="G417" s="567"/>
      <c r="H417" s="567"/>
      <c r="I417" s="567"/>
      <c r="J417" s="567">
        <v>2</v>
      </c>
      <c r="K417" s="567">
        <v>492</v>
      </c>
      <c r="L417" s="567"/>
      <c r="M417" s="567">
        <v>246</v>
      </c>
      <c r="N417" s="567"/>
      <c r="O417" s="567"/>
      <c r="P417" s="560"/>
      <c r="Q417" s="568"/>
    </row>
    <row r="418" spans="1:17" ht="14.45" customHeight="1" x14ac:dyDescent="0.2">
      <c r="A418" s="554" t="s">
        <v>1341</v>
      </c>
      <c r="B418" s="555" t="s">
        <v>1342</v>
      </c>
      <c r="C418" s="555" t="s">
        <v>1343</v>
      </c>
      <c r="D418" s="555" t="s">
        <v>1436</v>
      </c>
      <c r="E418" s="555" t="s">
        <v>1437</v>
      </c>
      <c r="F418" s="567">
        <v>2</v>
      </c>
      <c r="G418" s="567">
        <v>870</v>
      </c>
      <c r="H418" s="567"/>
      <c r="I418" s="567">
        <v>435</v>
      </c>
      <c r="J418" s="567"/>
      <c r="K418" s="567"/>
      <c r="L418" s="567"/>
      <c r="M418" s="567"/>
      <c r="N418" s="567">
        <v>2</v>
      </c>
      <c r="O418" s="567">
        <v>912</v>
      </c>
      <c r="P418" s="560"/>
      <c r="Q418" s="568">
        <v>456</v>
      </c>
    </row>
    <row r="419" spans="1:17" ht="14.45" customHeight="1" x14ac:dyDescent="0.2">
      <c r="A419" s="554" t="s">
        <v>1341</v>
      </c>
      <c r="B419" s="555" t="s">
        <v>1342</v>
      </c>
      <c r="C419" s="555" t="s">
        <v>1343</v>
      </c>
      <c r="D419" s="555" t="s">
        <v>1447</v>
      </c>
      <c r="E419" s="555" t="s">
        <v>1448</v>
      </c>
      <c r="F419" s="567">
        <v>2</v>
      </c>
      <c r="G419" s="567">
        <v>2236</v>
      </c>
      <c r="H419" s="567"/>
      <c r="I419" s="567">
        <v>1118</v>
      </c>
      <c r="J419" s="567"/>
      <c r="K419" s="567"/>
      <c r="L419" s="567"/>
      <c r="M419" s="567"/>
      <c r="N419" s="567">
        <v>1</v>
      </c>
      <c r="O419" s="567">
        <v>1199</v>
      </c>
      <c r="P419" s="560"/>
      <c r="Q419" s="568">
        <v>1199</v>
      </c>
    </row>
    <row r="420" spans="1:17" ht="14.45" customHeight="1" x14ac:dyDescent="0.2">
      <c r="A420" s="554" t="s">
        <v>1543</v>
      </c>
      <c r="B420" s="555" t="s">
        <v>1342</v>
      </c>
      <c r="C420" s="555" t="s">
        <v>1343</v>
      </c>
      <c r="D420" s="555" t="s">
        <v>1344</v>
      </c>
      <c r="E420" s="555" t="s">
        <v>1345</v>
      </c>
      <c r="F420" s="567"/>
      <c r="G420" s="567"/>
      <c r="H420" s="567"/>
      <c r="I420" s="567"/>
      <c r="J420" s="567"/>
      <c r="K420" s="567"/>
      <c r="L420" s="567"/>
      <c r="M420" s="567"/>
      <c r="N420" s="567">
        <v>3</v>
      </c>
      <c r="O420" s="567">
        <v>7317</v>
      </c>
      <c r="P420" s="560"/>
      <c r="Q420" s="568">
        <v>2439</v>
      </c>
    </row>
    <row r="421" spans="1:17" ht="14.45" customHeight="1" x14ac:dyDescent="0.2">
      <c r="A421" s="554" t="s">
        <v>1543</v>
      </c>
      <c r="B421" s="555" t="s">
        <v>1342</v>
      </c>
      <c r="C421" s="555" t="s">
        <v>1343</v>
      </c>
      <c r="D421" s="555" t="s">
        <v>1346</v>
      </c>
      <c r="E421" s="555" t="s">
        <v>1347</v>
      </c>
      <c r="F421" s="567">
        <v>237</v>
      </c>
      <c r="G421" s="567">
        <v>13983</v>
      </c>
      <c r="H421" s="567"/>
      <c r="I421" s="567">
        <v>59</v>
      </c>
      <c r="J421" s="567">
        <v>153</v>
      </c>
      <c r="K421" s="567">
        <v>9027</v>
      </c>
      <c r="L421" s="567"/>
      <c r="M421" s="567">
        <v>59</v>
      </c>
      <c r="N421" s="567">
        <v>193</v>
      </c>
      <c r="O421" s="567">
        <v>12159</v>
      </c>
      <c r="P421" s="560"/>
      <c r="Q421" s="568">
        <v>63</v>
      </c>
    </row>
    <row r="422" spans="1:17" ht="14.45" customHeight="1" x14ac:dyDescent="0.2">
      <c r="A422" s="554" t="s">
        <v>1543</v>
      </c>
      <c r="B422" s="555" t="s">
        <v>1342</v>
      </c>
      <c r="C422" s="555" t="s">
        <v>1343</v>
      </c>
      <c r="D422" s="555" t="s">
        <v>1348</v>
      </c>
      <c r="E422" s="555" t="s">
        <v>1349</v>
      </c>
      <c r="F422" s="567">
        <v>179</v>
      </c>
      <c r="G422" s="567">
        <v>23628</v>
      </c>
      <c r="H422" s="567"/>
      <c r="I422" s="567">
        <v>132</v>
      </c>
      <c r="J422" s="567">
        <v>164</v>
      </c>
      <c r="K422" s="567">
        <v>21812</v>
      </c>
      <c r="L422" s="567"/>
      <c r="M422" s="567">
        <v>133</v>
      </c>
      <c r="N422" s="567">
        <v>151</v>
      </c>
      <c r="O422" s="567">
        <v>21593</v>
      </c>
      <c r="P422" s="560"/>
      <c r="Q422" s="568">
        <v>143</v>
      </c>
    </row>
    <row r="423" spans="1:17" ht="14.45" customHeight="1" x14ac:dyDescent="0.2">
      <c r="A423" s="554" t="s">
        <v>1543</v>
      </c>
      <c r="B423" s="555" t="s">
        <v>1342</v>
      </c>
      <c r="C423" s="555" t="s">
        <v>1343</v>
      </c>
      <c r="D423" s="555" t="s">
        <v>1350</v>
      </c>
      <c r="E423" s="555" t="s">
        <v>1351</v>
      </c>
      <c r="F423" s="567">
        <v>2</v>
      </c>
      <c r="G423" s="567">
        <v>380</v>
      </c>
      <c r="H423" s="567"/>
      <c r="I423" s="567">
        <v>190</v>
      </c>
      <c r="J423" s="567">
        <v>8</v>
      </c>
      <c r="K423" s="567">
        <v>1536</v>
      </c>
      <c r="L423" s="567"/>
      <c r="M423" s="567">
        <v>192</v>
      </c>
      <c r="N423" s="567">
        <v>1</v>
      </c>
      <c r="O423" s="567">
        <v>207</v>
      </c>
      <c r="P423" s="560"/>
      <c r="Q423" s="568">
        <v>207</v>
      </c>
    </row>
    <row r="424" spans="1:17" ht="14.45" customHeight="1" x14ac:dyDescent="0.2">
      <c r="A424" s="554" t="s">
        <v>1543</v>
      </c>
      <c r="B424" s="555" t="s">
        <v>1342</v>
      </c>
      <c r="C424" s="555" t="s">
        <v>1343</v>
      </c>
      <c r="D424" s="555" t="s">
        <v>1352</v>
      </c>
      <c r="E424" s="555" t="s">
        <v>1353</v>
      </c>
      <c r="F424" s="567">
        <v>7</v>
      </c>
      <c r="G424" s="567">
        <v>2877</v>
      </c>
      <c r="H424" s="567"/>
      <c r="I424" s="567">
        <v>411</v>
      </c>
      <c r="J424" s="567">
        <v>4</v>
      </c>
      <c r="K424" s="567">
        <v>1652</v>
      </c>
      <c r="L424" s="567"/>
      <c r="M424" s="567">
        <v>413</v>
      </c>
      <c r="N424" s="567">
        <v>5</v>
      </c>
      <c r="O424" s="567">
        <v>2205</v>
      </c>
      <c r="P424" s="560"/>
      <c r="Q424" s="568">
        <v>441</v>
      </c>
    </row>
    <row r="425" spans="1:17" ht="14.45" customHeight="1" x14ac:dyDescent="0.2">
      <c r="A425" s="554" t="s">
        <v>1543</v>
      </c>
      <c r="B425" s="555" t="s">
        <v>1342</v>
      </c>
      <c r="C425" s="555" t="s">
        <v>1343</v>
      </c>
      <c r="D425" s="555" t="s">
        <v>1354</v>
      </c>
      <c r="E425" s="555" t="s">
        <v>1355</v>
      </c>
      <c r="F425" s="567">
        <v>151</v>
      </c>
      <c r="G425" s="567">
        <v>27633</v>
      </c>
      <c r="H425" s="567"/>
      <c r="I425" s="567">
        <v>183</v>
      </c>
      <c r="J425" s="567">
        <v>104</v>
      </c>
      <c r="K425" s="567">
        <v>19240</v>
      </c>
      <c r="L425" s="567"/>
      <c r="M425" s="567">
        <v>185</v>
      </c>
      <c r="N425" s="567">
        <v>147</v>
      </c>
      <c r="O425" s="567">
        <v>28665</v>
      </c>
      <c r="P425" s="560"/>
      <c r="Q425" s="568">
        <v>195</v>
      </c>
    </row>
    <row r="426" spans="1:17" ht="14.45" customHeight="1" x14ac:dyDescent="0.2">
      <c r="A426" s="554" t="s">
        <v>1543</v>
      </c>
      <c r="B426" s="555" t="s">
        <v>1342</v>
      </c>
      <c r="C426" s="555" t="s">
        <v>1343</v>
      </c>
      <c r="D426" s="555" t="s">
        <v>1356</v>
      </c>
      <c r="E426" s="555" t="s">
        <v>1357</v>
      </c>
      <c r="F426" s="567">
        <v>10</v>
      </c>
      <c r="G426" s="567">
        <v>5750</v>
      </c>
      <c r="H426" s="567"/>
      <c r="I426" s="567">
        <v>575</v>
      </c>
      <c r="J426" s="567">
        <v>7</v>
      </c>
      <c r="K426" s="567">
        <v>4053</v>
      </c>
      <c r="L426" s="567"/>
      <c r="M426" s="567">
        <v>579</v>
      </c>
      <c r="N426" s="567">
        <v>6</v>
      </c>
      <c r="O426" s="567">
        <v>3738</v>
      </c>
      <c r="P426" s="560"/>
      <c r="Q426" s="568">
        <v>623</v>
      </c>
    </row>
    <row r="427" spans="1:17" ht="14.45" customHeight="1" x14ac:dyDescent="0.2">
      <c r="A427" s="554" t="s">
        <v>1543</v>
      </c>
      <c r="B427" s="555" t="s">
        <v>1342</v>
      </c>
      <c r="C427" s="555" t="s">
        <v>1343</v>
      </c>
      <c r="D427" s="555" t="s">
        <v>1358</v>
      </c>
      <c r="E427" s="555" t="s">
        <v>1359</v>
      </c>
      <c r="F427" s="567">
        <v>115</v>
      </c>
      <c r="G427" s="567">
        <v>39215</v>
      </c>
      <c r="H427" s="567"/>
      <c r="I427" s="567">
        <v>341</v>
      </c>
      <c r="J427" s="567">
        <v>74</v>
      </c>
      <c r="K427" s="567">
        <v>25456</v>
      </c>
      <c r="L427" s="567"/>
      <c r="M427" s="567">
        <v>344</v>
      </c>
      <c r="N427" s="567">
        <v>112</v>
      </c>
      <c r="O427" s="567">
        <v>40768</v>
      </c>
      <c r="P427" s="560"/>
      <c r="Q427" s="568">
        <v>364</v>
      </c>
    </row>
    <row r="428" spans="1:17" ht="14.45" customHeight="1" x14ac:dyDescent="0.2">
      <c r="A428" s="554" t="s">
        <v>1543</v>
      </c>
      <c r="B428" s="555" t="s">
        <v>1342</v>
      </c>
      <c r="C428" s="555" t="s">
        <v>1343</v>
      </c>
      <c r="D428" s="555" t="s">
        <v>1360</v>
      </c>
      <c r="E428" s="555" t="s">
        <v>1361</v>
      </c>
      <c r="F428" s="567">
        <v>2</v>
      </c>
      <c r="G428" s="567">
        <v>924</v>
      </c>
      <c r="H428" s="567"/>
      <c r="I428" s="567">
        <v>462</v>
      </c>
      <c r="J428" s="567">
        <v>2</v>
      </c>
      <c r="K428" s="567">
        <v>928</v>
      </c>
      <c r="L428" s="567"/>
      <c r="M428" s="567">
        <v>464</v>
      </c>
      <c r="N428" s="567">
        <v>4</v>
      </c>
      <c r="O428" s="567">
        <v>1948</v>
      </c>
      <c r="P428" s="560"/>
      <c r="Q428" s="568">
        <v>487</v>
      </c>
    </row>
    <row r="429" spans="1:17" ht="14.45" customHeight="1" x14ac:dyDescent="0.2">
      <c r="A429" s="554" t="s">
        <v>1543</v>
      </c>
      <c r="B429" s="555" t="s">
        <v>1342</v>
      </c>
      <c r="C429" s="555" t="s">
        <v>1343</v>
      </c>
      <c r="D429" s="555" t="s">
        <v>1362</v>
      </c>
      <c r="E429" s="555" t="s">
        <v>1363</v>
      </c>
      <c r="F429" s="567">
        <v>499</v>
      </c>
      <c r="G429" s="567">
        <v>175149</v>
      </c>
      <c r="H429" s="567"/>
      <c r="I429" s="567">
        <v>351</v>
      </c>
      <c r="J429" s="567">
        <v>363</v>
      </c>
      <c r="K429" s="567">
        <v>128139</v>
      </c>
      <c r="L429" s="567"/>
      <c r="M429" s="567">
        <v>353</v>
      </c>
      <c r="N429" s="567">
        <v>416</v>
      </c>
      <c r="O429" s="567">
        <v>151424</v>
      </c>
      <c r="P429" s="560"/>
      <c r="Q429" s="568">
        <v>364</v>
      </c>
    </row>
    <row r="430" spans="1:17" ht="14.45" customHeight="1" x14ac:dyDescent="0.2">
      <c r="A430" s="554" t="s">
        <v>1543</v>
      </c>
      <c r="B430" s="555" t="s">
        <v>1342</v>
      </c>
      <c r="C430" s="555" t="s">
        <v>1343</v>
      </c>
      <c r="D430" s="555" t="s">
        <v>1364</v>
      </c>
      <c r="E430" s="555" t="s">
        <v>1365</v>
      </c>
      <c r="F430" s="567">
        <v>8</v>
      </c>
      <c r="G430" s="567">
        <v>13280</v>
      </c>
      <c r="H430" s="567"/>
      <c r="I430" s="567">
        <v>1660</v>
      </c>
      <c r="J430" s="567">
        <v>5</v>
      </c>
      <c r="K430" s="567">
        <v>8325</v>
      </c>
      <c r="L430" s="567"/>
      <c r="M430" s="567">
        <v>1665</v>
      </c>
      <c r="N430" s="567">
        <v>5</v>
      </c>
      <c r="O430" s="567">
        <v>8660</v>
      </c>
      <c r="P430" s="560"/>
      <c r="Q430" s="568">
        <v>1732</v>
      </c>
    </row>
    <row r="431" spans="1:17" ht="14.45" customHeight="1" x14ac:dyDescent="0.2">
      <c r="A431" s="554" t="s">
        <v>1543</v>
      </c>
      <c r="B431" s="555" t="s">
        <v>1342</v>
      </c>
      <c r="C431" s="555" t="s">
        <v>1343</v>
      </c>
      <c r="D431" s="555" t="s">
        <v>1366</v>
      </c>
      <c r="E431" s="555" t="s">
        <v>1367</v>
      </c>
      <c r="F431" s="567">
        <v>6</v>
      </c>
      <c r="G431" s="567">
        <v>37722</v>
      </c>
      <c r="H431" s="567"/>
      <c r="I431" s="567">
        <v>6287</v>
      </c>
      <c r="J431" s="567">
        <v>3</v>
      </c>
      <c r="K431" s="567">
        <v>18978</v>
      </c>
      <c r="L431" s="567"/>
      <c r="M431" s="567">
        <v>6326</v>
      </c>
      <c r="N431" s="567">
        <v>2</v>
      </c>
      <c r="O431" s="567">
        <v>13386</v>
      </c>
      <c r="P431" s="560"/>
      <c r="Q431" s="568">
        <v>6693</v>
      </c>
    </row>
    <row r="432" spans="1:17" ht="14.45" customHeight="1" x14ac:dyDescent="0.2">
      <c r="A432" s="554" t="s">
        <v>1543</v>
      </c>
      <c r="B432" s="555" t="s">
        <v>1342</v>
      </c>
      <c r="C432" s="555" t="s">
        <v>1343</v>
      </c>
      <c r="D432" s="555" t="s">
        <v>1368</v>
      </c>
      <c r="E432" s="555" t="s">
        <v>1369</v>
      </c>
      <c r="F432" s="567">
        <v>5</v>
      </c>
      <c r="G432" s="567">
        <v>590</v>
      </c>
      <c r="H432" s="567"/>
      <c r="I432" s="567">
        <v>118</v>
      </c>
      <c r="J432" s="567">
        <v>2</v>
      </c>
      <c r="K432" s="567">
        <v>238</v>
      </c>
      <c r="L432" s="567"/>
      <c r="M432" s="567">
        <v>119</v>
      </c>
      <c r="N432" s="567"/>
      <c r="O432" s="567"/>
      <c r="P432" s="560"/>
      <c r="Q432" s="568"/>
    </row>
    <row r="433" spans="1:17" ht="14.45" customHeight="1" x14ac:dyDescent="0.2">
      <c r="A433" s="554" t="s">
        <v>1543</v>
      </c>
      <c r="B433" s="555" t="s">
        <v>1342</v>
      </c>
      <c r="C433" s="555" t="s">
        <v>1343</v>
      </c>
      <c r="D433" s="555" t="s">
        <v>1374</v>
      </c>
      <c r="E433" s="555" t="s">
        <v>1375</v>
      </c>
      <c r="F433" s="567"/>
      <c r="G433" s="567"/>
      <c r="H433" s="567"/>
      <c r="I433" s="567"/>
      <c r="J433" s="567">
        <v>1</v>
      </c>
      <c r="K433" s="567">
        <v>51</v>
      </c>
      <c r="L433" s="567"/>
      <c r="M433" s="567">
        <v>51</v>
      </c>
      <c r="N433" s="567">
        <v>1</v>
      </c>
      <c r="O433" s="567">
        <v>53</v>
      </c>
      <c r="P433" s="560"/>
      <c r="Q433" s="568">
        <v>53</v>
      </c>
    </row>
    <row r="434" spans="1:17" ht="14.45" customHeight="1" x14ac:dyDescent="0.2">
      <c r="A434" s="554" t="s">
        <v>1543</v>
      </c>
      <c r="B434" s="555" t="s">
        <v>1342</v>
      </c>
      <c r="C434" s="555" t="s">
        <v>1343</v>
      </c>
      <c r="D434" s="555" t="s">
        <v>1376</v>
      </c>
      <c r="E434" s="555" t="s">
        <v>1377</v>
      </c>
      <c r="F434" s="567">
        <v>3</v>
      </c>
      <c r="G434" s="567">
        <v>1197</v>
      </c>
      <c r="H434" s="567"/>
      <c r="I434" s="567">
        <v>399</v>
      </c>
      <c r="J434" s="567">
        <v>5</v>
      </c>
      <c r="K434" s="567">
        <v>2025</v>
      </c>
      <c r="L434" s="567"/>
      <c r="M434" s="567">
        <v>405</v>
      </c>
      <c r="N434" s="567">
        <v>4</v>
      </c>
      <c r="O434" s="567">
        <v>1696</v>
      </c>
      <c r="P434" s="560"/>
      <c r="Q434" s="568">
        <v>424</v>
      </c>
    </row>
    <row r="435" spans="1:17" ht="14.45" customHeight="1" x14ac:dyDescent="0.2">
      <c r="A435" s="554" t="s">
        <v>1543</v>
      </c>
      <c r="B435" s="555" t="s">
        <v>1342</v>
      </c>
      <c r="C435" s="555" t="s">
        <v>1343</v>
      </c>
      <c r="D435" s="555" t="s">
        <v>1378</v>
      </c>
      <c r="E435" s="555" t="s">
        <v>1379</v>
      </c>
      <c r="F435" s="567">
        <v>4</v>
      </c>
      <c r="G435" s="567">
        <v>152</v>
      </c>
      <c r="H435" s="567"/>
      <c r="I435" s="567">
        <v>38</v>
      </c>
      <c r="J435" s="567">
        <v>3</v>
      </c>
      <c r="K435" s="567">
        <v>117</v>
      </c>
      <c r="L435" s="567"/>
      <c r="M435" s="567">
        <v>39</v>
      </c>
      <c r="N435" s="567">
        <v>2</v>
      </c>
      <c r="O435" s="567">
        <v>80</v>
      </c>
      <c r="P435" s="560"/>
      <c r="Q435" s="568">
        <v>40</v>
      </c>
    </row>
    <row r="436" spans="1:17" ht="14.45" customHeight="1" x14ac:dyDescent="0.2">
      <c r="A436" s="554" t="s">
        <v>1543</v>
      </c>
      <c r="B436" s="555" t="s">
        <v>1342</v>
      </c>
      <c r="C436" s="555" t="s">
        <v>1343</v>
      </c>
      <c r="D436" s="555" t="s">
        <v>1382</v>
      </c>
      <c r="E436" s="555" t="s">
        <v>1383</v>
      </c>
      <c r="F436" s="567">
        <v>4</v>
      </c>
      <c r="G436" s="567">
        <v>2852</v>
      </c>
      <c r="H436" s="567"/>
      <c r="I436" s="567">
        <v>713</v>
      </c>
      <c r="J436" s="567">
        <v>6</v>
      </c>
      <c r="K436" s="567">
        <v>4314</v>
      </c>
      <c r="L436" s="567"/>
      <c r="M436" s="567">
        <v>719</v>
      </c>
      <c r="N436" s="567">
        <v>5</v>
      </c>
      <c r="O436" s="567">
        <v>3780</v>
      </c>
      <c r="P436" s="560"/>
      <c r="Q436" s="568">
        <v>756</v>
      </c>
    </row>
    <row r="437" spans="1:17" ht="14.45" customHeight="1" x14ac:dyDescent="0.2">
      <c r="A437" s="554" t="s">
        <v>1543</v>
      </c>
      <c r="B437" s="555" t="s">
        <v>1342</v>
      </c>
      <c r="C437" s="555" t="s">
        <v>1343</v>
      </c>
      <c r="D437" s="555" t="s">
        <v>1386</v>
      </c>
      <c r="E437" s="555" t="s">
        <v>1387</v>
      </c>
      <c r="F437" s="567">
        <v>386</v>
      </c>
      <c r="G437" s="567">
        <v>118888</v>
      </c>
      <c r="H437" s="567"/>
      <c r="I437" s="567">
        <v>308</v>
      </c>
      <c r="J437" s="567">
        <v>292</v>
      </c>
      <c r="K437" s="567">
        <v>90520</v>
      </c>
      <c r="L437" s="567"/>
      <c r="M437" s="567">
        <v>310</v>
      </c>
      <c r="N437" s="567">
        <v>307</v>
      </c>
      <c r="O437" s="567">
        <v>102231</v>
      </c>
      <c r="P437" s="560"/>
      <c r="Q437" s="568">
        <v>333</v>
      </c>
    </row>
    <row r="438" spans="1:17" ht="14.45" customHeight="1" x14ac:dyDescent="0.2">
      <c r="A438" s="554" t="s">
        <v>1543</v>
      </c>
      <c r="B438" s="555" t="s">
        <v>1342</v>
      </c>
      <c r="C438" s="555" t="s">
        <v>1343</v>
      </c>
      <c r="D438" s="555" t="s">
        <v>1388</v>
      </c>
      <c r="E438" s="555" t="s">
        <v>1389</v>
      </c>
      <c r="F438" s="567">
        <v>1</v>
      </c>
      <c r="G438" s="567">
        <v>3763</v>
      </c>
      <c r="H438" s="567"/>
      <c r="I438" s="567">
        <v>3763</v>
      </c>
      <c r="J438" s="567">
        <v>1</v>
      </c>
      <c r="K438" s="567">
        <v>3799</v>
      </c>
      <c r="L438" s="567"/>
      <c r="M438" s="567">
        <v>3799</v>
      </c>
      <c r="N438" s="567">
        <v>2</v>
      </c>
      <c r="O438" s="567">
        <v>8124</v>
      </c>
      <c r="P438" s="560"/>
      <c r="Q438" s="568">
        <v>4062</v>
      </c>
    </row>
    <row r="439" spans="1:17" ht="14.45" customHeight="1" x14ac:dyDescent="0.2">
      <c r="A439" s="554" t="s">
        <v>1543</v>
      </c>
      <c r="B439" s="555" t="s">
        <v>1342</v>
      </c>
      <c r="C439" s="555" t="s">
        <v>1343</v>
      </c>
      <c r="D439" s="555" t="s">
        <v>1390</v>
      </c>
      <c r="E439" s="555" t="s">
        <v>1391</v>
      </c>
      <c r="F439" s="567">
        <v>408</v>
      </c>
      <c r="G439" s="567">
        <v>203592</v>
      </c>
      <c r="H439" s="567"/>
      <c r="I439" s="567">
        <v>499</v>
      </c>
      <c r="J439" s="567">
        <v>317</v>
      </c>
      <c r="K439" s="567">
        <v>159451</v>
      </c>
      <c r="L439" s="567"/>
      <c r="M439" s="567">
        <v>503</v>
      </c>
      <c r="N439" s="567">
        <v>437</v>
      </c>
      <c r="O439" s="567">
        <v>236417</v>
      </c>
      <c r="P439" s="560"/>
      <c r="Q439" s="568">
        <v>541</v>
      </c>
    </row>
    <row r="440" spans="1:17" ht="14.45" customHeight="1" x14ac:dyDescent="0.2">
      <c r="A440" s="554" t="s">
        <v>1543</v>
      </c>
      <c r="B440" s="555" t="s">
        <v>1342</v>
      </c>
      <c r="C440" s="555" t="s">
        <v>1343</v>
      </c>
      <c r="D440" s="555" t="s">
        <v>1392</v>
      </c>
      <c r="E440" s="555" t="s">
        <v>1393</v>
      </c>
      <c r="F440" s="567"/>
      <c r="G440" s="567"/>
      <c r="H440" s="567"/>
      <c r="I440" s="567"/>
      <c r="J440" s="567"/>
      <c r="K440" s="567"/>
      <c r="L440" s="567"/>
      <c r="M440" s="567"/>
      <c r="N440" s="567">
        <v>1</v>
      </c>
      <c r="O440" s="567">
        <v>7199</v>
      </c>
      <c r="P440" s="560"/>
      <c r="Q440" s="568">
        <v>7199</v>
      </c>
    </row>
    <row r="441" spans="1:17" ht="14.45" customHeight="1" x14ac:dyDescent="0.2">
      <c r="A441" s="554" t="s">
        <v>1543</v>
      </c>
      <c r="B441" s="555" t="s">
        <v>1342</v>
      </c>
      <c r="C441" s="555" t="s">
        <v>1343</v>
      </c>
      <c r="D441" s="555" t="s">
        <v>1394</v>
      </c>
      <c r="E441" s="555" t="s">
        <v>1395</v>
      </c>
      <c r="F441" s="567">
        <v>619</v>
      </c>
      <c r="G441" s="567">
        <v>232744</v>
      </c>
      <c r="H441" s="567"/>
      <c r="I441" s="567">
        <v>376</v>
      </c>
      <c r="J441" s="567">
        <v>525</v>
      </c>
      <c r="K441" s="567">
        <v>199500</v>
      </c>
      <c r="L441" s="567"/>
      <c r="M441" s="567">
        <v>380</v>
      </c>
      <c r="N441" s="567">
        <v>558</v>
      </c>
      <c r="O441" s="567">
        <v>223200</v>
      </c>
      <c r="P441" s="560"/>
      <c r="Q441" s="568">
        <v>400</v>
      </c>
    </row>
    <row r="442" spans="1:17" ht="14.45" customHeight="1" x14ac:dyDescent="0.2">
      <c r="A442" s="554" t="s">
        <v>1543</v>
      </c>
      <c r="B442" s="555" t="s">
        <v>1342</v>
      </c>
      <c r="C442" s="555" t="s">
        <v>1343</v>
      </c>
      <c r="D442" s="555" t="s">
        <v>1396</v>
      </c>
      <c r="E442" s="555" t="s">
        <v>1397</v>
      </c>
      <c r="F442" s="567">
        <v>1</v>
      </c>
      <c r="G442" s="567">
        <v>3132</v>
      </c>
      <c r="H442" s="567"/>
      <c r="I442" s="567">
        <v>3132</v>
      </c>
      <c r="J442" s="567"/>
      <c r="K442" s="567"/>
      <c r="L442" s="567"/>
      <c r="M442" s="567"/>
      <c r="N442" s="567"/>
      <c r="O442" s="567"/>
      <c r="P442" s="560"/>
      <c r="Q442" s="568"/>
    </row>
    <row r="443" spans="1:17" ht="14.45" customHeight="1" x14ac:dyDescent="0.2">
      <c r="A443" s="554" t="s">
        <v>1543</v>
      </c>
      <c r="B443" s="555" t="s">
        <v>1342</v>
      </c>
      <c r="C443" s="555" t="s">
        <v>1343</v>
      </c>
      <c r="D443" s="555" t="s">
        <v>1398</v>
      </c>
      <c r="E443" s="555" t="s">
        <v>1399</v>
      </c>
      <c r="F443" s="567">
        <v>1</v>
      </c>
      <c r="G443" s="567">
        <v>12</v>
      </c>
      <c r="H443" s="567"/>
      <c r="I443" s="567">
        <v>12</v>
      </c>
      <c r="J443" s="567"/>
      <c r="K443" s="567"/>
      <c r="L443" s="567"/>
      <c r="M443" s="567"/>
      <c r="N443" s="567">
        <v>1</v>
      </c>
      <c r="O443" s="567">
        <v>13</v>
      </c>
      <c r="P443" s="560"/>
      <c r="Q443" s="568">
        <v>13</v>
      </c>
    </row>
    <row r="444" spans="1:17" ht="14.45" customHeight="1" x14ac:dyDescent="0.2">
      <c r="A444" s="554" t="s">
        <v>1543</v>
      </c>
      <c r="B444" s="555" t="s">
        <v>1342</v>
      </c>
      <c r="C444" s="555" t="s">
        <v>1343</v>
      </c>
      <c r="D444" s="555" t="s">
        <v>1402</v>
      </c>
      <c r="E444" s="555" t="s">
        <v>1403</v>
      </c>
      <c r="F444" s="567">
        <v>103</v>
      </c>
      <c r="G444" s="567">
        <v>11639</v>
      </c>
      <c r="H444" s="567"/>
      <c r="I444" s="567">
        <v>113</v>
      </c>
      <c r="J444" s="567">
        <v>95</v>
      </c>
      <c r="K444" s="567">
        <v>10830</v>
      </c>
      <c r="L444" s="567"/>
      <c r="M444" s="567">
        <v>114</v>
      </c>
      <c r="N444" s="567">
        <v>131</v>
      </c>
      <c r="O444" s="567">
        <v>15982</v>
      </c>
      <c r="P444" s="560"/>
      <c r="Q444" s="568">
        <v>122</v>
      </c>
    </row>
    <row r="445" spans="1:17" ht="14.45" customHeight="1" x14ac:dyDescent="0.2">
      <c r="A445" s="554" t="s">
        <v>1543</v>
      </c>
      <c r="B445" s="555" t="s">
        <v>1342</v>
      </c>
      <c r="C445" s="555" t="s">
        <v>1343</v>
      </c>
      <c r="D445" s="555" t="s">
        <v>1404</v>
      </c>
      <c r="E445" s="555" t="s">
        <v>1405</v>
      </c>
      <c r="F445" s="567">
        <v>11</v>
      </c>
      <c r="G445" s="567">
        <v>1386</v>
      </c>
      <c r="H445" s="567"/>
      <c r="I445" s="567">
        <v>126</v>
      </c>
      <c r="J445" s="567">
        <v>13</v>
      </c>
      <c r="K445" s="567">
        <v>1638</v>
      </c>
      <c r="L445" s="567"/>
      <c r="M445" s="567">
        <v>126</v>
      </c>
      <c r="N445" s="567">
        <v>10</v>
      </c>
      <c r="O445" s="567">
        <v>1370</v>
      </c>
      <c r="P445" s="560"/>
      <c r="Q445" s="568">
        <v>137</v>
      </c>
    </row>
    <row r="446" spans="1:17" ht="14.45" customHeight="1" x14ac:dyDescent="0.2">
      <c r="A446" s="554" t="s">
        <v>1543</v>
      </c>
      <c r="B446" s="555" t="s">
        <v>1342</v>
      </c>
      <c r="C446" s="555" t="s">
        <v>1343</v>
      </c>
      <c r="D446" s="555" t="s">
        <v>1406</v>
      </c>
      <c r="E446" s="555" t="s">
        <v>1407</v>
      </c>
      <c r="F446" s="567">
        <v>3</v>
      </c>
      <c r="G446" s="567">
        <v>1500</v>
      </c>
      <c r="H446" s="567"/>
      <c r="I446" s="567">
        <v>500</v>
      </c>
      <c r="J446" s="567">
        <v>3</v>
      </c>
      <c r="K446" s="567">
        <v>1512</v>
      </c>
      <c r="L446" s="567"/>
      <c r="M446" s="567">
        <v>504</v>
      </c>
      <c r="N446" s="567">
        <v>8</v>
      </c>
      <c r="O446" s="567">
        <v>4336</v>
      </c>
      <c r="P446" s="560"/>
      <c r="Q446" s="568">
        <v>542</v>
      </c>
    </row>
    <row r="447" spans="1:17" ht="14.45" customHeight="1" x14ac:dyDescent="0.2">
      <c r="A447" s="554" t="s">
        <v>1543</v>
      </c>
      <c r="B447" s="555" t="s">
        <v>1342</v>
      </c>
      <c r="C447" s="555" t="s">
        <v>1343</v>
      </c>
      <c r="D447" s="555" t="s">
        <v>1408</v>
      </c>
      <c r="E447" s="555" t="s">
        <v>1409</v>
      </c>
      <c r="F447" s="567">
        <v>155</v>
      </c>
      <c r="G447" s="567">
        <v>71765</v>
      </c>
      <c r="H447" s="567"/>
      <c r="I447" s="567">
        <v>463</v>
      </c>
      <c r="J447" s="567">
        <v>119</v>
      </c>
      <c r="K447" s="567">
        <v>55573</v>
      </c>
      <c r="L447" s="567"/>
      <c r="M447" s="567">
        <v>467</v>
      </c>
      <c r="N447" s="567">
        <v>170</v>
      </c>
      <c r="O447" s="567">
        <v>83810</v>
      </c>
      <c r="P447" s="560"/>
      <c r="Q447" s="568">
        <v>493</v>
      </c>
    </row>
    <row r="448" spans="1:17" ht="14.45" customHeight="1" x14ac:dyDescent="0.2">
      <c r="A448" s="554" t="s">
        <v>1543</v>
      </c>
      <c r="B448" s="555" t="s">
        <v>1342</v>
      </c>
      <c r="C448" s="555" t="s">
        <v>1343</v>
      </c>
      <c r="D448" s="555" t="s">
        <v>1410</v>
      </c>
      <c r="E448" s="555" t="s">
        <v>1411</v>
      </c>
      <c r="F448" s="567">
        <v>476</v>
      </c>
      <c r="G448" s="567">
        <v>28084</v>
      </c>
      <c r="H448" s="567"/>
      <c r="I448" s="567">
        <v>59</v>
      </c>
      <c r="J448" s="567">
        <v>365</v>
      </c>
      <c r="K448" s="567">
        <v>21535</v>
      </c>
      <c r="L448" s="567"/>
      <c r="M448" s="567">
        <v>59</v>
      </c>
      <c r="N448" s="567">
        <v>550</v>
      </c>
      <c r="O448" s="567">
        <v>34650</v>
      </c>
      <c r="P448" s="560"/>
      <c r="Q448" s="568">
        <v>63</v>
      </c>
    </row>
    <row r="449" spans="1:17" ht="14.45" customHeight="1" x14ac:dyDescent="0.2">
      <c r="A449" s="554" t="s">
        <v>1543</v>
      </c>
      <c r="B449" s="555" t="s">
        <v>1342</v>
      </c>
      <c r="C449" s="555" t="s">
        <v>1343</v>
      </c>
      <c r="D449" s="555" t="s">
        <v>1418</v>
      </c>
      <c r="E449" s="555" t="s">
        <v>1419</v>
      </c>
      <c r="F449" s="567">
        <v>789</v>
      </c>
      <c r="G449" s="567">
        <v>141231</v>
      </c>
      <c r="H449" s="567"/>
      <c r="I449" s="567">
        <v>179</v>
      </c>
      <c r="J449" s="567">
        <v>622</v>
      </c>
      <c r="K449" s="567">
        <v>112582</v>
      </c>
      <c r="L449" s="567"/>
      <c r="M449" s="567">
        <v>181</v>
      </c>
      <c r="N449" s="567">
        <v>662</v>
      </c>
      <c r="O449" s="567">
        <v>125780</v>
      </c>
      <c r="P449" s="560"/>
      <c r="Q449" s="568">
        <v>190</v>
      </c>
    </row>
    <row r="450" spans="1:17" ht="14.45" customHeight="1" x14ac:dyDescent="0.2">
      <c r="A450" s="554" t="s">
        <v>1543</v>
      </c>
      <c r="B450" s="555" t="s">
        <v>1342</v>
      </c>
      <c r="C450" s="555" t="s">
        <v>1343</v>
      </c>
      <c r="D450" s="555" t="s">
        <v>1420</v>
      </c>
      <c r="E450" s="555" t="s">
        <v>1421</v>
      </c>
      <c r="F450" s="567">
        <v>10</v>
      </c>
      <c r="G450" s="567">
        <v>870</v>
      </c>
      <c r="H450" s="567"/>
      <c r="I450" s="567">
        <v>87</v>
      </c>
      <c r="J450" s="567">
        <v>16</v>
      </c>
      <c r="K450" s="567">
        <v>1408</v>
      </c>
      <c r="L450" s="567"/>
      <c r="M450" s="567">
        <v>88</v>
      </c>
      <c r="N450" s="567">
        <v>16</v>
      </c>
      <c r="O450" s="567">
        <v>1488</v>
      </c>
      <c r="P450" s="560"/>
      <c r="Q450" s="568">
        <v>93</v>
      </c>
    </row>
    <row r="451" spans="1:17" ht="14.45" customHeight="1" x14ac:dyDescent="0.2">
      <c r="A451" s="554" t="s">
        <v>1543</v>
      </c>
      <c r="B451" s="555" t="s">
        <v>1342</v>
      </c>
      <c r="C451" s="555" t="s">
        <v>1343</v>
      </c>
      <c r="D451" s="555" t="s">
        <v>1424</v>
      </c>
      <c r="E451" s="555" t="s">
        <v>1425</v>
      </c>
      <c r="F451" s="567">
        <v>25</v>
      </c>
      <c r="G451" s="567">
        <v>4300</v>
      </c>
      <c r="H451" s="567"/>
      <c r="I451" s="567">
        <v>172</v>
      </c>
      <c r="J451" s="567">
        <v>22</v>
      </c>
      <c r="K451" s="567">
        <v>3828</v>
      </c>
      <c r="L451" s="567"/>
      <c r="M451" s="567">
        <v>174</v>
      </c>
      <c r="N451" s="567">
        <v>32</v>
      </c>
      <c r="O451" s="567">
        <v>5856</v>
      </c>
      <c r="P451" s="560"/>
      <c r="Q451" s="568">
        <v>183</v>
      </c>
    </row>
    <row r="452" spans="1:17" ht="14.45" customHeight="1" x14ac:dyDescent="0.2">
      <c r="A452" s="554" t="s">
        <v>1543</v>
      </c>
      <c r="B452" s="555" t="s">
        <v>1342</v>
      </c>
      <c r="C452" s="555" t="s">
        <v>1343</v>
      </c>
      <c r="D452" s="555" t="s">
        <v>1426</v>
      </c>
      <c r="E452" s="555" t="s">
        <v>1427</v>
      </c>
      <c r="F452" s="567">
        <v>1</v>
      </c>
      <c r="G452" s="567">
        <v>31</v>
      </c>
      <c r="H452" s="567"/>
      <c r="I452" s="567">
        <v>31</v>
      </c>
      <c r="J452" s="567"/>
      <c r="K452" s="567"/>
      <c r="L452" s="567"/>
      <c r="M452" s="567"/>
      <c r="N452" s="567">
        <v>1</v>
      </c>
      <c r="O452" s="567">
        <v>32</v>
      </c>
      <c r="P452" s="560"/>
      <c r="Q452" s="568">
        <v>32</v>
      </c>
    </row>
    <row r="453" spans="1:17" ht="14.45" customHeight="1" x14ac:dyDescent="0.2">
      <c r="A453" s="554" t="s">
        <v>1543</v>
      </c>
      <c r="B453" s="555" t="s">
        <v>1342</v>
      </c>
      <c r="C453" s="555" t="s">
        <v>1343</v>
      </c>
      <c r="D453" s="555" t="s">
        <v>1430</v>
      </c>
      <c r="E453" s="555" t="s">
        <v>1431</v>
      </c>
      <c r="F453" s="567">
        <v>10</v>
      </c>
      <c r="G453" s="567">
        <v>2670</v>
      </c>
      <c r="H453" s="567"/>
      <c r="I453" s="567">
        <v>267</v>
      </c>
      <c r="J453" s="567">
        <v>6</v>
      </c>
      <c r="K453" s="567">
        <v>1614</v>
      </c>
      <c r="L453" s="567"/>
      <c r="M453" s="567">
        <v>269</v>
      </c>
      <c r="N453" s="567">
        <v>8</v>
      </c>
      <c r="O453" s="567">
        <v>2304</v>
      </c>
      <c r="P453" s="560"/>
      <c r="Q453" s="568">
        <v>288</v>
      </c>
    </row>
    <row r="454" spans="1:17" ht="14.45" customHeight="1" x14ac:dyDescent="0.2">
      <c r="A454" s="554" t="s">
        <v>1543</v>
      </c>
      <c r="B454" s="555" t="s">
        <v>1342</v>
      </c>
      <c r="C454" s="555" t="s">
        <v>1343</v>
      </c>
      <c r="D454" s="555" t="s">
        <v>1432</v>
      </c>
      <c r="E454" s="555" t="s">
        <v>1433</v>
      </c>
      <c r="F454" s="567">
        <v>5</v>
      </c>
      <c r="G454" s="567">
        <v>10730</v>
      </c>
      <c r="H454" s="567"/>
      <c r="I454" s="567">
        <v>2146</v>
      </c>
      <c r="J454" s="567">
        <v>4</v>
      </c>
      <c r="K454" s="567">
        <v>8628</v>
      </c>
      <c r="L454" s="567"/>
      <c r="M454" s="567">
        <v>2157</v>
      </c>
      <c r="N454" s="567">
        <v>5</v>
      </c>
      <c r="O454" s="567">
        <v>11490</v>
      </c>
      <c r="P454" s="560"/>
      <c r="Q454" s="568">
        <v>2298</v>
      </c>
    </row>
    <row r="455" spans="1:17" ht="14.45" customHeight="1" x14ac:dyDescent="0.2">
      <c r="A455" s="554" t="s">
        <v>1543</v>
      </c>
      <c r="B455" s="555" t="s">
        <v>1342</v>
      </c>
      <c r="C455" s="555" t="s">
        <v>1343</v>
      </c>
      <c r="D455" s="555" t="s">
        <v>1434</v>
      </c>
      <c r="E455" s="555" t="s">
        <v>1435</v>
      </c>
      <c r="F455" s="567">
        <v>7</v>
      </c>
      <c r="G455" s="567">
        <v>1708</v>
      </c>
      <c r="H455" s="567"/>
      <c r="I455" s="567">
        <v>244</v>
      </c>
      <c r="J455" s="567">
        <v>2</v>
      </c>
      <c r="K455" s="567">
        <v>492</v>
      </c>
      <c r="L455" s="567"/>
      <c r="M455" s="567">
        <v>246</v>
      </c>
      <c r="N455" s="567">
        <v>5</v>
      </c>
      <c r="O455" s="567">
        <v>1325</v>
      </c>
      <c r="P455" s="560"/>
      <c r="Q455" s="568">
        <v>265</v>
      </c>
    </row>
    <row r="456" spans="1:17" ht="14.45" customHeight="1" x14ac:dyDescent="0.2">
      <c r="A456" s="554" t="s">
        <v>1543</v>
      </c>
      <c r="B456" s="555" t="s">
        <v>1342</v>
      </c>
      <c r="C456" s="555" t="s">
        <v>1343</v>
      </c>
      <c r="D456" s="555" t="s">
        <v>1436</v>
      </c>
      <c r="E456" s="555" t="s">
        <v>1437</v>
      </c>
      <c r="F456" s="567">
        <v>1</v>
      </c>
      <c r="G456" s="567">
        <v>435</v>
      </c>
      <c r="H456" s="567"/>
      <c r="I456" s="567">
        <v>435</v>
      </c>
      <c r="J456" s="567">
        <v>1</v>
      </c>
      <c r="K456" s="567">
        <v>442</v>
      </c>
      <c r="L456" s="567"/>
      <c r="M456" s="567">
        <v>442</v>
      </c>
      <c r="N456" s="567">
        <v>3</v>
      </c>
      <c r="O456" s="567">
        <v>1368</v>
      </c>
      <c r="P456" s="560"/>
      <c r="Q456" s="568">
        <v>456</v>
      </c>
    </row>
    <row r="457" spans="1:17" ht="14.45" customHeight="1" x14ac:dyDescent="0.2">
      <c r="A457" s="554" t="s">
        <v>1543</v>
      </c>
      <c r="B457" s="555" t="s">
        <v>1342</v>
      </c>
      <c r="C457" s="555" t="s">
        <v>1343</v>
      </c>
      <c r="D457" s="555" t="s">
        <v>1441</v>
      </c>
      <c r="E457" s="555" t="s">
        <v>1442</v>
      </c>
      <c r="F457" s="567">
        <v>7</v>
      </c>
      <c r="G457" s="567">
        <v>36834</v>
      </c>
      <c r="H457" s="567"/>
      <c r="I457" s="567">
        <v>5262</v>
      </c>
      <c r="J457" s="567">
        <v>4</v>
      </c>
      <c r="K457" s="567">
        <v>21164</v>
      </c>
      <c r="L457" s="567"/>
      <c r="M457" s="567">
        <v>5291</v>
      </c>
      <c r="N457" s="567">
        <v>3</v>
      </c>
      <c r="O457" s="567">
        <v>16392</v>
      </c>
      <c r="P457" s="560"/>
      <c r="Q457" s="568">
        <v>5464</v>
      </c>
    </row>
    <row r="458" spans="1:17" ht="14.45" customHeight="1" x14ac:dyDescent="0.2">
      <c r="A458" s="554" t="s">
        <v>1543</v>
      </c>
      <c r="B458" s="555" t="s">
        <v>1342</v>
      </c>
      <c r="C458" s="555" t="s">
        <v>1343</v>
      </c>
      <c r="D458" s="555" t="s">
        <v>1447</v>
      </c>
      <c r="E458" s="555" t="s">
        <v>1448</v>
      </c>
      <c r="F458" s="567">
        <v>1</v>
      </c>
      <c r="G458" s="567">
        <v>1118</v>
      </c>
      <c r="H458" s="567"/>
      <c r="I458" s="567">
        <v>1118</v>
      </c>
      <c r="J458" s="567">
        <v>1</v>
      </c>
      <c r="K458" s="567">
        <v>1132</v>
      </c>
      <c r="L458" s="567"/>
      <c r="M458" s="567">
        <v>1132</v>
      </c>
      <c r="N458" s="567"/>
      <c r="O458" s="567"/>
      <c r="P458" s="560"/>
      <c r="Q458" s="568"/>
    </row>
    <row r="459" spans="1:17" ht="14.45" customHeight="1" x14ac:dyDescent="0.2">
      <c r="A459" s="554" t="s">
        <v>1543</v>
      </c>
      <c r="B459" s="555" t="s">
        <v>1342</v>
      </c>
      <c r="C459" s="555" t="s">
        <v>1343</v>
      </c>
      <c r="D459" s="555" t="s">
        <v>1453</v>
      </c>
      <c r="E459" s="555" t="s">
        <v>1454</v>
      </c>
      <c r="F459" s="567"/>
      <c r="G459" s="567"/>
      <c r="H459" s="567"/>
      <c r="I459" s="567"/>
      <c r="J459" s="567"/>
      <c r="K459" s="567"/>
      <c r="L459" s="567"/>
      <c r="M459" s="567"/>
      <c r="N459" s="567">
        <v>1</v>
      </c>
      <c r="O459" s="567">
        <v>2601</v>
      </c>
      <c r="P459" s="560"/>
      <c r="Q459" s="568">
        <v>2601</v>
      </c>
    </row>
    <row r="460" spans="1:17" ht="14.45" customHeight="1" x14ac:dyDescent="0.2">
      <c r="A460" s="554" t="s">
        <v>1543</v>
      </c>
      <c r="B460" s="555" t="s">
        <v>1342</v>
      </c>
      <c r="C460" s="555" t="s">
        <v>1343</v>
      </c>
      <c r="D460" s="555" t="s">
        <v>1461</v>
      </c>
      <c r="E460" s="555" t="s">
        <v>1462</v>
      </c>
      <c r="F460" s="567">
        <v>8</v>
      </c>
      <c r="G460" s="567">
        <v>38424</v>
      </c>
      <c r="H460" s="567"/>
      <c r="I460" s="567">
        <v>4803</v>
      </c>
      <c r="J460" s="567">
        <v>4</v>
      </c>
      <c r="K460" s="567">
        <v>19296</v>
      </c>
      <c r="L460" s="567"/>
      <c r="M460" s="567">
        <v>4824</v>
      </c>
      <c r="N460" s="567">
        <v>15</v>
      </c>
      <c r="O460" s="567">
        <v>73335</v>
      </c>
      <c r="P460" s="560"/>
      <c r="Q460" s="568">
        <v>4889</v>
      </c>
    </row>
    <row r="461" spans="1:17" ht="14.45" customHeight="1" x14ac:dyDescent="0.2">
      <c r="A461" s="554" t="s">
        <v>1543</v>
      </c>
      <c r="B461" s="555" t="s">
        <v>1342</v>
      </c>
      <c r="C461" s="555" t="s">
        <v>1343</v>
      </c>
      <c r="D461" s="555" t="s">
        <v>1463</v>
      </c>
      <c r="E461" s="555" t="s">
        <v>1464</v>
      </c>
      <c r="F461" s="567">
        <v>1</v>
      </c>
      <c r="G461" s="567">
        <v>612</v>
      </c>
      <c r="H461" s="567"/>
      <c r="I461" s="567">
        <v>612</v>
      </c>
      <c r="J461" s="567"/>
      <c r="K461" s="567"/>
      <c r="L461" s="567"/>
      <c r="M461" s="567"/>
      <c r="N461" s="567">
        <v>2</v>
      </c>
      <c r="O461" s="567">
        <v>1284</v>
      </c>
      <c r="P461" s="560"/>
      <c r="Q461" s="568">
        <v>642</v>
      </c>
    </row>
    <row r="462" spans="1:17" ht="14.45" customHeight="1" x14ac:dyDescent="0.2">
      <c r="A462" s="554" t="s">
        <v>1543</v>
      </c>
      <c r="B462" s="555" t="s">
        <v>1342</v>
      </c>
      <c r="C462" s="555" t="s">
        <v>1343</v>
      </c>
      <c r="D462" s="555" t="s">
        <v>1475</v>
      </c>
      <c r="E462" s="555" t="s">
        <v>1476</v>
      </c>
      <c r="F462" s="567">
        <v>5</v>
      </c>
      <c r="G462" s="567">
        <v>5710</v>
      </c>
      <c r="H462" s="567"/>
      <c r="I462" s="567">
        <v>1142</v>
      </c>
      <c r="J462" s="567">
        <v>6</v>
      </c>
      <c r="K462" s="567">
        <v>6864</v>
      </c>
      <c r="L462" s="567"/>
      <c r="M462" s="567">
        <v>1144</v>
      </c>
      <c r="N462" s="567">
        <v>11</v>
      </c>
      <c r="O462" s="567">
        <v>12749</v>
      </c>
      <c r="P462" s="560"/>
      <c r="Q462" s="568">
        <v>1159</v>
      </c>
    </row>
    <row r="463" spans="1:17" ht="14.45" customHeight="1" x14ac:dyDescent="0.2">
      <c r="A463" s="554" t="s">
        <v>1543</v>
      </c>
      <c r="B463" s="555" t="s">
        <v>1342</v>
      </c>
      <c r="C463" s="555" t="s">
        <v>1343</v>
      </c>
      <c r="D463" s="555" t="s">
        <v>1477</v>
      </c>
      <c r="E463" s="555" t="s">
        <v>1478</v>
      </c>
      <c r="F463" s="567"/>
      <c r="G463" s="567"/>
      <c r="H463" s="567"/>
      <c r="I463" s="567"/>
      <c r="J463" s="567"/>
      <c r="K463" s="567"/>
      <c r="L463" s="567"/>
      <c r="M463" s="567"/>
      <c r="N463" s="567">
        <v>1</v>
      </c>
      <c r="O463" s="567">
        <v>562</v>
      </c>
      <c r="P463" s="560"/>
      <c r="Q463" s="568">
        <v>562</v>
      </c>
    </row>
    <row r="464" spans="1:17" ht="14.45" customHeight="1" x14ac:dyDescent="0.2">
      <c r="A464" s="554" t="s">
        <v>1543</v>
      </c>
      <c r="B464" s="555" t="s">
        <v>1342</v>
      </c>
      <c r="C464" s="555" t="s">
        <v>1343</v>
      </c>
      <c r="D464" s="555" t="s">
        <v>1487</v>
      </c>
      <c r="E464" s="555" t="s">
        <v>1488</v>
      </c>
      <c r="F464" s="567"/>
      <c r="G464" s="567"/>
      <c r="H464" s="567"/>
      <c r="I464" s="567"/>
      <c r="J464" s="567"/>
      <c r="K464" s="567"/>
      <c r="L464" s="567"/>
      <c r="M464" s="567"/>
      <c r="N464" s="567">
        <v>2</v>
      </c>
      <c r="O464" s="567">
        <v>582</v>
      </c>
      <c r="P464" s="560"/>
      <c r="Q464" s="568">
        <v>291</v>
      </c>
    </row>
    <row r="465" spans="1:17" ht="14.45" customHeight="1" x14ac:dyDescent="0.2">
      <c r="A465" s="554" t="s">
        <v>1543</v>
      </c>
      <c r="B465" s="555" t="s">
        <v>1493</v>
      </c>
      <c r="C465" s="555" t="s">
        <v>1343</v>
      </c>
      <c r="D465" s="555" t="s">
        <v>1494</v>
      </c>
      <c r="E465" s="555" t="s">
        <v>1495</v>
      </c>
      <c r="F465" s="567">
        <v>2</v>
      </c>
      <c r="G465" s="567">
        <v>2078</v>
      </c>
      <c r="H465" s="567"/>
      <c r="I465" s="567">
        <v>1039</v>
      </c>
      <c r="J465" s="567"/>
      <c r="K465" s="567"/>
      <c r="L465" s="567"/>
      <c r="M465" s="567"/>
      <c r="N465" s="567"/>
      <c r="O465" s="567"/>
      <c r="P465" s="560"/>
      <c r="Q465" s="568"/>
    </row>
    <row r="466" spans="1:17" ht="14.45" customHeight="1" x14ac:dyDescent="0.2">
      <c r="A466" s="554" t="s">
        <v>1543</v>
      </c>
      <c r="B466" s="555" t="s">
        <v>1493</v>
      </c>
      <c r="C466" s="555" t="s">
        <v>1343</v>
      </c>
      <c r="D466" s="555" t="s">
        <v>1496</v>
      </c>
      <c r="E466" s="555" t="s">
        <v>1497</v>
      </c>
      <c r="F466" s="567">
        <v>1</v>
      </c>
      <c r="G466" s="567">
        <v>223</v>
      </c>
      <c r="H466" s="567"/>
      <c r="I466" s="567">
        <v>223</v>
      </c>
      <c r="J466" s="567"/>
      <c r="K466" s="567"/>
      <c r="L466" s="567"/>
      <c r="M466" s="567"/>
      <c r="N466" s="567"/>
      <c r="O466" s="567"/>
      <c r="P466" s="560"/>
      <c r="Q466" s="568"/>
    </row>
    <row r="467" spans="1:17" ht="14.45" customHeight="1" x14ac:dyDescent="0.2">
      <c r="A467" s="554" t="s">
        <v>1544</v>
      </c>
      <c r="B467" s="555" t="s">
        <v>1342</v>
      </c>
      <c r="C467" s="555" t="s">
        <v>1343</v>
      </c>
      <c r="D467" s="555" t="s">
        <v>1346</v>
      </c>
      <c r="E467" s="555" t="s">
        <v>1347</v>
      </c>
      <c r="F467" s="567">
        <v>98</v>
      </c>
      <c r="G467" s="567">
        <v>5782</v>
      </c>
      <c r="H467" s="567"/>
      <c r="I467" s="567">
        <v>59</v>
      </c>
      <c r="J467" s="567">
        <v>71</v>
      </c>
      <c r="K467" s="567">
        <v>4189</v>
      </c>
      <c r="L467" s="567"/>
      <c r="M467" s="567">
        <v>59</v>
      </c>
      <c r="N467" s="567">
        <v>64</v>
      </c>
      <c r="O467" s="567">
        <v>4032</v>
      </c>
      <c r="P467" s="560"/>
      <c r="Q467" s="568">
        <v>63</v>
      </c>
    </row>
    <row r="468" spans="1:17" ht="14.45" customHeight="1" x14ac:dyDescent="0.2">
      <c r="A468" s="554" t="s">
        <v>1544</v>
      </c>
      <c r="B468" s="555" t="s">
        <v>1342</v>
      </c>
      <c r="C468" s="555" t="s">
        <v>1343</v>
      </c>
      <c r="D468" s="555" t="s">
        <v>1348</v>
      </c>
      <c r="E468" s="555" t="s">
        <v>1349</v>
      </c>
      <c r="F468" s="567">
        <v>28</v>
      </c>
      <c r="G468" s="567">
        <v>3696</v>
      </c>
      <c r="H468" s="567"/>
      <c r="I468" s="567">
        <v>132</v>
      </c>
      <c r="J468" s="567">
        <v>23</v>
      </c>
      <c r="K468" s="567">
        <v>3059</v>
      </c>
      <c r="L468" s="567"/>
      <c r="M468" s="567">
        <v>133</v>
      </c>
      <c r="N468" s="567">
        <v>16</v>
      </c>
      <c r="O468" s="567">
        <v>2288</v>
      </c>
      <c r="P468" s="560"/>
      <c r="Q468" s="568">
        <v>143</v>
      </c>
    </row>
    <row r="469" spans="1:17" ht="14.45" customHeight="1" x14ac:dyDescent="0.2">
      <c r="A469" s="554" t="s">
        <v>1544</v>
      </c>
      <c r="B469" s="555" t="s">
        <v>1342</v>
      </c>
      <c r="C469" s="555" t="s">
        <v>1343</v>
      </c>
      <c r="D469" s="555" t="s">
        <v>1350</v>
      </c>
      <c r="E469" s="555" t="s">
        <v>1351</v>
      </c>
      <c r="F469" s="567">
        <v>2</v>
      </c>
      <c r="G469" s="567">
        <v>380</v>
      </c>
      <c r="H469" s="567"/>
      <c r="I469" s="567">
        <v>190</v>
      </c>
      <c r="J469" s="567"/>
      <c r="K469" s="567"/>
      <c r="L469" s="567"/>
      <c r="M469" s="567"/>
      <c r="N469" s="567"/>
      <c r="O469" s="567"/>
      <c r="P469" s="560"/>
      <c r="Q469" s="568"/>
    </row>
    <row r="470" spans="1:17" ht="14.45" customHeight="1" x14ac:dyDescent="0.2">
      <c r="A470" s="554" t="s">
        <v>1544</v>
      </c>
      <c r="B470" s="555" t="s">
        <v>1342</v>
      </c>
      <c r="C470" s="555" t="s">
        <v>1343</v>
      </c>
      <c r="D470" s="555" t="s">
        <v>1352</v>
      </c>
      <c r="E470" s="555" t="s">
        <v>1353</v>
      </c>
      <c r="F470" s="567">
        <v>7</v>
      </c>
      <c r="G470" s="567">
        <v>2877</v>
      </c>
      <c r="H470" s="567"/>
      <c r="I470" s="567">
        <v>411</v>
      </c>
      <c r="J470" s="567">
        <v>2</v>
      </c>
      <c r="K470" s="567">
        <v>826</v>
      </c>
      <c r="L470" s="567"/>
      <c r="M470" s="567">
        <v>413</v>
      </c>
      <c r="N470" s="567"/>
      <c r="O470" s="567"/>
      <c r="P470" s="560"/>
      <c r="Q470" s="568"/>
    </row>
    <row r="471" spans="1:17" ht="14.45" customHeight="1" x14ac:dyDescent="0.2">
      <c r="A471" s="554" t="s">
        <v>1544</v>
      </c>
      <c r="B471" s="555" t="s">
        <v>1342</v>
      </c>
      <c r="C471" s="555" t="s">
        <v>1343</v>
      </c>
      <c r="D471" s="555" t="s">
        <v>1354</v>
      </c>
      <c r="E471" s="555" t="s">
        <v>1355</v>
      </c>
      <c r="F471" s="567">
        <v>11</v>
      </c>
      <c r="G471" s="567">
        <v>2013</v>
      </c>
      <c r="H471" s="567"/>
      <c r="I471" s="567">
        <v>183</v>
      </c>
      <c r="J471" s="567">
        <v>26</v>
      </c>
      <c r="K471" s="567">
        <v>4810</v>
      </c>
      <c r="L471" s="567"/>
      <c r="M471" s="567">
        <v>185</v>
      </c>
      <c r="N471" s="567">
        <v>17</v>
      </c>
      <c r="O471" s="567">
        <v>3315</v>
      </c>
      <c r="P471" s="560"/>
      <c r="Q471" s="568">
        <v>195</v>
      </c>
    </row>
    <row r="472" spans="1:17" ht="14.45" customHeight="1" x14ac:dyDescent="0.2">
      <c r="A472" s="554" t="s">
        <v>1544</v>
      </c>
      <c r="B472" s="555" t="s">
        <v>1342</v>
      </c>
      <c r="C472" s="555" t="s">
        <v>1343</v>
      </c>
      <c r="D472" s="555" t="s">
        <v>1358</v>
      </c>
      <c r="E472" s="555" t="s">
        <v>1359</v>
      </c>
      <c r="F472" s="567">
        <v>24</v>
      </c>
      <c r="G472" s="567">
        <v>8184</v>
      </c>
      <c r="H472" s="567"/>
      <c r="I472" s="567">
        <v>341</v>
      </c>
      <c r="J472" s="567">
        <v>29</v>
      </c>
      <c r="K472" s="567">
        <v>9976</v>
      </c>
      <c r="L472" s="567"/>
      <c r="M472" s="567">
        <v>344</v>
      </c>
      <c r="N472" s="567">
        <v>19</v>
      </c>
      <c r="O472" s="567">
        <v>6916</v>
      </c>
      <c r="P472" s="560"/>
      <c r="Q472" s="568">
        <v>364</v>
      </c>
    </row>
    <row r="473" spans="1:17" ht="14.45" customHeight="1" x14ac:dyDescent="0.2">
      <c r="A473" s="554" t="s">
        <v>1544</v>
      </c>
      <c r="B473" s="555" t="s">
        <v>1342</v>
      </c>
      <c r="C473" s="555" t="s">
        <v>1343</v>
      </c>
      <c r="D473" s="555" t="s">
        <v>1360</v>
      </c>
      <c r="E473" s="555" t="s">
        <v>1361</v>
      </c>
      <c r="F473" s="567">
        <v>37</v>
      </c>
      <c r="G473" s="567">
        <v>17094</v>
      </c>
      <c r="H473" s="567"/>
      <c r="I473" s="567">
        <v>462</v>
      </c>
      <c r="J473" s="567">
        <v>5</v>
      </c>
      <c r="K473" s="567">
        <v>2320</v>
      </c>
      <c r="L473" s="567"/>
      <c r="M473" s="567">
        <v>464</v>
      </c>
      <c r="N473" s="567"/>
      <c r="O473" s="567"/>
      <c r="P473" s="560"/>
      <c r="Q473" s="568"/>
    </row>
    <row r="474" spans="1:17" ht="14.45" customHeight="1" x14ac:dyDescent="0.2">
      <c r="A474" s="554" t="s">
        <v>1544</v>
      </c>
      <c r="B474" s="555" t="s">
        <v>1342</v>
      </c>
      <c r="C474" s="555" t="s">
        <v>1343</v>
      </c>
      <c r="D474" s="555" t="s">
        <v>1362</v>
      </c>
      <c r="E474" s="555" t="s">
        <v>1363</v>
      </c>
      <c r="F474" s="567">
        <v>434</v>
      </c>
      <c r="G474" s="567">
        <v>152334</v>
      </c>
      <c r="H474" s="567"/>
      <c r="I474" s="567">
        <v>351</v>
      </c>
      <c r="J474" s="567">
        <v>357</v>
      </c>
      <c r="K474" s="567">
        <v>126021</v>
      </c>
      <c r="L474" s="567"/>
      <c r="M474" s="567">
        <v>353</v>
      </c>
      <c r="N474" s="567">
        <v>344</v>
      </c>
      <c r="O474" s="567">
        <v>125216</v>
      </c>
      <c r="P474" s="560"/>
      <c r="Q474" s="568">
        <v>364</v>
      </c>
    </row>
    <row r="475" spans="1:17" ht="14.45" customHeight="1" x14ac:dyDescent="0.2">
      <c r="A475" s="554" t="s">
        <v>1544</v>
      </c>
      <c r="B475" s="555" t="s">
        <v>1342</v>
      </c>
      <c r="C475" s="555" t="s">
        <v>1343</v>
      </c>
      <c r="D475" s="555" t="s">
        <v>1364</v>
      </c>
      <c r="E475" s="555" t="s">
        <v>1365</v>
      </c>
      <c r="F475" s="567">
        <v>4</v>
      </c>
      <c r="G475" s="567">
        <v>6640</v>
      </c>
      <c r="H475" s="567"/>
      <c r="I475" s="567">
        <v>1660</v>
      </c>
      <c r="J475" s="567"/>
      <c r="K475" s="567"/>
      <c r="L475" s="567"/>
      <c r="M475" s="567"/>
      <c r="N475" s="567"/>
      <c r="O475" s="567"/>
      <c r="P475" s="560"/>
      <c r="Q475" s="568"/>
    </row>
    <row r="476" spans="1:17" ht="14.45" customHeight="1" x14ac:dyDescent="0.2">
      <c r="A476" s="554" t="s">
        <v>1544</v>
      </c>
      <c r="B476" s="555" t="s">
        <v>1342</v>
      </c>
      <c r="C476" s="555" t="s">
        <v>1343</v>
      </c>
      <c r="D476" s="555" t="s">
        <v>1368</v>
      </c>
      <c r="E476" s="555" t="s">
        <v>1369</v>
      </c>
      <c r="F476" s="567">
        <v>3</v>
      </c>
      <c r="G476" s="567">
        <v>354</v>
      </c>
      <c r="H476" s="567"/>
      <c r="I476" s="567">
        <v>118</v>
      </c>
      <c r="J476" s="567"/>
      <c r="K476" s="567"/>
      <c r="L476" s="567"/>
      <c r="M476" s="567"/>
      <c r="N476" s="567"/>
      <c r="O476" s="567"/>
      <c r="P476" s="560"/>
      <c r="Q476" s="568"/>
    </row>
    <row r="477" spans="1:17" ht="14.45" customHeight="1" x14ac:dyDescent="0.2">
      <c r="A477" s="554" t="s">
        <v>1544</v>
      </c>
      <c r="B477" s="555" t="s">
        <v>1342</v>
      </c>
      <c r="C477" s="555" t="s">
        <v>1343</v>
      </c>
      <c r="D477" s="555" t="s">
        <v>1378</v>
      </c>
      <c r="E477" s="555" t="s">
        <v>1379</v>
      </c>
      <c r="F477" s="567">
        <v>4</v>
      </c>
      <c r="G477" s="567">
        <v>152</v>
      </c>
      <c r="H477" s="567"/>
      <c r="I477" s="567">
        <v>38</v>
      </c>
      <c r="J477" s="567">
        <v>1</v>
      </c>
      <c r="K477" s="567">
        <v>39</v>
      </c>
      <c r="L477" s="567"/>
      <c r="M477" s="567">
        <v>39</v>
      </c>
      <c r="N477" s="567">
        <v>1</v>
      </c>
      <c r="O477" s="567">
        <v>40</v>
      </c>
      <c r="P477" s="560"/>
      <c r="Q477" s="568">
        <v>40</v>
      </c>
    </row>
    <row r="478" spans="1:17" ht="14.45" customHeight="1" x14ac:dyDescent="0.2">
      <c r="A478" s="554" t="s">
        <v>1544</v>
      </c>
      <c r="B478" s="555" t="s">
        <v>1342</v>
      </c>
      <c r="C478" s="555" t="s">
        <v>1343</v>
      </c>
      <c r="D478" s="555" t="s">
        <v>1386</v>
      </c>
      <c r="E478" s="555" t="s">
        <v>1387</v>
      </c>
      <c r="F478" s="567">
        <v>98</v>
      </c>
      <c r="G478" s="567">
        <v>30184</v>
      </c>
      <c r="H478" s="567"/>
      <c r="I478" s="567">
        <v>308</v>
      </c>
      <c r="J478" s="567">
        <v>80</v>
      </c>
      <c r="K478" s="567">
        <v>24800</v>
      </c>
      <c r="L478" s="567"/>
      <c r="M478" s="567">
        <v>310</v>
      </c>
      <c r="N478" s="567">
        <v>71</v>
      </c>
      <c r="O478" s="567">
        <v>23643</v>
      </c>
      <c r="P478" s="560"/>
      <c r="Q478" s="568">
        <v>333</v>
      </c>
    </row>
    <row r="479" spans="1:17" ht="14.45" customHeight="1" x14ac:dyDescent="0.2">
      <c r="A479" s="554" t="s">
        <v>1544</v>
      </c>
      <c r="B479" s="555" t="s">
        <v>1342</v>
      </c>
      <c r="C479" s="555" t="s">
        <v>1343</v>
      </c>
      <c r="D479" s="555" t="s">
        <v>1390</v>
      </c>
      <c r="E479" s="555" t="s">
        <v>1391</v>
      </c>
      <c r="F479" s="567">
        <v>58</v>
      </c>
      <c r="G479" s="567">
        <v>28942</v>
      </c>
      <c r="H479" s="567"/>
      <c r="I479" s="567">
        <v>499</v>
      </c>
      <c r="J479" s="567">
        <v>42</v>
      </c>
      <c r="K479" s="567">
        <v>21126</v>
      </c>
      <c r="L479" s="567"/>
      <c r="M479" s="567">
        <v>503</v>
      </c>
      <c r="N479" s="567">
        <v>40</v>
      </c>
      <c r="O479" s="567">
        <v>21640</v>
      </c>
      <c r="P479" s="560"/>
      <c r="Q479" s="568">
        <v>541</v>
      </c>
    </row>
    <row r="480" spans="1:17" ht="14.45" customHeight="1" x14ac:dyDescent="0.2">
      <c r="A480" s="554" t="s">
        <v>1544</v>
      </c>
      <c r="B480" s="555" t="s">
        <v>1342</v>
      </c>
      <c r="C480" s="555" t="s">
        <v>1343</v>
      </c>
      <c r="D480" s="555" t="s">
        <v>1394</v>
      </c>
      <c r="E480" s="555" t="s">
        <v>1395</v>
      </c>
      <c r="F480" s="567">
        <v>136</v>
      </c>
      <c r="G480" s="567">
        <v>51136</v>
      </c>
      <c r="H480" s="567"/>
      <c r="I480" s="567">
        <v>376</v>
      </c>
      <c r="J480" s="567">
        <v>107</v>
      </c>
      <c r="K480" s="567">
        <v>40660</v>
      </c>
      <c r="L480" s="567"/>
      <c r="M480" s="567">
        <v>380</v>
      </c>
      <c r="N480" s="567">
        <v>98</v>
      </c>
      <c r="O480" s="567">
        <v>39200</v>
      </c>
      <c r="P480" s="560"/>
      <c r="Q480" s="568">
        <v>400</v>
      </c>
    </row>
    <row r="481" spans="1:17" ht="14.45" customHeight="1" x14ac:dyDescent="0.2">
      <c r="A481" s="554" t="s">
        <v>1544</v>
      </c>
      <c r="B481" s="555" t="s">
        <v>1342</v>
      </c>
      <c r="C481" s="555" t="s">
        <v>1343</v>
      </c>
      <c r="D481" s="555" t="s">
        <v>1402</v>
      </c>
      <c r="E481" s="555" t="s">
        <v>1403</v>
      </c>
      <c r="F481" s="567"/>
      <c r="G481" s="567"/>
      <c r="H481" s="567"/>
      <c r="I481" s="567"/>
      <c r="J481" s="567">
        <v>8</v>
      </c>
      <c r="K481" s="567">
        <v>912</v>
      </c>
      <c r="L481" s="567"/>
      <c r="M481" s="567">
        <v>114</v>
      </c>
      <c r="N481" s="567">
        <v>7</v>
      </c>
      <c r="O481" s="567">
        <v>854</v>
      </c>
      <c r="P481" s="560"/>
      <c r="Q481" s="568">
        <v>122</v>
      </c>
    </row>
    <row r="482" spans="1:17" ht="14.45" customHeight="1" x14ac:dyDescent="0.2">
      <c r="A482" s="554" t="s">
        <v>1544</v>
      </c>
      <c r="B482" s="555" t="s">
        <v>1342</v>
      </c>
      <c r="C482" s="555" t="s">
        <v>1343</v>
      </c>
      <c r="D482" s="555" t="s">
        <v>1404</v>
      </c>
      <c r="E482" s="555" t="s">
        <v>1405</v>
      </c>
      <c r="F482" s="567">
        <v>4</v>
      </c>
      <c r="G482" s="567">
        <v>504</v>
      </c>
      <c r="H482" s="567"/>
      <c r="I482" s="567">
        <v>126</v>
      </c>
      <c r="J482" s="567"/>
      <c r="K482" s="567"/>
      <c r="L482" s="567"/>
      <c r="M482" s="567"/>
      <c r="N482" s="567">
        <v>4</v>
      </c>
      <c r="O482" s="567">
        <v>548</v>
      </c>
      <c r="P482" s="560"/>
      <c r="Q482" s="568">
        <v>137</v>
      </c>
    </row>
    <row r="483" spans="1:17" ht="14.45" customHeight="1" x14ac:dyDescent="0.2">
      <c r="A483" s="554" t="s">
        <v>1544</v>
      </c>
      <c r="B483" s="555" t="s">
        <v>1342</v>
      </c>
      <c r="C483" s="555" t="s">
        <v>1343</v>
      </c>
      <c r="D483" s="555" t="s">
        <v>1406</v>
      </c>
      <c r="E483" s="555" t="s">
        <v>1407</v>
      </c>
      <c r="F483" s="567">
        <v>2</v>
      </c>
      <c r="G483" s="567">
        <v>1000</v>
      </c>
      <c r="H483" s="567"/>
      <c r="I483" s="567">
        <v>500</v>
      </c>
      <c r="J483" s="567">
        <v>1</v>
      </c>
      <c r="K483" s="567">
        <v>504</v>
      </c>
      <c r="L483" s="567"/>
      <c r="M483" s="567">
        <v>504</v>
      </c>
      <c r="N483" s="567">
        <v>1</v>
      </c>
      <c r="O483" s="567">
        <v>542</v>
      </c>
      <c r="P483" s="560"/>
      <c r="Q483" s="568">
        <v>542</v>
      </c>
    </row>
    <row r="484" spans="1:17" ht="14.45" customHeight="1" x14ac:dyDescent="0.2">
      <c r="A484" s="554" t="s">
        <v>1544</v>
      </c>
      <c r="B484" s="555" t="s">
        <v>1342</v>
      </c>
      <c r="C484" s="555" t="s">
        <v>1343</v>
      </c>
      <c r="D484" s="555" t="s">
        <v>1408</v>
      </c>
      <c r="E484" s="555" t="s">
        <v>1409</v>
      </c>
      <c r="F484" s="567">
        <v>10</v>
      </c>
      <c r="G484" s="567">
        <v>4630</v>
      </c>
      <c r="H484" s="567"/>
      <c r="I484" s="567">
        <v>463</v>
      </c>
      <c r="J484" s="567">
        <v>32</v>
      </c>
      <c r="K484" s="567">
        <v>14944</v>
      </c>
      <c r="L484" s="567"/>
      <c r="M484" s="567">
        <v>467</v>
      </c>
      <c r="N484" s="567">
        <v>27</v>
      </c>
      <c r="O484" s="567">
        <v>13311</v>
      </c>
      <c r="P484" s="560"/>
      <c r="Q484" s="568">
        <v>493</v>
      </c>
    </row>
    <row r="485" spans="1:17" ht="14.45" customHeight="1" x14ac:dyDescent="0.2">
      <c r="A485" s="554" t="s">
        <v>1544</v>
      </c>
      <c r="B485" s="555" t="s">
        <v>1342</v>
      </c>
      <c r="C485" s="555" t="s">
        <v>1343</v>
      </c>
      <c r="D485" s="555" t="s">
        <v>1410</v>
      </c>
      <c r="E485" s="555" t="s">
        <v>1411</v>
      </c>
      <c r="F485" s="567">
        <v>59</v>
      </c>
      <c r="G485" s="567">
        <v>3481</v>
      </c>
      <c r="H485" s="567"/>
      <c r="I485" s="567">
        <v>59</v>
      </c>
      <c r="J485" s="567">
        <v>44</v>
      </c>
      <c r="K485" s="567">
        <v>2596</v>
      </c>
      <c r="L485" s="567"/>
      <c r="M485" s="567">
        <v>59</v>
      </c>
      <c r="N485" s="567">
        <v>39</v>
      </c>
      <c r="O485" s="567">
        <v>2457</v>
      </c>
      <c r="P485" s="560"/>
      <c r="Q485" s="568">
        <v>63</v>
      </c>
    </row>
    <row r="486" spans="1:17" ht="14.45" customHeight="1" x14ac:dyDescent="0.2">
      <c r="A486" s="554" t="s">
        <v>1544</v>
      </c>
      <c r="B486" s="555" t="s">
        <v>1342</v>
      </c>
      <c r="C486" s="555" t="s">
        <v>1343</v>
      </c>
      <c r="D486" s="555" t="s">
        <v>1418</v>
      </c>
      <c r="E486" s="555" t="s">
        <v>1419</v>
      </c>
      <c r="F486" s="567">
        <v>263</v>
      </c>
      <c r="G486" s="567">
        <v>47077</v>
      </c>
      <c r="H486" s="567"/>
      <c r="I486" s="567">
        <v>179</v>
      </c>
      <c r="J486" s="567">
        <v>296</v>
      </c>
      <c r="K486" s="567">
        <v>53576</v>
      </c>
      <c r="L486" s="567"/>
      <c r="M486" s="567">
        <v>181</v>
      </c>
      <c r="N486" s="567">
        <v>182</v>
      </c>
      <c r="O486" s="567">
        <v>34580</v>
      </c>
      <c r="P486" s="560"/>
      <c r="Q486" s="568">
        <v>190</v>
      </c>
    </row>
    <row r="487" spans="1:17" ht="14.45" customHeight="1" x14ac:dyDescent="0.2">
      <c r="A487" s="554" t="s">
        <v>1544</v>
      </c>
      <c r="B487" s="555" t="s">
        <v>1342</v>
      </c>
      <c r="C487" s="555" t="s">
        <v>1343</v>
      </c>
      <c r="D487" s="555" t="s">
        <v>1420</v>
      </c>
      <c r="E487" s="555" t="s">
        <v>1421</v>
      </c>
      <c r="F487" s="567">
        <v>2</v>
      </c>
      <c r="G487" s="567">
        <v>174</v>
      </c>
      <c r="H487" s="567"/>
      <c r="I487" s="567">
        <v>87</v>
      </c>
      <c r="J487" s="567"/>
      <c r="K487" s="567"/>
      <c r="L487" s="567"/>
      <c r="M487" s="567"/>
      <c r="N487" s="567"/>
      <c r="O487" s="567"/>
      <c r="P487" s="560"/>
      <c r="Q487" s="568"/>
    </row>
    <row r="488" spans="1:17" ht="14.45" customHeight="1" x14ac:dyDescent="0.2">
      <c r="A488" s="554" t="s">
        <v>1544</v>
      </c>
      <c r="B488" s="555" t="s">
        <v>1342</v>
      </c>
      <c r="C488" s="555" t="s">
        <v>1343</v>
      </c>
      <c r="D488" s="555" t="s">
        <v>1424</v>
      </c>
      <c r="E488" s="555" t="s">
        <v>1425</v>
      </c>
      <c r="F488" s="567">
        <v>47</v>
      </c>
      <c r="G488" s="567">
        <v>8084</v>
      </c>
      <c r="H488" s="567"/>
      <c r="I488" s="567">
        <v>172</v>
      </c>
      <c r="J488" s="567">
        <v>30</v>
      </c>
      <c r="K488" s="567">
        <v>5220</v>
      </c>
      <c r="L488" s="567"/>
      <c r="M488" s="567">
        <v>174</v>
      </c>
      <c r="N488" s="567">
        <v>24</v>
      </c>
      <c r="O488" s="567">
        <v>4392</v>
      </c>
      <c r="P488" s="560"/>
      <c r="Q488" s="568">
        <v>183</v>
      </c>
    </row>
    <row r="489" spans="1:17" ht="14.45" customHeight="1" x14ac:dyDescent="0.2">
      <c r="A489" s="554" t="s">
        <v>1544</v>
      </c>
      <c r="B489" s="555" t="s">
        <v>1342</v>
      </c>
      <c r="C489" s="555" t="s">
        <v>1343</v>
      </c>
      <c r="D489" s="555" t="s">
        <v>1430</v>
      </c>
      <c r="E489" s="555" t="s">
        <v>1431</v>
      </c>
      <c r="F489" s="567">
        <v>3</v>
      </c>
      <c r="G489" s="567">
        <v>801</v>
      </c>
      <c r="H489" s="567"/>
      <c r="I489" s="567">
        <v>267</v>
      </c>
      <c r="J489" s="567"/>
      <c r="K489" s="567"/>
      <c r="L489" s="567"/>
      <c r="M489" s="567"/>
      <c r="N489" s="567"/>
      <c r="O489" s="567"/>
      <c r="P489" s="560"/>
      <c r="Q489" s="568"/>
    </row>
    <row r="490" spans="1:17" ht="14.45" customHeight="1" x14ac:dyDescent="0.2">
      <c r="A490" s="554" t="s">
        <v>1544</v>
      </c>
      <c r="B490" s="555" t="s">
        <v>1342</v>
      </c>
      <c r="C490" s="555" t="s">
        <v>1343</v>
      </c>
      <c r="D490" s="555" t="s">
        <v>1432</v>
      </c>
      <c r="E490" s="555" t="s">
        <v>1433</v>
      </c>
      <c r="F490" s="567">
        <v>80</v>
      </c>
      <c r="G490" s="567">
        <v>171680</v>
      </c>
      <c r="H490" s="567"/>
      <c r="I490" s="567">
        <v>2146</v>
      </c>
      <c r="J490" s="567">
        <v>98</v>
      </c>
      <c r="K490" s="567">
        <v>211386</v>
      </c>
      <c r="L490" s="567"/>
      <c r="M490" s="567">
        <v>2157</v>
      </c>
      <c r="N490" s="567">
        <v>64</v>
      </c>
      <c r="O490" s="567">
        <v>147072</v>
      </c>
      <c r="P490" s="560"/>
      <c r="Q490" s="568">
        <v>2298</v>
      </c>
    </row>
    <row r="491" spans="1:17" ht="14.45" customHeight="1" x14ac:dyDescent="0.2">
      <c r="A491" s="554" t="s">
        <v>1544</v>
      </c>
      <c r="B491" s="555" t="s">
        <v>1342</v>
      </c>
      <c r="C491" s="555" t="s">
        <v>1343</v>
      </c>
      <c r="D491" s="555" t="s">
        <v>1434</v>
      </c>
      <c r="E491" s="555" t="s">
        <v>1435</v>
      </c>
      <c r="F491" s="567">
        <v>4</v>
      </c>
      <c r="G491" s="567">
        <v>976</v>
      </c>
      <c r="H491" s="567"/>
      <c r="I491" s="567">
        <v>244</v>
      </c>
      <c r="J491" s="567">
        <v>2</v>
      </c>
      <c r="K491" s="567">
        <v>492</v>
      </c>
      <c r="L491" s="567"/>
      <c r="M491" s="567">
        <v>246</v>
      </c>
      <c r="N491" s="567">
        <v>1</v>
      </c>
      <c r="O491" s="567">
        <v>265</v>
      </c>
      <c r="P491" s="560"/>
      <c r="Q491" s="568">
        <v>265</v>
      </c>
    </row>
    <row r="492" spans="1:17" ht="14.45" customHeight="1" x14ac:dyDescent="0.2">
      <c r="A492" s="554" t="s">
        <v>1544</v>
      </c>
      <c r="B492" s="555" t="s">
        <v>1342</v>
      </c>
      <c r="C492" s="555" t="s">
        <v>1343</v>
      </c>
      <c r="D492" s="555" t="s">
        <v>1443</v>
      </c>
      <c r="E492" s="555" t="s">
        <v>1444</v>
      </c>
      <c r="F492" s="567"/>
      <c r="G492" s="567"/>
      <c r="H492" s="567"/>
      <c r="I492" s="567"/>
      <c r="J492" s="567">
        <v>7</v>
      </c>
      <c r="K492" s="567">
        <v>7609</v>
      </c>
      <c r="L492" s="567"/>
      <c r="M492" s="567">
        <v>1087</v>
      </c>
      <c r="N492" s="567"/>
      <c r="O492" s="567"/>
      <c r="P492" s="560"/>
      <c r="Q492" s="568"/>
    </row>
    <row r="493" spans="1:17" ht="14.45" customHeight="1" x14ac:dyDescent="0.2">
      <c r="A493" s="554" t="s">
        <v>1544</v>
      </c>
      <c r="B493" s="555" t="s">
        <v>1342</v>
      </c>
      <c r="C493" s="555" t="s">
        <v>1343</v>
      </c>
      <c r="D493" s="555" t="s">
        <v>1445</v>
      </c>
      <c r="E493" s="555" t="s">
        <v>1446</v>
      </c>
      <c r="F493" s="567"/>
      <c r="G493" s="567"/>
      <c r="H493" s="567"/>
      <c r="I493" s="567"/>
      <c r="J493" s="567">
        <v>4</v>
      </c>
      <c r="K493" s="567">
        <v>1172</v>
      </c>
      <c r="L493" s="567"/>
      <c r="M493" s="567">
        <v>293</v>
      </c>
      <c r="N493" s="567">
        <v>3</v>
      </c>
      <c r="O493" s="567">
        <v>948</v>
      </c>
      <c r="P493" s="560"/>
      <c r="Q493" s="568">
        <v>316</v>
      </c>
    </row>
    <row r="494" spans="1:17" ht="14.45" customHeight="1" x14ac:dyDescent="0.2">
      <c r="A494" s="554" t="s">
        <v>1544</v>
      </c>
      <c r="B494" s="555" t="s">
        <v>1342</v>
      </c>
      <c r="C494" s="555" t="s">
        <v>1343</v>
      </c>
      <c r="D494" s="555" t="s">
        <v>1455</v>
      </c>
      <c r="E494" s="555" t="s">
        <v>1456</v>
      </c>
      <c r="F494" s="567"/>
      <c r="G494" s="567"/>
      <c r="H494" s="567"/>
      <c r="I494" s="567"/>
      <c r="J494" s="567">
        <v>1</v>
      </c>
      <c r="K494" s="567">
        <v>0</v>
      </c>
      <c r="L494" s="567"/>
      <c r="M494" s="567">
        <v>0</v>
      </c>
      <c r="N494" s="567">
        <v>1</v>
      </c>
      <c r="O494" s="567">
        <v>2179</v>
      </c>
      <c r="P494" s="560"/>
      <c r="Q494" s="568">
        <v>2179</v>
      </c>
    </row>
    <row r="495" spans="1:17" ht="14.45" customHeight="1" x14ac:dyDescent="0.2">
      <c r="A495" s="554" t="s">
        <v>1544</v>
      </c>
      <c r="B495" s="555" t="s">
        <v>1342</v>
      </c>
      <c r="C495" s="555" t="s">
        <v>1343</v>
      </c>
      <c r="D495" s="555" t="s">
        <v>1459</v>
      </c>
      <c r="E495" s="555" t="s">
        <v>1460</v>
      </c>
      <c r="F495" s="567"/>
      <c r="G495" s="567"/>
      <c r="H495" s="567"/>
      <c r="I495" s="567"/>
      <c r="J495" s="567"/>
      <c r="K495" s="567"/>
      <c r="L495" s="567"/>
      <c r="M495" s="567"/>
      <c r="N495" s="567">
        <v>1</v>
      </c>
      <c r="O495" s="567">
        <v>1053</v>
      </c>
      <c r="P495" s="560"/>
      <c r="Q495" s="568">
        <v>1053</v>
      </c>
    </row>
    <row r="496" spans="1:17" ht="14.45" customHeight="1" x14ac:dyDescent="0.2">
      <c r="A496" s="554" t="s">
        <v>1544</v>
      </c>
      <c r="B496" s="555" t="s">
        <v>1342</v>
      </c>
      <c r="C496" s="555" t="s">
        <v>1343</v>
      </c>
      <c r="D496" s="555" t="s">
        <v>1461</v>
      </c>
      <c r="E496" s="555" t="s">
        <v>1462</v>
      </c>
      <c r="F496" s="567"/>
      <c r="G496" s="567"/>
      <c r="H496" s="567"/>
      <c r="I496" s="567"/>
      <c r="J496" s="567">
        <v>3</v>
      </c>
      <c r="K496" s="567">
        <v>14472</v>
      </c>
      <c r="L496" s="567"/>
      <c r="M496" s="567">
        <v>4824</v>
      </c>
      <c r="N496" s="567"/>
      <c r="O496" s="567"/>
      <c r="P496" s="560"/>
      <c r="Q496" s="568"/>
    </row>
    <row r="497" spans="1:17" ht="14.45" customHeight="1" x14ac:dyDescent="0.2">
      <c r="A497" s="554" t="s">
        <v>1544</v>
      </c>
      <c r="B497" s="555" t="s">
        <v>1342</v>
      </c>
      <c r="C497" s="555" t="s">
        <v>1343</v>
      </c>
      <c r="D497" s="555" t="s">
        <v>1463</v>
      </c>
      <c r="E497" s="555" t="s">
        <v>1464</v>
      </c>
      <c r="F497" s="567"/>
      <c r="G497" s="567"/>
      <c r="H497" s="567"/>
      <c r="I497" s="567"/>
      <c r="J497" s="567">
        <v>2</v>
      </c>
      <c r="K497" s="567">
        <v>1230</v>
      </c>
      <c r="L497" s="567"/>
      <c r="M497" s="567">
        <v>615</v>
      </c>
      <c r="N497" s="567"/>
      <c r="O497" s="567"/>
      <c r="P497" s="560"/>
      <c r="Q497" s="568"/>
    </row>
    <row r="498" spans="1:17" ht="14.45" customHeight="1" x14ac:dyDescent="0.2">
      <c r="A498" s="554" t="s">
        <v>1544</v>
      </c>
      <c r="B498" s="555" t="s">
        <v>1342</v>
      </c>
      <c r="C498" s="555" t="s">
        <v>1343</v>
      </c>
      <c r="D498" s="555" t="s">
        <v>1465</v>
      </c>
      <c r="E498" s="555" t="s">
        <v>1466</v>
      </c>
      <c r="F498" s="567"/>
      <c r="G498" s="567"/>
      <c r="H498" s="567"/>
      <c r="I498" s="567"/>
      <c r="J498" s="567">
        <v>1</v>
      </c>
      <c r="K498" s="567">
        <v>2849</v>
      </c>
      <c r="L498" s="567"/>
      <c r="M498" s="567">
        <v>2849</v>
      </c>
      <c r="N498" s="567"/>
      <c r="O498" s="567"/>
      <c r="P498" s="560"/>
      <c r="Q498" s="568"/>
    </row>
    <row r="499" spans="1:17" ht="14.45" customHeight="1" x14ac:dyDescent="0.2">
      <c r="A499" s="554" t="s">
        <v>1544</v>
      </c>
      <c r="B499" s="555" t="s">
        <v>1342</v>
      </c>
      <c r="C499" s="555" t="s">
        <v>1343</v>
      </c>
      <c r="D499" s="555" t="s">
        <v>1471</v>
      </c>
      <c r="E499" s="555" t="s">
        <v>1472</v>
      </c>
      <c r="F499" s="567"/>
      <c r="G499" s="567"/>
      <c r="H499" s="567"/>
      <c r="I499" s="567"/>
      <c r="J499" s="567">
        <v>2</v>
      </c>
      <c r="K499" s="567">
        <v>7686</v>
      </c>
      <c r="L499" s="567"/>
      <c r="M499" s="567">
        <v>3843</v>
      </c>
      <c r="N499" s="567"/>
      <c r="O499" s="567"/>
      <c r="P499" s="560"/>
      <c r="Q499" s="568"/>
    </row>
    <row r="500" spans="1:17" ht="14.45" customHeight="1" x14ac:dyDescent="0.2">
      <c r="A500" s="554" t="s">
        <v>1544</v>
      </c>
      <c r="B500" s="555" t="s">
        <v>1342</v>
      </c>
      <c r="C500" s="555" t="s">
        <v>1343</v>
      </c>
      <c r="D500" s="555" t="s">
        <v>1479</v>
      </c>
      <c r="E500" s="555" t="s">
        <v>1480</v>
      </c>
      <c r="F500" s="567"/>
      <c r="G500" s="567"/>
      <c r="H500" s="567"/>
      <c r="I500" s="567"/>
      <c r="J500" s="567"/>
      <c r="K500" s="567"/>
      <c r="L500" s="567"/>
      <c r="M500" s="567"/>
      <c r="N500" s="567">
        <v>1</v>
      </c>
      <c r="O500" s="567">
        <v>3199</v>
      </c>
      <c r="P500" s="560"/>
      <c r="Q500" s="568">
        <v>3199</v>
      </c>
    </row>
    <row r="501" spans="1:17" ht="14.45" customHeight="1" x14ac:dyDescent="0.2">
      <c r="A501" s="554" t="s">
        <v>1544</v>
      </c>
      <c r="B501" s="555" t="s">
        <v>1342</v>
      </c>
      <c r="C501" s="555" t="s">
        <v>1343</v>
      </c>
      <c r="D501" s="555" t="s">
        <v>1483</v>
      </c>
      <c r="E501" s="555" t="s">
        <v>1484</v>
      </c>
      <c r="F501" s="567"/>
      <c r="G501" s="567"/>
      <c r="H501" s="567"/>
      <c r="I501" s="567"/>
      <c r="J501" s="567"/>
      <c r="K501" s="567"/>
      <c r="L501" s="567"/>
      <c r="M501" s="567"/>
      <c r="N501" s="567">
        <v>1</v>
      </c>
      <c r="O501" s="567">
        <v>1053</v>
      </c>
      <c r="P501" s="560"/>
      <c r="Q501" s="568">
        <v>1053</v>
      </c>
    </row>
    <row r="502" spans="1:17" ht="14.45" customHeight="1" x14ac:dyDescent="0.2">
      <c r="A502" s="554" t="s">
        <v>1544</v>
      </c>
      <c r="B502" s="555" t="s">
        <v>1342</v>
      </c>
      <c r="C502" s="555" t="s">
        <v>1343</v>
      </c>
      <c r="D502" s="555" t="s">
        <v>1487</v>
      </c>
      <c r="E502" s="555" t="s">
        <v>1488</v>
      </c>
      <c r="F502" s="567"/>
      <c r="G502" s="567"/>
      <c r="H502" s="567"/>
      <c r="I502" s="567"/>
      <c r="J502" s="567"/>
      <c r="K502" s="567"/>
      <c r="L502" s="567"/>
      <c r="M502" s="567"/>
      <c r="N502" s="567">
        <v>0</v>
      </c>
      <c r="O502" s="567">
        <v>0</v>
      </c>
      <c r="P502" s="560"/>
      <c r="Q502" s="568"/>
    </row>
    <row r="503" spans="1:17" ht="14.45" customHeight="1" x14ac:dyDescent="0.2">
      <c r="A503" s="554" t="s">
        <v>1545</v>
      </c>
      <c r="B503" s="555" t="s">
        <v>1342</v>
      </c>
      <c r="C503" s="555" t="s">
        <v>1343</v>
      </c>
      <c r="D503" s="555" t="s">
        <v>1344</v>
      </c>
      <c r="E503" s="555" t="s">
        <v>1345</v>
      </c>
      <c r="F503" s="567">
        <v>1</v>
      </c>
      <c r="G503" s="567">
        <v>2259</v>
      </c>
      <c r="H503" s="567"/>
      <c r="I503" s="567">
        <v>2259</v>
      </c>
      <c r="J503" s="567">
        <v>2</v>
      </c>
      <c r="K503" s="567">
        <v>4560</v>
      </c>
      <c r="L503" s="567"/>
      <c r="M503" s="567">
        <v>2280</v>
      </c>
      <c r="N503" s="567">
        <v>1</v>
      </c>
      <c r="O503" s="567">
        <v>2439</v>
      </c>
      <c r="P503" s="560"/>
      <c r="Q503" s="568">
        <v>2439</v>
      </c>
    </row>
    <row r="504" spans="1:17" ht="14.45" customHeight="1" x14ac:dyDescent="0.2">
      <c r="A504" s="554" t="s">
        <v>1545</v>
      </c>
      <c r="B504" s="555" t="s">
        <v>1342</v>
      </c>
      <c r="C504" s="555" t="s">
        <v>1343</v>
      </c>
      <c r="D504" s="555" t="s">
        <v>1346</v>
      </c>
      <c r="E504" s="555" t="s">
        <v>1347</v>
      </c>
      <c r="F504" s="567">
        <v>352</v>
      </c>
      <c r="G504" s="567">
        <v>20768</v>
      </c>
      <c r="H504" s="567"/>
      <c r="I504" s="567">
        <v>59</v>
      </c>
      <c r="J504" s="567">
        <v>654</v>
      </c>
      <c r="K504" s="567">
        <v>38586</v>
      </c>
      <c r="L504" s="567"/>
      <c r="M504" s="567">
        <v>59</v>
      </c>
      <c r="N504" s="567">
        <v>917</v>
      </c>
      <c r="O504" s="567">
        <v>57771</v>
      </c>
      <c r="P504" s="560"/>
      <c r="Q504" s="568">
        <v>63</v>
      </c>
    </row>
    <row r="505" spans="1:17" ht="14.45" customHeight="1" x14ac:dyDescent="0.2">
      <c r="A505" s="554" t="s">
        <v>1545</v>
      </c>
      <c r="B505" s="555" t="s">
        <v>1342</v>
      </c>
      <c r="C505" s="555" t="s">
        <v>1343</v>
      </c>
      <c r="D505" s="555" t="s">
        <v>1348</v>
      </c>
      <c r="E505" s="555" t="s">
        <v>1349</v>
      </c>
      <c r="F505" s="567">
        <v>960</v>
      </c>
      <c r="G505" s="567">
        <v>126720</v>
      </c>
      <c r="H505" s="567"/>
      <c r="I505" s="567">
        <v>132</v>
      </c>
      <c r="J505" s="567">
        <v>965</v>
      </c>
      <c r="K505" s="567">
        <v>128345</v>
      </c>
      <c r="L505" s="567"/>
      <c r="M505" s="567">
        <v>133</v>
      </c>
      <c r="N505" s="567">
        <v>858</v>
      </c>
      <c r="O505" s="567">
        <v>122694</v>
      </c>
      <c r="P505" s="560"/>
      <c r="Q505" s="568">
        <v>143</v>
      </c>
    </row>
    <row r="506" spans="1:17" ht="14.45" customHeight="1" x14ac:dyDescent="0.2">
      <c r="A506" s="554" t="s">
        <v>1545</v>
      </c>
      <c r="B506" s="555" t="s">
        <v>1342</v>
      </c>
      <c r="C506" s="555" t="s">
        <v>1343</v>
      </c>
      <c r="D506" s="555" t="s">
        <v>1350</v>
      </c>
      <c r="E506" s="555" t="s">
        <v>1351</v>
      </c>
      <c r="F506" s="567">
        <v>312</v>
      </c>
      <c r="G506" s="567">
        <v>59280</v>
      </c>
      <c r="H506" s="567"/>
      <c r="I506" s="567">
        <v>190</v>
      </c>
      <c r="J506" s="567">
        <v>291</v>
      </c>
      <c r="K506" s="567">
        <v>55872</v>
      </c>
      <c r="L506" s="567"/>
      <c r="M506" s="567">
        <v>192</v>
      </c>
      <c r="N506" s="567">
        <v>298</v>
      </c>
      <c r="O506" s="567">
        <v>61686</v>
      </c>
      <c r="P506" s="560"/>
      <c r="Q506" s="568">
        <v>207</v>
      </c>
    </row>
    <row r="507" spans="1:17" ht="14.45" customHeight="1" x14ac:dyDescent="0.2">
      <c r="A507" s="554" t="s">
        <v>1545</v>
      </c>
      <c r="B507" s="555" t="s">
        <v>1342</v>
      </c>
      <c r="C507" s="555" t="s">
        <v>1343</v>
      </c>
      <c r="D507" s="555" t="s">
        <v>1352</v>
      </c>
      <c r="E507" s="555" t="s">
        <v>1353</v>
      </c>
      <c r="F507" s="567">
        <v>35</v>
      </c>
      <c r="G507" s="567">
        <v>14385</v>
      </c>
      <c r="H507" s="567"/>
      <c r="I507" s="567">
        <v>411</v>
      </c>
      <c r="J507" s="567">
        <v>118</v>
      </c>
      <c r="K507" s="567">
        <v>48734</v>
      </c>
      <c r="L507" s="567"/>
      <c r="M507" s="567">
        <v>413</v>
      </c>
      <c r="N507" s="567">
        <v>293</v>
      </c>
      <c r="O507" s="567">
        <v>129213</v>
      </c>
      <c r="P507" s="560"/>
      <c r="Q507" s="568">
        <v>441</v>
      </c>
    </row>
    <row r="508" spans="1:17" ht="14.45" customHeight="1" x14ac:dyDescent="0.2">
      <c r="A508" s="554" t="s">
        <v>1545</v>
      </c>
      <c r="B508" s="555" t="s">
        <v>1342</v>
      </c>
      <c r="C508" s="555" t="s">
        <v>1343</v>
      </c>
      <c r="D508" s="555" t="s">
        <v>1354</v>
      </c>
      <c r="E508" s="555" t="s">
        <v>1355</v>
      </c>
      <c r="F508" s="567">
        <v>120</v>
      </c>
      <c r="G508" s="567">
        <v>21960</v>
      </c>
      <c r="H508" s="567"/>
      <c r="I508" s="567">
        <v>183</v>
      </c>
      <c r="J508" s="567">
        <v>167</v>
      </c>
      <c r="K508" s="567">
        <v>30895</v>
      </c>
      <c r="L508" s="567"/>
      <c r="M508" s="567">
        <v>185</v>
      </c>
      <c r="N508" s="567">
        <v>168</v>
      </c>
      <c r="O508" s="567">
        <v>32760</v>
      </c>
      <c r="P508" s="560"/>
      <c r="Q508" s="568">
        <v>195</v>
      </c>
    </row>
    <row r="509" spans="1:17" ht="14.45" customHeight="1" x14ac:dyDescent="0.2">
      <c r="A509" s="554" t="s">
        <v>1545</v>
      </c>
      <c r="B509" s="555" t="s">
        <v>1342</v>
      </c>
      <c r="C509" s="555" t="s">
        <v>1343</v>
      </c>
      <c r="D509" s="555" t="s">
        <v>1358</v>
      </c>
      <c r="E509" s="555" t="s">
        <v>1359</v>
      </c>
      <c r="F509" s="567">
        <v>38</v>
      </c>
      <c r="G509" s="567">
        <v>12958</v>
      </c>
      <c r="H509" s="567"/>
      <c r="I509" s="567">
        <v>341</v>
      </c>
      <c r="J509" s="567">
        <v>48</v>
      </c>
      <c r="K509" s="567">
        <v>16512</v>
      </c>
      <c r="L509" s="567"/>
      <c r="M509" s="567">
        <v>344</v>
      </c>
      <c r="N509" s="567">
        <v>51</v>
      </c>
      <c r="O509" s="567">
        <v>18564</v>
      </c>
      <c r="P509" s="560"/>
      <c r="Q509" s="568">
        <v>364</v>
      </c>
    </row>
    <row r="510" spans="1:17" ht="14.45" customHeight="1" x14ac:dyDescent="0.2">
      <c r="A510" s="554" t="s">
        <v>1545</v>
      </c>
      <c r="B510" s="555" t="s">
        <v>1342</v>
      </c>
      <c r="C510" s="555" t="s">
        <v>1343</v>
      </c>
      <c r="D510" s="555" t="s">
        <v>1360</v>
      </c>
      <c r="E510" s="555" t="s">
        <v>1361</v>
      </c>
      <c r="F510" s="567"/>
      <c r="G510" s="567"/>
      <c r="H510" s="567"/>
      <c r="I510" s="567"/>
      <c r="J510" s="567">
        <v>1</v>
      </c>
      <c r="K510" s="567">
        <v>464</v>
      </c>
      <c r="L510" s="567"/>
      <c r="M510" s="567">
        <v>464</v>
      </c>
      <c r="N510" s="567"/>
      <c r="O510" s="567"/>
      <c r="P510" s="560"/>
      <c r="Q510" s="568"/>
    </row>
    <row r="511" spans="1:17" ht="14.45" customHeight="1" x14ac:dyDescent="0.2">
      <c r="A511" s="554" t="s">
        <v>1545</v>
      </c>
      <c r="B511" s="555" t="s">
        <v>1342</v>
      </c>
      <c r="C511" s="555" t="s">
        <v>1343</v>
      </c>
      <c r="D511" s="555" t="s">
        <v>1362</v>
      </c>
      <c r="E511" s="555" t="s">
        <v>1363</v>
      </c>
      <c r="F511" s="567">
        <v>1310</v>
      </c>
      <c r="G511" s="567">
        <v>459810</v>
      </c>
      <c r="H511" s="567"/>
      <c r="I511" s="567">
        <v>351</v>
      </c>
      <c r="J511" s="567">
        <v>1210</v>
      </c>
      <c r="K511" s="567">
        <v>427130</v>
      </c>
      <c r="L511" s="567"/>
      <c r="M511" s="567">
        <v>353</v>
      </c>
      <c r="N511" s="567">
        <v>901</v>
      </c>
      <c r="O511" s="567">
        <v>327964</v>
      </c>
      <c r="P511" s="560"/>
      <c r="Q511" s="568">
        <v>364</v>
      </c>
    </row>
    <row r="512" spans="1:17" ht="14.45" customHeight="1" x14ac:dyDescent="0.2">
      <c r="A512" s="554" t="s">
        <v>1545</v>
      </c>
      <c r="B512" s="555" t="s">
        <v>1342</v>
      </c>
      <c r="C512" s="555" t="s">
        <v>1343</v>
      </c>
      <c r="D512" s="555" t="s">
        <v>1366</v>
      </c>
      <c r="E512" s="555" t="s">
        <v>1367</v>
      </c>
      <c r="F512" s="567">
        <v>1</v>
      </c>
      <c r="G512" s="567">
        <v>6287</v>
      </c>
      <c r="H512" s="567"/>
      <c r="I512" s="567">
        <v>6287</v>
      </c>
      <c r="J512" s="567">
        <v>1</v>
      </c>
      <c r="K512" s="567">
        <v>6326</v>
      </c>
      <c r="L512" s="567"/>
      <c r="M512" s="567">
        <v>6326</v>
      </c>
      <c r="N512" s="567"/>
      <c r="O512" s="567"/>
      <c r="P512" s="560"/>
      <c r="Q512" s="568"/>
    </row>
    <row r="513" spans="1:17" ht="14.45" customHeight="1" x14ac:dyDescent="0.2">
      <c r="A513" s="554" t="s">
        <v>1545</v>
      </c>
      <c r="B513" s="555" t="s">
        <v>1342</v>
      </c>
      <c r="C513" s="555" t="s">
        <v>1343</v>
      </c>
      <c r="D513" s="555" t="s">
        <v>1368</v>
      </c>
      <c r="E513" s="555" t="s">
        <v>1369</v>
      </c>
      <c r="F513" s="567">
        <v>10</v>
      </c>
      <c r="G513" s="567">
        <v>1180</v>
      </c>
      <c r="H513" s="567"/>
      <c r="I513" s="567">
        <v>118</v>
      </c>
      <c r="J513" s="567">
        <v>14</v>
      </c>
      <c r="K513" s="567">
        <v>1666</v>
      </c>
      <c r="L513" s="567"/>
      <c r="M513" s="567">
        <v>119</v>
      </c>
      <c r="N513" s="567">
        <v>5</v>
      </c>
      <c r="O513" s="567">
        <v>645</v>
      </c>
      <c r="P513" s="560"/>
      <c r="Q513" s="568">
        <v>129</v>
      </c>
    </row>
    <row r="514" spans="1:17" ht="14.45" customHeight="1" x14ac:dyDescent="0.2">
      <c r="A514" s="554" t="s">
        <v>1545</v>
      </c>
      <c r="B514" s="555" t="s">
        <v>1342</v>
      </c>
      <c r="C514" s="555" t="s">
        <v>1343</v>
      </c>
      <c r="D514" s="555" t="s">
        <v>1376</v>
      </c>
      <c r="E514" s="555" t="s">
        <v>1377</v>
      </c>
      <c r="F514" s="567">
        <v>3</v>
      </c>
      <c r="G514" s="567">
        <v>1197</v>
      </c>
      <c r="H514" s="567"/>
      <c r="I514" s="567">
        <v>399</v>
      </c>
      <c r="J514" s="567">
        <v>13</v>
      </c>
      <c r="K514" s="567">
        <v>5265</v>
      </c>
      <c r="L514" s="567"/>
      <c r="M514" s="567">
        <v>405</v>
      </c>
      <c r="N514" s="567">
        <v>5</v>
      </c>
      <c r="O514" s="567">
        <v>2120</v>
      </c>
      <c r="P514" s="560"/>
      <c r="Q514" s="568">
        <v>424</v>
      </c>
    </row>
    <row r="515" spans="1:17" ht="14.45" customHeight="1" x14ac:dyDescent="0.2">
      <c r="A515" s="554" t="s">
        <v>1545</v>
      </c>
      <c r="B515" s="555" t="s">
        <v>1342</v>
      </c>
      <c r="C515" s="555" t="s">
        <v>1343</v>
      </c>
      <c r="D515" s="555" t="s">
        <v>1378</v>
      </c>
      <c r="E515" s="555" t="s">
        <v>1379</v>
      </c>
      <c r="F515" s="567">
        <v>9</v>
      </c>
      <c r="G515" s="567">
        <v>342</v>
      </c>
      <c r="H515" s="567"/>
      <c r="I515" s="567">
        <v>38</v>
      </c>
      <c r="J515" s="567">
        <v>16</v>
      </c>
      <c r="K515" s="567">
        <v>624</v>
      </c>
      <c r="L515" s="567"/>
      <c r="M515" s="567">
        <v>39</v>
      </c>
      <c r="N515" s="567">
        <v>10</v>
      </c>
      <c r="O515" s="567">
        <v>400</v>
      </c>
      <c r="P515" s="560"/>
      <c r="Q515" s="568">
        <v>40</v>
      </c>
    </row>
    <row r="516" spans="1:17" ht="14.45" customHeight="1" x14ac:dyDescent="0.2">
      <c r="A516" s="554" t="s">
        <v>1545</v>
      </c>
      <c r="B516" s="555" t="s">
        <v>1342</v>
      </c>
      <c r="C516" s="555" t="s">
        <v>1343</v>
      </c>
      <c r="D516" s="555" t="s">
        <v>1382</v>
      </c>
      <c r="E516" s="555" t="s">
        <v>1383</v>
      </c>
      <c r="F516" s="567">
        <v>37</v>
      </c>
      <c r="G516" s="567">
        <v>26381</v>
      </c>
      <c r="H516" s="567"/>
      <c r="I516" s="567">
        <v>713</v>
      </c>
      <c r="J516" s="567">
        <v>41</v>
      </c>
      <c r="K516" s="567">
        <v>29479</v>
      </c>
      <c r="L516" s="567"/>
      <c r="M516" s="567">
        <v>719</v>
      </c>
      <c r="N516" s="567">
        <v>29</v>
      </c>
      <c r="O516" s="567">
        <v>21924</v>
      </c>
      <c r="P516" s="560"/>
      <c r="Q516" s="568">
        <v>756</v>
      </c>
    </row>
    <row r="517" spans="1:17" ht="14.45" customHeight="1" x14ac:dyDescent="0.2">
      <c r="A517" s="554" t="s">
        <v>1545</v>
      </c>
      <c r="B517" s="555" t="s">
        <v>1342</v>
      </c>
      <c r="C517" s="555" t="s">
        <v>1343</v>
      </c>
      <c r="D517" s="555" t="s">
        <v>1384</v>
      </c>
      <c r="E517" s="555" t="s">
        <v>1385</v>
      </c>
      <c r="F517" s="567"/>
      <c r="G517" s="567"/>
      <c r="H517" s="567"/>
      <c r="I517" s="567"/>
      <c r="J517" s="567">
        <v>1</v>
      </c>
      <c r="K517" s="567">
        <v>151</v>
      </c>
      <c r="L517" s="567"/>
      <c r="M517" s="567">
        <v>151</v>
      </c>
      <c r="N517" s="567">
        <v>3</v>
      </c>
      <c r="O517" s="567">
        <v>486</v>
      </c>
      <c r="P517" s="560"/>
      <c r="Q517" s="568">
        <v>162</v>
      </c>
    </row>
    <row r="518" spans="1:17" ht="14.45" customHeight="1" x14ac:dyDescent="0.2">
      <c r="A518" s="554" t="s">
        <v>1545</v>
      </c>
      <c r="B518" s="555" t="s">
        <v>1342</v>
      </c>
      <c r="C518" s="555" t="s">
        <v>1343</v>
      </c>
      <c r="D518" s="555" t="s">
        <v>1386</v>
      </c>
      <c r="E518" s="555" t="s">
        <v>1387</v>
      </c>
      <c r="F518" s="567">
        <v>801</v>
      </c>
      <c r="G518" s="567">
        <v>246708</v>
      </c>
      <c r="H518" s="567"/>
      <c r="I518" s="567">
        <v>308</v>
      </c>
      <c r="J518" s="567">
        <v>897</v>
      </c>
      <c r="K518" s="567">
        <v>278070</v>
      </c>
      <c r="L518" s="567"/>
      <c r="M518" s="567">
        <v>310</v>
      </c>
      <c r="N518" s="567">
        <v>773</v>
      </c>
      <c r="O518" s="567">
        <v>257409</v>
      </c>
      <c r="P518" s="560"/>
      <c r="Q518" s="568">
        <v>333</v>
      </c>
    </row>
    <row r="519" spans="1:17" ht="14.45" customHeight="1" x14ac:dyDescent="0.2">
      <c r="A519" s="554" t="s">
        <v>1545</v>
      </c>
      <c r="B519" s="555" t="s">
        <v>1342</v>
      </c>
      <c r="C519" s="555" t="s">
        <v>1343</v>
      </c>
      <c r="D519" s="555" t="s">
        <v>1390</v>
      </c>
      <c r="E519" s="555" t="s">
        <v>1391</v>
      </c>
      <c r="F519" s="567">
        <v>1303</v>
      </c>
      <c r="G519" s="567">
        <v>650197</v>
      </c>
      <c r="H519" s="567"/>
      <c r="I519" s="567">
        <v>499</v>
      </c>
      <c r="J519" s="567">
        <v>1166</v>
      </c>
      <c r="K519" s="567">
        <v>586498</v>
      </c>
      <c r="L519" s="567"/>
      <c r="M519" s="567">
        <v>503</v>
      </c>
      <c r="N519" s="567">
        <v>1423</v>
      </c>
      <c r="O519" s="567">
        <v>769843</v>
      </c>
      <c r="P519" s="560"/>
      <c r="Q519" s="568">
        <v>541</v>
      </c>
    </row>
    <row r="520" spans="1:17" ht="14.45" customHeight="1" x14ac:dyDescent="0.2">
      <c r="A520" s="554" t="s">
        <v>1545</v>
      </c>
      <c r="B520" s="555" t="s">
        <v>1342</v>
      </c>
      <c r="C520" s="555" t="s">
        <v>1343</v>
      </c>
      <c r="D520" s="555" t="s">
        <v>1392</v>
      </c>
      <c r="E520" s="555" t="s">
        <v>1393</v>
      </c>
      <c r="F520" s="567">
        <v>1</v>
      </c>
      <c r="G520" s="567">
        <v>6669</v>
      </c>
      <c r="H520" s="567"/>
      <c r="I520" s="567">
        <v>6669</v>
      </c>
      <c r="J520" s="567">
        <v>2</v>
      </c>
      <c r="K520" s="567">
        <v>13464</v>
      </c>
      <c r="L520" s="567"/>
      <c r="M520" s="567">
        <v>6732</v>
      </c>
      <c r="N520" s="567">
        <v>1</v>
      </c>
      <c r="O520" s="567">
        <v>7199</v>
      </c>
      <c r="P520" s="560"/>
      <c r="Q520" s="568">
        <v>7199</v>
      </c>
    </row>
    <row r="521" spans="1:17" ht="14.45" customHeight="1" x14ac:dyDescent="0.2">
      <c r="A521" s="554" t="s">
        <v>1545</v>
      </c>
      <c r="B521" s="555" t="s">
        <v>1342</v>
      </c>
      <c r="C521" s="555" t="s">
        <v>1343</v>
      </c>
      <c r="D521" s="555" t="s">
        <v>1394</v>
      </c>
      <c r="E521" s="555" t="s">
        <v>1395</v>
      </c>
      <c r="F521" s="567">
        <v>1675</v>
      </c>
      <c r="G521" s="567">
        <v>629800</v>
      </c>
      <c r="H521" s="567"/>
      <c r="I521" s="567">
        <v>376</v>
      </c>
      <c r="J521" s="567">
        <v>1786</v>
      </c>
      <c r="K521" s="567">
        <v>678680</v>
      </c>
      <c r="L521" s="567"/>
      <c r="M521" s="567">
        <v>380</v>
      </c>
      <c r="N521" s="567">
        <v>1696</v>
      </c>
      <c r="O521" s="567">
        <v>678400</v>
      </c>
      <c r="P521" s="560"/>
      <c r="Q521" s="568">
        <v>400</v>
      </c>
    </row>
    <row r="522" spans="1:17" ht="14.45" customHeight="1" x14ac:dyDescent="0.2">
      <c r="A522" s="554" t="s">
        <v>1545</v>
      </c>
      <c r="B522" s="555" t="s">
        <v>1342</v>
      </c>
      <c r="C522" s="555" t="s">
        <v>1343</v>
      </c>
      <c r="D522" s="555" t="s">
        <v>1396</v>
      </c>
      <c r="E522" s="555" t="s">
        <v>1397</v>
      </c>
      <c r="F522" s="567">
        <v>3</v>
      </c>
      <c r="G522" s="567">
        <v>9396</v>
      </c>
      <c r="H522" s="567"/>
      <c r="I522" s="567">
        <v>3132</v>
      </c>
      <c r="J522" s="567"/>
      <c r="K522" s="567"/>
      <c r="L522" s="567"/>
      <c r="M522" s="567"/>
      <c r="N522" s="567"/>
      <c r="O522" s="567"/>
      <c r="P522" s="560"/>
      <c r="Q522" s="568"/>
    </row>
    <row r="523" spans="1:17" ht="14.45" customHeight="1" x14ac:dyDescent="0.2">
      <c r="A523" s="554" t="s">
        <v>1545</v>
      </c>
      <c r="B523" s="555" t="s">
        <v>1342</v>
      </c>
      <c r="C523" s="555" t="s">
        <v>1343</v>
      </c>
      <c r="D523" s="555" t="s">
        <v>1398</v>
      </c>
      <c r="E523" s="555" t="s">
        <v>1399</v>
      </c>
      <c r="F523" s="567">
        <v>1</v>
      </c>
      <c r="G523" s="567">
        <v>12</v>
      </c>
      <c r="H523" s="567"/>
      <c r="I523" s="567">
        <v>12</v>
      </c>
      <c r="J523" s="567"/>
      <c r="K523" s="567"/>
      <c r="L523" s="567"/>
      <c r="M523" s="567"/>
      <c r="N523" s="567">
        <v>1</v>
      </c>
      <c r="O523" s="567">
        <v>13</v>
      </c>
      <c r="P523" s="560"/>
      <c r="Q523" s="568">
        <v>13</v>
      </c>
    </row>
    <row r="524" spans="1:17" ht="14.45" customHeight="1" x14ac:dyDescent="0.2">
      <c r="A524" s="554" t="s">
        <v>1545</v>
      </c>
      <c r="B524" s="555" t="s">
        <v>1342</v>
      </c>
      <c r="C524" s="555" t="s">
        <v>1343</v>
      </c>
      <c r="D524" s="555" t="s">
        <v>1402</v>
      </c>
      <c r="E524" s="555" t="s">
        <v>1403</v>
      </c>
      <c r="F524" s="567">
        <v>10</v>
      </c>
      <c r="G524" s="567">
        <v>1130</v>
      </c>
      <c r="H524" s="567"/>
      <c r="I524" s="567">
        <v>113</v>
      </c>
      <c r="J524" s="567">
        <v>4</v>
      </c>
      <c r="K524" s="567">
        <v>456</v>
      </c>
      <c r="L524" s="567"/>
      <c r="M524" s="567">
        <v>114</v>
      </c>
      <c r="N524" s="567">
        <v>3</v>
      </c>
      <c r="O524" s="567">
        <v>366</v>
      </c>
      <c r="P524" s="560"/>
      <c r="Q524" s="568">
        <v>122</v>
      </c>
    </row>
    <row r="525" spans="1:17" ht="14.45" customHeight="1" x14ac:dyDescent="0.2">
      <c r="A525" s="554" t="s">
        <v>1545</v>
      </c>
      <c r="B525" s="555" t="s">
        <v>1342</v>
      </c>
      <c r="C525" s="555" t="s">
        <v>1343</v>
      </c>
      <c r="D525" s="555" t="s">
        <v>1404</v>
      </c>
      <c r="E525" s="555" t="s">
        <v>1405</v>
      </c>
      <c r="F525" s="567">
        <v>18</v>
      </c>
      <c r="G525" s="567">
        <v>2268</v>
      </c>
      <c r="H525" s="567"/>
      <c r="I525" s="567">
        <v>126</v>
      </c>
      <c r="J525" s="567">
        <v>42</v>
      </c>
      <c r="K525" s="567">
        <v>5292</v>
      </c>
      <c r="L525" s="567"/>
      <c r="M525" s="567">
        <v>126</v>
      </c>
      <c r="N525" s="567">
        <v>12</v>
      </c>
      <c r="O525" s="567">
        <v>1644</v>
      </c>
      <c r="P525" s="560"/>
      <c r="Q525" s="568">
        <v>137</v>
      </c>
    </row>
    <row r="526" spans="1:17" ht="14.45" customHeight="1" x14ac:dyDescent="0.2">
      <c r="A526" s="554" t="s">
        <v>1545</v>
      </c>
      <c r="B526" s="555" t="s">
        <v>1342</v>
      </c>
      <c r="C526" s="555" t="s">
        <v>1343</v>
      </c>
      <c r="D526" s="555" t="s">
        <v>1406</v>
      </c>
      <c r="E526" s="555" t="s">
        <v>1407</v>
      </c>
      <c r="F526" s="567">
        <v>12</v>
      </c>
      <c r="G526" s="567">
        <v>6000</v>
      </c>
      <c r="H526" s="567"/>
      <c r="I526" s="567">
        <v>500</v>
      </c>
      <c r="J526" s="567">
        <v>26</v>
      </c>
      <c r="K526" s="567">
        <v>13104</v>
      </c>
      <c r="L526" s="567"/>
      <c r="M526" s="567">
        <v>504</v>
      </c>
      <c r="N526" s="567">
        <v>17</v>
      </c>
      <c r="O526" s="567">
        <v>9214</v>
      </c>
      <c r="P526" s="560"/>
      <c r="Q526" s="568">
        <v>542</v>
      </c>
    </row>
    <row r="527" spans="1:17" ht="14.45" customHeight="1" x14ac:dyDescent="0.2">
      <c r="A527" s="554" t="s">
        <v>1545</v>
      </c>
      <c r="B527" s="555" t="s">
        <v>1342</v>
      </c>
      <c r="C527" s="555" t="s">
        <v>1343</v>
      </c>
      <c r="D527" s="555" t="s">
        <v>1408</v>
      </c>
      <c r="E527" s="555" t="s">
        <v>1409</v>
      </c>
      <c r="F527" s="567">
        <v>29</v>
      </c>
      <c r="G527" s="567">
        <v>13427</v>
      </c>
      <c r="H527" s="567"/>
      <c r="I527" s="567">
        <v>463</v>
      </c>
      <c r="J527" s="567">
        <v>25</v>
      </c>
      <c r="K527" s="567">
        <v>11675</v>
      </c>
      <c r="L527" s="567"/>
      <c r="M527" s="567">
        <v>467</v>
      </c>
      <c r="N527" s="567">
        <v>21</v>
      </c>
      <c r="O527" s="567">
        <v>10353</v>
      </c>
      <c r="P527" s="560"/>
      <c r="Q527" s="568">
        <v>493</v>
      </c>
    </row>
    <row r="528" spans="1:17" ht="14.45" customHeight="1" x14ac:dyDescent="0.2">
      <c r="A528" s="554" t="s">
        <v>1545</v>
      </c>
      <c r="B528" s="555" t="s">
        <v>1342</v>
      </c>
      <c r="C528" s="555" t="s">
        <v>1343</v>
      </c>
      <c r="D528" s="555" t="s">
        <v>1410</v>
      </c>
      <c r="E528" s="555" t="s">
        <v>1411</v>
      </c>
      <c r="F528" s="567">
        <v>1706</v>
      </c>
      <c r="G528" s="567">
        <v>100654</v>
      </c>
      <c r="H528" s="567"/>
      <c r="I528" s="567">
        <v>59</v>
      </c>
      <c r="J528" s="567">
        <v>1639</v>
      </c>
      <c r="K528" s="567">
        <v>96701</v>
      </c>
      <c r="L528" s="567"/>
      <c r="M528" s="567">
        <v>59</v>
      </c>
      <c r="N528" s="567">
        <v>1510</v>
      </c>
      <c r="O528" s="567">
        <v>95130</v>
      </c>
      <c r="P528" s="560"/>
      <c r="Q528" s="568">
        <v>63</v>
      </c>
    </row>
    <row r="529" spans="1:17" ht="14.45" customHeight="1" x14ac:dyDescent="0.2">
      <c r="A529" s="554" t="s">
        <v>1545</v>
      </c>
      <c r="B529" s="555" t="s">
        <v>1342</v>
      </c>
      <c r="C529" s="555" t="s">
        <v>1343</v>
      </c>
      <c r="D529" s="555" t="s">
        <v>1418</v>
      </c>
      <c r="E529" s="555" t="s">
        <v>1419</v>
      </c>
      <c r="F529" s="567">
        <v>11172</v>
      </c>
      <c r="G529" s="567">
        <v>1999788</v>
      </c>
      <c r="H529" s="567"/>
      <c r="I529" s="567">
        <v>179</v>
      </c>
      <c r="J529" s="567">
        <v>11996</v>
      </c>
      <c r="K529" s="567">
        <v>2171276</v>
      </c>
      <c r="L529" s="567"/>
      <c r="M529" s="567">
        <v>181</v>
      </c>
      <c r="N529" s="567">
        <v>11435</v>
      </c>
      <c r="O529" s="567">
        <v>2172650</v>
      </c>
      <c r="P529" s="560"/>
      <c r="Q529" s="568">
        <v>190</v>
      </c>
    </row>
    <row r="530" spans="1:17" ht="14.45" customHeight="1" x14ac:dyDescent="0.2">
      <c r="A530" s="554" t="s">
        <v>1545</v>
      </c>
      <c r="B530" s="555" t="s">
        <v>1342</v>
      </c>
      <c r="C530" s="555" t="s">
        <v>1343</v>
      </c>
      <c r="D530" s="555" t="s">
        <v>1420</v>
      </c>
      <c r="E530" s="555" t="s">
        <v>1421</v>
      </c>
      <c r="F530" s="567">
        <v>90</v>
      </c>
      <c r="G530" s="567">
        <v>7830</v>
      </c>
      <c r="H530" s="567"/>
      <c r="I530" s="567">
        <v>87</v>
      </c>
      <c r="J530" s="567">
        <v>85</v>
      </c>
      <c r="K530" s="567">
        <v>7480</v>
      </c>
      <c r="L530" s="567"/>
      <c r="M530" s="567">
        <v>88</v>
      </c>
      <c r="N530" s="567">
        <v>64</v>
      </c>
      <c r="O530" s="567">
        <v>5952</v>
      </c>
      <c r="P530" s="560"/>
      <c r="Q530" s="568">
        <v>93</v>
      </c>
    </row>
    <row r="531" spans="1:17" ht="14.45" customHeight="1" x14ac:dyDescent="0.2">
      <c r="A531" s="554" t="s">
        <v>1545</v>
      </c>
      <c r="B531" s="555" t="s">
        <v>1342</v>
      </c>
      <c r="C531" s="555" t="s">
        <v>1343</v>
      </c>
      <c r="D531" s="555" t="s">
        <v>1424</v>
      </c>
      <c r="E531" s="555" t="s">
        <v>1425</v>
      </c>
      <c r="F531" s="567">
        <v>7</v>
      </c>
      <c r="G531" s="567">
        <v>1204</v>
      </c>
      <c r="H531" s="567"/>
      <c r="I531" s="567">
        <v>172</v>
      </c>
      <c r="J531" s="567">
        <v>4</v>
      </c>
      <c r="K531" s="567">
        <v>696</v>
      </c>
      <c r="L531" s="567"/>
      <c r="M531" s="567">
        <v>174</v>
      </c>
      <c r="N531" s="567">
        <v>4</v>
      </c>
      <c r="O531" s="567">
        <v>732</v>
      </c>
      <c r="P531" s="560"/>
      <c r="Q531" s="568">
        <v>183</v>
      </c>
    </row>
    <row r="532" spans="1:17" ht="14.45" customHeight="1" x14ac:dyDescent="0.2">
      <c r="A532" s="554" t="s">
        <v>1545</v>
      </c>
      <c r="B532" s="555" t="s">
        <v>1342</v>
      </c>
      <c r="C532" s="555" t="s">
        <v>1343</v>
      </c>
      <c r="D532" s="555" t="s">
        <v>1426</v>
      </c>
      <c r="E532" s="555" t="s">
        <v>1427</v>
      </c>
      <c r="F532" s="567"/>
      <c r="G532" s="567"/>
      <c r="H532" s="567"/>
      <c r="I532" s="567"/>
      <c r="J532" s="567"/>
      <c r="K532" s="567"/>
      <c r="L532" s="567"/>
      <c r="M532" s="567"/>
      <c r="N532" s="567">
        <v>1</v>
      </c>
      <c r="O532" s="567">
        <v>32</v>
      </c>
      <c r="P532" s="560"/>
      <c r="Q532" s="568">
        <v>32</v>
      </c>
    </row>
    <row r="533" spans="1:17" ht="14.45" customHeight="1" x14ac:dyDescent="0.2">
      <c r="A533" s="554" t="s">
        <v>1545</v>
      </c>
      <c r="B533" s="555" t="s">
        <v>1342</v>
      </c>
      <c r="C533" s="555" t="s">
        <v>1343</v>
      </c>
      <c r="D533" s="555" t="s">
        <v>1428</v>
      </c>
      <c r="E533" s="555" t="s">
        <v>1429</v>
      </c>
      <c r="F533" s="567"/>
      <c r="G533" s="567"/>
      <c r="H533" s="567"/>
      <c r="I533" s="567"/>
      <c r="J533" s="567"/>
      <c r="K533" s="567"/>
      <c r="L533" s="567"/>
      <c r="M533" s="567"/>
      <c r="N533" s="567">
        <v>1</v>
      </c>
      <c r="O533" s="567">
        <v>189</v>
      </c>
      <c r="P533" s="560"/>
      <c r="Q533" s="568">
        <v>189</v>
      </c>
    </row>
    <row r="534" spans="1:17" ht="14.45" customHeight="1" x14ac:dyDescent="0.2">
      <c r="A534" s="554" t="s">
        <v>1545</v>
      </c>
      <c r="B534" s="555" t="s">
        <v>1342</v>
      </c>
      <c r="C534" s="555" t="s">
        <v>1343</v>
      </c>
      <c r="D534" s="555" t="s">
        <v>1430</v>
      </c>
      <c r="E534" s="555" t="s">
        <v>1431</v>
      </c>
      <c r="F534" s="567">
        <v>30</v>
      </c>
      <c r="G534" s="567">
        <v>8010</v>
      </c>
      <c r="H534" s="567"/>
      <c r="I534" s="567">
        <v>267</v>
      </c>
      <c r="J534" s="567">
        <v>34</v>
      </c>
      <c r="K534" s="567">
        <v>9146</v>
      </c>
      <c r="L534" s="567"/>
      <c r="M534" s="567">
        <v>269</v>
      </c>
      <c r="N534" s="567">
        <v>21</v>
      </c>
      <c r="O534" s="567">
        <v>6048</v>
      </c>
      <c r="P534" s="560"/>
      <c r="Q534" s="568">
        <v>288</v>
      </c>
    </row>
    <row r="535" spans="1:17" ht="14.45" customHeight="1" x14ac:dyDescent="0.2">
      <c r="A535" s="554" t="s">
        <v>1545</v>
      </c>
      <c r="B535" s="555" t="s">
        <v>1342</v>
      </c>
      <c r="C535" s="555" t="s">
        <v>1343</v>
      </c>
      <c r="D535" s="555" t="s">
        <v>1432</v>
      </c>
      <c r="E535" s="555" t="s">
        <v>1433</v>
      </c>
      <c r="F535" s="567">
        <v>13</v>
      </c>
      <c r="G535" s="567">
        <v>27898</v>
      </c>
      <c r="H535" s="567"/>
      <c r="I535" s="567">
        <v>2146</v>
      </c>
      <c r="J535" s="567">
        <v>10</v>
      </c>
      <c r="K535" s="567">
        <v>21570</v>
      </c>
      <c r="L535" s="567"/>
      <c r="M535" s="567">
        <v>2157</v>
      </c>
      <c r="N535" s="567">
        <v>4</v>
      </c>
      <c r="O535" s="567">
        <v>9192</v>
      </c>
      <c r="P535" s="560"/>
      <c r="Q535" s="568">
        <v>2298</v>
      </c>
    </row>
    <row r="536" spans="1:17" ht="14.45" customHeight="1" x14ac:dyDescent="0.2">
      <c r="A536" s="554" t="s">
        <v>1545</v>
      </c>
      <c r="B536" s="555" t="s">
        <v>1342</v>
      </c>
      <c r="C536" s="555" t="s">
        <v>1343</v>
      </c>
      <c r="D536" s="555" t="s">
        <v>1434</v>
      </c>
      <c r="E536" s="555" t="s">
        <v>1435</v>
      </c>
      <c r="F536" s="567">
        <v>13</v>
      </c>
      <c r="G536" s="567">
        <v>3172</v>
      </c>
      <c r="H536" s="567"/>
      <c r="I536" s="567">
        <v>244</v>
      </c>
      <c r="J536" s="567">
        <v>26</v>
      </c>
      <c r="K536" s="567">
        <v>6396</v>
      </c>
      <c r="L536" s="567"/>
      <c r="M536" s="567">
        <v>246</v>
      </c>
      <c r="N536" s="567">
        <v>22</v>
      </c>
      <c r="O536" s="567">
        <v>5830</v>
      </c>
      <c r="P536" s="560"/>
      <c r="Q536" s="568">
        <v>265</v>
      </c>
    </row>
    <row r="537" spans="1:17" ht="14.45" customHeight="1" x14ac:dyDescent="0.2">
      <c r="A537" s="554" t="s">
        <v>1545</v>
      </c>
      <c r="B537" s="555" t="s">
        <v>1342</v>
      </c>
      <c r="C537" s="555" t="s">
        <v>1343</v>
      </c>
      <c r="D537" s="555" t="s">
        <v>1436</v>
      </c>
      <c r="E537" s="555" t="s">
        <v>1437</v>
      </c>
      <c r="F537" s="567">
        <v>1</v>
      </c>
      <c r="G537" s="567">
        <v>435</v>
      </c>
      <c r="H537" s="567"/>
      <c r="I537" s="567">
        <v>435</v>
      </c>
      <c r="J537" s="567">
        <v>2</v>
      </c>
      <c r="K537" s="567">
        <v>884</v>
      </c>
      <c r="L537" s="567"/>
      <c r="M537" s="567">
        <v>442</v>
      </c>
      <c r="N537" s="567">
        <v>1</v>
      </c>
      <c r="O537" s="567">
        <v>456</v>
      </c>
      <c r="P537" s="560"/>
      <c r="Q537" s="568">
        <v>456</v>
      </c>
    </row>
    <row r="538" spans="1:17" ht="14.45" customHeight="1" x14ac:dyDescent="0.2">
      <c r="A538" s="554" t="s">
        <v>1545</v>
      </c>
      <c r="B538" s="555" t="s">
        <v>1342</v>
      </c>
      <c r="C538" s="555" t="s">
        <v>1343</v>
      </c>
      <c r="D538" s="555" t="s">
        <v>1441</v>
      </c>
      <c r="E538" s="555" t="s">
        <v>1442</v>
      </c>
      <c r="F538" s="567">
        <v>1</v>
      </c>
      <c r="G538" s="567">
        <v>5262</v>
      </c>
      <c r="H538" s="567"/>
      <c r="I538" s="567">
        <v>5262</v>
      </c>
      <c r="J538" s="567">
        <v>2</v>
      </c>
      <c r="K538" s="567">
        <v>10582</v>
      </c>
      <c r="L538" s="567"/>
      <c r="M538" s="567">
        <v>5291</v>
      </c>
      <c r="N538" s="567"/>
      <c r="O538" s="567"/>
      <c r="P538" s="560"/>
      <c r="Q538" s="568"/>
    </row>
    <row r="539" spans="1:17" ht="14.45" customHeight="1" x14ac:dyDescent="0.2">
      <c r="A539" s="554" t="s">
        <v>1545</v>
      </c>
      <c r="B539" s="555" t="s">
        <v>1342</v>
      </c>
      <c r="C539" s="555" t="s">
        <v>1343</v>
      </c>
      <c r="D539" s="555" t="s">
        <v>1443</v>
      </c>
      <c r="E539" s="555" t="s">
        <v>1444</v>
      </c>
      <c r="F539" s="567">
        <v>1077</v>
      </c>
      <c r="G539" s="567">
        <v>1157775</v>
      </c>
      <c r="H539" s="567"/>
      <c r="I539" s="567">
        <v>1075</v>
      </c>
      <c r="J539" s="567">
        <v>965</v>
      </c>
      <c r="K539" s="567">
        <v>1048955</v>
      </c>
      <c r="L539" s="567"/>
      <c r="M539" s="567">
        <v>1087</v>
      </c>
      <c r="N539" s="567">
        <v>1001</v>
      </c>
      <c r="O539" s="567">
        <v>1113112</v>
      </c>
      <c r="P539" s="560"/>
      <c r="Q539" s="568">
        <v>1112</v>
      </c>
    </row>
    <row r="540" spans="1:17" ht="14.45" customHeight="1" x14ac:dyDescent="0.2">
      <c r="A540" s="554" t="s">
        <v>1545</v>
      </c>
      <c r="B540" s="555" t="s">
        <v>1342</v>
      </c>
      <c r="C540" s="555" t="s">
        <v>1343</v>
      </c>
      <c r="D540" s="555" t="s">
        <v>1445</v>
      </c>
      <c r="E540" s="555" t="s">
        <v>1446</v>
      </c>
      <c r="F540" s="567">
        <v>15</v>
      </c>
      <c r="G540" s="567">
        <v>4365</v>
      </c>
      <c r="H540" s="567"/>
      <c r="I540" s="567">
        <v>291</v>
      </c>
      <c r="J540" s="567">
        <v>11</v>
      </c>
      <c r="K540" s="567">
        <v>3223</v>
      </c>
      <c r="L540" s="567"/>
      <c r="M540" s="567">
        <v>293</v>
      </c>
      <c r="N540" s="567">
        <v>12</v>
      </c>
      <c r="O540" s="567">
        <v>3792</v>
      </c>
      <c r="P540" s="560"/>
      <c r="Q540" s="568">
        <v>316</v>
      </c>
    </row>
    <row r="541" spans="1:17" ht="14.45" customHeight="1" x14ac:dyDescent="0.2">
      <c r="A541" s="554" t="s">
        <v>1545</v>
      </c>
      <c r="B541" s="555" t="s">
        <v>1342</v>
      </c>
      <c r="C541" s="555" t="s">
        <v>1343</v>
      </c>
      <c r="D541" s="555" t="s">
        <v>1459</v>
      </c>
      <c r="E541" s="555" t="s">
        <v>1460</v>
      </c>
      <c r="F541" s="567">
        <v>1</v>
      </c>
      <c r="G541" s="567">
        <v>0</v>
      </c>
      <c r="H541" s="567"/>
      <c r="I541" s="567">
        <v>0</v>
      </c>
      <c r="J541" s="567"/>
      <c r="K541" s="567"/>
      <c r="L541" s="567"/>
      <c r="M541" s="567"/>
      <c r="N541" s="567">
        <v>2</v>
      </c>
      <c r="O541" s="567">
        <v>2106</v>
      </c>
      <c r="P541" s="560"/>
      <c r="Q541" s="568">
        <v>1053</v>
      </c>
    </row>
    <row r="542" spans="1:17" ht="14.45" customHeight="1" x14ac:dyDescent="0.2">
      <c r="A542" s="554" t="s">
        <v>1545</v>
      </c>
      <c r="B542" s="555" t="s">
        <v>1342</v>
      </c>
      <c r="C542" s="555" t="s">
        <v>1343</v>
      </c>
      <c r="D542" s="555" t="s">
        <v>1461</v>
      </c>
      <c r="E542" s="555" t="s">
        <v>1462</v>
      </c>
      <c r="F542" s="567">
        <v>4</v>
      </c>
      <c r="G542" s="567">
        <v>19212</v>
      </c>
      <c r="H542" s="567"/>
      <c r="I542" s="567">
        <v>4803</v>
      </c>
      <c r="J542" s="567">
        <v>2</v>
      </c>
      <c r="K542" s="567">
        <v>9648</v>
      </c>
      <c r="L542" s="567"/>
      <c r="M542" s="567">
        <v>4824</v>
      </c>
      <c r="N542" s="567">
        <v>7</v>
      </c>
      <c r="O542" s="567">
        <v>34223</v>
      </c>
      <c r="P542" s="560"/>
      <c r="Q542" s="568">
        <v>4889</v>
      </c>
    </row>
    <row r="543" spans="1:17" ht="14.45" customHeight="1" x14ac:dyDescent="0.2">
      <c r="A543" s="554" t="s">
        <v>1545</v>
      </c>
      <c r="B543" s="555" t="s">
        <v>1342</v>
      </c>
      <c r="C543" s="555" t="s">
        <v>1343</v>
      </c>
      <c r="D543" s="555" t="s">
        <v>1463</v>
      </c>
      <c r="E543" s="555" t="s">
        <v>1464</v>
      </c>
      <c r="F543" s="567">
        <v>7</v>
      </c>
      <c r="G543" s="567">
        <v>4284</v>
      </c>
      <c r="H543" s="567"/>
      <c r="I543" s="567">
        <v>612</v>
      </c>
      <c r="J543" s="567">
        <v>12</v>
      </c>
      <c r="K543" s="567">
        <v>7380</v>
      </c>
      <c r="L543" s="567"/>
      <c r="M543" s="567">
        <v>615</v>
      </c>
      <c r="N543" s="567">
        <v>9</v>
      </c>
      <c r="O543" s="567">
        <v>5778</v>
      </c>
      <c r="P543" s="560"/>
      <c r="Q543" s="568">
        <v>642</v>
      </c>
    </row>
    <row r="544" spans="1:17" ht="14.45" customHeight="1" x14ac:dyDescent="0.2">
      <c r="A544" s="554" t="s">
        <v>1545</v>
      </c>
      <c r="B544" s="555" t="s">
        <v>1342</v>
      </c>
      <c r="C544" s="555" t="s">
        <v>1343</v>
      </c>
      <c r="D544" s="555" t="s">
        <v>1471</v>
      </c>
      <c r="E544" s="555" t="s">
        <v>1472</v>
      </c>
      <c r="F544" s="567">
        <v>8</v>
      </c>
      <c r="G544" s="567">
        <v>30712</v>
      </c>
      <c r="H544" s="567"/>
      <c r="I544" s="567">
        <v>3839</v>
      </c>
      <c r="J544" s="567">
        <v>12</v>
      </c>
      <c r="K544" s="567">
        <v>46116</v>
      </c>
      <c r="L544" s="567"/>
      <c r="M544" s="567">
        <v>3843</v>
      </c>
      <c r="N544" s="567">
        <v>8</v>
      </c>
      <c r="O544" s="567">
        <v>31016</v>
      </c>
      <c r="P544" s="560"/>
      <c r="Q544" s="568">
        <v>3877</v>
      </c>
    </row>
    <row r="545" spans="1:17" ht="14.45" customHeight="1" x14ac:dyDescent="0.2">
      <c r="A545" s="554" t="s">
        <v>1545</v>
      </c>
      <c r="B545" s="555" t="s">
        <v>1342</v>
      </c>
      <c r="C545" s="555" t="s">
        <v>1343</v>
      </c>
      <c r="D545" s="555" t="s">
        <v>1473</v>
      </c>
      <c r="E545" s="555" t="s">
        <v>1474</v>
      </c>
      <c r="F545" s="567">
        <v>1</v>
      </c>
      <c r="G545" s="567">
        <v>9995</v>
      </c>
      <c r="H545" s="567"/>
      <c r="I545" s="567">
        <v>9995</v>
      </c>
      <c r="J545" s="567"/>
      <c r="K545" s="567"/>
      <c r="L545" s="567"/>
      <c r="M545" s="567"/>
      <c r="N545" s="567"/>
      <c r="O545" s="567"/>
      <c r="P545" s="560"/>
      <c r="Q545" s="568"/>
    </row>
    <row r="546" spans="1:17" ht="14.45" customHeight="1" x14ac:dyDescent="0.2">
      <c r="A546" s="554" t="s">
        <v>1545</v>
      </c>
      <c r="B546" s="555" t="s">
        <v>1342</v>
      </c>
      <c r="C546" s="555" t="s">
        <v>1343</v>
      </c>
      <c r="D546" s="555" t="s">
        <v>1479</v>
      </c>
      <c r="E546" s="555" t="s">
        <v>1480</v>
      </c>
      <c r="F546" s="567"/>
      <c r="G546" s="567"/>
      <c r="H546" s="567"/>
      <c r="I546" s="567"/>
      <c r="J546" s="567"/>
      <c r="K546" s="567"/>
      <c r="L546" s="567"/>
      <c r="M546" s="567"/>
      <c r="N546" s="567">
        <v>10</v>
      </c>
      <c r="O546" s="567">
        <v>31990</v>
      </c>
      <c r="P546" s="560"/>
      <c r="Q546" s="568">
        <v>3199</v>
      </c>
    </row>
    <row r="547" spans="1:17" ht="14.45" customHeight="1" x14ac:dyDescent="0.2">
      <c r="A547" s="554" t="s">
        <v>1545</v>
      </c>
      <c r="B547" s="555" t="s">
        <v>1342</v>
      </c>
      <c r="C547" s="555" t="s">
        <v>1343</v>
      </c>
      <c r="D547" s="555" t="s">
        <v>1483</v>
      </c>
      <c r="E547" s="555" t="s">
        <v>1484</v>
      </c>
      <c r="F547" s="567"/>
      <c r="G547" s="567"/>
      <c r="H547" s="567"/>
      <c r="I547" s="567"/>
      <c r="J547" s="567"/>
      <c r="K547" s="567"/>
      <c r="L547" s="567"/>
      <c r="M547" s="567"/>
      <c r="N547" s="567">
        <v>2</v>
      </c>
      <c r="O547" s="567">
        <v>2106</v>
      </c>
      <c r="P547" s="560"/>
      <c r="Q547" s="568">
        <v>1053</v>
      </c>
    </row>
    <row r="548" spans="1:17" ht="14.45" customHeight="1" x14ac:dyDescent="0.2">
      <c r="A548" s="554" t="s">
        <v>1545</v>
      </c>
      <c r="B548" s="555" t="s">
        <v>1342</v>
      </c>
      <c r="C548" s="555" t="s">
        <v>1343</v>
      </c>
      <c r="D548" s="555" t="s">
        <v>1487</v>
      </c>
      <c r="E548" s="555" t="s">
        <v>1488</v>
      </c>
      <c r="F548" s="567"/>
      <c r="G548" s="567"/>
      <c r="H548" s="567"/>
      <c r="I548" s="567"/>
      <c r="J548" s="567"/>
      <c r="K548" s="567"/>
      <c r="L548" s="567"/>
      <c r="M548" s="567"/>
      <c r="N548" s="567">
        <v>4</v>
      </c>
      <c r="O548" s="567">
        <v>1164</v>
      </c>
      <c r="P548" s="560"/>
      <c r="Q548" s="568">
        <v>291</v>
      </c>
    </row>
    <row r="549" spans="1:17" ht="14.45" customHeight="1" x14ac:dyDescent="0.2">
      <c r="A549" s="554" t="s">
        <v>1546</v>
      </c>
      <c r="B549" s="555" t="s">
        <v>1342</v>
      </c>
      <c r="C549" s="555" t="s">
        <v>1343</v>
      </c>
      <c r="D549" s="555" t="s">
        <v>1346</v>
      </c>
      <c r="E549" s="555" t="s">
        <v>1347</v>
      </c>
      <c r="F549" s="567">
        <v>492</v>
      </c>
      <c r="G549" s="567">
        <v>29028</v>
      </c>
      <c r="H549" s="567"/>
      <c r="I549" s="567">
        <v>59</v>
      </c>
      <c r="J549" s="567">
        <v>527</v>
      </c>
      <c r="K549" s="567">
        <v>31093</v>
      </c>
      <c r="L549" s="567"/>
      <c r="M549" s="567">
        <v>59</v>
      </c>
      <c r="N549" s="567">
        <v>535</v>
      </c>
      <c r="O549" s="567">
        <v>33705</v>
      </c>
      <c r="P549" s="560"/>
      <c r="Q549" s="568">
        <v>63</v>
      </c>
    </row>
    <row r="550" spans="1:17" ht="14.45" customHeight="1" x14ac:dyDescent="0.2">
      <c r="A550" s="554" t="s">
        <v>1546</v>
      </c>
      <c r="B550" s="555" t="s">
        <v>1342</v>
      </c>
      <c r="C550" s="555" t="s">
        <v>1343</v>
      </c>
      <c r="D550" s="555" t="s">
        <v>1348</v>
      </c>
      <c r="E550" s="555" t="s">
        <v>1349</v>
      </c>
      <c r="F550" s="567">
        <v>219</v>
      </c>
      <c r="G550" s="567">
        <v>28908</v>
      </c>
      <c r="H550" s="567"/>
      <c r="I550" s="567">
        <v>132</v>
      </c>
      <c r="J550" s="567">
        <v>216</v>
      </c>
      <c r="K550" s="567">
        <v>28728</v>
      </c>
      <c r="L550" s="567"/>
      <c r="M550" s="567">
        <v>133</v>
      </c>
      <c r="N550" s="567">
        <v>248</v>
      </c>
      <c r="O550" s="567">
        <v>35464</v>
      </c>
      <c r="P550" s="560"/>
      <c r="Q550" s="568">
        <v>143</v>
      </c>
    </row>
    <row r="551" spans="1:17" ht="14.45" customHeight="1" x14ac:dyDescent="0.2">
      <c r="A551" s="554" t="s">
        <v>1546</v>
      </c>
      <c r="B551" s="555" t="s">
        <v>1342</v>
      </c>
      <c r="C551" s="555" t="s">
        <v>1343</v>
      </c>
      <c r="D551" s="555" t="s">
        <v>1350</v>
      </c>
      <c r="E551" s="555" t="s">
        <v>1351</v>
      </c>
      <c r="F551" s="567">
        <v>35</v>
      </c>
      <c r="G551" s="567">
        <v>6650</v>
      </c>
      <c r="H551" s="567"/>
      <c r="I551" s="567">
        <v>190</v>
      </c>
      <c r="J551" s="567">
        <v>24</v>
      </c>
      <c r="K551" s="567">
        <v>4608</v>
      </c>
      <c r="L551" s="567"/>
      <c r="M551" s="567">
        <v>192</v>
      </c>
      <c r="N551" s="567">
        <v>29</v>
      </c>
      <c r="O551" s="567">
        <v>6003</v>
      </c>
      <c r="P551" s="560"/>
      <c r="Q551" s="568">
        <v>207</v>
      </c>
    </row>
    <row r="552" spans="1:17" ht="14.45" customHeight="1" x14ac:dyDescent="0.2">
      <c r="A552" s="554" t="s">
        <v>1546</v>
      </c>
      <c r="B552" s="555" t="s">
        <v>1342</v>
      </c>
      <c r="C552" s="555" t="s">
        <v>1343</v>
      </c>
      <c r="D552" s="555" t="s">
        <v>1352</v>
      </c>
      <c r="E552" s="555" t="s">
        <v>1353</v>
      </c>
      <c r="F552" s="567">
        <v>55</v>
      </c>
      <c r="G552" s="567">
        <v>22605</v>
      </c>
      <c r="H552" s="567"/>
      <c r="I552" s="567">
        <v>411</v>
      </c>
      <c r="J552" s="567">
        <v>37</v>
      </c>
      <c r="K552" s="567">
        <v>15281</v>
      </c>
      <c r="L552" s="567"/>
      <c r="M552" s="567">
        <v>413</v>
      </c>
      <c r="N552" s="567">
        <v>37</v>
      </c>
      <c r="O552" s="567">
        <v>16317</v>
      </c>
      <c r="P552" s="560"/>
      <c r="Q552" s="568">
        <v>441</v>
      </c>
    </row>
    <row r="553" spans="1:17" ht="14.45" customHeight="1" x14ac:dyDescent="0.2">
      <c r="A553" s="554" t="s">
        <v>1546</v>
      </c>
      <c r="B553" s="555" t="s">
        <v>1342</v>
      </c>
      <c r="C553" s="555" t="s">
        <v>1343</v>
      </c>
      <c r="D553" s="555" t="s">
        <v>1354</v>
      </c>
      <c r="E553" s="555" t="s">
        <v>1355</v>
      </c>
      <c r="F553" s="567">
        <v>89</v>
      </c>
      <c r="G553" s="567">
        <v>16287</v>
      </c>
      <c r="H553" s="567"/>
      <c r="I553" s="567">
        <v>183</v>
      </c>
      <c r="J553" s="567">
        <v>83</v>
      </c>
      <c r="K553" s="567">
        <v>15355</v>
      </c>
      <c r="L553" s="567"/>
      <c r="M553" s="567">
        <v>185</v>
      </c>
      <c r="N553" s="567">
        <v>88</v>
      </c>
      <c r="O553" s="567">
        <v>17160</v>
      </c>
      <c r="P553" s="560"/>
      <c r="Q553" s="568">
        <v>195</v>
      </c>
    </row>
    <row r="554" spans="1:17" ht="14.45" customHeight="1" x14ac:dyDescent="0.2">
      <c r="A554" s="554" t="s">
        <v>1546</v>
      </c>
      <c r="B554" s="555" t="s">
        <v>1342</v>
      </c>
      <c r="C554" s="555" t="s">
        <v>1343</v>
      </c>
      <c r="D554" s="555" t="s">
        <v>1358</v>
      </c>
      <c r="E554" s="555" t="s">
        <v>1359</v>
      </c>
      <c r="F554" s="567">
        <v>51</v>
      </c>
      <c r="G554" s="567">
        <v>17391</v>
      </c>
      <c r="H554" s="567"/>
      <c r="I554" s="567">
        <v>341</v>
      </c>
      <c r="J554" s="567">
        <v>45</v>
      </c>
      <c r="K554" s="567">
        <v>15480</v>
      </c>
      <c r="L554" s="567"/>
      <c r="M554" s="567">
        <v>344</v>
      </c>
      <c r="N554" s="567">
        <v>62</v>
      </c>
      <c r="O554" s="567">
        <v>22568</v>
      </c>
      <c r="P554" s="560"/>
      <c r="Q554" s="568">
        <v>364</v>
      </c>
    </row>
    <row r="555" spans="1:17" ht="14.45" customHeight="1" x14ac:dyDescent="0.2">
      <c r="A555" s="554" t="s">
        <v>1546</v>
      </c>
      <c r="B555" s="555" t="s">
        <v>1342</v>
      </c>
      <c r="C555" s="555" t="s">
        <v>1343</v>
      </c>
      <c r="D555" s="555" t="s">
        <v>1362</v>
      </c>
      <c r="E555" s="555" t="s">
        <v>1363</v>
      </c>
      <c r="F555" s="567">
        <v>1043</v>
      </c>
      <c r="G555" s="567">
        <v>366093</v>
      </c>
      <c r="H555" s="567"/>
      <c r="I555" s="567">
        <v>351</v>
      </c>
      <c r="J555" s="567">
        <v>901</v>
      </c>
      <c r="K555" s="567">
        <v>318053</v>
      </c>
      <c r="L555" s="567"/>
      <c r="M555" s="567">
        <v>353</v>
      </c>
      <c r="N555" s="567">
        <v>944</v>
      </c>
      <c r="O555" s="567">
        <v>343616</v>
      </c>
      <c r="P555" s="560"/>
      <c r="Q555" s="568">
        <v>364</v>
      </c>
    </row>
    <row r="556" spans="1:17" ht="14.45" customHeight="1" x14ac:dyDescent="0.2">
      <c r="A556" s="554" t="s">
        <v>1546</v>
      </c>
      <c r="B556" s="555" t="s">
        <v>1342</v>
      </c>
      <c r="C556" s="555" t="s">
        <v>1343</v>
      </c>
      <c r="D556" s="555" t="s">
        <v>1368</v>
      </c>
      <c r="E556" s="555" t="s">
        <v>1369</v>
      </c>
      <c r="F556" s="567">
        <v>42</v>
      </c>
      <c r="G556" s="567">
        <v>4956</v>
      </c>
      <c r="H556" s="567"/>
      <c r="I556" s="567">
        <v>118</v>
      </c>
      <c r="J556" s="567">
        <v>20</v>
      </c>
      <c r="K556" s="567">
        <v>2380</v>
      </c>
      <c r="L556" s="567"/>
      <c r="M556" s="567">
        <v>119</v>
      </c>
      <c r="N556" s="567">
        <v>4</v>
      </c>
      <c r="O556" s="567">
        <v>516</v>
      </c>
      <c r="P556" s="560"/>
      <c r="Q556" s="568">
        <v>129</v>
      </c>
    </row>
    <row r="557" spans="1:17" ht="14.45" customHeight="1" x14ac:dyDescent="0.2">
      <c r="A557" s="554" t="s">
        <v>1546</v>
      </c>
      <c r="B557" s="555" t="s">
        <v>1342</v>
      </c>
      <c r="C557" s="555" t="s">
        <v>1343</v>
      </c>
      <c r="D557" s="555" t="s">
        <v>1374</v>
      </c>
      <c r="E557" s="555" t="s">
        <v>1375</v>
      </c>
      <c r="F557" s="567">
        <v>2</v>
      </c>
      <c r="G557" s="567">
        <v>100</v>
      </c>
      <c r="H557" s="567"/>
      <c r="I557" s="567">
        <v>50</v>
      </c>
      <c r="J557" s="567"/>
      <c r="K557" s="567"/>
      <c r="L557" s="567"/>
      <c r="M557" s="567"/>
      <c r="N557" s="567"/>
      <c r="O557" s="567"/>
      <c r="P557" s="560"/>
      <c r="Q557" s="568"/>
    </row>
    <row r="558" spans="1:17" ht="14.45" customHeight="1" x14ac:dyDescent="0.2">
      <c r="A558" s="554" t="s">
        <v>1546</v>
      </c>
      <c r="B558" s="555" t="s">
        <v>1342</v>
      </c>
      <c r="C558" s="555" t="s">
        <v>1343</v>
      </c>
      <c r="D558" s="555" t="s">
        <v>1376</v>
      </c>
      <c r="E558" s="555" t="s">
        <v>1377</v>
      </c>
      <c r="F558" s="567">
        <v>1</v>
      </c>
      <c r="G558" s="567">
        <v>399</v>
      </c>
      <c r="H558" s="567"/>
      <c r="I558" s="567">
        <v>399</v>
      </c>
      <c r="J558" s="567"/>
      <c r="K558" s="567"/>
      <c r="L558" s="567"/>
      <c r="M558" s="567"/>
      <c r="N558" s="567"/>
      <c r="O558" s="567"/>
      <c r="P558" s="560"/>
      <c r="Q558" s="568"/>
    </row>
    <row r="559" spans="1:17" ht="14.45" customHeight="1" x14ac:dyDescent="0.2">
      <c r="A559" s="554" t="s">
        <v>1546</v>
      </c>
      <c r="B559" s="555" t="s">
        <v>1342</v>
      </c>
      <c r="C559" s="555" t="s">
        <v>1343</v>
      </c>
      <c r="D559" s="555" t="s">
        <v>1378</v>
      </c>
      <c r="E559" s="555" t="s">
        <v>1379</v>
      </c>
      <c r="F559" s="567">
        <v>38</v>
      </c>
      <c r="G559" s="567">
        <v>1444</v>
      </c>
      <c r="H559" s="567"/>
      <c r="I559" s="567">
        <v>38</v>
      </c>
      <c r="J559" s="567">
        <v>27</v>
      </c>
      <c r="K559" s="567">
        <v>1053</v>
      </c>
      <c r="L559" s="567"/>
      <c r="M559" s="567">
        <v>39</v>
      </c>
      <c r="N559" s="567">
        <v>19</v>
      </c>
      <c r="O559" s="567">
        <v>760</v>
      </c>
      <c r="P559" s="560"/>
      <c r="Q559" s="568">
        <v>40</v>
      </c>
    </row>
    <row r="560" spans="1:17" ht="14.45" customHeight="1" x14ac:dyDescent="0.2">
      <c r="A560" s="554" t="s">
        <v>1546</v>
      </c>
      <c r="B560" s="555" t="s">
        <v>1342</v>
      </c>
      <c r="C560" s="555" t="s">
        <v>1343</v>
      </c>
      <c r="D560" s="555" t="s">
        <v>1382</v>
      </c>
      <c r="E560" s="555" t="s">
        <v>1383</v>
      </c>
      <c r="F560" s="567">
        <v>1</v>
      </c>
      <c r="G560" s="567">
        <v>713</v>
      </c>
      <c r="H560" s="567"/>
      <c r="I560" s="567">
        <v>713</v>
      </c>
      <c r="J560" s="567"/>
      <c r="K560" s="567"/>
      <c r="L560" s="567"/>
      <c r="M560" s="567"/>
      <c r="N560" s="567"/>
      <c r="O560" s="567"/>
      <c r="P560" s="560"/>
      <c r="Q560" s="568"/>
    </row>
    <row r="561" spans="1:17" ht="14.45" customHeight="1" x14ac:dyDescent="0.2">
      <c r="A561" s="554" t="s">
        <v>1546</v>
      </c>
      <c r="B561" s="555" t="s">
        <v>1342</v>
      </c>
      <c r="C561" s="555" t="s">
        <v>1343</v>
      </c>
      <c r="D561" s="555" t="s">
        <v>1384</v>
      </c>
      <c r="E561" s="555" t="s">
        <v>1385</v>
      </c>
      <c r="F561" s="567">
        <v>1</v>
      </c>
      <c r="G561" s="567">
        <v>150</v>
      </c>
      <c r="H561" s="567"/>
      <c r="I561" s="567">
        <v>150</v>
      </c>
      <c r="J561" s="567"/>
      <c r="K561" s="567"/>
      <c r="L561" s="567"/>
      <c r="M561" s="567"/>
      <c r="N561" s="567"/>
      <c r="O561" s="567"/>
      <c r="P561" s="560"/>
      <c r="Q561" s="568"/>
    </row>
    <row r="562" spans="1:17" ht="14.45" customHeight="1" x14ac:dyDescent="0.2">
      <c r="A562" s="554" t="s">
        <v>1546</v>
      </c>
      <c r="B562" s="555" t="s">
        <v>1342</v>
      </c>
      <c r="C562" s="555" t="s">
        <v>1343</v>
      </c>
      <c r="D562" s="555" t="s">
        <v>1386</v>
      </c>
      <c r="E562" s="555" t="s">
        <v>1387</v>
      </c>
      <c r="F562" s="567">
        <v>606</v>
      </c>
      <c r="G562" s="567">
        <v>186648</v>
      </c>
      <c r="H562" s="567"/>
      <c r="I562" s="567">
        <v>308</v>
      </c>
      <c r="J562" s="567">
        <v>591</v>
      </c>
      <c r="K562" s="567">
        <v>183210</v>
      </c>
      <c r="L562" s="567"/>
      <c r="M562" s="567">
        <v>310</v>
      </c>
      <c r="N562" s="567">
        <v>603</v>
      </c>
      <c r="O562" s="567">
        <v>200799</v>
      </c>
      <c r="P562" s="560"/>
      <c r="Q562" s="568">
        <v>333</v>
      </c>
    </row>
    <row r="563" spans="1:17" ht="14.45" customHeight="1" x14ac:dyDescent="0.2">
      <c r="A563" s="554" t="s">
        <v>1546</v>
      </c>
      <c r="B563" s="555" t="s">
        <v>1342</v>
      </c>
      <c r="C563" s="555" t="s">
        <v>1343</v>
      </c>
      <c r="D563" s="555" t="s">
        <v>1390</v>
      </c>
      <c r="E563" s="555" t="s">
        <v>1391</v>
      </c>
      <c r="F563" s="567">
        <v>409</v>
      </c>
      <c r="G563" s="567">
        <v>204091</v>
      </c>
      <c r="H563" s="567"/>
      <c r="I563" s="567">
        <v>499</v>
      </c>
      <c r="J563" s="567">
        <v>380</v>
      </c>
      <c r="K563" s="567">
        <v>191140</v>
      </c>
      <c r="L563" s="567"/>
      <c r="M563" s="567">
        <v>503</v>
      </c>
      <c r="N563" s="567">
        <v>438</v>
      </c>
      <c r="O563" s="567">
        <v>236958</v>
      </c>
      <c r="P563" s="560"/>
      <c r="Q563" s="568">
        <v>541</v>
      </c>
    </row>
    <row r="564" spans="1:17" ht="14.45" customHeight="1" x14ac:dyDescent="0.2">
      <c r="A564" s="554" t="s">
        <v>1546</v>
      </c>
      <c r="B564" s="555" t="s">
        <v>1342</v>
      </c>
      <c r="C564" s="555" t="s">
        <v>1343</v>
      </c>
      <c r="D564" s="555" t="s">
        <v>1392</v>
      </c>
      <c r="E564" s="555" t="s">
        <v>1393</v>
      </c>
      <c r="F564" s="567">
        <v>1</v>
      </c>
      <c r="G564" s="567">
        <v>6669</v>
      </c>
      <c r="H564" s="567"/>
      <c r="I564" s="567">
        <v>6669</v>
      </c>
      <c r="J564" s="567"/>
      <c r="K564" s="567"/>
      <c r="L564" s="567"/>
      <c r="M564" s="567"/>
      <c r="N564" s="567"/>
      <c r="O564" s="567"/>
      <c r="P564" s="560"/>
      <c r="Q564" s="568"/>
    </row>
    <row r="565" spans="1:17" ht="14.45" customHeight="1" x14ac:dyDescent="0.2">
      <c r="A565" s="554" t="s">
        <v>1546</v>
      </c>
      <c r="B565" s="555" t="s">
        <v>1342</v>
      </c>
      <c r="C565" s="555" t="s">
        <v>1343</v>
      </c>
      <c r="D565" s="555" t="s">
        <v>1394</v>
      </c>
      <c r="E565" s="555" t="s">
        <v>1395</v>
      </c>
      <c r="F565" s="567">
        <v>852</v>
      </c>
      <c r="G565" s="567">
        <v>320352</v>
      </c>
      <c r="H565" s="567"/>
      <c r="I565" s="567">
        <v>376</v>
      </c>
      <c r="J565" s="567">
        <v>848</v>
      </c>
      <c r="K565" s="567">
        <v>322240</v>
      </c>
      <c r="L565" s="567"/>
      <c r="M565" s="567">
        <v>380</v>
      </c>
      <c r="N565" s="567">
        <v>892</v>
      </c>
      <c r="O565" s="567">
        <v>356800</v>
      </c>
      <c r="P565" s="560"/>
      <c r="Q565" s="568">
        <v>400</v>
      </c>
    </row>
    <row r="566" spans="1:17" ht="14.45" customHeight="1" x14ac:dyDescent="0.2">
      <c r="A566" s="554" t="s">
        <v>1546</v>
      </c>
      <c r="B566" s="555" t="s">
        <v>1342</v>
      </c>
      <c r="C566" s="555" t="s">
        <v>1343</v>
      </c>
      <c r="D566" s="555" t="s">
        <v>1396</v>
      </c>
      <c r="E566" s="555" t="s">
        <v>1397</v>
      </c>
      <c r="F566" s="567">
        <v>1</v>
      </c>
      <c r="G566" s="567">
        <v>3132</v>
      </c>
      <c r="H566" s="567"/>
      <c r="I566" s="567">
        <v>3132</v>
      </c>
      <c r="J566" s="567"/>
      <c r="K566" s="567"/>
      <c r="L566" s="567"/>
      <c r="M566" s="567"/>
      <c r="N566" s="567">
        <v>3</v>
      </c>
      <c r="O566" s="567">
        <v>10125</v>
      </c>
      <c r="P566" s="560"/>
      <c r="Q566" s="568">
        <v>3375</v>
      </c>
    </row>
    <row r="567" spans="1:17" ht="14.45" customHeight="1" x14ac:dyDescent="0.2">
      <c r="A567" s="554" t="s">
        <v>1546</v>
      </c>
      <c r="B567" s="555" t="s">
        <v>1342</v>
      </c>
      <c r="C567" s="555" t="s">
        <v>1343</v>
      </c>
      <c r="D567" s="555" t="s">
        <v>1398</v>
      </c>
      <c r="E567" s="555" t="s">
        <v>1399</v>
      </c>
      <c r="F567" s="567">
        <v>8</v>
      </c>
      <c r="G567" s="567">
        <v>96</v>
      </c>
      <c r="H567" s="567"/>
      <c r="I567" s="567">
        <v>12</v>
      </c>
      <c r="J567" s="567">
        <v>8</v>
      </c>
      <c r="K567" s="567">
        <v>96</v>
      </c>
      <c r="L567" s="567"/>
      <c r="M567" s="567">
        <v>12</v>
      </c>
      <c r="N567" s="567">
        <v>10</v>
      </c>
      <c r="O567" s="567">
        <v>130</v>
      </c>
      <c r="P567" s="560"/>
      <c r="Q567" s="568">
        <v>13</v>
      </c>
    </row>
    <row r="568" spans="1:17" ht="14.45" customHeight="1" x14ac:dyDescent="0.2">
      <c r="A568" s="554" t="s">
        <v>1546</v>
      </c>
      <c r="B568" s="555" t="s">
        <v>1342</v>
      </c>
      <c r="C568" s="555" t="s">
        <v>1343</v>
      </c>
      <c r="D568" s="555" t="s">
        <v>1402</v>
      </c>
      <c r="E568" s="555" t="s">
        <v>1403</v>
      </c>
      <c r="F568" s="567">
        <v>35</v>
      </c>
      <c r="G568" s="567">
        <v>3955</v>
      </c>
      <c r="H568" s="567"/>
      <c r="I568" s="567">
        <v>113</v>
      </c>
      <c r="J568" s="567">
        <v>34</v>
      </c>
      <c r="K568" s="567">
        <v>3876</v>
      </c>
      <c r="L568" s="567"/>
      <c r="M568" s="567">
        <v>114</v>
      </c>
      <c r="N568" s="567">
        <v>53</v>
      </c>
      <c r="O568" s="567">
        <v>6466</v>
      </c>
      <c r="P568" s="560"/>
      <c r="Q568" s="568">
        <v>122</v>
      </c>
    </row>
    <row r="569" spans="1:17" ht="14.45" customHeight="1" x14ac:dyDescent="0.2">
      <c r="A569" s="554" t="s">
        <v>1546</v>
      </c>
      <c r="B569" s="555" t="s">
        <v>1342</v>
      </c>
      <c r="C569" s="555" t="s">
        <v>1343</v>
      </c>
      <c r="D569" s="555" t="s">
        <v>1404</v>
      </c>
      <c r="E569" s="555" t="s">
        <v>1405</v>
      </c>
      <c r="F569" s="567">
        <v>16</v>
      </c>
      <c r="G569" s="567">
        <v>2016</v>
      </c>
      <c r="H569" s="567"/>
      <c r="I569" s="567">
        <v>126</v>
      </c>
      <c r="J569" s="567">
        <v>7</v>
      </c>
      <c r="K569" s="567">
        <v>882</v>
      </c>
      <c r="L569" s="567"/>
      <c r="M569" s="567">
        <v>126</v>
      </c>
      <c r="N569" s="567">
        <v>29</v>
      </c>
      <c r="O569" s="567">
        <v>3973</v>
      </c>
      <c r="P569" s="560"/>
      <c r="Q569" s="568">
        <v>137</v>
      </c>
    </row>
    <row r="570" spans="1:17" ht="14.45" customHeight="1" x14ac:dyDescent="0.2">
      <c r="A570" s="554" t="s">
        <v>1546</v>
      </c>
      <c r="B570" s="555" t="s">
        <v>1342</v>
      </c>
      <c r="C570" s="555" t="s">
        <v>1343</v>
      </c>
      <c r="D570" s="555" t="s">
        <v>1406</v>
      </c>
      <c r="E570" s="555" t="s">
        <v>1407</v>
      </c>
      <c r="F570" s="567">
        <v>40</v>
      </c>
      <c r="G570" s="567">
        <v>20000</v>
      </c>
      <c r="H570" s="567"/>
      <c r="I570" s="567">
        <v>500</v>
      </c>
      <c r="J570" s="567">
        <v>29</v>
      </c>
      <c r="K570" s="567">
        <v>14616</v>
      </c>
      <c r="L570" s="567"/>
      <c r="M570" s="567">
        <v>504</v>
      </c>
      <c r="N570" s="567">
        <v>30</v>
      </c>
      <c r="O570" s="567">
        <v>16260</v>
      </c>
      <c r="P570" s="560"/>
      <c r="Q570" s="568">
        <v>542</v>
      </c>
    </row>
    <row r="571" spans="1:17" ht="14.45" customHeight="1" x14ac:dyDescent="0.2">
      <c r="A571" s="554" t="s">
        <v>1546</v>
      </c>
      <c r="B571" s="555" t="s">
        <v>1342</v>
      </c>
      <c r="C571" s="555" t="s">
        <v>1343</v>
      </c>
      <c r="D571" s="555" t="s">
        <v>1408</v>
      </c>
      <c r="E571" s="555" t="s">
        <v>1409</v>
      </c>
      <c r="F571" s="567">
        <v>28</v>
      </c>
      <c r="G571" s="567">
        <v>12964</v>
      </c>
      <c r="H571" s="567"/>
      <c r="I571" s="567">
        <v>463</v>
      </c>
      <c r="J571" s="567">
        <v>23</v>
      </c>
      <c r="K571" s="567">
        <v>10741</v>
      </c>
      <c r="L571" s="567"/>
      <c r="M571" s="567">
        <v>467</v>
      </c>
      <c r="N571" s="567">
        <v>38</v>
      </c>
      <c r="O571" s="567">
        <v>18734</v>
      </c>
      <c r="P571" s="560"/>
      <c r="Q571" s="568">
        <v>493</v>
      </c>
    </row>
    <row r="572" spans="1:17" ht="14.45" customHeight="1" x14ac:dyDescent="0.2">
      <c r="A572" s="554" t="s">
        <v>1546</v>
      </c>
      <c r="B572" s="555" t="s">
        <v>1342</v>
      </c>
      <c r="C572" s="555" t="s">
        <v>1343</v>
      </c>
      <c r="D572" s="555" t="s">
        <v>1410</v>
      </c>
      <c r="E572" s="555" t="s">
        <v>1411</v>
      </c>
      <c r="F572" s="567">
        <v>359</v>
      </c>
      <c r="G572" s="567">
        <v>21181</v>
      </c>
      <c r="H572" s="567"/>
      <c r="I572" s="567">
        <v>59</v>
      </c>
      <c r="J572" s="567">
        <v>286</v>
      </c>
      <c r="K572" s="567">
        <v>16874</v>
      </c>
      <c r="L572" s="567"/>
      <c r="M572" s="567">
        <v>59</v>
      </c>
      <c r="N572" s="567">
        <v>333</v>
      </c>
      <c r="O572" s="567">
        <v>20979</v>
      </c>
      <c r="P572" s="560"/>
      <c r="Q572" s="568">
        <v>63</v>
      </c>
    </row>
    <row r="573" spans="1:17" ht="14.45" customHeight="1" x14ac:dyDescent="0.2">
      <c r="A573" s="554" t="s">
        <v>1546</v>
      </c>
      <c r="B573" s="555" t="s">
        <v>1342</v>
      </c>
      <c r="C573" s="555" t="s">
        <v>1343</v>
      </c>
      <c r="D573" s="555" t="s">
        <v>1414</v>
      </c>
      <c r="E573" s="555" t="s">
        <v>1415</v>
      </c>
      <c r="F573" s="567">
        <v>4</v>
      </c>
      <c r="G573" s="567">
        <v>42000</v>
      </c>
      <c r="H573" s="567"/>
      <c r="I573" s="567">
        <v>10500</v>
      </c>
      <c r="J573" s="567"/>
      <c r="K573" s="567"/>
      <c r="L573" s="567"/>
      <c r="M573" s="567"/>
      <c r="N573" s="567">
        <v>8</v>
      </c>
      <c r="O573" s="567">
        <v>84840</v>
      </c>
      <c r="P573" s="560"/>
      <c r="Q573" s="568">
        <v>10605</v>
      </c>
    </row>
    <row r="574" spans="1:17" ht="14.45" customHeight="1" x14ac:dyDescent="0.2">
      <c r="A574" s="554" t="s">
        <v>1546</v>
      </c>
      <c r="B574" s="555" t="s">
        <v>1342</v>
      </c>
      <c r="C574" s="555" t="s">
        <v>1343</v>
      </c>
      <c r="D574" s="555" t="s">
        <v>1418</v>
      </c>
      <c r="E574" s="555" t="s">
        <v>1419</v>
      </c>
      <c r="F574" s="567">
        <v>2106</v>
      </c>
      <c r="G574" s="567">
        <v>376974</v>
      </c>
      <c r="H574" s="567"/>
      <c r="I574" s="567">
        <v>179</v>
      </c>
      <c r="J574" s="567">
        <v>2600</v>
      </c>
      <c r="K574" s="567">
        <v>470600</v>
      </c>
      <c r="L574" s="567"/>
      <c r="M574" s="567">
        <v>181</v>
      </c>
      <c r="N574" s="567">
        <v>2628</v>
      </c>
      <c r="O574" s="567">
        <v>499320</v>
      </c>
      <c r="P574" s="560"/>
      <c r="Q574" s="568">
        <v>190</v>
      </c>
    </row>
    <row r="575" spans="1:17" ht="14.45" customHeight="1" x14ac:dyDescent="0.2">
      <c r="A575" s="554" t="s">
        <v>1546</v>
      </c>
      <c r="B575" s="555" t="s">
        <v>1342</v>
      </c>
      <c r="C575" s="555" t="s">
        <v>1343</v>
      </c>
      <c r="D575" s="555" t="s">
        <v>1420</v>
      </c>
      <c r="E575" s="555" t="s">
        <v>1421</v>
      </c>
      <c r="F575" s="567">
        <v>11</v>
      </c>
      <c r="G575" s="567">
        <v>957</v>
      </c>
      <c r="H575" s="567"/>
      <c r="I575" s="567">
        <v>87</v>
      </c>
      <c r="J575" s="567">
        <v>3</v>
      </c>
      <c r="K575" s="567">
        <v>264</v>
      </c>
      <c r="L575" s="567"/>
      <c r="M575" s="567">
        <v>88</v>
      </c>
      <c r="N575" s="567">
        <v>8</v>
      </c>
      <c r="O575" s="567">
        <v>744</v>
      </c>
      <c r="P575" s="560"/>
      <c r="Q575" s="568">
        <v>93</v>
      </c>
    </row>
    <row r="576" spans="1:17" ht="14.45" customHeight="1" x14ac:dyDescent="0.2">
      <c r="A576" s="554" t="s">
        <v>1546</v>
      </c>
      <c r="B576" s="555" t="s">
        <v>1342</v>
      </c>
      <c r="C576" s="555" t="s">
        <v>1343</v>
      </c>
      <c r="D576" s="555" t="s">
        <v>1422</v>
      </c>
      <c r="E576" s="555" t="s">
        <v>1423</v>
      </c>
      <c r="F576" s="567">
        <v>1</v>
      </c>
      <c r="G576" s="567">
        <v>180</v>
      </c>
      <c r="H576" s="567"/>
      <c r="I576" s="567">
        <v>180</v>
      </c>
      <c r="J576" s="567"/>
      <c r="K576" s="567"/>
      <c r="L576" s="567"/>
      <c r="M576" s="567"/>
      <c r="N576" s="567"/>
      <c r="O576" s="567"/>
      <c r="P576" s="560"/>
      <c r="Q576" s="568"/>
    </row>
    <row r="577" spans="1:17" ht="14.45" customHeight="1" x14ac:dyDescent="0.2">
      <c r="A577" s="554" t="s">
        <v>1546</v>
      </c>
      <c r="B577" s="555" t="s">
        <v>1342</v>
      </c>
      <c r="C577" s="555" t="s">
        <v>1343</v>
      </c>
      <c r="D577" s="555" t="s">
        <v>1424</v>
      </c>
      <c r="E577" s="555" t="s">
        <v>1425</v>
      </c>
      <c r="F577" s="567">
        <v>28</v>
      </c>
      <c r="G577" s="567">
        <v>4816</v>
      </c>
      <c r="H577" s="567"/>
      <c r="I577" s="567">
        <v>172</v>
      </c>
      <c r="J577" s="567">
        <v>25</v>
      </c>
      <c r="K577" s="567">
        <v>4350</v>
      </c>
      <c r="L577" s="567"/>
      <c r="M577" s="567">
        <v>174</v>
      </c>
      <c r="N577" s="567">
        <v>37</v>
      </c>
      <c r="O577" s="567">
        <v>6771</v>
      </c>
      <c r="P577" s="560"/>
      <c r="Q577" s="568">
        <v>183</v>
      </c>
    </row>
    <row r="578" spans="1:17" ht="14.45" customHeight="1" x14ac:dyDescent="0.2">
      <c r="A578" s="554" t="s">
        <v>1546</v>
      </c>
      <c r="B578" s="555" t="s">
        <v>1342</v>
      </c>
      <c r="C578" s="555" t="s">
        <v>1343</v>
      </c>
      <c r="D578" s="555" t="s">
        <v>1426</v>
      </c>
      <c r="E578" s="555" t="s">
        <v>1427</v>
      </c>
      <c r="F578" s="567">
        <v>2</v>
      </c>
      <c r="G578" s="567">
        <v>62</v>
      </c>
      <c r="H578" s="567"/>
      <c r="I578" s="567">
        <v>31</v>
      </c>
      <c r="J578" s="567">
        <v>1</v>
      </c>
      <c r="K578" s="567">
        <v>31</v>
      </c>
      <c r="L578" s="567"/>
      <c r="M578" s="567">
        <v>31</v>
      </c>
      <c r="N578" s="567">
        <v>1</v>
      </c>
      <c r="O578" s="567">
        <v>32</v>
      </c>
      <c r="P578" s="560"/>
      <c r="Q578" s="568">
        <v>32</v>
      </c>
    </row>
    <row r="579" spans="1:17" ht="14.45" customHeight="1" x14ac:dyDescent="0.2">
      <c r="A579" s="554" t="s">
        <v>1546</v>
      </c>
      <c r="B579" s="555" t="s">
        <v>1342</v>
      </c>
      <c r="C579" s="555" t="s">
        <v>1343</v>
      </c>
      <c r="D579" s="555" t="s">
        <v>1428</v>
      </c>
      <c r="E579" s="555" t="s">
        <v>1429</v>
      </c>
      <c r="F579" s="567">
        <v>2</v>
      </c>
      <c r="G579" s="567">
        <v>356</v>
      </c>
      <c r="H579" s="567"/>
      <c r="I579" s="567">
        <v>178</v>
      </c>
      <c r="J579" s="567">
        <v>1</v>
      </c>
      <c r="K579" s="567">
        <v>180</v>
      </c>
      <c r="L579" s="567"/>
      <c r="M579" s="567">
        <v>180</v>
      </c>
      <c r="N579" s="567">
        <v>2</v>
      </c>
      <c r="O579" s="567">
        <v>378</v>
      </c>
      <c r="P579" s="560"/>
      <c r="Q579" s="568">
        <v>189</v>
      </c>
    </row>
    <row r="580" spans="1:17" ht="14.45" customHeight="1" x14ac:dyDescent="0.2">
      <c r="A580" s="554" t="s">
        <v>1546</v>
      </c>
      <c r="B580" s="555" t="s">
        <v>1342</v>
      </c>
      <c r="C580" s="555" t="s">
        <v>1343</v>
      </c>
      <c r="D580" s="555" t="s">
        <v>1430</v>
      </c>
      <c r="E580" s="555" t="s">
        <v>1431</v>
      </c>
      <c r="F580" s="567">
        <v>13</v>
      </c>
      <c r="G580" s="567">
        <v>3471</v>
      </c>
      <c r="H580" s="567"/>
      <c r="I580" s="567">
        <v>267</v>
      </c>
      <c r="J580" s="567">
        <v>6</v>
      </c>
      <c r="K580" s="567">
        <v>1614</v>
      </c>
      <c r="L580" s="567"/>
      <c r="M580" s="567">
        <v>269</v>
      </c>
      <c r="N580" s="567">
        <v>3</v>
      </c>
      <c r="O580" s="567">
        <v>864</v>
      </c>
      <c r="P580" s="560"/>
      <c r="Q580" s="568">
        <v>288</v>
      </c>
    </row>
    <row r="581" spans="1:17" ht="14.45" customHeight="1" x14ac:dyDescent="0.2">
      <c r="A581" s="554" t="s">
        <v>1546</v>
      </c>
      <c r="B581" s="555" t="s">
        <v>1342</v>
      </c>
      <c r="C581" s="555" t="s">
        <v>1343</v>
      </c>
      <c r="D581" s="555" t="s">
        <v>1432</v>
      </c>
      <c r="E581" s="555" t="s">
        <v>1433</v>
      </c>
      <c r="F581" s="567">
        <v>3</v>
      </c>
      <c r="G581" s="567">
        <v>6438</v>
      </c>
      <c r="H581" s="567"/>
      <c r="I581" s="567">
        <v>2146</v>
      </c>
      <c r="J581" s="567">
        <v>10</v>
      </c>
      <c r="K581" s="567">
        <v>21570</v>
      </c>
      <c r="L581" s="567"/>
      <c r="M581" s="567">
        <v>2157</v>
      </c>
      <c r="N581" s="567">
        <v>1</v>
      </c>
      <c r="O581" s="567">
        <v>2298</v>
      </c>
      <c r="P581" s="560"/>
      <c r="Q581" s="568">
        <v>2298</v>
      </c>
    </row>
    <row r="582" spans="1:17" ht="14.45" customHeight="1" x14ac:dyDescent="0.2">
      <c r="A582" s="554" t="s">
        <v>1546</v>
      </c>
      <c r="B582" s="555" t="s">
        <v>1342</v>
      </c>
      <c r="C582" s="555" t="s">
        <v>1343</v>
      </c>
      <c r="D582" s="555" t="s">
        <v>1434</v>
      </c>
      <c r="E582" s="555" t="s">
        <v>1435</v>
      </c>
      <c r="F582" s="567">
        <v>53</v>
      </c>
      <c r="G582" s="567">
        <v>12932</v>
      </c>
      <c r="H582" s="567"/>
      <c r="I582" s="567">
        <v>244</v>
      </c>
      <c r="J582" s="567">
        <v>43</v>
      </c>
      <c r="K582" s="567">
        <v>10578</v>
      </c>
      <c r="L582" s="567"/>
      <c r="M582" s="567">
        <v>246</v>
      </c>
      <c r="N582" s="567">
        <v>26</v>
      </c>
      <c r="O582" s="567">
        <v>6890</v>
      </c>
      <c r="P582" s="560"/>
      <c r="Q582" s="568">
        <v>265</v>
      </c>
    </row>
    <row r="583" spans="1:17" ht="14.45" customHeight="1" x14ac:dyDescent="0.2">
      <c r="A583" s="554" t="s">
        <v>1546</v>
      </c>
      <c r="B583" s="555" t="s">
        <v>1342</v>
      </c>
      <c r="C583" s="555" t="s">
        <v>1343</v>
      </c>
      <c r="D583" s="555" t="s">
        <v>1436</v>
      </c>
      <c r="E583" s="555" t="s">
        <v>1437</v>
      </c>
      <c r="F583" s="567">
        <v>1</v>
      </c>
      <c r="G583" s="567">
        <v>435</v>
      </c>
      <c r="H583" s="567"/>
      <c r="I583" s="567">
        <v>435</v>
      </c>
      <c r="J583" s="567"/>
      <c r="K583" s="567"/>
      <c r="L583" s="567"/>
      <c r="M583" s="567"/>
      <c r="N583" s="567"/>
      <c r="O583" s="567"/>
      <c r="P583" s="560"/>
      <c r="Q583" s="568"/>
    </row>
    <row r="584" spans="1:17" ht="14.45" customHeight="1" x14ac:dyDescent="0.2">
      <c r="A584" s="554" t="s">
        <v>1546</v>
      </c>
      <c r="B584" s="555" t="s">
        <v>1342</v>
      </c>
      <c r="C584" s="555" t="s">
        <v>1343</v>
      </c>
      <c r="D584" s="555" t="s">
        <v>1443</v>
      </c>
      <c r="E584" s="555" t="s">
        <v>1444</v>
      </c>
      <c r="F584" s="567"/>
      <c r="G584" s="567"/>
      <c r="H584" s="567"/>
      <c r="I584" s="567"/>
      <c r="J584" s="567"/>
      <c r="K584" s="567"/>
      <c r="L584" s="567"/>
      <c r="M584" s="567"/>
      <c r="N584" s="567">
        <v>14</v>
      </c>
      <c r="O584" s="567">
        <v>15568</v>
      </c>
      <c r="P584" s="560"/>
      <c r="Q584" s="568">
        <v>1112</v>
      </c>
    </row>
    <row r="585" spans="1:17" ht="14.45" customHeight="1" x14ac:dyDescent="0.2">
      <c r="A585" s="554" t="s">
        <v>1546</v>
      </c>
      <c r="B585" s="555" t="s">
        <v>1342</v>
      </c>
      <c r="C585" s="555" t="s">
        <v>1343</v>
      </c>
      <c r="D585" s="555" t="s">
        <v>1445</v>
      </c>
      <c r="E585" s="555" t="s">
        <v>1446</v>
      </c>
      <c r="F585" s="567">
        <v>3</v>
      </c>
      <c r="G585" s="567">
        <v>873</v>
      </c>
      <c r="H585" s="567"/>
      <c r="I585" s="567">
        <v>291</v>
      </c>
      <c r="J585" s="567">
        <v>4</v>
      </c>
      <c r="K585" s="567">
        <v>1172</v>
      </c>
      <c r="L585" s="567"/>
      <c r="M585" s="567">
        <v>293</v>
      </c>
      <c r="N585" s="567">
        <v>5</v>
      </c>
      <c r="O585" s="567">
        <v>1580</v>
      </c>
      <c r="P585" s="560"/>
      <c r="Q585" s="568">
        <v>316</v>
      </c>
    </row>
    <row r="586" spans="1:17" ht="14.45" customHeight="1" x14ac:dyDescent="0.2">
      <c r="A586" s="554" t="s">
        <v>1546</v>
      </c>
      <c r="B586" s="555" t="s">
        <v>1342</v>
      </c>
      <c r="C586" s="555" t="s">
        <v>1343</v>
      </c>
      <c r="D586" s="555" t="s">
        <v>1447</v>
      </c>
      <c r="E586" s="555" t="s">
        <v>1448</v>
      </c>
      <c r="F586" s="567">
        <v>1</v>
      </c>
      <c r="G586" s="567">
        <v>1118</v>
      </c>
      <c r="H586" s="567"/>
      <c r="I586" s="567">
        <v>1118</v>
      </c>
      <c r="J586" s="567"/>
      <c r="K586" s="567"/>
      <c r="L586" s="567"/>
      <c r="M586" s="567"/>
      <c r="N586" s="567"/>
      <c r="O586" s="567"/>
      <c r="P586" s="560"/>
      <c r="Q586" s="568"/>
    </row>
    <row r="587" spans="1:17" ht="14.45" customHeight="1" x14ac:dyDescent="0.2">
      <c r="A587" s="554" t="s">
        <v>1546</v>
      </c>
      <c r="B587" s="555" t="s">
        <v>1342</v>
      </c>
      <c r="C587" s="555" t="s">
        <v>1343</v>
      </c>
      <c r="D587" s="555" t="s">
        <v>1449</v>
      </c>
      <c r="E587" s="555" t="s">
        <v>1450</v>
      </c>
      <c r="F587" s="567"/>
      <c r="G587" s="567"/>
      <c r="H587" s="567"/>
      <c r="I587" s="567"/>
      <c r="J587" s="567"/>
      <c r="K587" s="567"/>
      <c r="L587" s="567"/>
      <c r="M587" s="567"/>
      <c r="N587" s="567">
        <v>1</v>
      </c>
      <c r="O587" s="567">
        <v>117</v>
      </c>
      <c r="P587" s="560"/>
      <c r="Q587" s="568">
        <v>117</v>
      </c>
    </row>
    <row r="588" spans="1:17" ht="14.45" customHeight="1" x14ac:dyDescent="0.2">
      <c r="A588" s="554" t="s">
        <v>1546</v>
      </c>
      <c r="B588" s="555" t="s">
        <v>1342</v>
      </c>
      <c r="C588" s="555" t="s">
        <v>1343</v>
      </c>
      <c r="D588" s="555" t="s">
        <v>1455</v>
      </c>
      <c r="E588" s="555" t="s">
        <v>1456</v>
      </c>
      <c r="F588" s="567"/>
      <c r="G588" s="567"/>
      <c r="H588" s="567"/>
      <c r="I588" s="567"/>
      <c r="J588" s="567">
        <v>1</v>
      </c>
      <c r="K588" s="567">
        <v>0</v>
      </c>
      <c r="L588" s="567"/>
      <c r="M588" s="567">
        <v>0</v>
      </c>
      <c r="N588" s="567">
        <v>1</v>
      </c>
      <c r="O588" s="567">
        <v>2179</v>
      </c>
      <c r="P588" s="560"/>
      <c r="Q588" s="568">
        <v>2179</v>
      </c>
    </row>
    <row r="589" spans="1:17" ht="14.45" customHeight="1" x14ac:dyDescent="0.2">
      <c r="A589" s="554" t="s">
        <v>1546</v>
      </c>
      <c r="B589" s="555" t="s">
        <v>1342</v>
      </c>
      <c r="C589" s="555" t="s">
        <v>1343</v>
      </c>
      <c r="D589" s="555" t="s">
        <v>1457</v>
      </c>
      <c r="E589" s="555" t="s">
        <v>1458</v>
      </c>
      <c r="F589" s="567"/>
      <c r="G589" s="567"/>
      <c r="H589" s="567"/>
      <c r="I589" s="567"/>
      <c r="J589" s="567"/>
      <c r="K589" s="567"/>
      <c r="L589" s="567"/>
      <c r="M589" s="567"/>
      <c r="N589" s="567">
        <v>1</v>
      </c>
      <c r="O589" s="567">
        <v>12793</v>
      </c>
      <c r="P589" s="560"/>
      <c r="Q589" s="568">
        <v>12793</v>
      </c>
    </row>
    <row r="590" spans="1:17" ht="14.45" customHeight="1" x14ac:dyDescent="0.2">
      <c r="A590" s="554" t="s">
        <v>1546</v>
      </c>
      <c r="B590" s="555" t="s">
        <v>1342</v>
      </c>
      <c r="C590" s="555" t="s">
        <v>1343</v>
      </c>
      <c r="D590" s="555" t="s">
        <v>1459</v>
      </c>
      <c r="E590" s="555" t="s">
        <v>1460</v>
      </c>
      <c r="F590" s="567"/>
      <c r="G590" s="567"/>
      <c r="H590" s="567"/>
      <c r="I590" s="567"/>
      <c r="J590" s="567">
        <v>1</v>
      </c>
      <c r="K590" s="567">
        <v>0</v>
      </c>
      <c r="L590" s="567"/>
      <c r="M590" s="567">
        <v>0</v>
      </c>
      <c r="N590" s="567"/>
      <c r="O590" s="567"/>
      <c r="P590" s="560"/>
      <c r="Q590" s="568"/>
    </row>
    <row r="591" spans="1:17" ht="14.45" customHeight="1" x14ac:dyDescent="0.2">
      <c r="A591" s="554" t="s">
        <v>1546</v>
      </c>
      <c r="B591" s="555" t="s">
        <v>1342</v>
      </c>
      <c r="C591" s="555" t="s">
        <v>1343</v>
      </c>
      <c r="D591" s="555" t="s">
        <v>1461</v>
      </c>
      <c r="E591" s="555" t="s">
        <v>1462</v>
      </c>
      <c r="F591" s="567">
        <v>58</v>
      </c>
      <c r="G591" s="567">
        <v>278574</v>
      </c>
      <c r="H591" s="567"/>
      <c r="I591" s="567">
        <v>4803</v>
      </c>
      <c r="J591" s="567">
        <v>50</v>
      </c>
      <c r="K591" s="567">
        <v>241200</v>
      </c>
      <c r="L591" s="567"/>
      <c r="M591" s="567">
        <v>4824</v>
      </c>
      <c r="N591" s="567">
        <v>56</v>
      </c>
      <c r="O591" s="567">
        <v>273784</v>
      </c>
      <c r="P591" s="560"/>
      <c r="Q591" s="568">
        <v>4889</v>
      </c>
    </row>
    <row r="592" spans="1:17" ht="14.45" customHeight="1" x14ac:dyDescent="0.2">
      <c r="A592" s="554" t="s">
        <v>1546</v>
      </c>
      <c r="B592" s="555" t="s">
        <v>1342</v>
      </c>
      <c r="C592" s="555" t="s">
        <v>1343</v>
      </c>
      <c r="D592" s="555" t="s">
        <v>1463</v>
      </c>
      <c r="E592" s="555" t="s">
        <v>1464</v>
      </c>
      <c r="F592" s="567">
        <v>15</v>
      </c>
      <c r="G592" s="567">
        <v>9180</v>
      </c>
      <c r="H592" s="567"/>
      <c r="I592" s="567">
        <v>612</v>
      </c>
      <c r="J592" s="567">
        <v>11</v>
      </c>
      <c r="K592" s="567">
        <v>6765</v>
      </c>
      <c r="L592" s="567"/>
      <c r="M592" s="567">
        <v>615</v>
      </c>
      <c r="N592" s="567">
        <v>19</v>
      </c>
      <c r="O592" s="567">
        <v>12198</v>
      </c>
      <c r="P592" s="560"/>
      <c r="Q592" s="568">
        <v>642</v>
      </c>
    </row>
    <row r="593" spans="1:17" ht="14.45" customHeight="1" x14ac:dyDescent="0.2">
      <c r="A593" s="554" t="s">
        <v>1546</v>
      </c>
      <c r="B593" s="555" t="s">
        <v>1342</v>
      </c>
      <c r="C593" s="555" t="s">
        <v>1343</v>
      </c>
      <c r="D593" s="555" t="s">
        <v>1465</v>
      </c>
      <c r="E593" s="555" t="s">
        <v>1466</v>
      </c>
      <c r="F593" s="567"/>
      <c r="G593" s="567"/>
      <c r="H593" s="567"/>
      <c r="I593" s="567"/>
      <c r="J593" s="567">
        <v>2</v>
      </c>
      <c r="K593" s="567">
        <v>5698</v>
      </c>
      <c r="L593" s="567"/>
      <c r="M593" s="567">
        <v>2849</v>
      </c>
      <c r="N593" s="567"/>
      <c r="O593" s="567"/>
      <c r="P593" s="560"/>
      <c r="Q593" s="568"/>
    </row>
    <row r="594" spans="1:17" ht="14.45" customHeight="1" x14ac:dyDescent="0.2">
      <c r="A594" s="554" t="s">
        <v>1546</v>
      </c>
      <c r="B594" s="555" t="s">
        <v>1342</v>
      </c>
      <c r="C594" s="555" t="s">
        <v>1343</v>
      </c>
      <c r="D594" s="555" t="s">
        <v>1467</v>
      </c>
      <c r="E594" s="555" t="s">
        <v>1468</v>
      </c>
      <c r="F594" s="567">
        <v>4</v>
      </c>
      <c r="G594" s="567">
        <v>30344</v>
      </c>
      <c r="H594" s="567"/>
      <c r="I594" s="567">
        <v>7586</v>
      </c>
      <c r="J594" s="567">
        <v>4</v>
      </c>
      <c r="K594" s="567">
        <v>30388</v>
      </c>
      <c r="L594" s="567"/>
      <c r="M594" s="567">
        <v>7597</v>
      </c>
      <c r="N594" s="567">
        <v>22</v>
      </c>
      <c r="O594" s="567">
        <v>168542</v>
      </c>
      <c r="P594" s="560"/>
      <c r="Q594" s="568">
        <v>7661</v>
      </c>
    </row>
    <row r="595" spans="1:17" ht="14.45" customHeight="1" x14ac:dyDescent="0.2">
      <c r="A595" s="554" t="s">
        <v>1546</v>
      </c>
      <c r="B595" s="555" t="s">
        <v>1342</v>
      </c>
      <c r="C595" s="555" t="s">
        <v>1343</v>
      </c>
      <c r="D595" s="555" t="s">
        <v>1471</v>
      </c>
      <c r="E595" s="555" t="s">
        <v>1472</v>
      </c>
      <c r="F595" s="567">
        <v>2</v>
      </c>
      <c r="G595" s="567">
        <v>7678</v>
      </c>
      <c r="H595" s="567"/>
      <c r="I595" s="567">
        <v>3839</v>
      </c>
      <c r="J595" s="567"/>
      <c r="K595" s="567"/>
      <c r="L595" s="567"/>
      <c r="M595" s="567"/>
      <c r="N595" s="567">
        <v>4</v>
      </c>
      <c r="O595" s="567">
        <v>15508</v>
      </c>
      <c r="P595" s="560"/>
      <c r="Q595" s="568">
        <v>3877</v>
      </c>
    </row>
    <row r="596" spans="1:17" ht="14.45" customHeight="1" x14ac:dyDescent="0.2">
      <c r="A596" s="554" t="s">
        <v>1546</v>
      </c>
      <c r="B596" s="555" t="s">
        <v>1342</v>
      </c>
      <c r="C596" s="555" t="s">
        <v>1343</v>
      </c>
      <c r="D596" s="555" t="s">
        <v>1479</v>
      </c>
      <c r="E596" s="555" t="s">
        <v>1480</v>
      </c>
      <c r="F596" s="567"/>
      <c r="G596" s="567"/>
      <c r="H596" s="567"/>
      <c r="I596" s="567"/>
      <c r="J596" s="567"/>
      <c r="K596" s="567"/>
      <c r="L596" s="567"/>
      <c r="M596" s="567"/>
      <c r="N596" s="567">
        <v>2</v>
      </c>
      <c r="O596" s="567">
        <v>6398</v>
      </c>
      <c r="P596" s="560"/>
      <c r="Q596" s="568">
        <v>3199</v>
      </c>
    </row>
    <row r="597" spans="1:17" ht="14.45" customHeight="1" x14ac:dyDescent="0.2">
      <c r="A597" s="554" t="s">
        <v>1546</v>
      </c>
      <c r="B597" s="555" t="s">
        <v>1342</v>
      </c>
      <c r="C597" s="555" t="s">
        <v>1343</v>
      </c>
      <c r="D597" s="555" t="s">
        <v>1485</v>
      </c>
      <c r="E597" s="555" t="s">
        <v>1486</v>
      </c>
      <c r="F597" s="567"/>
      <c r="G597" s="567"/>
      <c r="H597" s="567"/>
      <c r="I597" s="567"/>
      <c r="J597" s="567"/>
      <c r="K597" s="567"/>
      <c r="L597" s="567"/>
      <c r="M597" s="567"/>
      <c r="N597" s="567">
        <v>1</v>
      </c>
      <c r="O597" s="567">
        <v>406</v>
      </c>
      <c r="P597" s="560"/>
      <c r="Q597" s="568">
        <v>406</v>
      </c>
    </row>
    <row r="598" spans="1:17" ht="14.45" customHeight="1" x14ac:dyDescent="0.2">
      <c r="A598" s="554" t="s">
        <v>1546</v>
      </c>
      <c r="B598" s="555" t="s">
        <v>1342</v>
      </c>
      <c r="C598" s="555" t="s">
        <v>1343</v>
      </c>
      <c r="D598" s="555" t="s">
        <v>1487</v>
      </c>
      <c r="E598" s="555" t="s">
        <v>1488</v>
      </c>
      <c r="F598" s="567"/>
      <c r="G598" s="567"/>
      <c r="H598" s="567"/>
      <c r="I598" s="567"/>
      <c r="J598" s="567"/>
      <c r="K598" s="567"/>
      <c r="L598" s="567"/>
      <c r="M598" s="567"/>
      <c r="N598" s="567">
        <v>2</v>
      </c>
      <c r="O598" s="567">
        <v>582</v>
      </c>
      <c r="P598" s="560"/>
      <c r="Q598" s="568">
        <v>291</v>
      </c>
    </row>
    <row r="599" spans="1:17" ht="14.45" customHeight="1" x14ac:dyDescent="0.2">
      <c r="A599" s="554" t="s">
        <v>1547</v>
      </c>
      <c r="B599" s="555" t="s">
        <v>1342</v>
      </c>
      <c r="C599" s="555" t="s">
        <v>1343</v>
      </c>
      <c r="D599" s="555" t="s">
        <v>1346</v>
      </c>
      <c r="E599" s="555" t="s">
        <v>1347</v>
      </c>
      <c r="F599" s="567">
        <v>19</v>
      </c>
      <c r="G599" s="567">
        <v>1121</v>
      </c>
      <c r="H599" s="567"/>
      <c r="I599" s="567">
        <v>59</v>
      </c>
      <c r="J599" s="567">
        <v>27</v>
      </c>
      <c r="K599" s="567">
        <v>1593</v>
      </c>
      <c r="L599" s="567"/>
      <c r="M599" s="567">
        <v>59</v>
      </c>
      <c r="N599" s="567">
        <v>22</v>
      </c>
      <c r="O599" s="567">
        <v>1386</v>
      </c>
      <c r="P599" s="560"/>
      <c r="Q599" s="568">
        <v>63</v>
      </c>
    </row>
    <row r="600" spans="1:17" ht="14.45" customHeight="1" x14ac:dyDescent="0.2">
      <c r="A600" s="554" t="s">
        <v>1547</v>
      </c>
      <c r="B600" s="555" t="s">
        <v>1342</v>
      </c>
      <c r="C600" s="555" t="s">
        <v>1343</v>
      </c>
      <c r="D600" s="555" t="s">
        <v>1348</v>
      </c>
      <c r="E600" s="555" t="s">
        <v>1349</v>
      </c>
      <c r="F600" s="567">
        <v>5</v>
      </c>
      <c r="G600" s="567">
        <v>660</v>
      </c>
      <c r="H600" s="567"/>
      <c r="I600" s="567">
        <v>132</v>
      </c>
      <c r="J600" s="567">
        <v>3</v>
      </c>
      <c r="K600" s="567">
        <v>399</v>
      </c>
      <c r="L600" s="567"/>
      <c r="M600" s="567">
        <v>133</v>
      </c>
      <c r="N600" s="567">
        <v>5</v>
      </c>
      <c r="O600" s="567">
        <v>715</v>
      </c>
      <c r="P600" s="560"/>
      <c r="Q600" s="568">
        <v>143</v>
      </c>
    </row>
    <row r="601" spans="1:17" ht="14.45" customHeight="1" x14ac:dyDescent="0.2">
      <c r="A601" s="554" t="s">
        <v>1547</v>
      </c>
      <c r="B601" s="555" t="s">
        <v>1342</v>
      </c>
      <c r="C601" s="555" t="s">
        <v>1343</v>
      </c>
      <c r="D601" s="555" t="s">
        <v>1350</v>
      </c>
      <c r="E601" s="555" t="s">
        <v>1351</v>
      </c>
      <c r="F601" s="567">
        <v>6</v>
      </c>
      <c r="G601" s="567">
        <v>1140</v>
      </c>
      <c r="H601" s="567"/>
      <c r="I601" s="567">
        <v>190</v>
      </c>
      <c r="J601" s="567">
        <v>2</v>
      </c>
      <c r="K601" s="567">
        <v>384</v>
      </c>
      <c r="L601" s="567"/>
      <c r="M601" s="567">
        <v>192</v>
      </c>
      <c r="N601" s="567">
        <v>2</v>
      </c>
      <c r="O601" s="567">
        <v>414</v>
      </c>
      <c r="P601" s="560"/>
      <c r="Q601" s="568">
        <v>207</v>
      </c>
    </row>
    <row r="602" spans="1:17" ht="14.45" customHeight="1" x14ac:dyDescent="0.2">
      <c r="A602" s="554" t="s">
        <v>1547</v>
      </c>
      <c r="B602" s="555" t="s">
        <v>1342</v>
      </c>
      <c r="C602" s="555" t="s">
        <v>1343</v>
      </c>
      <c r="D602" s="555" t="s">
        <v>1354</v>
      </c>
      <c r="E602" s="555" t="s">
        <v>1355</v>
      </c>
      <c r="F602" s="567">
        <v>10</v>
      </c>
      <c r="G602" s="567">
        <v>1830</v>
      </c>
      <c r="H602" s="567"/>
      <c r="I602" s="567">
        <v>183</v>
      </c>
      <c r="J602" s="567">
        <v>6</v>
      </c>
      <c r="K602" s="567">
        <v>1110</v>
      </c>
      <c r="L602" s="567"/>
      <c r="M602" s="567">
        <v>185</v>
      </c>
      <c r="N602" s="567">
        <v>13</v>
      </c>
      <c r="O602" s="567">
        <v>2535</v>
      </c>
      <c r="P602" s="560"/>
      <c r="Q602" s="568">
        <v>195</v>
      </c>
    </row>
    <row r="603" spans="1:17" ht="14.45" customHeight="1" x14ac:dyDescent="0.2">
      <c r="A603" s="554" t="s">
        <v>1547</v>
      </c>
      <c r="B603" s="555" t="s">
        <v>1342</v>
      </c>
      <c r="C603" s="555" t="s">
        <v>1343</v>
      </c>
      <c r="D603" s="555" t="s">
        <v>1358</v>
      </c>
      <c r="E603" s="555" t="s">
        <v>1359</v>
      </c>
      <c r="F603" s="567">
        <v>1</v>
      </c>
      <c r="G603" s="567">
        <v>341</v>
      </c>
      <c r="H603" s="567"/>
      <c r="I603" s="567">
        <v>341</v>
      </c>
      <c r="J603" s="567">
        <v>1</v>
      </c>
      <c r="K603" s="567">
        <v>344</v>
      </c>
      <c r="L603" s="567"/>
      <c r="M603" s="567">
        <v>344</v>
      </c>
      <c r="N603" s="567">
        <v>2</v>
      </c>
      <c r="O603" s="567">
        <v>728</v>
      </c>
      <c r="P603" s="560"/>
      <c r="Q603" s="568">
        <v>364</v>
      </c>
    </row>
    <row r="604" spans="1:17" ht="14.45" customHeight="1" x14ac:dyDescent="0.2">
      <c r="A604" s="554" t="s">
        <v>1547</v>
      </c>
      <c r="B604" s="555" t="s">
        <v>1342</v>
      </c>
      <c r="C604" s="555" t="s">
        <v>1343</v>
      </c>
      <c r="D604" s="555" t="s">
        <v>1362</v>
      </c>
      <c r="E604" s="555" t="s">
        <v>1363</v>
      </c>
      <c r="F604" s="567">
        <v>11</v>
      </c>
      <c r="G604" s="567">
        <v>3861</v>
      </c>
      <c r="H604" s="567"/>
      <c r="I604" s="567">
        <v>351</v>
      </c>
      <c r="J604" s="567">
        <v>34</v>
      </c>
      <c r="K604" s="567">
        <v>12002</v>
      </c>
      <c r="L604" s="567"/>
      <c r="M604" s="567">
        <v>353</v>
      </c>
      <c r="N604" s="567">
        <v>34</v>
      </c>
      <c r="O604" s="567">
        <v>12376</v>
      </c>
      <c r="P604" s="560"/>
      <c r="Q604" s="568">
        <v>364</v>
      </c>
    </row>
    <row r="605" spans="1:17" ht="14.45" customHeight="1" x14ac:dyDescent="0.2">
      <c r="A605" s="554" t="s">
        <v>1547</v>
      </c>
      <c r="B605" s="555" t="s">
        <v>1342</v>
      </c>
      <c r="C605" s="555" t="s">
        <v>1343</v>
      </c>
      <c r="D605" s="555" t="s">
        <v>1376</v>
      </c>
      <c r="E605" s="555" t="s">
        <v>1377</v>
      </c>
      <c r="F605" s="567">
        <v>1</v>
      </c>
      <c r="G605" s="567">
        <v>399</v>
      </c>
      <c r="H605" s="567"/>
      <c r="I605" s="567">
        <v>399</v>
      </c>
      <c r="J605" s="567"/>
      <c r="K605" s="567"/>
      <c r="L605" s="567"/>
      <c r="M605" s="567"/>
      <c r="N605" s="567">
        <v>5</v>
      </c>
      <c r="O605" s="567">
        <v>2120</v>
      </c>
      <c r="P605" s="560"/>
      <c r="Q605" s="568">
        <v>424</v>
      </c>
    </row>
    <row r="606" spans="1:17" ht="14.45" customHeight="1" x14ac:dyDescent="0.2">
      <c r="A606" s="554" t="s">
        <v>1547</v>
      </c>
      <c r="B606" s="555" t="s">
        <v>1342</v>
      </c>
      <c r="C606" s="555" t="s">
        <v>1343</v>
      </c>
      <c r="D606" s="555" t="s">
        <v>1382</v>
      </c>
      <c r="E606" s="555" t="s">
        <v>1383</v>
      </c>
      <c r="F606" s="567">
        <v>1</v>
      </c>
      <c r="G606" s="567">
        <v>713</v>
      </c>
      <c r="H606" s="567"/>
      <c r="I606" s="567">
        <v>713</v>
      </c>
      <c r="J606" s="567"/>
      <c r="K606" s="567"/>
      <c r="L606" s="567"/>
      <c r="M606" s="567"/>
      <c r="N606" s="567">
        <v>3</v>
      </c>
      <c r="O606" s="567">
        <v>2268</v>
      </c>
      <c r="P606" s="560"/>
      <c r="Q606" s="568">
        <v>756</v>
      </c>
    </row>
    <row r="607" spans="1:17" ht="14.45" customHeight="1" x14ac:dyDescent="0.2">
      <c r="A607" s="554" t="s">
        <v>1547</v>
      </c>
      <c r="B607" s="555" t="s">
        <v>1342</v>
      </c>
      <c r="C607" s="555" t="s">
        <v>1343</v>
      </c>
      <c r="D607" s="555" t="s">
        <v>1386</v>
      </c>
      <c r="E607" s="555" t="s">
        <v>1387</v>
      </c>
      <c r="F607" s="567">
        <v>10</v>
      </c>
      <c r="G607" s="567">
        <v>3080</v>
      </c>
      <c r="H607" s="567"/>
      <c r="I607" s="567">
        <v>308</v>
      </c>
      <c r="J607" s="567">
        <v>13</v>
      </c>
      <c r="K607" s="567">
        <v>4030</v>
      </c>
      <c r="L607" s="567"/>
      <c r="M607" s="567">
        <v>310</v>
      </c>
      <c r="N607" s="567">
        <v>18</v>
      </c>
      <c r="O607" s="567">
        <v>5994</v>
      </c>
      <c r="P607" s="560"/>
      <c r="Q607" s="568">
        <v>333</v>
      </c>
    </row>
    <row r="608" spans="1:17" ht="14.45" customHeight="1" x14ac:dyDescent="0.2">
      <c r="A608" s="554" t="s">
        <v>1547</v>
      </c>
      <c r="B608" s="555" t="s">
        <v>1342</v>
      </c>
      <c r="C608" s="555" t="s">
        <v>1343</v>
      </c>
      <c r="D608" s="555" t="s">
        <v>1390</v>
      </c>
      <c r="E608" s="555" t="s">
        <v>1391</v>
      </c>
      <c r="F608" s="567">
        <v>28</v>
      </c>
      <c r="G608" s="567">
        <v>13972</v>
      </c>
      <c r="H608" s="567"/>
      <c r="I608" s="567">
        <v>499</v>
      </c>
      <c r="J608" s="567">
        <v>27</v>
      </c>
      <c r="K608" s="567">
        <v>13581</v>
      </c>
      <c r="L608" s="567"/>
      <c r="M608" s="567">
        <v>503</v>
      </c>
      <c r="N608" s="567">
        <v>16</v>
      </c>
      <c r="O608" s="567">
        <v>8656</v>
      </c>
      <c r="P608" s="560"/>
      <c r="Q608" s="568">
        <v>541</v>
      </c>
    </row>
    <row r="609" spans="1:17" ht="14.45" customHeight="1" x14ac:dyDescent="0.2">
      <c r="A609" s="554" t="s">
        <v>1547</v>
      </c>
      <c r="B609" s="555" t="s">
        <v>1342</v>
      </c>
      <c r="C609" s="555" t="s">
        <v>1343</v>
      </c>
      <c r="D609" s="555" t="s">
        <v>1394</v>
      </c>
      <c r="E609" s="555" t="s">
        <v>1395</v>
      </c>
      <c r="F609" s="567">
        <v>31</v>
      </c>
      <c r="G609" s="567">
        <v>11656</v>
      </c>
      <c r="H609" s="567"/>
      <c r="I609" s="567">
        <v>376</v>
      </c>
      <c r="J609" s="567">
        <v>41</v>
      </c>
      <c r="K609" s="567">
        <v>15580</v>
      </c>
      <c r="L609" s="567"/>
      <c r="M609" s="567">
        <v>380</v>
      </c>
      <c r="N609" s="567">
        <v>32</v>
      </c>
      <c r="O609" s="567">
        <v>12800</v>
      </c>
      <c r="P609" s="560"/>
      <c r="Q609" s="568">
        <v>400</v>
      </c>
    </row>
    <row r="610" spans="1:17" ht="14.45" customHeight="1" x14ac:dyDescent="0.2">
      <c r="A610" s="554" t="s">
        <v>1547</v>
      </c>
      <c r="B610" s="555" t="s">
        <v>1342</v>
      </c>
      <c r="C610" s="555" t="s">
        <v>1343</v>
      </c>
      <c r="D610" s="555" t="s">
        <v>1398</v>
      </c>
      <c r="E610" s="555" t="s">
        <v>1399</v>
      </c>
      <c r="F610" s="567"/>
      <c r="G610" s="567"/>
      <c r="H610" s="567"/>
      <c r="I610" s="567"/>
      <c r="J610" s="567"/>
      <c r="K610" s="567"/>
      <c r="L610" s="567"/>
      <c r="M610" s="567"/>
      <c r="N610" s="567">
        <v>1</v>
      </c>
      <c r="O610" s="567">
        <v>13</v>
      </c>
      <c r="P610" s="560"/>
      <c r="Q610" s="568">
        <v>13</v>
      </c>
    </row>
    <row r="611" spans="1:17" ht="14.45" customHeight="1" x14ac:dyDescent="0.2">
      <c r="A611" s="554" t="s">
        <v>1547</v>
      </c>
      <c r="B611" s="555" t="s">
        <v>1342</v>
      </c>
      <c r="C611" s="555" t="s">
        <v>1343</v>
      </c>
      <c r="D611" s="555" t="s">
        <v>1404</v>
      </c>
      <c r="E611" s="555" t="s">
        <v>1405</v>
      </c>
      <c r="F611" s="567"/>
      <c r="G611" s="567"/>
      <c r="H611" s="567"/>
      <c r="I611" s="567"/>
      <c r="J611" s="567"/>
      <c r="K611" s="567"/>
      <c r="L611" s="567"/>
      <c r="M611" s="567"/>
      <c r="N611" s="567">
        <v>2</v>
      </c>
      <c r="O611" s="567">
        <v>274</v>
      </c>
      <c r="P611" s="560"/>
      <c r="Q611" s="568">
        <v>137</v>
      </c>
    </row>
    <row r="612" spans="1:17" ht="14.45" customHeight="1" x14ac:dyDescent="0.2">
      <c r="A612" s="554" t="s">
        <v>1547</v>
      </c>
      <c r="B612" s="555" t="s">
        <v>1342</v>
      </c>
      <c r="C612" s="555" t="s">
        <v>1343</v>
      </c>
      <c r="D612" s="555" t="s">
        <v>1406</v>
      </c>
      <c r="E612" s="555" t="s">
        <v>1407</v>
      </c>
      <c r="F612" s="567"/>
      <c r="G612" s="567"/>
      <c r="H612" s="567"/>
      <c r="I612" s="567"/>
      <c r="J612" s="567"/>
      <c r="K612" s="567"/>
      <c r="L612" s="567"/>
      <c r="M612" s="567"/>
      <c r="N612" s="567">
        <v>1</v>
      </c>
      <c r="O612" s="567">
        <v>542</v>
      </c>
      <c r="P612" s="560"/>
      <c r="Q612" s="568">
        <v>542</v>
      </c>
    </row>
    <row r="613" spans="1:17" ht="14.45" customHeight="1" x14ac:dyDescent="0.2">
      <c r="A613" s="554" t="s">
        <v>1547</v>
      </c>
      <c r="B613" s="555" t="s">
        <v>1342</v>
      </c>
      <c r="C613" s="555" t="s">
        <v>1343</v>
      </c>
      <c r="D613" s="555" t="s">
        <v>1408</v>
      </c>
      <c r="E613" s="555" t="s">
        <v>1409</v>
      </c>
      <c r="F613" s="567"/>
      <c r="G613" s="567"/>
      <c r="H613" s="567"/>
      <c r="I613" s="567"/>
      <c r="J613" s="567">
        <v>1</v>
      </c>
      <c r="K613" s="567">
        <v>467</v>
      </c>
      <c r="L613" s="567"/>
      <c r="M613" s="567">
        <v>467</v>
      </c>
      <c r="N613" s="567"/>
      <c r="O613" s="567"/>
      <c r="P613" s="560"/>
      <c r="Q613" s="568"/>
    </row>
    <row r="614" spans="1:17" ht="14.45" customHeight="1" x14ac:dyDescent="0.2">
      <c r="A614" s="554" t="s">
        <v>1547</v>
      </c>
      <c r="B614" s="555" t="s">
        <v>1342</v>
      </c>
      <c r="C614" s="555" t="s">
        <v>1343</v>
      </c>
      <c r="D614" s="555" t="s">
        <v>1410</v>
      </c>
      <c r="E614" s="555" t="s">
        <v>1411</v>
      </c>
      <c r="F614" s="567">
        <v>2</v>
      </c>
      <c r="G614" s="567">
        <v>118</v>
      </c>
      <c r="H614" s="567"/>
      <c r="I614" s="567">
        <v>59</v>
      </c>
      <c r="J614" s="567">
        <v>4</v>
      </c>
      <c r="K614" s="567">
        <v>236</v>
      </c>
      <c r="L614" s="567"/>
      <c r="M614" s="567">
        <v>59</v>
      </c>
      <c r="N614" s="567">
        <v>5</v>
      </c>
      <c r="O614" s="567">
        <v>315</v>
      </c>
      <c r="P614" s="560"/>
      <c r="Q614" s="568">
        <v>63</v>
      </c>
    </row>
    <row r="615" spans="1:17" ht="14.45" customHeight="1" x14ac:dyDescent="0.2">
      <c r="A615" s="554" t="s">
        <v>1547</v>
      </c>
      <c r="B615" s="555" t="s">
        <v>1342</v>
      </c>
      <c r="C615" s="555" t="s">
        <v>1343</v>
      </c>
      <c r="D615" s="555" t="s">
        <v>1418</v>
      </c>
      <c r="E615" s="555" t="s">
        <v>1419</v>
      </c>
      <c r="F615" s="567">
        <v>42</v>
      </c>
      <c r="G615" s="567">
        <v>7518</v>
      </c>
      <c r="H615" s="567"/>
      <c r="I615" s="567">
        <v>179</v>
      </c>
      <c r="J615" s="567">
        <v>23</v>
      </c>
      <c r="K615" s="567">
        <v>4163</v>
      </c>
      <c r="L615" s="567"/>
      <c r="M615" s="567">
        <v>181</v>
      </c>
      <c r="N615" s="567">
        <v>31</v>
      </c>
      <c r="O615" s="567">
        <v>5890</v>
      </c>
      <c r="P615" s="560"/>
      <c r="Q615" s="568">
        <v>190</v>
      </c>
    </row>
    <row r="616" spans="1:17" ht="14.45" customHeight="1" x14ac:dyDescent="0.2">
      <c r="A616" s="554" t="s">
        <v>1547</v>
      </c>
      <c r="B616" s="555" t="s">
        <v>1342</v>
      </c>
      <c r="C616" s="555" t="s">
        <v>1343</v>
      </c>
      <c r="D616" s="555" t="s">
        <v>1420</v>
      </c>
      <c r="E616" s="555" t="s">
        <v>1421</v>
      </c>
      <c r="F616" s="567">
        <v>3</v>
      </c>
      <c r="G616" s="567">
        <v>261</v>
      </c>
      <c r="H616" s="567"/>
      <c r="I616" s="567">
        <v>87</v>
      </c>
      <c r="J616" s="567"/>
      <c r="K616" s="567"/>
      <c r="L616" s="567"/>
      <c r="M616" s="567"/>
      <c r="N616" s="567">
        <v>8</v>
      </c>
      <c r="O616" s="567">
        <v>744</v>
      </c>
      <c r="P616" s="560"/>
      <c r="Q616" s="568">
        <v>93</v>
      </c>
    </row>
    <row r="617" spans="1:17" ht="14.45" customHeight="1" x14ac:dyDescent="0.2">
      <c r="A617" s="554" t="s">
        <v>1547</v>
      </c>
      <c r="B617" s="555" t="s">
        <v>1342</v>
      </c>
      <c r="C617" s="555" t="s">
        <v>1343</v>
      </c>
      <c r="D617" s="555" t="s">
        <v>1426</v>
      </c>
      <c r="E617" s="555" t="s">
        <v>1427</v>
      </c>
      <c r="F617" s="567">
        <v>1</v>
      </c>
      <c r="G617" s="567">
        <v>31</v>
      </c>
      <c r="H617" s="567"/>
      <c r="I617" s="567">
        <v>31</v>
      </c>
      <c r="J617" s="567"/>
      <c r="K617" s="567"/>
      <c r="L617" s="567"/>
      <c r="M617" s="567"/>
      <c r="N617" s="567"/>
      <c r="O617" s="567"/>
      <c r="P617" s="560"/>
      <c r="Q617" s="568"/>
    </row>
    <row r="618" spans="1:17" ht="14.45" customHeight="1" x14ac:dyDescent="0.2">
      <c r="A618" s="554" t="s">
        <v>1547</v>
      </c>
      <c r="B618" s="555" t="s">
        <v>1342</v>
      </c>
      <c r="C618" s="555" t="s">
        <v>1343</v>
      </c>
      <c r="D618" s="555" t="s">
        <v>1430</v>
      </c>
      <c r="E618" s="555" t="s">
        <v>1431</v>
      </c>
      <c r="F618" s="567">
        <v>2</v>
      </c>
      <c r="G618" s="567">
        <v>534</v>
      </c>
      <c r="H618" s="567"/>
      <c r="I618" s="567">
        <v>267</v>
      </c>
      <c r="J618" s="567"/>
      <c r="K618" s="567"/>
      <c r="L618" s="567"/>
      <c r="M618" s="567"/>
      <c r="N618" s="567">
        <v>5</v>
      </c>
      <c r="O618" s="567">
        <v>1440</v>
      </c>
      <c r="P618" s="560"/>
      <c r="Q618" s="568">
        <v>288</v>
      </c>
    </row>
    <row r="619" spans="1:17" ht="14.45" customHeight="1" x14ac:dyDescent="0.2">
      <c r="A619" s="554" t="s">
        <v>1547</v>
      </c>
      <c r="B619" s="555" t="s">
        <v>1342</v>
      </c>
      <c r="C619" s="555" t="s">
        <v>1343</v>
      </c>
      <c r="D619" s="555" t="s">
        <v>1443</v>
      </c>
      <c r="E619" s="555" t="s">
        <v>1444</v>
      </c>
      <c r="F619" s="567">
        <v>1</v>
      </c>
      <c r="G619" s="567">
        <v>1075</v>
      </c>
      <c r="H619" s="567"/>
      <c r="I619" s="567">
        <v>1075</v>
      </c>
      <c r="J619" s="567"/>
      <c r="K619" s="567"/>
      <c r="L619" s="567"/>
      <c r="M619" s="567"/>
      <c r="N619" s="567"/>
      <c r="O619" s="567"/>
      <c r="P619" s="560"/>
      <c r="Q619" s="568"/>
    </row>
    <row r="620" spans="1:17" ht="14.45" customHeight="1" x14ac:dyDescent="0.2">
      <c r="A620" s="554" t="s">
        <v>1547</v>
      </c>
      <c r="B620" s="555" t="s">
        <v>1342</v>
      </c>
      <c r="C620" s="555" t="s">
        <v>1343</v>
      </c>
      <c r="D620" s="555" t="s">
        <v>1461</v>
      </c>
      <c r="E620" s="555" t="s">
        <v>1462</v>
      </c>
      <c r="F620" s="567"/>
      <c r="G620" s="567"/>
      <c r="H620" s="567"/>
      <c r="I620" s="567"/>
      <c r="J620" s="567"/>
      <c r="K620" s="567"/>
      <c r="L620" s="567"/>
      <c r="M620" s="567"/>
      <c r="N620" s="567">
        <v>4</v>
      </c>
      <c r="O620" s="567">
        <v>19556</v>
      </c>
      <c r="P620" s="560"/>
      <c r="Q620" s="568">
        <v>4889</v>
      </c>
    </row>
    <row r="621" spans="1:17" ht="14.45" customHeight="1" x14ac:dyDescent="0.2">
      <c r="A621" s="554" t="s">
        <v>1547</v>
      </c>
      <c r="B621" s="555" t="s">
        <v>1342</v>
      </c>
      <c r="C621" s="555" t="s">
        <v>1343</v>
      </c>
      <c r="D621" s="555" t="s">
        <v>1463</v>
      </c>
      <c r="E621" s="555" t="s">
        <v>1464</v>
      </c>
      <c r="F621" s="567"/>
      <c r="G621" s="567"/>
      <c r="H621" s="567"/>
      <c r="I621" s="567"/>
      <c r="J621" s="567"/>
      <c r="K621" s="567"/>
      <c r="L621" s="567"/>
      <c r="M621" s="567"/>
      <c r="N621" s="567">
        <v>1</v>
      </c>
      <c r="O621" s="567">
        <v>642</v>
      </c>
      <c r="P621" s="560"/>
      <c r="Q621" s="568">
        <v>642</v>
      </c>
    </row>
    <row r="622" spans="1:17" ht="14.45" customHeight="1" x14ac:dyDescent="0.2">
      <c r="A622" s="554" t="s">
        <v>1548</v>
      </c>
      <c r="B622" s="555" t="s">
        <v>1342</v>
      </c>
      <c r="C622" s="555" t="s">
        <v>1343</v>
      </c>
      <c r="D622" s="555" t="s">
        <v>1344</v>
      </c>
      <c r="E622" s="555" t="s">
        <v>1345</v>
      </c>
      <c r="F622" s="567">
        <v>4</v>
      </c>
      <c r="G622" s="567">
        <v>9036</v>
      </c>
      <c r="H622" s="567"/>
      <c r="I622" s="567">
        <v>2259</v>
      </c>
      <c r="J622" s="567">
        <v>2</v>
      </c>
      <c r="K622" s="567">
        <v>4560</v>
      </c>
      <c r="L622" s="567"/>
      <c r="M622" s="567">
        <v>2280</v>
      </c>
      <c r="N622" s="567">
        <v>5</v>
      </c>
      <c r="O622" s="567">
        <v>12195</v>
      </c>
      <c r="P622" s="560"/>
      <c r="Q622" s="568">
        <v>2439</v>
      </c>
    </row>
    <row r="623" spans="1:17" ht="14.45" customHeight="1" x14ac:dyDescent="0.2">
      <c r="A623" s="554" t="s">
        <v>1548</v>
      </c>
      <c r="B623" s="555" t="s">
        <v>1342</v>
      </c>
      <c r="C623" s="555" t="s">
        <v>1343</v>
      </c>
      <c r="D623" s="555" t="s">
        <v>1346</v>
      </c>
      <c r="E623" s="555" t="s">
        <v>1347</v>
      </c>
      <c r="F623" s="567">
        <v>35</v>
      </c>
      <c r="G623" s="567">
        <v>2065</v>
      </c>
      <c r="H623" s="567"/>
      <c r="I623" s="567">
        <v>59</v>
      </c>
      <c r="J623" s="567">
        <v>28</v>
      </c>
      <c r="K623" s="567">
        <v>1652</v>
      </c>
      <c r="L623" s="567"/>
      <c r="M623" s="567">
        <v>59</v>
      </c>
      <c r="N623" s="567">
        <v>32</v>
      </c>
      <c r="O623" s="567">
        <v>2016</v>
      </c>
      <c r="P623" s="560"/>
      <c r="Q623" s="568">
        <v>63</v>
      </c>
    </row>
    <row r="624" spans="1:17" ht="14.45" customHeight="1" x14ac:dyDescent="0.2">
      <c r="A624" s="554" t="s">
        <v>1548</v>
      </c>
      <c r="B624" s="555" t="s">
        <v>1342</v>
      </c>
      <c r="C624" s="555" t="s">
        <v>1343</v>
      </c>
      <c r="D624" s="555" t="s">
        <v>1348</v>
      </c>
      <c r="E624" s="555" t="s">
        <v>1349</v>
      </c>
      <c r="F624" s="567">
        <v>4</v>
      </c>
      <c r="G624" s="567">
        <v>528</v>
      </c>
      <c r="H624" s="567"/>
      <c r="I624" s="567">
        <v>132</v>
      </c>
      <c r="J624" s="567">
        <v>1</v>
      </c>
      <c r="K624" s="567">
        <v>133</v>
      </c>
      <c r="L624" s="567"/>
      <c r="M624" s="567">
        <v>133</v>
      </c>
      <c r="N624" s="567">
        <v>1</v>
      </c>
      <c r="O624" s="567">
        <v>143</v>
      </c>
      <c r="P624" s="560"/>
      <c r="Q624" s="568">
        <v>143</v>
      </c>
    </row>
    <row r="625" spans="1:17" ht="14.45" customHeight="1" x14ac:dyDescent="0.2">
      <c r="A625" s="554" t="s">
        <v>1548</v>
      </c>
      <c r="B625" s="555" t="s">
        <v>1342</v>
      </c>
      <c r="C625" s="555" t="s">
        <v>1343</v>
      </c>
      <c r="D625" s="555" t="s">
        <v>1350</v>
      </c>
      <c r="E625" s="555" t="s">
        <v>1351</v>
      </c>
      <c r="F625" s="567">
        <v>1</v>
      </c>
      <c r="G625" s="567">
        <v>190</v>
      </c>
      <c r="H625" s="567"/>
      <c r="I625" s="567">
        <v>190</v>
      </c>
      <c r="J625" s="567"/>
      <c r="K625" s="567"/>
      <c r="L625" s="567"/>
      <c r="M625" s="567"/>
      <c r="N625" s="567"/>
      <c r="O625" s="567"/>
      <c r="P625" s="560"/>
      <c r="Q625" s="568"/>
    </row>
    <row r="626" spans="1:17" ht="14.45" customHeight="1" x14ac:dyDescent="0.2">
      <c r="A626" s="554" t="s">
        <v>1548</v>
      </c>
      <c r="B626" s="555" t="s">
        <v>1342</v>
      </c>
      <c r="C626" s="555" t="s">
        <v>1343</v>
      </c>
      <c r="D626" s="555" t="s">
        <v>1354</v>
      </c>
      <c r="E626" s="555" t="s">
        <v>1355</v>
      </c>
      <c r="F626" s="567">
        <v>532</v>
      </c>
      <c r="G626" s="567">
        <v>97356</v>
      </c>
      <c r="H626" s="567"/>
      <c r="I626" s="567">
        <v>183</v>
      </c>
      <c r="J626" s="567">
        <v>470</v>
      </c>
      <c r="K626" s="567">
        <v>86950</v>
      </c>
      <c r="L626" s="567"/>
      <c r="M626" s="567">
        <v>185</v>
      </c>
      <c r="N626" s="567">
        <v>396</v>
      </c>
      <c r="O626" s="567">
        <v>77220</v>
      </c>
      <c r="P626" s="560"/>
      <c r="Q626" s="568">
        <v>195</v>
      </c>
    </row>
    <row r="627" spans="1:17" ht="14.45" customHeight="1" x14ac:dyDescent="0.2">
      <c r="A627" s="554" t="s">
        <v>1548</v>
      </c>
      <c r="B627" s="555" t="s">
        <v>1342</v>
      </c>
      <c r="C627" s="555" t="s">
        <v>1343</v>
      </c>
      <c r="D627" s="555" t="s">
        <v>1358</v>
      </c>
      <c r="E627" s="555" t="s">
        <v>1359</v>
      </c>
      <c r="F627" s="567">
        <v>687</v>
      </c>
      <c r="G627" s="567">
        <v>234267</v>
      </c>
      <c r="H627" s="567"/>
      <c r="I627" s="567">
        <v>341</v>
      </c>
      <c r="J627" s="567">
        <v>620</v>
      </c>
      <c r="K627" s="567">
        <v>213280</v>
      </c>
      <c r="L627" s="567"/>
      <c r="M627" s="567">
        <v>344</v>
      </c>
      <c r="N627" s="567">
        <v>479</v>
      </c>
      <c r="O627" s="567">
        <v>174356</v>
      </c>
      <c r="P627" s="560"/>
      <c r="Q627" s="568">
        <v>364</v>
      </c>
    </row>
    <row r="628" spans="1:17" ht="14.45" customHeight="1" x14ac:dyDescent="0.2">
      <c r="A628" s="554" t="s">
        <v>1548</v>
      </c>
      <c r="B628" s="555" t="s">
        <v>1342</v>
      </c>
      <c r="C628" s="555" t="s">
        <v>1343</v>
      </c>
      <c r="D628" s="555" t="s">
        <v>1360</v>
      </c>
      <c r="E628" s="555" t="s">
        <v>1361</v>
      </c>
      <c r="F628" s="567">
        <v>2</v>
      </c>
      <c r="G628" s="567">
        <v>924</v>
      </c>
      <c r="H628" s="567"/>
      <c r="I628" s="567">
        <v>462</v>
      </c>
      <c r="J628" s="567"/>
      <c r="K628" s="567"/>
      <c r="L628" s="567"/>
      <c r="M628" s="567"/>
      <c r="N628" s="567">
        <v>1</v>
      </c>
      <c r="O628" s="567">
        <v>487</v>
      </c>
      <c r="P628" s="560"/>
      <c r="Q628" s="568">
        <v>487</v>
      </c>
    </row>
    <row r="629" spans="1:17" ht="14.45" customHeight="1" x14ac:dyDescent="0.2">
      <c r="A629" s="554" t="s">
        <v>1548</v>
      </c>
      <c r="B629" s="555" t="s">
        <v>1342</v>
      </c>
      <c r="C629" s="555" t="s">
        <v>1343</v>
      </c>
      <c r="D629" s="555" t="s">
        <v>1362</v>
      </c>
      <c r="E629" s="555" t="s">
        <v>1363</v>
      </c>
      <c r="F629" s="567">
        <v>1533</v>
      </c>
      <c r="G629" s="567">
        <v>538083</v>
      </c>
      <c r="H629" s="567"/>
      <c r="I629" s="567">
        <v>351</v>
      </c>
      <c r="J629" s="567">
        <v>1348</v>
      </c>
      <c r="K629" s="567">
        <v>475844</v>
      </c>
      <c r="L629" s="567"/>
      <c r="M629" s="567">
        <v>353</v>
      </c>
      <c r="N629" s="567">
        <v>1095</v>
      </c>
      <c r="O629" s="567">
        <v>398580</v>
      </c>
      <c r="P629" s="560"/>
      <c r="Q629" s="568">
        <v>364</v>
      </c>
    </row>
    <row r="630" spans="1:17" ht="14.45" customHeight="1" x14ac:dyDescent="0.2">
      <c r="A630" s="554" t="s">
        <v>1548</v>
      </c>
      <c r="B630" s="555" t="s">
        <v>1342</v>
      </c>
      <c r="C630" s="555" t="s">
        <v>1343</v>
      </c>
      <c r="D630" s="555" t="s">
        <v>1366</v>
      </c>
      <c r="E630" s="555" t="s">
        <v>1367</v>
      </c>
      <c r="F630" s="567">
        <v>1</v>
      </c>
      <c r="G630" s="567">
        <v>6287</v>
      </c>
      <c r="H630" s="567"/>
      <c r="I630" s="567">
        <v>6287</v>
      </c>
      <c r="J630" s="567"/>
      <c r="K630" s="567"/>
      <c r="L630" s="567"/>
      <c r="M630" s="567"/>
      <c r="N630" s="567"/>
      <c r="O630" s="567"/>
      <c r="P630" s="560"/>
      <c r="Q630" s="568"/>
    </row>
    <row r="631" spans="1:17" ht="14.45" customHeight="1" x14ac:dyDescent="0.2">
      <c r="A631" s="554" t="s">
        <v>1548</v>
      </c>
      <c r="B631" s="555" t="s">
        <v>1342</v>
      </c>
      <c r="C631" s="555" t="s">
        <v>1343</v>
      </c>
      <c r="D631" s="555" t="s">
        <v>1374</v>
      </c>
      <c r="E631" s="555" t="s">
        <v>1375</v>
      </c>
      <c r="F631" s="567">
        <v>3</v>
      </c>
      <c r="G631" s="567">
        <v>150</v>
      </c>
      <c r="H631" s="567"/>
      <c r="I631" s="567">
        <v>50</v>
      </c>
      <c r="J631" s="567">
        <v>2</v>
      </c>
      <c r="K631" s="567">
        <v>102</v>
      </c>
      <c r="L631" s="567"/>
      <c r="M631" s="567">
        <v>51</v>
      </c>
      <c r="N631" s="567">
        <v>2</v>
      </c>
      <c r="O631" s="567">
        <v>106</v>
      </c>
      <c r="P631" s="560"/>
      <c r="Q631" s="568">
        <v>53</v>
      </c>
    </row>
    <row r="632" spans="1:17" ht="14.45" customHeight="1" x14ac:dyDescent="0.2">
      <c r="A632" s="554" t="s">
        <v>1548</v>
      </c>
      <c r="B632" s="555" t="s">
        <v>1342</v>
      </c>
      <c r="C632" s="555" t="s">
        <v>1343</v>
      </c>
      <c r="D632" s="555" t="s">
        <v>1376</v>
      </c>
      <c r="E632" s="555" t="s">
        <v>1377</v>
      </c>
      <c r="F632" s="567">
        <v>193</v>
      </c>
      <c r="G632" s="567">
        <v>77007</v>
      </c>
      <c r="H632" s="567"/>
      <c r="I632" s="567">
        <v>399</v>
      </c>
      <c r="J632" s="567">
        <v>172</v>
      </c>
      <c r="K632" s="567">
        <v>69660</v>
      </c>
      <c r="L632" s="567"/>
      <c r="M632" s="567">
        <v>405</v>
      </c>
      <c r="N632" s="567">
        <v>111</v>
      </c>
      <c r="O632" s="567">
        <v>47064</v>
      </c>
      <c r="P632" s="560"/>
      <c r="Q632" s="568">
        <v>424</v>
      </c>
    </row>
    <row r="633" spans="1:17" ht="14.45" customHeight="1" x14ac:dyDescent="0.2">
      <c r="A633" s="554" t="s">
        <v>1548</v>
      </c>
      <c r="B633" s="555" t="s">
        <v>1342</v>
      </c>
      <c r="C633" s="555" t="s">
        <v>1343</v>
      </c>
      <c r="D633" s="555" t="s">
        <v>1378</v>
      </c>
      <c r="E633" s="555" t="s">
        <v>1379</v>
      </c>
      <c r="F633" s="567">
        <v>2</v>
      </c>
      <c r="G633" s="567">
        <v>76</v>
      </c>
      <c r="H633" s="567"/>
      <c r="I633" s="567">
        <v>38</v>
      </c>
      <c r="J633" s="567">
        <v>3</v>
      </c>
      <c r="K633" s="567">
        <v>117</v>
      </c>
      <c r="L633" s="567"/>
      <c r="M633" s="567">
        <v>39</v>
      </c>
      <c r="N633" s="567">
        <v>5</v>
      </c>
      <c r="O633" s="567">
        <v>200</v>
      </c>
      <c r="P633" s="560"/>
      <c r="Q633" s="568">
        <v>40</v>
      </c>
    </row>
    <row r="634" spans="1:17" ht="14.45" customHeight="1" x14ac:dyDescent="0.2">
      <c r="A634" s="554" t="s">
        <v>1548</v>
      </c>
      <c r="B634" s="555" t="s">
        <v>1342</v>
      </c>
      <c r="C634" s="555" t="s">
        <v>1343</v>
      </c>
      <c r="D634" s="555" t="s">
        <v>1382</v>
      </c>
      <c r="E634" s="555" t="s">
        <v>1383</v>
      </c>
      <c r="F634" s="567">
        <v>124</v>
      </c>
      <c r="G634" s="567">
        <v>88412</v>
      </c>
      <c r="H634" s="567"/>
      <c r="I634" s="567">
        <v>713</v>
      </c>
      <c r="J634" s="567">
        <v>103</v>
      </c>
      <c r="K634" s="567">
        <v>74057</v>
      </c>
      <c r="L634" s="567"/>
      <c r="M634" s="567">
        <v>719</v>
      </c>
      <c r="N634" s="567">
        <v>70</v>
      </c>
      <c r="O634" s="567">
        <v>52920</v>
      </c>
      <c r="P634" s="560"/>
      <c r="Q634" s="568">
        <v>756</v>
      </c>
    </row>
    <row r="635" spans="1:17" ht="14.45" customHeight="1" x14ac:dyDescent="0.2">
      <c r="A635" s="554" t="s">
        <v>1548</v>
      </c>
      <c r="B635" s="555" t="s">
        <v>1342</v>
      </c>
      <c r="C635" s="555" t="s">
        <v>1343</v>
      </c>
      <c r="D635" s="555" t="s">
        <v>1384</v>
      </c>
      <c r="E635" s="555" t="s">
        <v>1385</v>
      </c>
      <c r="F635" s="567">
        <v>10</v>
      </c>
      <c r="G635" s="567">
        <v>1500</v>
      </c>
      <c r="H635" s="567"/>
      <c r="I635" s="567">
        <v>150</v>
      </c>
      <c r="J635" s="567"/>
      <c r="K635" s="567"/>
      <c r="L635" s="567"/>
      <c r="M635" s="567"/>
      <c r="N635" s="567"/>
      <c r="O635" s="567"/>
      <c r="P635" s="560"/>
      <c r="Q635" s="568"/>
    </row>
    <row r="636" spans="1:17" ht="14.45" customHeight="1" x14ac:dyDescent="0.2">
      <c r="A636" s="554" t="s">
        <v>1548</v>
      </c>
      <c r="B636" s="555" t="s">
        <v>1342</v>
      </c>
      <c r="C636" s="555" t="s">
        <v>1343</v>
      </c>
      <c r="D636" s="555" t="s">
        <v>1386</v>
      </c>
      <c r="E636" s="555" t="s">
        <v>1387</v>
      </c>
      <c r="F636" s="567">
        <v>20</v>
      </c>
      <c r="G636" s="567">
        <v>6160</v>
      </c>
      <c r="H636" s="567"/>
      <c r="I636" s="567">
        <v>308</v>
      </c>
      <c r="J636" s="567">
        <v>15</v>
      </c>
      <c r="K636" s="567">
        <v>4650</v>
      </c>
      <c r="L636" s="567"/>
      <c r="M636" s="567">
        <v>310</v>
      </c>
      <c r="N636" s="567">
        <v>14</v>
      </c>
      <c r="O636" s="567">
        <v>4662</v>
      </c>
      <c r="P636" s="560"/>
      <c r="Q636" s="568">
        <v>333</v>
      </c>
    </row>
    <row r="637" spans="1:17" ht="14.45" customHeight="1" x14ac:dyDescent="0.2">
      <c r="A637" s="554" t="s">
        <v>1548</v>
      </c>
      <c r="B637" s="555" t="s">
        <v>1342</v>
      </c>
      <c r="C637" s="555" t="s">
        <v>1343</v>
      </c>
      <c r="D637" s="555" t="s">
        <v>1388</v>
      </c>
      <c r="E637" s="555" t="s">
        <v>1389</v>
      </c>
      <c r="F637" s="567">
        <v>4</v>
      </c>
      <c r="G637" s="567">
        <v>15052</v>
      </c>
      <c r="H637" s="567"/>
      <c r="I637" s="567">
        <v>3763</v>
      </c>
      <c r="J637" s="567">
        <v>5</v>
      </c>
      <c r="K637" s="567">
        <v>18995</v>
      </c>
      <c r="L637" s="567"/>
      <c r="M637" s="567">
        <v>3799</v>
      </c>
      <c r="N637" s="567">
        <v>2</v>
      </c>
      <c r="O637" s="567">
        <v>8124</v>
      </c>
      <c r="P637" s="560"/>
      <c r="Q637" s="568">
        <v>4062</v>
      </c>
    </row>
    <row r="638" spans="1:17" ht="14.45" customHeight="1" x14ac:dyDescent="0.2">
      <c r="A638" s="554" t="s">
        <v>1548</v>
      </c>
      <c r="B638" s="555" t="s">
        <v>1342</v>
      </c>
      <c r="C638" s="555" t="s">
        <v>1343</v>
      </c>
      <c r="D638" s="555" t="s">
        <v>1390</v>
      </c>
      <c r="E638" s="555" t="s">
        <v>1391</v>
      </c>
      <c r="F638" s="567">
        <v>437</v>
      </c>
      <c r="G638" s="567">
        <v>218063</v>
      </c>
      <c r="H638" s="567"/>
      <c r="I638" s="567">
        <v>499</v>
      </c>
      <c r="J638" s="567">
        <v>354</v>
      </c>
      <c r="K638" s="567">
        <v>178062</v>
      </c>
      <c r="L638" s="567"/>
      <c r="M638" s="567">
        <v>503</v>
      </c>
      <c r="N638" s="567">
        <v>291</v>
      </c>
      <c r="O638" s="567">
        <v>157431</v>
      </c>
      <c r="P638" s="560"/>
      <c r="Q638" s="568">
        <v>541</v>
      </c>
    </row>
    <row r="639" spans="1:17" ht="14.45" customHeight="1" x14ac:dyDescent="0.2">
      <c r="A639" s="554" t="s">
        <v>1548</v>
      </c>
      <c r="B639" s="555" t="s">
        <v>1342</v>
      </c>
      <c r="C639" s="555" t="s">
        <v>1343</v>
      </c>
      <c r="D639" s="555" t="s">
        <v>1392</v>
      </c>
      <c r="E639" s="555" t="s">
        <v>1393</v>
      </c>
      <c r="F639" s="567">
        <v>5</v>
      </c>
      <c r="G639" s="567">
        <v>33345</v>
      </c>
      <c r="H639" s="567"/>
      <c r="I639" s="567">
        <v>6669</v>
      </c>
      <c r="J639" s="567"/>
      <c r="K639" s="567"/>
      <c r="L639" s="567"/>
      <c r="M639" s="567"/>
      <c r="N639" s="567">
        <v>7</v>
      </c>
      <c r="O639" s="567">
        <v>50393</v>
      </c>
      <c r="P639" s="560"/>
      <c r="Q639" s="568">
        <v>7199</v>
      </c>
    </row>
    <row r="640" spans="1:17" ht="14.45" customHeight="1" x14ac:dyDescent="0.2">
      <c r="A640" s="554" t="s">
        <v>1548</v>
      </c>
      <c r="B640" s="555" t="s">
        <v>1342</v>
      </c>
      <c r="C640" s="555" t="s">
        <v>1343</v>
      </c>
      <c r="D640" s="555" t="s">
        <v>1394</v>
      </c>
      <c r="E640" s="555" t="s">
        <v>1395</v>
      </c>
      <c r="F640" s="567">
        <v>445</v>
      </c>
      <c r="G640" s="567">
        <v>167320</v>
      </c>
      <c r="H640" s="567"/>
      <c r="I640" s="567">
        <v>376</v>
      </c>
      <c r="J640" s="567">
        <v>368</v>
      </c>
      <c r="K640" s="567">
        <v>139840</v>
      </c>
      <c r="L640" s="567"/>
      <c r="M640" s="567">
        <v>380</v>
      </c>
      <c r="N640" s="567">
        <v>310</v>
      </c>
      <c r="O640" s="567">
        <v>124000</v>
      </c>
      <c r="P640" s="560"/>
      <c r="Q640" s="568">
        <v>400</v>
      </c>
    </row>
    <row r="641" spans="1:17" ht="14.45" customHeight="1" x14ac:dyDescent="0.2">
      <c r="A641" s="554" t="s">
        <v>1548</v>
      </c>
      <c r="B641" s="555" t="s">
        <v>1342</v>
      </c>
      <c r="C641" s="555" t="s">
        <v>1343</v>
      </c>
      <c r="D641" s="555" t="s">
        <v>1396</v>
      </c>
      <c r="E641" s="555" t="s">
        <v>1397</v>
      </c>
      <c r="F641" s="567"/>
      <c r="G641" s="567"/>
      <c r="H641" s="567"/>
      <c r="I641" s="567"/>
      <c r="J641" s="567">
        <v>1</v>
      </c>
      <c r="K641" s="567">
        <v>3149</v>
      </c>
      <c r="L641" s="567"/>
      <c r="M641" s="567">
        <v>3149</v>
      </c>
      <c r="N641" s="567"/>
      <c r="O641" s="567"/>
      <c r="P641" s="560"/>
      <c r="Q641" s="568"/>
    </row>
    <row r="642" spans="1:17" ht="14.45" customHeight="1" x14ac:dyDescent="0.2">
      <c r="A642" s="554" t="s">
        <v>1548</v>
      </c>
      <c r="B642" s="555" t="s">
        <v>1342</v>
      </c>
      <c r="C642" s="555" t="s">
        <v>1343</v>
      </c>
      <c r="D642" s="555" t="s">
        <v>1398</v>
      </c>
      <c r="E642" s="555" t="s">
        <v>1399</v>
      </c>
      <c r="F642" s="567">
        <v>4</v>
      </c>
      <c r="G642" s="567">
        <v>48</v>
      </c>
      <c r="H642" s="567"/>
      <c r="I642" s="567">
        <v>12</v>
      </c>
      <c r="J642" s="567">
        <v>5</v>
      </c>
      <c r="K642" s="567">
        <v>60</v>
      </c>
      <c r="L642" s="567"/>
      <c r="M642" s="567">
        <v>12</v>
      </c>
      <c r="N642" s="567">
        <v>1</v>
      </c>
      <c r="O642" s="567">
        <v>13</v>
      </c>
      <c r="P642" s="560"/>
      <c r="Q642" s="568">
        <v>13</v>
      </c>
    </row>
    <row r="643" spans="1:17" ht="14.45" customHeight="1" x14ac:dyDescent="0.2">
      <c r="A643" s="554" t="s">
        <v>1548</v>
      </c>
      <c r="B643" s="555" t="s">
        <v>1342</v>
      </c>
      <c r="C643" s="555" t="s">
        <v>1343</v>
      </c>
      <c r="D643" s="555" t="s">
        <v>1402</v>
      </c>
      <c r="E643" s="555" t="s">
        <v>1403</v>
      </c>
      <c r="F643" s="567">
        <v>78</v>
      </c>
      <c r="G643" s="567">
        <v>8814</v>
      </c>
      <c r="H643" s="567"/>
      <c r="I643" s="567">
        <v>113</v>
      </c>
      <c r="J643" s="567">
        <v>86</v>
      </c>
      <c r="K643" s="567">
        <v>9804</v>
      </c>
      <c r="L643" s="567"/>
      <c r="M643" s="567">
        <v>114</v>
      </c>
      <c r="N643" s="567">
        <v>79</v>
      </c>
      <c r="O643" s="567">
        <v>9638</v>
      </c>
      <c r="P643" s="560"/>
      <c r="Q643" s="568">
        <v>122</v>
      </c>
    </row>
    <row r="644" spans="1:17" ht="14.45" customHeight="1" x14ac:dyDescent="0.2">
      <c r="A644" s="554" t="s">
        <v>1548</v>
      </c>
      <c r="B644" s="555" t="s">
        <v>1342</v>
      </c>
      <c r="C644" s="555" t="s">
        <v>1343</v>
      </c>
      <c r="D644" s="555" t="s">
        <v>1406</v>
      </c>
      <c r="E644" s="555" t="s">
        <v>1407</v>
      </c>
      <c r="F644" s="567">
        <v>41</v>
      </c>
      <c r="G644" s="567">
        <v>20500</v>
      </c>
      <c r="H644" s="567"/>
      <c r="I644" s="567">
        <v>500</v>
      </c>
      <c r="J644" s="567">
        <v>36</v>
      </c>
      <c r="K644" s="567">
        <v>18144</v>
      </c>
      <c r="L644" s="567"/>
      <c r="M644" s="567">
        <v>504</v>
      </c>
      <c r="N644" s="567">
        <v>26</v>
      </c>
      <c r="O644" s="567">
        <v>14092</v>
      </c>
      <c r="P644" s="560"/>
      <c r="Q644" s="568">
        <v>542</v>
      </c>
    </row>
    <row r="645" spans="1:17" ht="14.45" customHeight="1" x14ac:dyDescent="0.2">
      <c r="A645" s="554" t="s">
        <v>1548</v>
      </c>
      <c r="B645" s="555" t="s">
        <v>1342</v>
      </c>
      <c r="C645" s="555" t="s">
        <v>1343</v>
      </c>
      <c r="D645" s="555" t="s">
        <v>1408</v>
      </c>
      <c r="E645" s="555" t="s">
        <v>1409</v>
      </c>
      <c r="F645" s="567">
        <v>214</v>
      </c>
      <c r="G645" s="567">
        <v>99082</v>
      </c>
      <c r="H645" s="567"/>
      <c r="I645" s="567">
        <v>463</v>
      </c>
      <c r="J645" s="567">
        <v>209</v>
      </c>
      <c r="K645" s="567">
        <v>97603</v>
      </c>
      <c r="L645" s="567"/>
      <c r="M645" s="567">
        <v>467</v>
      </c>
      <c r="N645" s="567">
        <v>157</v>
      </c>
      <c r="O645" s="567">
        <v>77401</v>
      </c>
      <c r="P645" s="560"/>
      <c r="Q645" s="568">
        <v>493</v>
      </c>
    </row>
    <row r="646" spans="1:17" ht="14.45" customHeight="1" x14ac:dyDescent="0.2">
      <c r="A646" s="554" t="s">
        <v>1548</v>
      </c>
      <c r="B646" s="555" t="s">
        <v>1342</v>
      </c>
      <c r="C646" s="555" t="s">
        <v>1343</v>
      </c>
      <c r="D646" s="555" t="s">
        <v>1410</v>
      </c>
      <c r="E646" s="555" t="s">
        <v>1411</v>
      </c>
      <c r="F646" s="567">
        <v>735</v>
      </c>
      <c r="G646" s="567">
        <v>43365</v>
      </c>
      <c r="H646" s="567"/>
      <c r="I646" s="567">
        <v>59</v>
      </c>
      <c r="J646" s="567">
        <v>609</v>
      </c>
      <c r="K646" s="567">
        <v>35931</v>
      </c>
      <c r="L646" s="567"/>
      <c r="M646" s="567">
        <v>59</v>
      </c>
      <c r="N646" s="567">
        <v>553</v>
      </c>
      <c r="O646" s="567">
        <v>34839</v>
      </c>
      <c r="P646" s="560"/>
      <c r="Q646" s="568">
        <v>63</v>
      </c>
    </row>
    <row r="647" spans="1:17" ht="14.45" customHeight="1" x14ac:dyDescent="0.2">
      <c r="A647" s="554" t="s">
        <v>1548</v>
      </c>
      <c r="B647" s="555" t="s">
        <v>1342</v>
      </c>
      <c r="C647" s="555" t="s">
        <v>1343</v>
      </c>
      <c r="D647" s="555" t="s">
        <v>1412</v>
      </c>
      <c r="E647" s="555" t="s">
        <v>1413</v>
      </c>
      <c r="F647" s="567">
        <v>9</v>
      </c>
      <c r="G647" s="567">
        <v>19611</v>
      </c>
      <c r="H647" s="567"/>
      <c r="I647" s="567">
        <v>2179</v>
      </c>
      <c r="J647" s="567">
        <v>7</v>
      </c>
      <c r="K647" s="567">
        <v>15281</v>
      </c>
      <c r="L647" s="567"/>
      <c r="M647" s="567">
        <v>2183</v>
      </c>
      <c r="N647" s="567"/>
      <c r="O647" s="567"/>
      <c r="P647" s="560"/>
      <c r="Q647" s="568"/>
    </row>
    <row r="648" spans="1:17" ht="14.45" customHeight="1" x14ac:dyDescent="0.2">
      <c r="A648" s="554" t="s">
        <v>1548</v>
      </c>
      <c r="B648" s="555" t="s">
        <v>1342</v>
      </c>
      <c r="C648" s="555" t="s">
        <v>1343</v>
      </c>
      <c r="D648" s="555" t="s">
        <v>1412</v>
      </c>
      <c r="E648" s="555"/>
      <c r="F648" s="567">
        <v>20</v>
      </c>
      <c r="G648" s="567">
        <v>43580</v>
      </c>
      <c r="H648" s="567"/>
      <c r="I648" s="567">
        <v>2179</v>
      </c>
      <c r="J648" s="567">
        <v>9</v>
      </c>
      <c r="K648" s="567">
        <v>19647</v>
      </c>
      <c r="L648" s="567"/>
      <c r="M648" s="567">
        <v>2183</v>
      </c>
      <c r="N648" s="567"/>
      <c r="O648" s="567"/>
      <c r="P648" s="560"/>
      <c r="Q648" s="568"/>
    </row>
    <row r="649" spans="1:17" ht="14.45" customHeight="1" x14ac:dyDescent="0.2">
      <c r="A649" s="554" t="s">
        <v>1548</v>
      </c>
      <c r="B649" s="555" t="s">
        <v>1342</v>
      </c>
      <c r="C649" s="555" t="s">
        <v>1343</v>
      </c>
      <c r="D649" s="555" t="s">
        <v>1414</v>
      </c>
      <c r="E649" s="555" t="s">
        <v>1415</v>
      </c>
      <c r="F649" s="567"/>
      <c r="G649" s="567"/>
      <c r="H649" s="567"/>
      <c r="I649" s="567"/>
      <c r="J649" s="567"/>
      <c r="K649" s="567"/>
      <c r="L649" s="567"/>
      <c r="M649" s="567"/>
      <c r="N649" s="567">
        <v>4</v>
      </c>
      <c r="O649" s="567">
        <v>42420</v>
      </c>
      <c r="P649" s="560"/>
      <c r="Q649" s="568">
        <v>10605</v>
      </c>
    </row>
    <row r="650" spans="1:17" ht="14.45" customHeight="1" x14ac:dyDescent="0.2">
      <c r="A650" s="554" t="s">
        <v>1548</v>
      </c>
      <c r="B650" s="555" t="s">
        <v>1342</v>
      </c>
      <c r="C650" s="555" t="s">
        <v>1343</v>
      </c>
      <c r="D650" s="555" t="s">
        <v>1416</v>
      </c>
      <c r="E650" s="555" t="s">
        <v>1417</v>
      </c>
      <c r="F650" s="567"/>
      <c r="G650" s="567"/>
      <c r="H650" s="567"/>
      <c r="I650" s="567"/>
      <c r="J650" s="567">
        <v>1</v>
      </c>
      <c r="K650" s="567">
        <v>259</v>
      </c>
      <c r="L650" s="567"/>
      <c r="M650" s="567">
        <v>259</v>
      </c>
      <c r="N650" s="567"/>
      <c r="O650" s="567"/>
      <c r="P650" s="560"/>
      <c r="Q650" s="568"/>
    </row>
    <row r="651" spans="1:17" ht="14.45" customHeight="1" x14ac:dyDescent="0.2">
      <c r="A651" s="554" t="s">
        <v>1548</v>
      </c>
      <c r="B651" s="555" t="s">
        <v>1342</v>
      </c>
      <c r="C651" s="555" t="s">
        <v>1343</v>
      </c>
      <c r="D651" s="555" t="s">
        <v>1418</v>
      </c>
      <c r="E651" s="555" t="s">
        <v>1419</v>
      </c>
      <c r="F651" s="567">
        <v>386</v>
      </c>
      <c r="G651" s="567">
        <v>69094</v>
      </c>
      <c r="H651" s="567"/>
      <c r="I651" s="567">
        <v>179</v>
      </c>
      <c r="J651" s="567">
        <v>263</v>
      </c>
      <c r="K651" s="567">
        <v>47603</v>
      </c>
      <c r="L651" s="567"/>
      <c r="M651" s="567">
        <v>181</v>
      </c>
      <c r="N651" s="567">
        <v>320</v>
      </c>
      <c r="O651" s="567">
        <v>60800</v>
      </c>
      <c r="P651" s="560"/>
      <c r="Q651" s="568">
        <v>190</v>
      </c>
    </row>
    <row r="652" spans="1:17" ht="14.45" customHeight="1" x14ac:dyDescent="0.2">
      <c r="A652" s="554" t="s">
        <v>1548</v>
      </c>
      <c r="B652" s="555" t="s">
        <v>1342</v>
      </c>
      <c r="C652" s="555" t="s">
        <v>1343</v>
      </c>
      <c r="D652" s="555" t="s">
        <v>1420</v>
      </c>
      <c r="E652" s="555" t="s">
        <v>1421</v>
      </c>
      <c r="F652" s="567">
        <v>252</v>
      </c>
      <c r="G652" s="567">
        <v>21924</v>
      </c>
      <c r="H652" s="567"/>
      <c r="I652" s="567">
        <v>87</v>
      </c>
      <c r="J652" s="567">
        <v>230</v>
      </c>
      <c r="K652" s="567">
        <v>20240</v>
      </c>
      <c r="L652" s="567"/>
      <c r="M652" s="567">
        <v>88</v>
      </c>
      <c r="N652" s="567">
        <v>161</v>
      </c>
      <c r="O652" s="567">
        <v>14973</v>
      </c>
      <c r="P652" s="560"/>
      <c r="Q652" s="568">
        <v>93</v>
      </c>
    </row>
    <row r="653" spans="1:17" ht="14.45" customHeight="1" x14ac:dyDescent="0.2">
      <c r="A653" s="554" t="s">
        <v>1548</v>
      </c>
      <c r="B653" s="555" t="s">
        <v>1342</v>
      </c>
      <c r="C653" s="555" t="s">
        <v>1343</v>
      </c>
      <c r="D653" s="555" t="s">
        <v>1424</v>
      </c>
      <c r="E653" s="555" t="s">
        <v>1425</v>
      </c>
      <c r="F653" s="567">
        <v>11</v>
      </c>
      <c r="G653" s="567">
        <v>1892</v>
      </c>
      <c r="H653" s="567"/>
      <c r="I653" s="567">
        <v>172</v>
      </c>
      <c r="J653" s="567">
        <v>2</v>
      </c>
      <c r="K653" s="567">
        <v>348</v>
      </c>
      <c r="L653" s="567"/>
      <c r="M653" s="567">
        <v>174</v>
      </c>
      <c r="N653" s="567">
        <v>7</v>
      </c>
      <c r="O653" s="567">
        <v>1281</v>
      </c>
      <c r="P653" s="560"/>
      <c r="Q653" s="568">
        <v>183</v>
      </c>
    </row>
    <row r="654" spans="1:17" ht="14.45" customHeight="1" x14ac:dyDescent="0.2">
      <c r="A654" s="554" t="s">
        <v>1548</v>
      </c>
      <c r="B654" s="555" t="s">
        <v>1342</v>
      </c>
      <c r="C654" s="555" t="s">
        <v>1343</v>
      </c>
      <c r="D654" s="555" t="s">
        <v>1426</v>
      </c>
      <c r="E654" s="555" t="s">
        <v>1427</v>
      </c>
      <c r="F654" s="567">
        <v>1</v>
      </c>
      <c r="G654" s="567">
        <v>31</v>
      </c>
      <c r="H654" s="567"/>
      <c r="I654" s="567">
        <v>31</v>
      </c>
      <c r="J654" s="567">
        <v>2</v>
      </c>
      <c r="K654" s="567">
        <v>62</v>
      </c>
      <c r="L654" s="567"/>
      <c r="M654" s="567">
        <v>31</v>
      </c>
      <c r="N654" s="567">
        <v>2</v>
      </c>
      <c r="O654" s="567">
        <v>64</v>
      </c>
      <c r="P654" s="560"/>
      <c r="Q654" s="568">
        <v>32</v>
      </c>
    </row>
    <row r="655" spans="1:17" ht="14.45" customHeight="1" x14ac:dyDescent="0.2">
      <c r="A655" s="554" t="s">
        <v>1548</v>
      </c>
      <c r="B655" s="555" t="s">
        <v>1342</v>
      </c>
      <c r="C655" s="555" t="s">
        <v>1343</v>
      </c>
      <c r="D655" s="555" t="s">
        <v>1428</v>
      </c>
      <c r="E655" s="555" t="s">
        <v>1429</v>
      </c>
      <c r="F655" s="567">
        <v>2</v>
      </c>
      <c r="G655" s="567">
        <v>356</v>
      </c>
      <c r="H655" s="567"/>
      <c r="I655" s="567">
        <v>178</v>
      </c>
      <c r="J655" s="567">
        <v>1</v>
      </c>
      <c r="K655" s="567">
        <v>180</v>
      </c>
      <c r="L655" s="567"/>
      <c r="M655" s="567">
        <v>180</v>
      </c>
      <c r="N655" s="567"/>
      <c r="O655" s="567"/>
      <c r="P655" s="560"/>
      <c r="Q655" s="568"/>
    </row>
    <row r="656" spans="1:17" ht="14.45" customHeight="1" x14ac:dyDescent="0.2">
      <c r="A656" s="554" t="s">
        <v>1548</v>
      </c>
      <c r="B656" s="555" t="s">
        <v>1342</v>
      </c>
      <c r="C656" s="555" t="s">
        <v>1343</v>
      </c>
      <c r="D656" s="555" t="s">
        <v>1430</v>
      </c>
      <c r="E656" s="555" t="s">
        <v>1431</v>
      </c>
      <c r="F656" s="567">
        <v>74</v>
      </c>
      <c r="G656" s="567">
        <v>19758</v>
      </c>
      <c r="H656" s="567"/>
      <c r="I656" s="567">
        <v>267</v>
      </c>
      <c r="J656" s="567">
        <v>75</v>
      </c>
      <c r="K656" s="567">
        <v>20175</v>
      </c>
      <c r="L656" s="567"/>
      <c r="M656" s="567">
        <v>269</v>
      </c>
      <c r="N656" s="567">
        <v>60</v>
      </c>
      <c r="O656" s="567">
        <v>17280</v>
      </c>
      <c r="P656" s="560"/>
      <c r="Q656" s="568">
        <v>288</v>
      </c>
    </row>
    <row r="657" spans="1:17" ht="14.45" customHeight="1" x14ac:dyDescent="0.2">
      <c r="A657" s="554" t="s">
        <v>1548</v>
      </c>
      <c r="B657" s="555" t="s">
        <v>1342</v>
      </c>
      <c r="C657" s="555" t="s">
        <v>1343</v>
      </c>
      <c r="D657" s="555" t="s">
        <v>1432</v>
      </c>
      <c r="E657" s="555" t="s">
        <v>1433</v>
      </c>
      <c r="F657" s="567">
        <v>153</v>
      </c>
      <c r="G657" s="567">
        <v>328338</v>
      </c>
      <c r="H657" s="567"/>
      <c r="I657" s="567">
        <v>2146</v>
      </c>
      <c r="J657" s="567">
        <v>104</v>
      </c>
      <c r="K657" s="567">
        <v>224328</v>
      </c>
      <c r="L657" s="567"/>
      <c r="M657" s="567">
        <v>2157</v>
      </c>
      <c r="N657" s="567">
        <v>82</v>
      </c>
      <c r="O657" s="567">
        <v>188436</v>
      </c>
      <c r="P657" s="560"/>
      <c r="Q657" s="568">
        <v>2298</v>
      </c>
    </row>
    <row r="658" spans="1:17" ht="14.45" customHeight="1" x14ac:dyDescent="0.2">
      <c r="A658" s="554" t="s">
        <v>1548</v>
      </c>
      <c r="B658" s="555" t="s">
        <v>1342</v>
      </c>
      <c r="C658" s="555" t="s">
        <v>1343</v>
      </c>
      <c r="D658" s="555" t="s">
        <v>1436</v>
      </c>
      <c r="E658" s="555" t="s">
        <v>1437</v>
      </c>
      <c r="F658" s="567">
        <v>10</v>
      </c>
      <c r="G658" s="567">
        <v>4350</v>
      </c>
      <c r="H658" s="567"/>
      <c r="I658" s="567">
        <v>435</v>
      </c>
      <c r="J658" s="567">
        <v>7</v>
      </c>
      <c r="K658" s="567">
        <v>3094</v>
      </c>
      <c r="L658" s="567"/>
      <c r="M658" s="567">
        <v>442</v>
      </c>
      <c r="N658" s="567">
        <v>9</v>
      </c>
      <c r="O658" s="567">
        <v>4104</v>
      </c>
      <c r="P658" s="560"/>
      <c r="Q658" s="568">
        <v>456</v>
      </c>
    </row>
    <row r="659" spans="1:17" ht="14.45" customHeight="1" x14ac:dyDescent="0.2">
      <c r="A659" s="554" t="s">
        <v>1548</v>
      </c>
      <c r="B659" s="555" t="s">
        <v>1342</v>
      </c>
      <c r="C659" s="555" t="s">
        <v>1343</v>
      </c>
      <c r="D659" s="555" t="s">
        <v>1438</v>
      </c>
      <c r="E659" s="555" t="s">
        <v>1439</v>
      </c>
      <c r="F659" s="567">
        <v>1</v>
      </c>
      <c r="G659" s="567">
        <v>865</v>
      </c>
      <c r="H659" s="567"/>
      <c r="I659" s="567">
        <v>865</v>
      </c>
      <c r="J659" s="567"/>
      <c r="K659" s="567"/>
      <c r="L659" s="567"/>
      <c r="M659" s="567"/>
      <c r="N659" s="567"/>
      <c r="O659" s="567"/>
      <c r="P659" s="560"/>
      <c r="Q659" s="568"/>
    </row>
    <row r="660" spans="1:17" ht="14.45" customHeight="1" x14ac:dyDescent="0.2">
      <c r="A660" s="554" t="s">
        <v>1548</v>
      </c>
      <c r="B660" s="555" t="s">
        <v>1342</v>
      </c>
      <c r="C660" s="555" t="s">
        <v>1343</v>
      </c>
      <c r="D660" s="555" t="s">
        <v>1441</v>
      </c>
      <c r="E660" s="555" t="s">
        <v>1442</v>
      </c>
      <c r="F660" s="567">
        <v>3</v>
      </c>
      <c r="G660" s="567">
        <v>15786</v>
      </c>
      <c r="H660" s="567"/>
      <c r="I660" s="567">
        <v>5262</v>
      </c>
      <c r="J660" s="567"/>
      <c r="K660" s="567"/>
      <c r="L660" s="567"/>
      <c r="M660" s="567"/>
      <c r="N660" s="567"/>
      <c r="O660" s="567"/>
      <c r="P660" s="560"/>
      <c r="Q660" s="568"/>
    </row>
    <row r="661" spans="1:17" ht="14.45" customHeight="1" x14ac:dyDescent="0.2">
      <c r="A661" s="554" t="s">
        <v>1548</v>
      </c>
      <c r="B661" s="555" t="s">
        <v>1342</v>
      </c>
      <c r="C661" s="555" t="s">
        <v>1343</v>
      </c>
      <c r="D661" s="555" t="s">
        <v>1445</v>
      </c>
      <c r="E661" s="555" t="s">
        <v>1446</v>
      </c>
      <c r="F661" s="567">
        <v>85</v>
      </c>
      <c r="G661" s="567">
        <v>24735</v>
      </c>
      <c r="H661" s="567"/>
      <c r="I661" s="567">
        <v>291</v>
      </c>
      <c r="J661" s="567">
        <v>70</v>
      </c>
      <c r="K661" s="567">
        <v>20510</v>
      </c>
      <c r="L661" s="567"/>
      <c r="M661" s="567">
        <v>293</v>
      </c>
      <c r="N661" s="567">
        <v>63</v>
      </c>
      <c r="O661" s="567">
        <v>19908</v>
      </c>
      <c r="P661" s="560"/>
      <c r="Q661" s="568">
        <v>316</v>
      </c>
    </row>
    <row r="662" spans="1:17" ht="14.45" customHeight="1" x14ac:dyDescent="0.2">
      <c r="A662" s="554" t="s">
        <v>1548</v>
      </c>
      <c r="B662" s="555" t="s">
        <v>1342</v>
      </c>
      <c r="C662" s="555" t="s">
        <v>1343</v>
      </c>
      <c r="D662" s="555" t="s">
        <v>1447</v>
      </c>
      <c r="E662" s="555" t="s">
        <v>1448</v>
      </c>
      <c r="F662" s="567">
        <v>6</v>
      </c>
      <c r="G662" s="567">
        <v>6708</v>
      </c>
      <c r="H662" s="567"/>
      <c r="I662" s="567">
        <v>1118</v>
      </c>
      <c r="J662" s="567">
        <v>6</v>
      </c>
      <c r="K662" s="567">
        <v>6792</v>
      </c>
      <c r="L662" s="567"/>
      <c r="M662" s="567">
        <v>1132</v>
      </c>
      <c r="N662" s="567">
        <v>4</v>
      </c>
      <c r="O662" s="567">
        <v>4796</v>
      </c>
      <c r="P662" s="560"/>
      <c r="Q662" s="568">
        <v>1199</v>
      </c>
    </row>
    <row r="663" spans="1:17" ht="14.45" customHeight="1" x14ac:dyDescent="0.2">
      <c r="A663" s="554" t="s">
        <v>1548</v>
      </c>
      <c r="B663" s="555" t="s">
        <v>1342</v>
      </c>
      <c r="C663" s="555" t="s">
        <v>1343</v>
      </c>
      <c r="D663" s="555" t="s">
        <v>1449</v>
      </c>
      <c r="E663" s="555" t="s">
        <v>1450</v>
      </c>
      <c r="F663" s="567"/>
      <c r="G663" s="567"/>
      <c r="H663" s="567"/>
      <c r="I663" s="567"/>
      <c r="J663" s="567">
        <v>1</v>
      </c>
      <c r="K663" s="567">
        <v>110</v>
      </c>
      <c r="L663" s="567"/>
      <c r="M663" s="567">
        <v>110</v>
      </c>
      <c r="N663" s="567">
        <v>1</v>
      </c>
      <c r="O663" s="567">
        <v>117</v>
      </c>
      <c r="P663" s="560"/>
      <c r="Q663" s="568">
        <v>117</v>
      </c>
    </row>
    <row r="664" spans="1:17" ht="14.45" customHeight="1" x14ac:dyDescent="0.2">
      <c r="A664" s="554" t="s">
        <v>1548</v>
      </c>
      <c r="B664" s="555" t="s">
        <v>1342</v>
      </c>
      <c r="C664" s="555" t="s">
        <v>1343</v>
      </c>
      <c r="D664" s="555" t="s">
        <v>1451</v>
      </c>
      <c r="E664" s="555" t="s">
        <v>1452</v>
      </c>
      <c r="F664" s="567"/>
      <c r="G664" s="567"/>
      <c r="H664" s="567"/>
      <c r="I664" s="567"/>
      <c r="J664" s="567"/>
      <c r="K664" s="567"/>
      <c r="L664" s="567"/>
      <c r="M664" s="567"/>
      <c r="N664" s="567">
        <v>2</v>
      </c>
      <c r="O664" s="567">
        <v>658</v>
      </c>
      <c r="P664" s="560"/>
      <c r="Q664" s="568">
        <v>329</v>
      </c>
    </row>
    <row r="665" spans="1:17" ht="14.45" customHeight="1" x14ac:dyDescent="0.2">
      <c r="A665" s="554" t="s">
        <v>1548</v>
      </c>
      <c r="B665" s="555" t="s">
        <v>1342</v>
      </c>
      <c r="C665" s="555" t="s">
        <v>1343</v>
      </c>
      <c r="D665" s="555" t="s">
        <v>1455</v>
      </c>
      <c r="E665" s="555" t="s">
        <v>1456</v>
      </c>
      <c r="F665" s="567">
        <v>2</v>
      </c>
      <c r="G665" s="567">
        <v>0</v>
      </c>
      <c r="H665" s="567"/>
      <c r="I665" s="567">
        <v>0</v>
      </c>
      <c r="J665" s="567">
        <v>1</v>
      </c>
      <c r="K665" s="567">
        <v>0</v>
      </c>
      <c r="L665" s="567"/>
      <c r="M665" s="567">
        <v>0</v>
      </c>
      <c r="N665" s="567">
        <v>3</v>
      </c>
      <c r="O665" s="567">
        <v>6537</v>
      </c>
      <c r="P665" s="560"/>
      <c r="Q665" s="568">
        <v>2179</v>
      </c>
    </row>
    <row r="666" spans="1:17" ht="14.45" customHeight="1" x14ac:dyDescent="0.2">
      <c r="A666" s="554" t="s">
        <v>1548</v>
      </c>
      <c r="B666" s="555" t="s">
        <v>1342</v>
      </c>
      <c r="C666" s="555" t="s">
        <v>1343</v>
      </c>
      <c r="D666" s="555" t="s">
        <v>1459</v>
      </c>
      <c r="E666" s="555" t="s">
        <v>1460</v>
      </c>
      <c r="F666" s="567">
        <v>50</v>
      </c>
      <c r="G666" s="567">
        <v>0</v>
      </c>
      <c r="H666" s="567"/>
      <c r="I666" s="567">
        <v>0</v>
      </c>
      <c r="J666" s="567">
        <v>35</v>
      </c>
      <c r="K666" s="567">
        <v>0</v>
      </c>
      <c r="L666" s="567"/>
      <c r="M666" s="567">
        <v>0</v>
      </c>
      <c r="N666" s="567">
        <v>31</v>
      </c>
      <c r="O666" s="567">
        <v>32643</v>
      </c>
      <c r="P666" s="560"/>
      <c r="Q666" s="568">
        <v>1053</v>
      </c>
    </row>
    <row r="667" spans="1:17" ht="14.45" customHeight="1" x14ac:dyDescent="0.2">
      <c r="A667" s="554" t="s">
        <v>1548</v>
      </c>
      <c r="B667" s="555" t="s">
        <v>1342</v>
      </c>
      <c r="C667" s="555" t="s">
        <v>1343</v>
      </c>
      <c r="D667" s="555" t="s">
        <v>1461</v>
      </c>
      <c r="E667" s="555" t="s">
        <v>1462</v>
      </c>
      <c r="F667" s="567">
        <v>16</v>
      </c>
      <c r="G667" s="567">
        <v>76848</v>
      </c>
      <c r="H667" s="567"/>
      <c r="I667" s="567">
        <v>4803</v>
      </c>
      <c r="J667" s="567">
        <v>29</v>
      </c>
      <c r="K667" s="567">
        <v>139896</v>
      </c>
      <c r="L667" s="567"/>
      <c r="M667" s="567">
        <v>4824</v>
      </c>
      <c r="N667" s="567">
        <v>22</v>
      </c>
      <c r="O667" s="567">
        <v>107558</v>
      </c>
      <c r="P667" s="560"/>
      <c r="Q667" s="568">
        <v>4889</v>
      </c>
    </row>
    <row r="668" spans="1:17" ht="14.45" customHeight="1" x14ac:dyDescent="0.2">
      <c r="A668" s="554" t="s">
        <v>1548</v>
      </c>
      <c r="B668" s="555" t="s">
        <v>1342</v>
      </c>
      <c r="C668" s="555" t="s">
        <v>1343</v>
      </c>
      <c r="D668" s="555" t="s">
        <v>1463</v>
      </c>
      <c r="E668" s="555" t="s">
        <v>1464</v>
      </c>
      <c r="F668" s="567">
        <v>4</v>
      </c>
      <c r="G668" s="567">
        <v>2448</v>
      </c>
      <c r="H668" s="567"/>
      <c r="I668" s="567">
        <v>612</v>
      </c>
      <c r="J668" s="567">
        <v>9</v>
      </c>
      <c r="K668" s="567">
        <v>5535</v>
      </c>
      <c r="L668" s="567"/>
      <c r="M668" s="567">
        <v>615</v>
      </c>
      <c r="N668" s="567">
        <v>4</v>
      </c>
      <c r="O668" s="567">
        <v>2568</v>
      </c>
      <c r="P668" s="560"/>
      <c r="Q668" s="568">
        <v>642</v>
      </c>
    </row>
    <row r="669" spans="1:17" ht="14.45" customHeight="1" x14ac:dyDescent="0.2">
      <c r="A669" s="554" t="s">
        <v>1548</v>
      </c>
      <c r="B669" s="555" t="s">
        <v>1342</v>
      </c>
      <c r="C669" s="555" t="s">
        <v>1343</v>
      </c>
      <c r="D669" s="555" t="s">
        <v>1465</v>
      </c>
      <c r="E669" s="555" t="s">
        <v>1466</v>
      </c>
      <c r="F669" s="567">
        <v>24</v>
      </c>
      <c r="G669" s="567">
        <v>68280</v>
      </c>
      <c r="H669" s="567"/>
      <c r="I669" s="567">
        <v>2845</v>
      </c>
      <c r="J669" s="567">
        <v>21</v>
      </c>
      <c r="K669" s="567">
        <v>59829</v>
      </c>
      <c r="L669" s="567"/>
      <c r="M669" s="567">
        <v>2849</v>
      </c>
      <c r="N669" s="567">
        <v>1</v>
      </c>
      <c r="O669" s="567">
        <v>2881</v>
      </c>
      <c r="P669" s="560"/>
      <c r="Q669" s="568">
        <v>2881</v>
      </c>
    </row>
    <row r="670" spans="1:17" ht="14.45" customHeight="1" x14ac:dyDescent="0.2">
      <c r="A670" s="554" t="s">
        <v>1548</v>
      </c>
      <c r="B670" s="555" t="s">
        <v>1342</v>
      </c>
      <c r="C670" s="555" t="s">
        <v>1343</v>
      </c>
      <c r="D670" s="555" t="s">
        <v>1471</v>
      </c>
      <c r="E670" s="555" t="s">
        <v>1472</v>
      </c>
      <c r="F670" s="567"/>
      <c r="G670" s="567"/>
      <c r="H670" s="567"/>
      <c r="I670" s="567"/>
      <c r="J670" s="567">
        <v>2</v>
      </c>
      <c r="K670" s="567">
        <v>7686</v>
      </c>
      <c r="L670" s="567"/>
      <c r="M670" s="567">
        <v>3843</v>
      </c>
      <c r="N670" s="567">
        <v>2</v>
      </c>
      <c r="O670" s="567">
        <v>7754</v>
      </c>
      <c r="P670" s="560"/>
      <c r="Q670" s="568">
        <v>3877</v>
      </c>
    </row>
    <row r="671" spans="1:17" ht="14.45" customHeight="1" x14ac:dyDescent="0.2">
      <c r="A671" s="554" t="s">
        <v>1548</v>
      </c>
      <c r="B671" s="555" t="s">
        <v>1342</v>
      </c>
      <c r="C671" s="555" t="s">
        <v>1343</v>
      </c>
      <c r="D671" s="555" t="s">
        <v>1477</v>
      </c>
      <c r="E671" s="555" t="s">
        <v>1478</v>
      </c>
      <c r="F671" s="567"/>
      <c r="G671" s="567"/>
      <c r="H671" s="567"/>
      <c r="I671" s="567"/>
      <c r="J671" s="567"/>
      <c r="K671" s="567"/>
      <c r="L671" s="567"/>
      <c r="M671" s="567"/>
      <c r="N671" s="567">
        <v>1</v>
      </c>
      <c r="O671" s="567">
        <v>562</v>
      </c>
      <c r="P671" s="560"/>
      <c r="Q671" s="568">
        <v>562</v>
      </c>
    </row>
    <row r="672" spans="1:17" ht="14.45" customHeight="1" x14ac:dyDescent="0.2">
      <c r="A672" s="554" t="s">
        <v>1548</v>
      </c>
      <c r="B672" s="555" t="s">
        <v>1342</v>
      </c>
      <c r="C672" s="555" t="s">
        <v>1343</v>
      </c>
      <c r="D672" s="555" t="s">
        <v>1479</v>
      </c>
      <c r="E672" s="555" t="s">
        <v>1480</v>
      </c>
      <c r="F672" s="567"/>
      <c r="G672" s="567"/>
      <c r="H672" s="567"/>
      <c r="I672" s="567"/>
      <c r="J672" s="567"/>
      <c r="K672" s="567"/>
      <c r="L672" s="567"/>
      <c r="M672" s="567"/>
      <c r="N672" s="567">
        <v>60</v>
      </c>
      <c r="O672" s="567">
        <v>191940</v>
      </c>
      <c r="P672" s="560"/>
      <c r="Q672" s="568">
        <v>3199</v>
      </c>
    </row>
    <row r="673" spans="1:17" ht="14.45" customHeight="1" x14ac:dyDescent="0.2">
      <c r="A673" s="554" t="s">
        <v>1548</v>
      </c>
      <c r="B673" s="555" t="s">
        <v>1342</v>
      </c>
      <c r="C673" s="555" t="s">
        <v>1343</v>
      </c>
      <c r="D673" s="555" t="s">
        <v>1483</v>
      </c>
      <c r="E673" s="555" t="s">
        <v>1484</v>
      </c>
      <c r="F673" s="567"/>
      <c r="G673" s="567"/>
      <c r="H673" s="567"/>
      <c r="I673" s="567"/>
      <c r="J673" s="567"/>
      <c r="K673" s="567"/>
      <c r="L673" s="567"/>
      <c r="M673" s="567"/>
      <c r="N673" s="567">
        <v>30</v>
      </c>
      <c r="O673" s="567">
        <v>31590</v>
      </c>
      <c r="P673" s="560"/>
      <c r="Q673" s="568">
        <v>1053</v>
      </c>
    </row>
    <row r="674" spans="1:17" ht="14.45" customHeight="1" x14ac:dyDescent="0.2">
      <c r="A674" s="554" t="s">
        <v>1548</v>
      </c>
      <c r="B674" s="555" t="s">
        <v>1342</v>
      </c>
      <c r="C674" s="555" t="s">
        <v>1343</v>
      </c>
      <c r="D674" s="555" t="s">
        <v>1485</v>
      </c>
      <c r="E674" s="555" t="s">
        <v>1486</v>
      </c>
      <c r="F674" s="567"/>
      <c r="G674" s="567"/>
      <c r="H674" s="567"/>
      <c r="I674" s="567"/>
      <c r="J674" s="567">
        <v>2</v>
      </c>
      <c r="K674" s="567">
        <v>772</v>
      </c>
      <c r="L674" s="567"/>
      <c r="M674" s="567">
        <v>386</v>
      </c>
      <c r="N674" s="567">
        <v>3</v>
      </c>
      <c r="O674" s="567">
        <v>1218</v>
      </c>
      <c r="P674" s="560"/>
      <c r="Q674" s="568">
        <v>406</v>
      </c>
    </row>
    <row r="675" spans="1:17" ht="14.45" customHeight="1" x14ac:dyDescent="0.2">
      <c r="A675" s="554" t="s">
        <v>1548</v>
      </c>
      <c r="B675" s="555" t="s">
        <v>1342</v>
      </c>
      <c r="C675" s="555" t="s">
        <v>1343</v>
      </c>
      <c r="D675" s="555" t="s">
        <v>1487</v>
      </c>
      <c r="E675" s="555" t="s">
        <v>1488</v>
      </c>
      <c r="F675" s="567"/>
      <c r="G675" s="567"/>
      <c r="H675" s="567"/>
      <c r="I675" s="567"/>
      <c r="J675" s="567"/>
      <c r="K675" s="567"/>
      <c r="L675" s="567"/>
      <c r="M675" s="567"/>
      <c r="N675" s="567">
        <v>1</v>
      </c>
      <c r="O675" s="567">
        <v>291</v>
      </c>
      <c r="P675" s="560"/>
      <c r="Q675" s="568">
        <v>291</v>
      </c>
    </row>
    <row r="676" spans="1:17" ht="14.45" customHeight="1" x14ac:dyDescent="0.2">
      <c r="A676" s="554" t="s">
        <v>1548</v>
      </c>
      <c r="B676" s="555" t="s">
        <v>1493</v>
      </c>
      <c r="C676" s="555" t="s">
        <v>1343</v>
      </c>
      <c r="D676" s="555" t="s">
        <v>1494</v>
      </c>
      <c r="E676" s="555" t="s">
        <v>1495</v>
      </c>
      <c r="F676" s="567">
        <v>32</v>
      </c>
      <c r="G676" s="567">
        <v>33248</v>
      </c>
      <c r="H676" s="567"/>
      <c r="I676" s="567">
        <v>1039</v>
      </c>
      <c r="J676" s="567"/>
      <c r="K676" s="567"/>
      <c r="L676" s="567"/>
      <c r="M676" s="567"/>
      <c r="N676" s="567"/>
      <c r="O676" s="567"/>
      <c r="P676" s="560"/>
      <c r="Q676" s="568"/>
    </row>
    <row r="677" spans="1:17" ht="14.45" customHeight="1" x14ac:dyDescent="0.2">
      <c r="A677" s="554" t="s">
        <v>1548</v>
      </c>
      <c r="B677" s="555" t="s">
        <v>1493</v>
      </c>
      <c r="C677" s="555" t="s">
        <v>1343</v>
      </c>
      <c r="D677" s="555" t="s">
        <v>1496</v>
      </c>
      <c r="E677" s="555" t="s">
        <v>1497</v>
      </c>
      <c r="F677" s="567">
        <v>16</v>
      </c>
      <c r="G677" s="567">
        <v>3568</v>
      </c>
      <c r="H677" s="567"/>
      <c r="I677" s="567">
        <v>223</v>
      </c>
      <c r="J677" s="567"/>
      <c r="K677" s="567"/>
      <c r="L677" s="567"/>
      <c r="M677" s="567"/>
      <c r="N677" s="567"/>
      <c r="O677" s="567"/>
      <c r="P677" s="560"/>
      <c r="Q677" s="568"/>
    </row>
    <row r="678" spans="1:17" ht="14.45" customHeight="1" x14ac:dyDescent="0.2">
      <c r="A678" s="554" t="s">
        <v>1549</v>
      </c>
      <c r="B678" s="555" t="s">
        <v>1342</v>
      </c>
      <c r="C678" s="555" t="s">
        <v>1343</v>
      </c>
      <c r="D678" s="555" t="s">
        <v>1344</v>
      </c>
      <c r="E678" s="555" t="s">
        <v>1345</v>
      </c>
      <c r="F678" s="567">
        <v>2</v>
      </c>
      <c r="G678" s="567">
        <v>4518</v>
      </c>
      <c r="H678" s="567"/>
      <c r="I678" s="567">
        <v>2259</v>
      </c>
      <c r="J678" s="567">
        <v>2</v>
      </c>
      <c r="K678" s="567">
        <v>4560</v>
      </c>
      <c r="L678" s="567"/>
      <c r="M678" s="567">
        <v>2280</v>
      </c>
      <c r="N678" s="567"/>
      <c r="O678" s="567"/>
      <c r="P678" s="560"/>
      <c r="Q678" s="568"/>
    </row>
    <row r="679" spans="1:17" ht="14.45" customHeight="1" x14ac:dyDescent="0.2">
      <c r="A679" s="554" t="s">
        <v>1549</v>
      </c>
      <c r="B679" s="555" t="s">
        <v>1342</v>
      </c>
      <c r="C679" s="555" t="s">
        <v>1343</v>
      </c>
      <c r="D679" s="555" t="s">
        <v>1346</v>
      </c>
      <c r="E679" s="555" t="s">
        <v>1347</v>
      </c>
      <c r="F679" s="567">
        <v>1</v>
      </c>
      <c r="G679" s="567">
        <v>59</v>
      </c>
      <c r="H679" s="567"/>
      <c r="I679" s="567">
        <v>59</v>
      </c>
      <c r="J679" s="567">
        <v>6</v>
      </c>
      <c r="K679" s="567">
        <v>354</v>
      </c>
      <c r="L679" s="567"/>
      <c r="M679" s="567">
        <v>59</v>
      </c>
      <c r="N679" s="567">
        <v>2</v>
      </c>
      <c r="O679" s="567">
        <v>126</v>
      </c>
      <c r="P679" s="560"/>
      <c r="Q679" s="568">
        <v>63</v>
      </c>
    </row>
    <row r="680" spans="1:17" ht="14.45" customHeight="1" x14ac:dyDescent="0.2">
      <c r="A680" s="554" t="s">
        <v>1549</v>
      </c>
      <c r="B680" s="555" t="s">
        <v>1342</v>
      </c>
      <c r="C680" s="555" t="s">
        <v>1343</v>
      </c>
      <c r="D680" s="555" t="s">
        <v>1354</v>
      </c>
      <c r="E680" s="555" t="s">
        <v>1355</v>
      </c>
      <c r="F680" s="567"/>
      <c r="G680" s="567"/>
      <c r="H680" s="567"/>
      <c r="I680" s="567"/>
      <c r="J680" s="567">
        <v>6</v>
      </c>
      <c r="K680" s="567">
        <v>1110</v>
      </c>
      <c r="L680" s="567"/>
      <c r="M680" s="567">
        <v>185</v>
      </c>
      <c r="N680" s="567">
        <v>20</v>
      </c>
      <c r="O680" s="567">
        <v>3900</v>
      </c>
      <c r="P680" s="560"/>
      <c r="Q680" s="568">
        <v>195</v>
      </c>
    </row>
    <row r="681" spans="1:17" ht="14.45" customHeight="1" x14ac:dyDescent="0.2">
      <c r="A681" s="554" t="s">
        <v>1549</v>
      </c>
      <c r="B681" s="555" t="s">
        <v>1342</v>
      </c>
      <c r="C681" s="555" t="s">
        <v>1343</v>
      </c>
      <c r="D681" s="555" t="s">
        <v>1358</v>
      </c>
      <c r="E681" s="555" t="s">
        <v>1359</v>
      </c>
      <c r="F681" s="567">
        <v>8</v>
      </c>
      <c r="G681" s="567">
        <v>2728</v>
      </c>
      <c r="H681" s="567"/>
      <c r="I681" s="567">
        <v>341</v>
      </c>
      <c r="J681" s="567">
        <v>18</v>
      </c>
      <c r="K681" s="567">
        <v>6192</v>
      </c>
      <c r="L681" s="567"/>
      <c r="M681" s="567">
        <v>344</v>
      </c>
      <c r="N681" s="567">
        <v>4</v>
      </c>
      <c r="O681" s="567">
        <v>1456</v>
      </c>
      <c r="P681" s="560"/>
      <c r="Q681" s="568">
        <v>364</v>
      </c>
    </row>
    <row r="682" spans="1:17" ht="14.45" customHeight="1" x14ac:dyDescent="0.2">
      <c r="A682" s="554" t="s">
        <v>1549</v>
      </c>
      <c r="B682" s="555" t="s">
        <v>1342</v>
      </c>
      <c r="C682" s="555" t="s">
        <v>1343</v>
      </c>
      <c r="D682" s="555" t="s">
        <v>1360</v>
      </c>
      <c r="E682" s="555" t="s">
        <v>1361</v>
      </c>
      <c r="F682" s="567"/>
      <c r="G682" s="567"/>
      <c r="H682" s="567"/>
      <c r="I682" s="567"/>
      <c r="J682" s="567">
        <v>2</v>
      </c>
      <c r="K682" s="567">
        <v>928</v>
      </c>
      <c r="L682" s="567"/>
      <c r="M682" s="567">
        <v>464</v>
      </c>
      <c r="N682" s="567">
        <v>1</v>
      </c>
      <c r="O682" s="567">
        <v>487</v>
      </c>
      <c r="P682" s="560"/>
      <c r="Q682" s="568">
        <v>487</v>
      </c>
    </row>
    <row r="683" spans="1:17" ht="14.45" customHeight="1" x14ac:dyDescent="0.2">
      <c r="A683" s="554" t="s">
        <v>1549</v>
      </c>
      <c r="B683" s="555" t="s">
        <v>1342</v>
      </c>
      <c r="C683" s="555" t="s">
        <v>1343</v>
      </c>
      <c r="D683" s="555" t="s">
        <v>1362</v>
      </c>
      <c r="E683" s="555" t="s">
        <v>1363</v>
      </c>
      <c r="F683" s="567">
        <v>44</v>
      </c>
      <c r="G683" s="567">
        <v>15444</v>
      </c>
      <c r="H683" s="567"/>
      <c r="I683" s="567">
        <v>351</v>
      </c>
      <c r="J683" s="567">
        <v>87</v>
      </c>
      <c r="K683" s="567">
        <v>30711</v>
      </c>
      <c r="L683" s="567"/>
      <c r="M683" s="567">
        <v>353</v>
      </c>
      <c r="N683" s="567">
        <v>39</v>
      </c>
      <c r="O683" s="567">
        <v>14196</v>
      </c>
      <c r="P683" s="560"/>
      <c r="Q683" s="568">
        <v>364</v>
      </c>
    </row>
    <row r="684" spans="1:17" ht="14.45" customHeight="1" x14ac:dyDescent="0.2">
      <c r="A684" s="554" t="s">
        <v>1549</v>
      </c>
      <c r="B684" s="555" t="s">
        <v>1342</v>
      </c>
      <c r="C684" s="555" t="s">
        <v>1343</v>
      </c>
      <c r="D684" s="555" t="s">
        <v>1374</v>
      </c>
      <c r="E684" s="555" t="s">
        <v>1375</v>
      </c>
      <c r="F684" s="567"/>
      <c r="G684" s="567"/>
      <c r="H684" s="567"/>
      <c r="I684" s="567"/>
      <c r="J684" s="567">
        <v>1</v>
      </c>
      <c r="K684" s="567">
        <v>51</v>
      </c>
      <c r="L684" s="567"/>
      <c r="M684" s="567">
        <v>51</v>
      </c>
      <c r="N684" s="567">
        <v>2</v>
      </c>
      <c r="O684" s="567">
        <v>106</v>
      </c>
      <c r="P684" s="560"/>
      <c r="Q684" s="568">
        <v>53</v>
      </c>
    </row>
    <row r="685" spans="1:17" ht="14.45" customHeight="1" x14ac:dyDescent="0.2">
      <c r="A685" s="554" t="s">
        <v>1549</v>
      </c>
      <c r="B685" s="555" t="s">
        <v>1342</v>
      </c>
      <c r="C685" s="555" t="s">
        <v>1343</v>
      </c>
      <c r="D685" s="555" t="s">
        <v>1376</v>
      </c>
      <c r="E685" s="555" t="s">
        <v>1377</v>
      </c>
      <c r="F685" s="567">
        <v>1</v>
      </c>
      <c r="G685" s="567">
        <v>399</v>
      </c>
      <c r="H685" s="567"/>
      <c r="I685" s="567">
        <v>399</v>
      </c>
      <c r="J685" s="567"/>
      <c r="K685" s="567"/>
      <c r="L685" s="567"/>
      <c r="M685" s="567"/>
      <c r="N685" s="567">
        <v>1</v>
      </c>
      <c r="O685" s="567">
        <v>424</v>
      </c>
      <c r="P685" s="560"/>
      <c r="Q685" s="568">
        <v>424</v>
      </c>
    </row>
    <row r="686" spans="1:17" ht="14.45" customHeight="1" x14ac:dyDescent="0.2">
      <c r="A686" s="554" t="s">
        <v>1549</v>
      </c>
      <c r="B686" s="555" t="s">
        <v>1342</v>
      </c>
      <c r="C686" s="555" t="s">
        <v>1343</v>
      </c>
      <c r="D686" s="555" t="s">
        <v>1378</v>
      </c>
      <c r="E686" s="555" t="s">
        <v>1379</v>
      </c>
      <c r="F686" s="567">
        <v>1</v>
      </c>
      <c r="G686" s="567">
        <v>38</v>
      </c>
      <c r="H686" s="567"/>
      <c r="I686" s="567">
        <v>38</v>
      </c>
      <c r="J686" s="567">
        <v>1</v>
      </c>
      <c r="K686" s="567">
        <v>39</v>
      </c>
      <c r="L686" s="567"/>
      <c r="M686" s="567">
        <v>39</v>
      </c>
      <c r="N686" s="567"/>
      <c r="O686" s="567"/>
      <c r="P686" s="560"/>
      <c r="Q686" s="568"/>
    </row>
    <row r="687" spans="1:17" ht="14.45" customHeight="1" x14ac:dyDescent="0.2">
      <c r="A687" s="554" t="s">
        <v>1549</v>
      </c>
      <c r="B687" s="555" t="s">
        <v>1342</v>
      </c>
      <c r="C687" s="555" t="s">
        <v>1343</v>
      </c>
      <c r="D687" s="555" t="s">
        <v>1382</v>
      </c>
      <c r="E687" s="555" t="s">
        <v>1383</v>
      </c>
      <c r="F687" s="567">
        <v>1</v>
      </c>
      <c r="G687" s="567">
        <v>713</v>
      </c>
      <c r="H687" s="567"/>
      <c r="I687" s="567">
        <v>713</v>
      </c>
      <c r="J687" s="567">
        <v>1</v>
      </c>
      <c r="K687" s="567">
        <v>719</v>
      </c>
      <c r="L687" s="567"/>
      <c r="M687" s="567">
        <v>719</v>
      </c>
      <c r="N687" s="567">
        <v>2</v>
      </c>
      <c r="O687" s="567">
        <v>1512</v>
      </c>
      <c r="P687" s="560"/>
      <c r="Q687" s="568">
        <v>756</v>
      </c>
    </row>
    <row r="688" spans="1:17" ht="14.45" customHeight="1" x14ac:dyDescent="0.2">
      <c r="A688" s="554" t="s">
        <v>1549</v>
      </c>
      <c r="B688" s="555" t="s">
        <v>1342</v>
      </c>
      <c r="C688" s="555" t="s">
        <v>1343</v>
      </c>
      <c r="D688" s="555" t="s">
        <v>1386</v>
      </c>
      <c r="E688" s="555" t="s">
        <v>1387</v>
      </c>
      <c r="F688" s="567">
        <v>2</v>
      </c>
      <c r="G688" s="567">
        <v>616</v>
      </c>
      <c r="H688" s="567"/>
      <c r="I688" s="567">
        <v>308</v>
      </c>
      <c r="J688" s="567"/>
      <c r="K688" s="567"/>
      <c r="L688" s="567"/>
      <c r="M688" s="567"/>
      <c r="N688" s="567">
        <v>1</v>
      </c>
      <c r="O688" s="567">
        <v>333</v>
      </c>
      <c r="P688" s="560"/>
      <c r="Q688" s="568">
        <v>333</v>
      </c>
    </row>
    <row r="689" spans="1:17" ht="14.45" customHeight="1" x14ac:dyDescent="0.2">
      <c r="A689" s="554" t="s">
        <v>1549</v>
      </c>
      <c r="B689" s="555" t="s">
        <v>1342</v>
      </c>
      <c r="C689" s="555" t="s">
        <v>1343</v>
      </c>
      <c r="D689" s="555" t="s">
        <v>1388</v>
      </c>
      <c r="E689" s="555" t="s">
        <v>1389</v>
      </c>
      <c r="F689" s="567">
        <v>5</v>
      </c>
      <c r="G689" s="567">
        <v>18815</v>
      </c>
      <c r="H689" s="567"/>
      <c r="I689" s="567">
        <v>3763</v>
      </c>
      <c r="J689" s="567">
        <v>1</v>
      </c>
      <c r="K689" s="567">
        <v>3799</v>
      </c>
      <c r="L689" s="567"/>
      <c r="M689" s="567">
        <v>3799</v>
      </c>
      <c r="N689" s="567"/>
      <c r="O689" s="567"/>
      <c r="P689" s="560"/>
      <c r="Q689" s="568"/>
    </row>
    <row r="690" spans="1:17" ht="14.45" customHeight="1" x14ac:dyDescent="0.2">
      <c r="A690" s="554" t="s">
        <v>1549</v>
      </c>
      <c r="B690" s="555" t="s">
        <v>1342</v>
      </c>
      <c r="C690" s="555" t="s">
        <v>1343</v>
      </c>
      <c r="D690" s="555" t="s">
        <v>1390</v>
      </c>
      <c r="E690" s="555" t="s">
        <v>1391</v>
      </c>
      <c r="F690" s="567">
        <v>8</v>
      </c>
      <c r="G690" s="567">
        <v>3992</v>
      </c>
      <c r="H690" s="567"/>
      <c r="I690" s="567">
        <v>499</v>
      </c>
      <c r="J690" s="567">
        <v>10</v>
      </c>
      <c r="K690" s="567">
        <v>5030</v>
      </c>
      <c r="L690" s="567"/>
      <c r="M690" s="567">
        <v>503</v>
      </c>
      <c r="N690" s="567">
        <v>8</v>
      </c>
      <c r="O690" s="567">
        <v>4328</v>
      </c>
      <c r="P690" s="560"/>
      <c r="Q690" s="568">
        <v>541</v>
      </c>
    </row>
    <row r="691" spans="1:17" ht="14.45" customHeight="1" x14ac:dyDescent="0.2">
      <c r="A691" s="554" t="s">
        <v>1549</v>
      </c>
      <c r="B691" s="555" t="s">
        <v>1342</v>
      </c>
      <c r="C691" s="555" t="s">
        <v>1343</v>
      </c>
      <c r="D691" s="555" t="s">
        <v>1392</v>
      </c>
      <c r="E691" s="555" t="s">
        <v>1393</v>
      </c>
      <c r="F691" s="567">
        <v>1</v>
      </c>
      <c r="G691" s="567">
        <v>6669</v>
      </c>
      <c r="H691" s="567"/>
      <c r="I691" s="567">
        <v>6669</v>
      </c>
      <c r="J691" s="567">
        <v>1</v>
      </c>
      <c r="K691" s="567">
        <v>6732</v>
      </c>
      <c r="L691" s="567"/>
      <c r="M691" s="567">
        <v>6732</v>
      </c>
      <c r="N691" s="567"/>
      <c r="O691" s="567"/>
      <c r="P691" s="560"/>
      <c r="Q691" s="568"/>
    </row>
    <row r="692" spans="1:17" ht="14.45" customHeight="1" x14ac:dyDescent="0.2">
      <c r="A692" s="554" t="s">
        <v>1549</v>
      </c>
      <c r="B692" s="555" t="s">
        <v>1342</v>
      </c>
      <c r="C692" s="555" t="s">
        <v>1343</v>
      </c>
      <c r="D692" s="555" t="s">
        <v>1394</v>
      </c>
      <c r="E692" s="555" t="s">
        <v>1395</v>
      </c>
      <c r="F692" s="567">
        <v>9</v>
      </c>
      <c r="G692" s="567">
        <v>3384</v>
      </c>
      <c r="H692" s="567"/>
      <c r="I692" s="567">
        <v>376</v>
      </c>
      <c r="J692" s="567">
        <v>11</v>
      </c>
      <c r="K692" s="567">
        <v>4180</v>
      </c>
      <c r="L692" s="567"/>
      <c r="M692" s="567">
        <v>380</v>
      </c>
      <c r="N692" s="567">
        <v>9</v>
      </c>
      <c r="O692" s="567">
        <v>3600</v>
      </c>
      <c r="P692" s="560"/>
      <c r="Q692" s="568">
        <v>400</v>
      </c>
    </row>
    <row r="693" spans="1:17" ht="14.45" customHeight="1" x14ac:dyDescent="0.2">
      <c r="A693" s="554" t="s">
        <v>1549</v>
      </c>
      <c r="B693" s="555" t="s">
        <v>1342</v>
      </c>
      <c r="C693" s="555" t="s">
        <v>1343</v>
      </c>
      <c r="D693" s="555" t="s">
        <v>1396</v>
      </c>
      <c r="E693" s="555" t="s">
        <v>1397</v>
      </c>
      <c r="F693" s="567"/>
      <c r="G693" s="567"/>
      <c r="H693" s="567"/>
      <c r="I693" s="567"/>
      <c r="J693" s="567"/>
      <c r="K693" s="567"/>
      <c r="L693" s="567"/>
      <c r="M693" s="567"/>
      <c r="N693" s="567">
        <v>8</v>
      </c>
      <c r="O693" s="567">
        <v>27000</v>
      </c>
      <c r="P693" s="560"/>
      <c r="Q693" s="568">
        <v>3375</v>
      </c>
    </row>
    <row r="694" spans="1:17" ht="14.45" customHeight="1" x14ac:dyDescent="0.2">
      <c r="A694" s="554" t="s">
        <v>1549</v>
      </c>
      <c r="B694" s="555" t="s">
        <v>1342</v>
      </c>
      <c r="C694" s="555" t="s">
        <v>1343</v>
      </c>
      <c r="D694" s="555" t="s">
        <v>1402</v>
      </c>
      <c r="E694" s="555" t="s">
        <v>1403</v>
      </c>
      <c r="F694" s="567">
        <v>5</v>
      </c>
      <c r="G694" s="567">
        <v>565</v>
      </c>
      <c r="H694" s="567"/>
      <c r="I694" s="567">
        <v>113</v>
      </c>
      <c r="J694" s="567">
        <v>1</v>
      </c>
      <c r="K694" s="567">
        <v>114</v>
      </c>
      <c r="L694" s="567"/>
      <c r="M694" s="567">
        <v>114</v>
      </c>
      <c r="N694" s="567">
        <v>7</v>
      </c>
      <c r="O694" s="567">
        <v>854</v>
      </c>
      <c r="P694" s="560"/>
      <c r="Q694" s="568">
        <v>122</v>
      </c>
    </row>
    <row r="695" spans="1:17" ht="14.45" customHeight="1" x14ac:dyDescent="0.2">
      <c r="A695" s="554" t="s">
        <v>1549</v>
      </c>
      <c r="B695" s="555" t="s">
        <v>1342</v>
      </c>
      <c r="C695" s="555" t="s">
        <v>1343</v>
      </c>
      <c r="D695" s="555" t="s">
        <v>1406</v>
      </c>
      <c r="E695" s="555" t="s">
        <v>1407</v>
      </c>
      <c r="F695" s="567">
        <v>1</v>
      </c>
      <c r="G695" s="567">
        <v>500</v>
      </c>
      <c r="H695" s="567"/>
      <c r="I695" s="567">
        <v>500</v>
      </c>
      <c r="J695" s="567"/>
      <c r="K695" s="567"/>
      <c r="L695" s="567"/>
      <c r="M695" s="567"/>
      <c r="N695" s="567">
        <v>1</v>
      </c>
      <c r="O695" s="567">
        <v>542</v>
      </c>
      <c r="P695" s="560"/>
      <c r="Q695" s="568">
        <v>542</v>
      </c>
    </row>
    <row r="696" spans="1:17" ht="14.45" customHeight="1" x14ac:dyDescent="0.2">
      <c r="A696" s="554" t="s">
        <v>1549</v>
      </c>
      <c r="B696" s="555" t="s">
        <v>1342</v>
      </c>
      <c r="C696" s="555" t="s">
        <v>1343</v>
      </c>
      <c r="D696" s="555" t="s">
        <v>1408</v>
      </c>
      <c r="E696" s="555" t="s">
        <v>1409</v>
      </c>
      <c r="F696" s="567">
        <v>4</v>
      </c>
      <c r="G696" s="567">
        <v>1852</v>
      </c>
      <c r="H696" s="567"/>
      <c r="I696" s="567">
        <v>463</v>
      </c>
      <c r="J696" s="567">
        <v>14</v>
      </c>
      <c r="K696" s="567">
        <v>6538</v>
      </c>
      <c r="L696" s="567"/>
      <c r="M696" s="567">
        <v>467</v>
      </c>
      <c r="N696" s="567">
        <v>18</v>
      </c>
      <c r="O696" s="567">
        <v>8874</v>
      </c>
      <c r="P696" s="560"/>
      <c r="Q696" s="568">
        <v>493</v>
      </c>
    </row>
    <row r="697" spans="1:17" ht="14.45" customHeight="1" x14ac:dyDescent="0.2">
      <c r="A697" s="554" t="s">
        <v>1549</v>
      </c>
      <c r="B697" s="555" t="s">
        <v>1342</v>
      </c>
      <c r="C697" s="555" t="s">
        <v>1343</v>
      </c>
      <c r="D697" s="555" t="s">
        <v>1410</v>
      </c>
      <c r="E697" s="555" t="s">
        <v>1411</v>
      </c>
      <c r="F697" s="567">
        <v>20</v>
      </c>
      <c r="G697" s="567">
        <v>1180</v>
      </c>
      <c r="H697" s="567"/>
      <c r="I697" s="567">
        <v>59</v>
      </c>
      <c r="J697" s="567">
        <v>8</v>
      </c>
      <c r="K697" s="567">
        <v>472</v>
      </c>
      <c r="L697" s="567"/>
      <c r="M697" s="567">
        <v>59</v>
      </c>
      <c r="N697" s="567">
        <v>11</v>
      </c>
      <c r="O697" s="567">
        <v>693</v>
      </c>
      <c r="P697" s="560"/>
      <c r="Q697" s="568">
        <v>63</v>
      </c>
    </row>
    <row r="698" spans="1:17" ht="14.45" customHeight="1" x14ac:dyDescent="0.2">
      <c r="A698" s="554" t="s">
        <v>1549</v>
      </c>
      <c r="B698" s="555" t="s">
        <v>1342</v>
      </c>
      <c r="C698" s="555" t="s">
        <v>1343</v>
      </c>
      <c r="D698" s="555" t="s">
        <v>1416</v>
      </c>
      <c r="E698" s="555" t="s">
        <v>1417</v>
      </c>
      <c r="F698" s="567"/>
      <c r="G698" s="567"/>
      <c r="H698" s="567"/>
      <c r="I698" s="567"/>
      <c r="J698" s="567"/>
      <c r="K698" s="567"/>
      <c r="L698" s="567"/>
      <c r="M698" s="567"/>
      <c r="N698" s="567">
        <v>6</v>
      </c>
      <c r="O698" s="567">
        <v>1644</v>
      </c>
      <c r="P698" s="560"/>
      <c r="Q698" s="568">
        <v>274</v>
      </c>
    </row>
    <row r="699" spans="1:17" ht="14.45" customHeight="1" x14ac:dyDescent="0.2">
      <c r="A699" s="554" t="s">
        <v>1549</v>
      </c>
      <c r="B699" s="555" t="s">
        <v>1342</v>
      </c>
      <c r="C699" s="555" t="s">
        <v>1343</v>
      </c>
      <c r="D699" s="555" t="s">
        <v>1418</v>
      </c>
      <c r="E699" s="555" t="s">
        <v>1419</v>
      </c>
      <c r="F699" s="567">
        <v>69</v>
      </c>
      <c r="G699" s="567">
        <v>12351</v>
      </c>
      <c r="H699" s="567"/>
      <c r="I699" s="567">
        <v>179</v>
      </c>
      <c r="J699" s="567">
        <v>45</v>
      </c>
      <c r="K699" s="567">
        <v>8145</v>
      </c>
      <c r="L699" s="567"/>
      <c r="M699" s="567">
        <v>181</v>
      </c>
      <c r="N699" s="567">
        <v>2</v>
      </c>
      <c r="O699" s="567">
        <v>380</v>
      </c>
      <c r="P699" s="560"/>
      <c r="Q699" s="568">
        <v>190</v>
      </c>
    </row>
    <row r="700" spans="1:17" ht="14.45" customHeight="1" x14ac:dyDescent="0.2">
      <c r="A700" s="554" t="s">
        <v>1549</v>
      </c>
      <c r="B700" s="555" t="s">
        <v>1342</v>
      </c>
      <c r="C700" s="555" t="s">
        <v>1343</v>
      </c>
      <c r="D700" s="555" t="s">
        <v>1420</v>
      </c>
      <c r="E700" s="555" t="s">
        <v>1421</v>
      </c>
      <c r="F700" s="567">
        <v>14</v>
      </c>
      <c r="G700" s="567">
        <v>1218</v>
      </c>
      <c r="H700" s="567"/>
      <c r="I700" s="567">
        <v>87</v>
      </c>
      <c r="J700" s="567">
        <v>6</v>
      </c>
      <c r="K700" s="567">
        <v>528</v>
      </c>
      <c r="L700" s="567"/>
      <c r="M700" s="567">
        <v>88</v>
      </c>
      <c r="N700" s="567">
        <v>8</v>
      </c>
      <c r="O700" s="567">
        <v>744</v>
      </c>
      <c r="P700" s="560"/>
      <c r="Q700" s="568">
        <v>93</v>
      </c>
    </row>
    <row r="701" spans="1:17" ht="14.45" customHeight="1" x14ac:dyDescent="0.2">
      <c r="A701" s="554" t="s">
        <v>1549</v>
      </c>
      <c r="B701" s="555" t="s">
        <v>1342</v>
      </c>
      <c r="C701" s="555" t="s">
        <v>1343</v>
      </c>
      <c r="D701" s="555" t="s">
        <v>1424</v>
      </c>
      <c r="E701" s="555" t="s">
        <v>1425</v>
      </c>
      <c r="F701" s="567">
        <v>3</v>
      </c>
      <c r="G701" s="567">
        <v>516</v>
      </c>
      <c r="H701" s="567"/>
      <c r="I701" s="567">
        <v>172</v>
      </c>
      <c r="J701" s="567">
        <v>6</v>
      </c>
      <c r="K701" s="567">
        <v>1044</v>
      </c>
      <c r="L701" s="567"/>
      <c r="M701" s="567">
        <v>174</v>
      </c>
      <c r="N701" s="567">
        <v>4</v>
      </c>
      <c r="O701" s="567">
        <v>732</v>
      </c>
      <c r="P701" s="560"/>
      <c r="Q701" s="568">
        <v>183</v>
      </c>
    </row>
    <row r="702" spans="1:17" ht="14.45" customHeight="1" x14ac:dyDescent="0.2">
      <c r="A702" s="554" t="s">
        <v>1549</v>
      </c>
      <c r="B702" s="555" t="s">
        <v>1342</v>
      </c>
      <c r="C702" s="555" t="s">
        <v>1343</v>
      </c>
      <c r="D702" s="555" t="s">
        <v>1426</v>
      </c>
      <c r="E702" s="555" t="s">
        <v>1427</v>
      </c>
      <c r="F702" s="567">
        <v>1</v>
      </c>
      <c r="G702" s="567">
        <v>31</v>
      </c>
      <c r="H702" s="567"/>
      <c r="I702" s="567">
        <v>31</v>
      </c>
      <c r="J702" s="567"/>
      <c r="K702" s="567"/>
      <c r="L702" s="567"/>
      <c r="M702" s="567"/>
      <c r="N702" s="567"/>
      <c r="O702" s="567"/>
      <c r="P702" s="560"/>
      <c r="Q702" s="568"/>
    </row>
    <row r="703" spans="1:17" ht="14.45" customHeight="1" x14ac:dyDescent="0.2">
      <c r="A703" s="554" t="s">
        <v>1549</v>
      </c>
      <c r="B703" s="555" t="s">
        <v>1342</v>
      </c>
      <c r="C703" s="555" t="s">
        <v>1343</v>
      </c>
      <c r="D703" s="555" t="s">
        <v>1428</v>
      </c>
      <c r="E703" s="555" t="s">
        <v>1429</v>
      </c>
      <c r="F703" s="567">
        <v>2</v>
      </c>
      <c r="G703" s="567">
        <v>356</v>
      </c>
      <c r="H703" s="567"/>
      <c r="I703" s="567">
        <v>178</v>
      </c>
      <c r="J703" s="567"/>
      <c r="K703" s="567"/>
      <c r="L703" s="567"/>
      <c r="M703" s="567"/>
      <c r="N703" s="567">
        <v>2</v>
      </c>
      <c r="O703" s="567">
        <v>378</v>
      </c>
      <c r="P703" s="560"/>
      <c r="Q703" s="568">
        <v>189</v>
      </c>
    </row>
    <row r="704" spans="1:17" ht="14.45" customHeight="1" x14ac:dyDescent="0.2">
      <c r="A704" s="554" t="s">
        <v>1549</v>
      </c>
      <c r="B704" s="555" t="s">
        <v>1342</v>
      </c>
      <c r="C704" s="555" t="s">
        <v>1343</v>
      </c>
      <c r="D704" s="555" t="s">
        <v>1430</v>
      </c>
      <c r="E704" s="555" t="s">
        <v>1431</v>
      </c>
      <c r="F704" s="567">
        <v>3</v>
      </c>
      <c r="G704" s="567">
        <v>801</v>
      </c>
      <c r="H704" s="567"/>
      <c r="I704" s="567">
        <v>267</v>
      </c>
      <c r="J704" s="567">
        <v>2</v>
      </c>
      <c r="K704" s="567">
        <v>538</v>
      </c>
      <c r="L704" s="567"/>
      <c r="M704" s="567">
        <v>269</v>
      </c>
      <c r="N704" s="567">
        <v>3</v>
      </c>
      <c r="O704" s="567">
        <v>864</v>
      </c>
      <c r="P704" s="560"/>
      <c r="Q704" s="568">
        <v>288</v>
      </c>
    </row>
    <row r="705" spans="1:17" ht="14.45" customHeight="1" x14ac:dyDescent="0.2">
      <c r="A705" s="554" t="s">
        <v>1549</v>
      </c>
      <c r="B705" s="555" t="s">
        <v>1342</v>
      </c>
      <c r="C705" s="555" t="s">
        <v>1343</v>
      </c>
      <c r="D705" s="555" t="s">
        <v>1432</v>
      </c>
      <c r="E705" s="555" t="s">
        <v>1433</v>
      </c>
      <c r="F705" s="567"/>
      <c r="G705" s="567"/>
      <c r="H705" s="567"/>
      <c r="I705" s="567"/>
      <c r="J705" s="567">
        <v>2</v>
      </c>
      <c r="K705" s="567">
        <v>4314</v>
      </c>
      <c r="L705" s="567"/>
      <c r="M705" s="567">
        <v>2157</v>
      </c>
      <c r="N705" s="567">
        <v>18</v>
      </c>
      <c r="O705" s="567">
        <v>41364</v>
      </c>
      <c r="P705" s="560"/>
      <c r="Q705" s="568">
        <v>2298</v>
      </c>
    </row>
    <row r="706" spans="1:17" ht="14.45" customHeight="1" x14ac:dyDescent="0.2">
      <c r="A706" s="554" t="s">
        <v>1549</v>
      </c>
      <c r="B706" s="555" t="s">
        <v>1342</v>
      </c>
      <c r="C706" s="555" t="s">
        <v>1343</v>
      </c>
      <c r="D706" s="555" t="s">
        <v>1436</v>
      </c>
      <c r="E706" s="555" t="s">
        <v>1437</v>
      </c>
      <c r="F706" s="567">
        <v>6</v>
      </c>
      <c r="G706" s="567">
        <v>2610</v>
      </c>
      <c r="H706" s="567"/>
      <c r="I706" s="567">
        <v>435</v>
      </c>
      <c r="J706" s="567">
        <v>2</v>
      </c>
      <c r="K706" s="567">
        <v>884</v>
      </c>
      <c r="L706" s="567"/>
      <c r="M706" s="567">
        <v>442</v>
      </c>
      <c r="N706" s="567"/>
      <c r="O706" s="567"/>
      <c r="P706" s="560"/>
      <c r="Q706" s="568"/>
    </row>
    <row r="707" spans="1:17" ht="14.45" customHeight="1" x14ac:dyDescent="0.2">
      <c r="A707" s="554" t="s">
        <v>1549</v>
      </c>
      <c r="B707" s="555" t="s">
        <v>1342</v>
      </c>
      <c r="C707" s="555" t="s">
        <v>1343</v>
      </c>
      <c r="D707" s="555" t="s">
        <v>1445</v>
      </c>
      <c r="E707" s="555" t="s">
        <v>1446</v>
      </c>
      <c r="F707" s="567"/>
      <c r="G707" s="567"/>
      <c r="H707" s="567"/>
      <c r="I707" s="567"/>
      <c r="J707" s="567"/>
      <c r="K707" s="567"/>
      <c r="L707" s="567"/>
      <c r="M707" s="567"/>
      <c r="N707" s="567">
        <v>2</v>
      </c>
      <c r="O707" s="567">
        <v>632</v>
      </c>
      <c r="P707" s="560"/>
      <c r="Q707" s="568">
        <v>316</v>
      </c>
    </row>
    <row r="708" spans="1:17" ht="14.45" customHeight="1" x14ac:dyDescent="0.2">
      <c r="A708" s="554" t="s">
        <v>1549</v>
      </c>
      <c r="B708" s="555" t="s">
        <v>1342</v>
      </c>
      <c r="C708" s="555" t="s">
        <v>1343</v>
      </c>
      <c r="D708" s="555" t="s">
        <v>1447</v>
      </c>
      <c r="E708" s="555" t="s">
        <v>1448</v>
      </c>
      <c r="F708" s="567">
        <v>4</v>
      </c>
      <c r="G708" s="567">
        <v>4472</v>
      </c>
      <c r="H708" s="567"/>
      <c r="I708" s="567">
        <v>1118</v>
      </c>
      <c r="J708" s="567"/>
      <c r="K708" s="567"/>
      <c r="L708" s="567"/>
      <c r="M708" s="567"/>
      <c r="N708" s="567"/>
      <c r="O708" s="567"/>
      <c r="P708" s="560"/>
      <c r="Q708" s="568"/>
    </row>
    <row r="709" spans="1:17" ht="14.45" customHeight="1" x14ac:dyDescent="0.2">
      <c r="A709" s="554" t="s">
        <v>1549</v>
      </c>
      <c r="B709" s="555" t="s">
        <v>1342</v>
      </c>
      <c r="C709" s="555" t="s">
        <v>1343</v>
      </c>
      <c r="D709" s="555" t="s">
        <v>1449</v>
      </c>
      <c r="E709" s="555" t="s">
        <v>1450</v>
      </c>
      <c r="F709" s="567">
        <v>2</v>
      </c>
      <c r="G709" s="567">
        <v>218</v>
      </c>
      <c r="H709" s="567"/>
      <c r="I709" s="567">
        <v>109</v>
      </c>
      <c r="J709" s="567"/>
      <c r="K709" s="567"/>
      <c r="L709" s="567"/>
      <c r="M709" s="567"/>
      <c r="N709" s="567">
        <v>1</v>
      </c>
      <c r="O709" s="567">
        <v>117</v>
      </c>
      <c r="P709" s="560"/>
      <c r="Q709" s="568">
        <v>117</v>
      </c>
    </row>
    <row r="710" spans="1:17" ht="14.45" customHeight="1" x14ac:dyDescent="0.2">
      <c r="A710" s="554" t="s">
        <v>1549</v>
      </c>
      <c r="B710" s="555" t="s">
        <v>1342</v>
      </c>
      <c r="C710" s="555" t="s">
        <v>1343</v>
      </c>
      <c r="D710" s="555" t="s">
        <v>1455</v>
      </c>
      <c r="E710" s="555" t="s">
        <v>1456</v>
      </c>
      <c r="F710" s="567"/>
      <c r="G710" s="567"/>
      <c r="H710" s="567"/>
      <c r="I710" s="567"/>
      <c r="J710" s="567"/>
      <c r="K710" s="567"/>
      <c r="L710" s="567"/>
      <c r="M710" s="567"/>
      <c r="N710" s="567">
        <v>10</v>
      </c>
      <c r="O710" s="567">
        <v>21790</v>
      </c>
      <c r="P710" s="560"/>
      <c r="Q710" s="568">
        <v>2179</v>
      </c>
    </row>
    <row r="711" spans="1:17" ht="14.45" customHeight="1" x14ac:dyDescent="0.2">
      <c r="A711" s="554" t="s">
        <v>1549</v>
      </c>
      <c r="B711" s="555" t="s">
        <v>1342</v>
      </c>
      <c r="C711" s="555" t="s">
        <v>1343</v>
      </c>
      <c r="D711" s="555" t="s">
        <v>1457</v>
      </c>
      <c r="E711" s="555" t="s">
        <v>1458</v>
      </c>
      <c r="F711" s="567"/>
      <c r="G711" s="567"/>
      <c r="H711" s="567"/>
      <c r="I711" s="567"/>
      <c r="J711" s="567"/>
      <c r="K711" s="567"/>
      <c r="L711" s="567"/>
      <c r="M711" s="567"/>
      <c r="N711" s="567">
        <v>1</v>
      </c>
      <c r="O711" s="567">
        <v>12793</v>
      </c>
      <c r="P711" s="560"/>
      <c r="Q711" s="568">
        <v>12793</v>
      </c>
    </row>
    <row r="712" spans="1:17" ht="14.45" customHeight="1" x14ac:dyDescent="0.2">
      <c r="A712" s="554" t="s">
        <v>1549</v>
      </c>
      <c r="B712" s="555" t="s">
        <v>1342</v>
      </c>
      <c r="C712" s="555" t="s">
        <v>1343</v>
      </c>
      <c r="D712" s="555" t="s">
        <v>1463</v>
      </c>
      <c r="E712" s="555" t="s">
        <v>1464</v>
      </c>
      <c r="F712" s="567"/>
      <c r="G712" s="567"/>
      <c r="H712" s="567"/>
      <c r="I712" s="567"/>
      <c r="J712" s="567"/>
      <c r="K712" s="567"/>
      <c r="L712" s="567"/>
      <c r="M712" s="567"/>
      <c r="N712" s="567">
        <v>2</v>
      </c>
      <c r="O712" s="567">
        <v>1284</v>
      </c>
      <c r="P712" s="560"/>
      <c r="Q712" s="568">
        <v>642</v>
      </c>
    </row>
    <row r="713" spans="1:17" ht="14.45" customHeight="1" x14ac:dyDescent="0.2">
      <c r="A713" s="554" t="s">
        <v>1549</v>
      </c>
      <c r="B713" s="555" t="s">
        <v>1342</v>
      </c>
      <c r="C713" s="555" t="s">
        <v>1343</v>
      </c>
      <c r="D713" s="555" t="s">
        <v>1471</v>
      </c>
      <c r="E713" s="555" t="s">
        <v>1472</v>
      </c>
      <c r="F713" s="567"/>
      <c r="G713" s="567"/>
      <c r="H713" s="567"/>
      <c r="I713" s="567"/>
      <c r="J713" s="567"/>
      <c r="K713" s="567"/>
      <c r="L713" s="567"/>
      <c r="M713" s="567"/>
      <c r="N713" s="567">
        <v>2</v>
      </c>
      <c r="O713" s="567">
        <v>7754</v>
      </c>
      <c r="P713" s="560"/>
      <c r="Q713" s="568">
        <v>3877</v>
      </c>
    </row>
    <row r="714" spans="1:17" ht="14.45" customHeight="1" x14ac:dyDescent="0.2">
      <c r="A714" s="554" t="s">
        <v>1549</v>
      </c>
      <c r="B714" s="555" t="s">
        <v>1342</v>
      </c>
      <c r="C714" s="555" t="s">
        <v>1343</v>
      </c>
      <c r="D714" s="555" t="s">
        <v>1477</v>
      </c>
      <c r="E714" s="555" t="s">
        <v>1478</v>
      </c>
      <c r="F714" s="567">
        <v>1</v>
      </c>
      <c r="G714" s="567">
        <v>524</v>
      </c>
      <c r="H714" s="567"/>
      <c r="I714" s="567">
        <v>524</v>
      </c>
      <c r="J714" s="567"/>
      <c r="K714" s="567"/>
      <c r="L714" s="567"/>
      <c r="M714" s="567"/>
      <c r="N714" s="567"/>
      <c r="O714" s="567"/>
      <c r="P714" s="560"/>
      <c r="Q714" s="568"/>
    </row>
    <row r="715" spans="1:17" ht="14.45" customHeight="1" x14ac:dyDescent="0.2">
      <c r="A715" s="554" t="s">
        <v>1549</v>
      </c>
      <c r="B715" s="555" t="s">
        <v>1342</v>
      </c>
      <c r="C715" s="555" t="s">
        <v>1343</v>
      </c>
      <c r="D715" s="555" t="s">
        <v>1479</v>
      </c>
      <c r="E715" s="555" t="s">
        <v>1480</v>
      </c>
      <c r="F715" s="567"/>
      <c r="G715" s="567"/>
      <c r="H715" s="567"/>
      <c r="I715" s="567"/>
      <c r="J715" s="567"/>
      <c r="K715" s="567"/>
      <c r="L715" s="567"/>
      <c r="M715" s="567"/>
      <c r="N715" s="567">
        <v>1</v>
      </c>
      <c r="O715" s="567">
        <v>3199</v>
      </c>
      <c r="P715" s="560"/>
      <c r="Q715" s="568">
        <v>3199</v>
      </c>
    </row>
    <row r="716" spans="1:17" ht="14.45" customHeight="1" x14ac:dyDescent="0.2">
      <c r="A716" s="554" t="s">
        <v>1550</v>
      </c>
      <c r="B716" s="555" t="s">
        <v>1342</v>
      </c>
      <c r="C716" s="555" t="s">
        <v>1343</v>
      </c>
      <c r="D716" s="555" t="s">
        <v>1354</v>
      </c>
      <c r="E716" s="555" t="s">
        <v>1355</v>
      </c>
      <c r="F716" s="567"/>
      <c r="G716" s="567"/>
      <c r="H716" s="567"/>
      <c r="I716" s="567"/>
      <c r="J716" s="567">
        <v>2</v>
      </c>
      <c r="K716" s="567">
        <v>370</v>
      </c>
      <c r="L716" s="567"/>
      <c r="M716" s="567">
        <v>185</v>
      </c>
      <c r="N716" s="567"/>
      <c r="O716" s="567"/>
      <c r="P716" s="560"/>
      <c r="Q716" s="568"/>
    </row>
    <row r="717" spans="1:17" ht="14.45" customHeight="1" x14ac:dyDescent="0.2">
      <c r="A717" s="554" t="s">
        <v>1550</v>
      </c>
      <c r="B717" s="555" t="s">
        <v>1342</v>
      </c>
      <c r="C717" s="555" t="s">
        <v>1343</v>
      </c>
      <c r="D717" s="555" t="s">
        <v>1358</v>
      </c>
      <c r="E717" s="555" t="s">
        <v>1359</v>
      </c>
      <c r="F717" s="567">
        <v>1</v>
      </c>
      <c r="G717" s="567">
        <v>341</v>
      </c>
      <c r="H717" s="567"/>
      <c r="I717" s="567">
        <v>341</v>
      </c>
      <c r="J717" s="567"/>
      <c r="K717" s="567"/>
      <c r="L717" s="567"/>
      <c r="M717" s="567"/>
      <c r="N717" s="567"/>
      <c r="O717" s="567"/>
      <c r="P717" s="560"/>
      <c r="Q717" s="568"/>
    </row>
    <row r="718" spans="1:17" ht="14.45" customHeight="1" x14ac:dyDescent="0.2">
      <c r="A718" s="554" t="s">
        <v>1550</v>
      </c>
      <c r="B718" s="555" t="s">
        <v>1342</v>
      </c>
      <c r="C718" s="555" t="s">
        <v>1343</v>
      </c>
      <c r="D718" s="555" t="s">
        <v>1390</v>
      </c>
      <c r="E718" s="555" t="s">
        <v>1391</v>
      </c>
      <c r="F718" s="567">
        <v>1</v>
      </c>
      <c r="G718" s="567">
        <v>499</v>
      </c>
      <c r="H718" s="567"/>
      <c r="I718" s="567">
        <v>499</v>
      </c>
      <c r="J718" s="567">
        <v>2</v>
      </c>
      <c r="K718" s="567">
        <v>1006</v>
      </c>
      <c r="L718" s="567"/>
      <c r="M718" s="567">
        <v>503</v>
      </c>
      <c r="N718" s="567">
        <v>3</v>
      </c>
      <c r="O718" s="567">
        <v>1623</v>
      </c>
      <c r="P718" s="560"/>
      <c r="Q718" s="568">
        <v>541</v>
      </c>
    </row>
    <row r="719" spans="1:17" ht="14.45" customHeight="1" x14ac:dyDescent="0.2">
      <c r="A719" s="554" t="s">
        <v>1550</v>
      </c>
      <c r="B719" s="555" t="s">
        <v>1342</v>
      </c>
      <c r="C719" s="555" t="s">
        <v>1343</v>
      </c>
      <c r="D719" s="555" t="s">
        <v>1394</v>
      </c>
      <c r="E719" s="555" t="s">
        <v>1395</v>
      </c>
      <c r="F719" s="567">
        <v>1</v>
      </c>
      <c r="G719" s="567">
        <v>376</v>
      </c>
      <c r="H719" s="567"/>
      <c r="I719" s="567">
        <v>376</v>
      </c>
      <c r="J719" s="567">
        <v>2</v>
      </c>
      <c r="K719" s="567">
        <v>760</v>
      </c>
      <c r="L719" s="567"/>
      <c r="M719" s="567">
        <v>380</v>
      </c>
      <c r="N719" s="567">
        <v>1</v>
      </c>
      <c r="O719" s="567">
        <v>400</v>
      </c>
      <c r="P719" s="560"/>
      <c r="Q719" s="568">
        <v>400</v>
      </c>
    </row>
    <row r="720" spans="1:17" ht="14.45" customHeight="1" x14ac:dyDescent="0.2">
      <c r="A720" s="554" t="s">
        <v>1550</v>
      </c>
      <c r="B720" s="555" t="s">
        <v>1342</v>
      </c>
      <c r="C720" s="555" t="s">
        <v>1343</v>
      </c>
      <c r="D720" s="555" t="s">
        <v>1402</v>
      </c>
      <c r="E720" s="555" t="s">
        <v>1403</v>
      </c>
      <c r="F720" s="567">
        <v>2</v>
      </c>
      <c r="G720" s="567">
        <v>226</v>
      </c>
      <c r="H720" s="567"/>
      <c r="I720" s="567">
        <v>113</v>
      </c>
      <c r="J720" s="567">
        <v>2</v>
      </c>
      <c r="K720" s="567">
        <v>228</v>
      </c>
      <c r="L720" s="567"/>
      <c r="M720" s="567">
        <v>114</v>
      </c>
      <c r="N720" s="567"/>
      <c r="O720" s="567"/>
      <c r="P720" s="560"/>
      <c r="Q720" s="568"/>
    </row>
    <row r="721" spans="1:17" ht="14.45" customHeight="1" x14ac:dyDescent="0.2">
      <c r="A721" s="554" t="s">
        <v>1550</v>
      </c>
      <c r="B721" s="555" t="s">
        <v>1342</v>
      </c>
      <c r="C721" s="555" t="s">
        <v>1343</v>
      </c>
      <c r="D721" s="555" t="s">
        <v>1408</v>
      </c>
      <c r="E721" s="555" t="s">
        <v>1409</v>
      </c>
      <c r="F721" s="567">
        <v>1</v>
      </c>
      <c r="G721" s="567">
        <v>463</v>
      </c>
      <c r="H721" s="567"/>
      <c r="I721" s="567">
        <v>463</v>
      </c>
      <c r="J721" s="567">
        <v>2</v>
      </c>
      <c r="K721" s="567">
        <v>934</v>
      </c>
      <c r="L721" s="567"/>
      <c r="M721" s="567">
        <v>467</v>
      </c>
      <c r="N721" s="567"/>
      <c r="O721" s="567"/>
      <c r="P721" s="560"/>
      <c r="Q721" s="568"/>
    </row>
    <row r="722" spans="1:17" ht="14.45" customHeight="1" x14ac:dyDescent="0.2">
      <c r="A722" s="554" t="s">
        <v>1550</v>
      </c>
      <c r="B722" s="555" t="s">
        <v>1342</v>
      </c>
      <c r="C722" s="555" t="s">
        <v>1343</v>
      </c>
      <c r="D722" s="555" t="s">
        <v>1410</v>
      </c>
      <c r="E722" s="555" t="s">
        <v>1411</v>
      </c>
      <c r="F722" s="567">
        <v>1</v>
      </c>
      <c r="G722" s="567">
        <v>59</v>
      </c>
      <c r="H722" s="567"/>
      <c r="I722" s="567">
        <v>59</v>
      </c>
      <c r="J722" s="567">
        <v>2</v>
      </c>
      <c r="K722" s="567">
        <v>118</v>
      </c>
      <c r="L722" s="567"/>
      <c r="M722" s="567">
        <v>59</v>
      </c>
      <c r="N722" s="567">
        <v>5</v>
      </c>
      <c r="O722" s="567">
        <v>315</v>
      </c>
      <c r="P722" s="560"/>
      <c r="Q722" s="568">
        <v>63</v>
      </c>
    </row>
    <row r="723" spans="1:17" ht="14.45" customHeight="1" x14ac:dyDescent="0.2">
      <c r="A723" s="554" t="s">
        <v>1550</v>
      </c>
      <c r="B723" s="555" t="s">
        <v>1342</v>
      </c>
      <c r="C723" s="555" t="s">
        <v>1343</v>
      </c>
      <c r="D723" s="555" t="s">
        <v>1418</v>
      </c>
      <c r="E723" s="555" t="s">
        <v>1419</v>
      </c>
      <c r="F723" s="567"/>
      <c r="G723" s="567"/>
      <c r="H723" s="567"/>
      <c r="I723" s="567"/>
      <c r="J723" s="567"/>
      <c r="K723" s="567"/>
      <c r="L723" s="567"/>
      <c r="M723" s="567"/>
      <c r="N723" s="567">
        <v>3</v>
      </c>
      <c r="O723" s="567">
        <v>570</v>
      </c>
      <c r="P723" s="560"/>
      <c r="Q723" s="568">
        <v>190</v>
      </c>
    </row>
    <row r="724" spans="1:17" ht="14.45" customHeight="1" x14ac:dyDescent="0.2">
      <c r="A724" s="554" t="s">
        <v>1551</v>
      </c>
      <c r="B724" s="555" t="s">
        <v>1342</v>
      </c>
      <c r="C724" s="555" t="s">
        <v>1343</v>
      </c>
      <c r="D724" s="555" t="s">
        <v>1346</v>
      </c>
      <c r="E724" s="555" t="s">
        <v>1347</v>
      </c>
      <c r="F724" s="567">
        <v>159</v>
      </c>
      <c r="G724" s="567">
        <v>9381</v>
      </c>
      <c r="H724" s="567"/>
      <c r="I724" s="567">
        <v>59</v>
      </c>
      <c r="J724" s="567">
        <v>136</v>
      </c>
      <c r="K724" s="567">
        <v>8024</v>
      </c>
      <c r="L724" s="567"/>
      <c r="M724" s="567">
        <v>59</v>
      </c>
      <c r="N724" s="567">
        <v>137</v>
      </c>
      <c r="O724" s="567">
        <v>8631</v>
      </c>
      <c r="P724" s="560"/>
      <c r="Q724" s="568">
        <v>63</v>
      </c>
    </row>
    <row r="725" spans="1:17" ht="14.45" customHeight="1" x14ac:dyDescent="0.2">
      <c r="A725" s="554" t="s">
        <v>1551</v>
      </c>
      <c r="B725" s="555" t="s">
        <v>1342</v>
      </c>
      <c r="C725" s="555" t="s">
        <v>1343</v>
      </c>
      <c r="D725" s="555" t="s">
        <v>1348</v>
      </c>
      <c r="E725" s="555" t="s">
        <v>1349</v>
      </c>
      <c r="F725" s="567">
        <v>1</v>
      </c>
      <c r="G725" s="567">
        <v>132</v>
      </c>
      <c r="H725" s="567"/>
      <c r="I725" s="567">
        <v>132</v>
      </c>
      <c r="J725" s="567">
        <v>2</v>
      </c>
      <c r="K725" s="567">
        <v>266</v>
      </c>
      <c r="L725" s="567"/>
      <c r="M725" s="567">
        <v>133</v>
      </c>
      <c r="N725" s="567"/>
      <c r="O725" s="567"/>
      <c r="P725" s="560"/>
      <c r="Q725" s="568"/>
    </row>
    <row r="726" spans="1:17" ht="14.45" customHeight="1" x14ac:dyDescent="0.2">
      <c r="A726" s="554" t="s">
        <v>1551</v>
      </c>
      <c r="B726" s="555" t="s">
        <v>1342</v>
      </c>
      <c r="C726" s="555" t="s">
        <v>1343</v>
      </c>
      <c r="D726" s="555" t="s">
        <v>1352</v>
      </c>
      <c r="E726" s="555" t="s">
        <v>1353</v>
      </c>
      <c r="F726" s="567">
        <v>8</v>
      </c>
      <c r="G726" s="567">
        <v>3288</v>
      </c>
      <c r="H726" s="567"/>
      <c r="I726" s="567">
        <v>411</v>
      </c>
      <c r="J726" s="567"/>
      <c r="K726" s="567"/>
      <c r="L726" s="567"/>
      <c r="M726" s="567"/>
      <c r="N726" s="567"/>
      <c r="O726" s="567"/>
      <c r="P726" s="560"/>
      <c r="Q726" s="568"/>
    </row>
    <row r="727" spans="1:17" ht="14.45" customHeight="1" x14ac:dyDescent="0.2">
      <c r="A727" s="554" t="s">
        <v>1551</v>
      </c>
      <c r="B727" s="555" t="s">
        <v>1342</v>
      </c>
      <c r="C727" s="555" t="s">
        <v>1343</v>
      </c>
      <c r="D727" s="555" t="s">
        <v>1354</v>
      </c>
      <c r="E727" s="555" t="s">
        <v>1355</v>
      </c>
      <c r="F727" s="567">
        <v>122</v>
      </c>
      <c r="G727" s="567">
        <v>22326</v>
      </c>
      <c r="H727" s="567"/>
      <c r="I727" s="567">
        <v>183</v>
      </c>
      <c r="J727" s="567">
        <v>107</v>
      </c>
      <c r="K727" s="567">
        <v>19795</v>
      </c>
      <c r="L727" s="567"/>
      <c r="M727" s="567">
        <v>185</v>
      </c>
      <c r="N727" s="567">
        <v>117</v>
      </c>
      <c r="O727" s="567">
        <v>22815</v>
      </c>
      <c r="P727" s="560"/>
      <c r="Q727" s="568">
        <v>195</v>
      </c>
    </row>
    <row r="728" spans="1:17" ht="14.45" customHeight="1" x14ac:dyDescent="0.2">
      <c r="A728" s="554" t="s">
        <v>1551</v>
      </c>
      <c r="B728" s="555" t="s">
        <v>1342</v>
      </c>
      <c r="C728" s="555" t="s">
        <v>1343</v>
      </c>
      <c r="D728" s="555" t="s">
        <v>1356</v>
      </c>
      <c r="E728" s="555" t="s">
        <v>1357</v>
      </c>
      <c r="F728" s="567">
        <v>10</v>
      </c>
      <c r="G728" s="567">
        <v>5750</v>
      </c>
      <c r="H728" s="567"/>
      <c r="I728" s="567">
        <v>575</v>
      </c>
      <c r="J728" s="567">
        <v>6</v>
      </c>
      <c r="K728" s="567">
        <v>3474</v>
      </c>
      <c r="L728" s="567"/>
      <c r="M728" s="567">
        <v>579</v>
      </c>
      <c r="N728" s="567">
        <v>1</v>
      </c>
      <c r="O728" s="567">
        <v>623</v>
      </c>
      <c r="P728" s="560"/>
      <c r="Q728" s="568">
        <v>623</v>
      </c>
    </row>
    <row r="729" spans="1:17" ht="14.45" customHeight="1" x14ac:dyDescent="0.2">
      <c r="A729" s="554" t="s">
        <v>1551</v>
      </c>
      <c r="B729" s="555" t="s">
        <v>1342</v>
      </c>
      <c r="C729" s="555" t="s">
        <v>1343</v>
      </c>
      <c r="D729" s="555" t="s">
        <v>1358</v>
      </c>
      <c r="E729" s="555" t="s">
        <v>1359</v>
      </c>
      <c r="F729" s="567">
        <v>242</v>
      </c>
      <c r="G729" s="567">
        <v>82522</v>
      </c>
      <c r="H729" s="567"/>
      <c r="I729" s="567">
        <v>341</v>
      </c>
      <c r="J729" s="567">
        <v>187</v>
      </c>
      <c r="K729" s="567">
        <v>64328</v>
      </c>
      <c r="L729" s="567"/>
      <c r="M729" s="567">
        <v>344</v>
      </c>
      <c r="N729" s="567">
        <v>196</v>
      </c>
      <c r="O729" s="567">
        <v>71344</v>
      </c>
      <c r="P729" s="560"/>
      <c r="Q729" s="568">
        <v>364</v>
      </c>
    </row>
    <row r="730" spans="1:17" ht="14.45" customHeight="1" x14ac:dyDescent="0.2">
      <c r="A730" s="554" t="s">
        <v>1551</v>
      </c>
      <c r="B730" s="555" t="s">
        <v>1342</v>
      </c>
      <c r="C730" s="555" t="s">
        <v>1343</v>
      </c>
      <c r="D730" s="555" t="s">
        <v>1360</v>
      </c>
      <c r="E730" s="555" t="s">
        <v>1361</v>
      </c>
      <c r="F730" s="567">
        <v>1</v>
      </c>
      <c r="G730" s="567">
        <v>462</v>
      </c>
      <c r="H730" s="567"/>
      <c r="I730" s="567">
        <v>462</v>
      </c>
      <c r="J730" s="567"/>
      <c r="K730" s="567"/>
      <c r="L730" s="567"/>
      <c r="M730" s="567"/>
      <c r="N730" s="567">
        <v>1</v>
      </c>
      <c r="O730" s="567">
        <v>487</v>
      </c>
      <c r="P730" s="560"/>
      <c r="Q730" s="568">
        <v>487</v>
      </c>
    </row>
    <row r="731" spans="1:17" ht="14.45" customHeight="1" x14ac:dyDescent="0.2">
      <c r="A731" s="554" t="s">
        <v>1551</v>
      </c>
      <c r="B731" s="555" t="s">
        <v>1342</v>
      </c>
      <c r="C731" s="555" t="s">
        <v>1343</v>
      </c>
      <c r="D731" s="555" t="s">
        <v>1362</v>
      </c>
      <c r="E731" s="555" t="s">
        <v>1363</v>
      </c>
      <c r="F731" s="567">
        <v>162</v>
      </c>
      <c r="G731" s="567">
        <v>56862</v>
      </c>
      <c r="H731" s="567"/>
      <c r="I731" s="567">
        <v>351</v>
      </c>
      <c r="J731" s="567">
        <v>151</v>
      </c>
      <c r="K731" s="567">
        <v>53303</v>
      </c>
      <c r="L731" s="567"/>
      <c r="M731" s="567">
        <v>353</v>
      </c>
      <c r="N731" s="567">
        <v>215</v>
      </c>
      <c r="O731" s="567">
        <v>78260</v>
      </c>
      <c r="P731" s="560"/>
      <c r="Q731" s="568">
        <v>364</v>
      </c>
    </row>
    <row r="732" spans="1:17" ht="14.45" customHeight="1" x14ac:dyDescent="0.2">
      <c r="A732" s="554" t="s">
        <v>1551</v>
      </c>
      <c r="B732" s="555" t="s">
        <v>1342</v>
      </c>
      <c r="C732" s="555" t="s">
        <v>1343</v>
      </c>
      <c r="D732" s="555" t="s">
        <v>1364</v>
      </c>
      <c r="E732" s="555" t="s">
        <v>1365</v>
      </c>
      <c r="F732" s="567">
        <v>1</v>
      </c>
      <c r="G732" s="567">
        <v>1660</v>
      </c>
      <c r="H732" s="567"/>
      <c r="I732" s="567">
        <v>1660</v>
      </c>
      <c r="J732" s="567"/>
      <c r="K732" s="567"/>
      <c r="L732" s="567"/>
      <c r="M732" s="567"/>
      <c r="N732" s="567"/>
      <c r="O732" s="567"/>
      <c r="P732" s="560"/>
      <c r="Q732" s="568"/>
    </row>
    <row r="733" spans="1:17" ht="14.45" customHeight="1" x14ac:dyDescent="0.2">
      <c r="A733" s="554" t="s">
        <v>1551</v>
      </c>
      <c r="B733" s="555" t="s">
        <v>1342</v>
      </c>
      <c r="C733" s="555" t="s">
        <v>1343</v>
      </c>
      <c r="D733" s="555" t="s">
        <v>1378</v>
      </c>
      <c r="E733" s="555" t="s">
        <v>1379</v>
      </c>
      <c r="F733" s="567">
        <v>1</v>
      </c>
      <c r="G733" s="567">
        <v>38</v>
      </c>
      <c r="H733" s="567"/>
      <c r="I733" s="567">
        <v>38</v>
      </c>
      <c r="J733" s="567"/>
      <c r="K733" s="567"/>
      <c r="L733" s="567"/>
      <c r="M733" s="567"/>
      <c r="N733" s="567"/>
      <c r="O733" s="567"/>
      <c r="P733" s="560"/>
      <c r="Q733" s="568"/>
    </row>
    <row r="734" spans="1:17" ht="14.45" customHeight="1" x14ac:dyDescent="0.2">
      <c r="A734" s="554" t="s">
        <v>1551</v>
      </c>
      <c r="B734" s="555" t="s">
        <v>1342</v>
      </c>
      <c r="C734" s="555" t="s">
        <v>1343</v>
      </c>
      <c r="D734" s="555" t="s">
        <v>1384</v>
      </c>
      <c r="E734" s="555" t="s">
        <v>1385</v>
      </c>
      <c r="F734" s="567">
        <v>1</v>
      </c>
      <c r="G734" s="567">
        <v>150</v>
      </c>
      <c r="H734" s="567"/>
      <c r="I734" s="567">
        <v>150</v>
      </c>
      <c r="J734" s="567"/>
      <c r="K734" s="567"/>
      <c r="L734" s="567"/>
      <c r="M734" s="567"/>
      <c r="N734" s="567"/>
      <c r="O734" s="567"/>
      <c r="P734" s="560"/>
      <c r="Q734" s="568"/>
    </row>
    <row r="735" spans="1:17" ht="14.45" customHeight="1" x14ac:dyDescent="0.2">
      <c r="A735" s="554" t="s">
        <v>1551</v>
      </c>
      <c r="B735" s="555" t="s">
        <v>1342</v>
      </c>
      <c r="C735" s="555" t="s">
        <v>1343</v>
      </c>
      <c r="D735" s="555" t="s">
        <v>1386</v>
      </c>
      <c r="E735" s="555" t="s">
        <v>1387</v>
      </c>
      <c r="F735" s="567">
        <v>83</v>
      </c>
      <c r="G735" s="567">
        <v>25564</v>
      </c>
      <c r="H735" s="567"/>
      <c r="I735" s="567">
        <v>308</v>
      </c>
      <c r="J735" s="567">
        <v>86</v>
      </c>
      <c r="K735" s="567">
        <v>26660</v>
      </c>
      <c r="L735" s="567"/>
      <c r="M735" s="567">
        <v>310</v>
      </c>
      <c r="N735" s="567">
        <v>66</v>
      </c>
      <c r="O735" s="567">
        <v>21978</v>
      </c>
      <c r="P735" s="560"/>
      <c r="Q735" s="568">
        <v>333</v>
      </c>
    </row>
    <row r="736" spans="1:17" ht="14.45" customHeight="1" x14ac:dyDescent="0.2">
      <c r="A736" s="554" t="s">
        <v>1551</v>
      </c>
      <c r="B736" s="555" t="s">
        <v>1342</v>
      </c>
      <c r="C736" s="555" t="s">
        <v>1343</v>
      </c>
      <c r="D736" s="555" t="s">
        <v>1390</v>
      </c>
      <c r="E736" s="555" t="s">
        <v>1391</v>
      </c>
      <c r="F736" s="567">
        <v>90</v>
      </c>
      <c r="G736" s="567">
        <v>44910</v>
      </c>
      <c r="H736" s="567"/>
      <c r="I736" s="567">
        <v>499</v>
      </c>
      <c r="J736" s="567">
        <v>56</v>
      </c>
      <c r="K736" s="567">
        <v>28168</v>
      </c>
      <c r="L736" s="567"/>
      <c r="M736" s="567">
        <v>503</v>
      </c>
      <c r="N736" s="567">
        <v>63</v>
      </c>
      <c r="O736" s="567">
        <v>34083</v>
      </c>
      <c r="P736" s="560"/>
      <c r="Q736" s="568">
        <v>541</v>
      </c>
    </row>
    <row r="737" spans="1:17" ht="14.45" customHeight="1" x14ac:dyDescent="0.2">
      <c r="A737" s="554" t="s">
        <v>1551</v>
      </c>
      <c r="B737" s="555" t="s">
        <v>1342</v>
      </c>
      <c r="C737" s="555" t="s">
        <v>1343</v>
      </c>
      <c r="D737" s="555" t="s">
        <v>1394</v>
      </c>
      <c r="E737" s="555" t="s">
        <v>1395</v>
      </c>
      <c r="F737" s="567">
        <v>139</v>
      </c>
      <c r="G737" s="567">
        <v>52264</v>
      </c>
      <c r="H737" s="567"/>
      <c r="I737" s="567">
        <v>376</v>
      </c>
      <c r="J737" s="567">
        <v>127</v>
      </c>
      <c r="K737" s="567">
        <v>48260</v>
      </c>
      <c r="L737" s="567"/>
      <c r="M737" s="567">
        <v>380</v>
      </c>
      <c r="N737" s="567">
        <v>105</v>
      </c>
      <c r="O737" s="567">
        <v>42000</v>
      </c>
      <c r="P737" s="560"/>
      <c r="Q737" s="568">
        <v>400</v>
      </c>
    </row>
    <row r="738" spans="1:17" ht="14.45" customHeight="1" x14ac:dyDescent="0.2">
      <c r="A738" s="554" t="s">
        <v>1551</v>
      </c>
      <c r="B738" s="555" t="s">
        <v>1342</v>
      </c>
      <c r="C738" s="555" t="s">
        <v>1343</v>
      </c>
      <c r="D738" s="555" t="s">
        <v>1396</v>
      </c>
      <c r="E738" s="555" t="s">
        <v>1397</v>
      </c>
      <c r="F738" s="567"/>
      <c r="G738" s="567"/>
      <c r="H738" s="567"/>
      <c r="I738" s="567"/>
      <c r="J738" s="567"/>
      <c r="K738" s="567"/>
      <c r="L738" s="567"/>
      <c r="M738" s="567"/>
      <c r="N738" s="567">
        <v>2</v>
      </c>
      <c r="O738" s="567">
        <v>6750</v>
      </c>
      <c r="P738" s="560"/>
      <c r="Q738" s="568">
        <v>3375</v>
      </c>
    </row>
    <row r="739" spans="1:17" ht="14.45" customHeight="1" x14ac:dyDescent="0.2">
      <c r="A739" s="554" t="s">
        <v>1551</v>
      </c>
      <c r="B739" s="555" t="s">
        <v>1342</v>
      </c>
      <c r="C739" s="555" t="s">
        <v>1343</v>
      </c>
      <c r="D739" s="555" t="s">
        <v>1398</v>
      </c>
      <c r="E739" s="555" t="s">
        <v>1399</v>
      </c>
      <c r="F739" s="567">
        <v>4</v>
      </c>
      <c r="G739" s="567">
        <v>48</v>
      </c>
      <c r="H739" s="567"/>
      <c r="I739" s="567">
        <v>12</v>
      </c>
      <c r="J739" s="567">
        <v>4</v>
      </c>
      <c r="K739" s="567">
        <v>48</v>
      </c>
      <c r="L739" s="567"/>
      <c r="M739" s="567">
        <v>12</v>
      </c>
      <c r="N739" s="567">
        <v>7</v>
      </c>
      <c r="O739" s="567">
        <v>91</v>
      </c>
      <c r="P739" s="560"/>
      <c r="Q739" s="568">
        <v>13</v>
      </c>
    </row>
    <row r="740" spans="1:17" ht="14.45" customHeight="1" x14ac:dyDescent="0.2">
      <c r="A740" s="554" t="s">
        <v>1551</v>
      </c>
      <c r="B740" s="555" t="s">
        <v>1342</v>
      </c>
      <c r="C740" s="555" t="s">
        <v>1343</v>
      </c>
      <c r="D740" s="555" t="s">
        <v>1402</v>
      </c>
      <c r="E740" s="555" t="s">
        <v>1403</v>
      </c>
      <c r="F740" s="567">
        <v>159</v>
      </c>
      <c r="G740" s="567">
        <v>17967</v>
      </c>
      <c r="H740" s="567"/>
      <c r="I740" s="567">
        <v>113</v>
      </c>
      <c r="J740" s="567">
        <v>134</v>
      </c>
      <c r="K740" s="567">
        <v>15276</v>
      </c>
      <c r="L740" s="567"/>
      <c r="M740" s="567">
        <v>114</v>
      </c>
      <c r="N740" s="567">
        <v>143</v>
      </c>
      <c r="O740" s="567">
        <v>17446</v>
      </c>
      <c r="P740" s="560"/>
      <c r="Q740" s="568">
        <v>122</v>
      </c>
    </row>
    <row r="741" spans="1:17" ht="14.45" customHeight="1" x14ac:dyDescent="0.2">
      <c r="A741" s="554" t="s">
        <v>1551</v>
      </c>
      <c r="B741" s="555" t="s">
        <v>1342</v>
      </c>
      <c r="C741" s="555" t="s">
        <v>1343</v>
      </c>
      <c r="D741" s="555" t="s">
        <v>1404</v>
      </c>
      <c r="E741" s="555" t="s">
        <v>1405</v>
      </c>
      <c r="F741" s="567">
        <v>1</v>
      </c>
      <c r="G741" s="567">
        <v>126</v>
      </c>
      <c r="H741" s="567"/>
      <c r="I741" s="567">
        <v>126</v>
      </c>
      <c r="J741" s="567">
        <v>5</v>
      </c>
      <c r="K741" s="567">
        <v>630</v>
      </c>
      <c r="L741" s="567"/>
      <c r="M741" s="567">
        <v>126</v>
      </c>
      <c r="N741" s="567">
        <v>2</v>
      </c>
      <c r="O741" s="567">
        <v>274</v>
      </c>
      <c r="P741" s="560"/>
      <c r="Q741" s="568">
        <v>137</v>
      </c>
    </row>
    <row r="742" spans="1:17" ht="14.45" customHeight="1" x14ac:dyDescent="0.2">
      <c r="A742" s="554" t="s">
        <v>1551</v>
      </c>
      <c r="B742" s="555" t="s">
        <v>1342</v>
      </c>
      <c r="C742" s="555" t="s">
        <v>1343</v>
      </c>
      <c r="D742" s="555" t="s">
        <v>1408</v>
      </c>
      <c r="E742" s="555" t="s">
        <v>1409</v>
      </c>
      <c r="F742" s="567">
        <v>129</v>
      </c>
      <c r="G742" s="567">
        <v>59727</v>
      </c>
      <c r="H742" s="567"/>
      <c r="I742" s="567">
        <v>463</v>
      </c>
      <c r="J742" s="567">
        <v>104</v>
      </c>
      <c r="K742" s="567">
        <v>48568</v>
      </c>
      <c r="L742" s="567"/>
      <c r="M742" s="567">
        <v>467</v>
      </c>
      <c r="N742" s="567">
        <v>93</v>
      </c>
      <c r="O742" s="567">
        <v>45849</v>
      </c>
      <c r="P742" s="560"/>
      <c r="Q742" s="568">
        <v>493</v>
      </c>
    </row>
    <row r="743" spans="1:17" ht="14.45" customHeight="1" x14ac:dyDescent="0.2">
      <c r="A743" s="554" t="s">
        <v>1551</v>
      </c>
      <c r="B743" s="555" t="s">
        <v>1342</v>
      </c>
      <c r="C743" s="555" t="s">
        <v>1343</v>
      </c>
      <c r="D743" s="555" t="s">
        <v>1410</v>
      </c>
      <c r="E743" s="555" t="s">
        <v>1411</v>
      </c>
      <c r="F743" s="567">
        <v>2</v>
      </c>
      <c r="G743" s="567">
        <v>118</v>
      </c>
      <c r="H743" s="567"/>
      <c r="I743" s="567">
        <v>59</v>
      </c>
      <c r="J743" s="567">
        <v>11</v>
      </c>
      <c r="K743" s="567">
        <v>649</v>
      </c>
      <c r="L743" s="567"/>
      <c r="M743" s="567">
        <v>59</v>
      </c>
      <c r="N743" s="567">
        <v>2</v>
      </c>
      <c r="O743" s="567">
        <v>126</v>
      </c>
      <c r="P743" s="560"/>
      <c r="Q743" s="568">
        <v>63</v>
      </c>
    </row>
    <row r="744" spans="1:17" ht="14.45" customHeight="1" x14ac:dyDescent="0.2">
      <c r="A744" s="554" t="s">
        <v>1551</v>
      </c>
      <c r="B744" s="555" t="s">
        <v>1342</v>
      </c>
      <c r="C744" s="555" t="s">
        <v>1343</v>
      </c>
      <c r="D744" s="555" t="s">
        <v>1418</v>
      </c>
      <c r="E744" s="555" t="s">
        <v>1419</v>
      </c>
      <c r="F744" s="567">
        <v>20</v>
      </c>
      <c r="G744" s="567">
        <v>3580</v>
      </c>
      <c r="H744" s="567"/>
      <c r="I744" s="567">
        <v>179</v>
      </c>
      <c r="J744" s="567">
        <v>14</v>
      </c>
      <c r="K744" s="567">
        <v>2534</v>
      </c>
      <c r="L744" s="567"/>
      <c r="M744" s="567">
        <v>181</v>
      </c>
      <c r="N744" s="567">
        <v>7</v>
      </c>
      <c r="O744" s="567">
        <v>1330</v>
      </c>
      <c r="P744" s="560"/>
      <c r="Q744" s="568">
        <v>190</v>
      </c>
    </row>
    <row r="745" spans="1:17" ht="14.45" customHeight="1" x14ac:dyDescent="0.2">
      <c r="A745" s="554" t="s">
        <v>1551</v>
      </c>
      <c r="B745" s="555" t="s">
        <v>1342</v>
      </c>
      <c r="C745" s="555" t="s">
        <v>1343</v>
      </c>
      <c r="D745" s="555" t="s">
        <v>1426</v>
      </c>
      <c r="E745" s="555" t="s">
        <v>1427</v>
      </c>
      <c r="F745" s="567">
        <v>1</v>
      </c>
      <c r="G745" s="567">
        <v>31</v>
      </c>
      <c r="H745" s="567"/>
      <c r="I745" s="567">
        <v>31</v>
      </c>
      <c r="J745" s="567"/>
      <c r="K745" s="567"/>
      <c r="L745" s="567"/>
      <c r="M745" s="567"/>
      <c r="N745" s="567"/>
      <c r="O745" s="567"/>
      <c r="P745" s="560"/>
      <c r="Q745" s="568"/>
    </row>
    <row r="746" spans="1:17" ht="14.45" customHeight="1" x14ac:dyDescent="0.2">
      <c r="A746" s="554" t="s">
        <v>1551</v>
      </c>
      <c r="B746" s="555" t="s">
        <v>1342</v>
      </c>
      <c r="C746" s="555" t="s">
        <v>1343</v>
      </c>
      <c r="D746" s="555" t="s">
        <v>1432</v>
      </c>
      <c r="E746" s="555" t="s">
        <v>1433</v>
      </c>
      <c r="F746" s="567">
        <v>6</v>
      </c>
      <c r="G746" s="567">
        <v>12876</v>
      </c>
      <c r="H746" s="567"/>
      <c r="I746" s="567">
        <v>2146</v>
      </c>
      <c r="J746" s="567"/>
      <c r="K746" s="567"/>
      <c r="L746" s="567"/>
      <c r="M746" s="567"/>
      <c r="N746" s="567"/>
      <c r="O746" s="567"/>
      <c r="P746" s="560"/>
      <c r="Q746" s="568"/>
    </row>
    <row r="747" spans="1:17" ht="14.45" customHeight="1" x14ac:dyDescent="0.2">
      <c r="A747" s="554" t="s">
        <v>1551</v>
      </c>
      <c r="B747" s="555" t="s">
        <v>1342</v>
      </c>
      <c r="C747" s="555" t="s">
        <v>1343</v>
      </c>
      <c r="D747" s="555" t="s">
        <v>1436</v>
      </c>
      <c r="E747" s="555" t="s">
        <v>1437</v>
      </c>
      <c r="F747" s="567"/>
      <c r="G747" s="567"/>
      <c r="H747" s="567"/>
      <c r="I747" s="567"/>
      <c r="J747" s="567">
        <v>1</v>
      </c>
      <c r="K747" s="567">
        <v>442</v>
      </c>
      <c r="L747" s="567"/>
      <c r="M747" s="567">
        <v>442</v>
      </c>
      <c r="N747" s="567"/>
      <c r="O747" s="567"/>
      <c r="P747" s="560"/>
      <c r="Q747" s="568"/>
    </row>
    <row r="748" spans="1:17" ht="14.45" customHeight="1" x14ac:dyDescent="0.2">
      <c r="A748" s="554" t="s">
        <v>1551</v>
      </c>
      <c r="B748" s="555" t="s">
        <v>1342</v>
      </c>
      <c r="C748" s="555" t="s">
        <v>1343</v>
      </c>
      <c r="D748" s="555" t="s">
        <v>1445</v>
      </c>
      <c r="E748" s="555" t="s">
        <v>1446</v>
      </c>
      <c r="F748" s="567">
        <v>0</v>
      </c>
      <c r="G748" s="567">
        <v>0</v>
      </c>
      <c r="H748" s="567"/>
      <c r="I748" s="567"/>
      <c r="J748" s="567"/>
      <c r="K748" s="567"/>
      <c r="L748" s="567"/>
      <c r="M748" s="567"/>
      <c r="N748" s="567"/>
      <c r="O748" s="567"/>
      <c r="P748" s="560"/>
      <c r="Q748" s="568"/>
    </row>
    <row r="749" spans="1:17" ht="14.45" customHeight="1" x14ac:dyDescent="0.2">
      <c r="A749" s="554" t="s">
        <v>1551</v>
      </c>
      <c r="B749" s="555" t="s">
        <v>1342</v>
      </c>
      <c r="C749" s="555" t="s">
        <v>1343</v>
      </c>
      <c r="D749" s="555" t="s">
        <v>1447</v>
      </c>
      <c r="E749" s="555" t="s">
        <v>1448</v>
      </c>
      <c r="F749" s="567"/>
      <c r="G749" s="567"/>
      <c r="H749" s="567"/>
      <c r="I749" s="567"/>
      <c r="J749" s="567">
        <v>1</v>
      </c>
      <c r="K749" s="567">
        <v>1132</v>
      </c>
      <c r="L749" s="567"/>
      <c r="M749" s="567">
        <v>1132</v>
      </c>
      <c r="N749" s="567"/>
      <c r="O749" s="567"/>
      <c r="P749" s="560"/>
      <c r="Q749" s="568"/>
    </row>
    <row r="750" spans="1:17" ht="14.45" customHeight="1" x14ac:dyDescent="0.2">
      <c r="A750" s="554" t="s">
        <v>1551</v>
      </c>
      <c r="B750" s="555" t="s">
        <v>1342</v>
      </c>
      <c r="C750" s="555" t="s">
        <v>1343</v>
      </c>
      <c r="D750" s="555" t="s">
        <v>1455</v>
      </c>
      <c r="E750" s="555" t="s">
        <v>1456</v>
      </c>
      <c r="F750" s="567">
        <v>1</v>
      </c>
      <c r="G750" s="567">
        <v>0</v>
      </c>
      <c r="H750" s="567"/>
      <c r="I750" s="567">
        <v>0</v>
      </c>
      <c r="J750" s="567"/>
      <c r="K750" s="567"/>
      <c r="L750" s="567"/>
      <c r="M750" s="567"/>
      <c r="N750" s="567"/>
      <c r="O750" s="567"/>
      <c r="P750" s="560"/>
      <c r="Q750" s="568"/>
    </row>
    <row r="751" spans="1:17" ht="14.45" customHeight="1" x14ac:dyDescent="0.2">
      <c r="A751" s="554" t="s">
        <v>1551</v>
      </c>
      <c r="B751" s="555" t="s">
        <v>1342</v>
      </c>
      <c r="C751" s="555" t="s">
        <v>1343</v>
      </c>
      <c r="D751" s="555" t="s">
        <v>1461</v>
      </c>
      <c r="E751" s="555" t="s">
        <v>1462</v>
      </c>
      <c r="F751" s="567">
        <v>28</v>
      </c>
      <c r="G751" s="567">
        <v>134484</v>
      </c>
      <c r="H751" s="567"/>
      <c r="I751" s="567">
        <v>4803</v>
      </c>
      <c r="J751" s="567">
        <v>20</v>
      </c>
      <c r="K751" s="567">
        <v>96480</v>
      </c>
      <c r="L751" s="567"/>
      <c r="M751" s="567">
        <v>4824</v>
      </c>
      <c r="N751" s="567">
        <v>36</v>
      </c>
      <c r="O751" s="567">
        <v>176004</v>
      </c>
      <c r="P751" s="560"/>
      <c r="Q751" s="568">
        <v>4889</v>
      </c>
    </row>
    <row r="752" spans="1:17" ht="14.45" customHeight="1" x14ac:dyDescent="0.2">
      <c r="A752" s="554" t="s">
        <v>1551</v>
      </c>
      <c r="B752" s="555" t="s">
        <v>1342</v>
      </c>
      <c r="C752" s="555" t="s">
        <v>1343</v>
      </c>
      <c r="D752" s="555" t="s">
        <v>1463</v>
      </c>
      <c r="E752" s="555" t="s">
        <v>1464</v>
      </c>
      <c r="F752" s="567">
        <v>5</v>
      </c>
      <c r="G752" s="567">
        <v>3060</v>
      </c>
      <c r="H752" s="567"/>
      <c r="I752" s="567">
        <v>612</v>
      </c>
      <c r="J752" s="567">
        <v>4</v>
      </c>
      <c r="K752" s="567">
        <v>2460</v>
      </c>
      <c r="L752" s="567"/>
      <c r="M752" s="567">
        <v>615</v>
      </c>
      <c r="N752" s="567">
        <v>8</v>
      </c>
      <c r="O752" s="567">
        <v>5136</v>
      </c>
      <c r="P752" s="560"/>
      <c r="Q752" s="568">
        <v>642</v>
      </c>
    </row>
    <row r="753" spans="1:17" ht="14.45" customHeight="1" x14ac:dyDescent="0.2">
      <c r="A753" s="554" t="s">
        <v>1551</v>
      </c>
      <c r="B753" s="555" t="s">
        <v>1342</v>
      </c>
      <c r="C753" s="555" t="s">
        <v>1343</v>
      </c>
      <c r="D753" s="555" t="s">
        <v>1465</v>
      </c>
      <c r="E753" s="555" t="s">
        <v>1466</v>
      </c>
      <c r="F753" s="567">
        <v>1</v>
      </c>
      <c r="G753" s="567">
        <v>2845</v>
      </c>
      <c r="H753" s="567"/>
      <c r="I753" s="567">
        <v>2845</v>
      </c>
      <c r="J753" s="567"/>
      <c r="K753" s="567"/>
      <c r="L753" s="567"/>
      <c r="M753" s="567"/>
      <c r="N753" s="567"/>
      <c r="O753" s="567"/>
      <c r="P753" s="560"/>
      <c r="Q753" s="568"/>
    </row>
    <row r="754" spans="1:17" ht="14.45" customHeight="1" x14ac:dyDescent="0.2">
      <c r="A754" s="554" t="s">
        <v>1552</v>
      </c>
      <c r="B754" s="555" t="s">
        <v>1342</v>
      </c>
      <c r="C754" s="555" t="s">
        <v>1343</v>
      </c>
      <c r="D754" s="555" t="s">
        <v>1344</v>
      </c>
      <c r="E754" s="555" t="s">
        <v>1345</v>
      </c>
      <c r="F754" s="567">
        <v>7</v>
      </c>
      <c r="G754" s="567">
        <v>15813</v>
      </c>
      <c r="H754" s="567"/>
      <c r="I754" s="567">
        <v>2259</v>
      </c>
      <c r="J754" s="567">
        <v>10</v>
      </c>
      <c r="K754" s="567">
        <v>22800</v>
      </c>
      <c r="L754" s="567"/>
      <c r="M754" s="567">
        <v>2280</v>
      </c>
      <c r="N754" s="567">
        <v>7</v>
      </c>
      <c r="O754" s="567">
        <v>17073</v>
      </c>
      <c r="P754" s="560"/>
      <c r="Q754" s="568">
        <v>2439</v>
      </c>
    </row>
    <row r="755" spans="1:17" ht="14.45" customHeight="1" x14ac:dyDescent="0.2">
      <c r="A755" s="554" t="s">
        <v>1552</v>
      </c>
      <c r="B755" s="555" t="s">
        <v>1342</v>
      </c>
      <c r="C755" s="555" t="s">
        <v>1343</v>
      </c>
      <c r="D755" s="555" t="s">
        <v>1346</v>
      </c>
      <c r="E755" s="555" t="s">
        <v>1347</v>
      </c>
      <c r="F755" s="567">
        <v>20</v>
      </c>
      <c r="G755" s="567">
        <v>1180</v>
      </c>
      <c r="H755" s="567"/>
      <c r="I755" s="567">
        <v>59</v>
      </c>
      <c r="J755" s="567">
        <v>37</v>
      </c>
      <c r="K755" s="567">
        <v>2183</v>
      </c>
      <c r="L755" s="567"/>
      <c r="M755" s="567">
        <v>59</v>
      </c>
      <c r="N755" s="567">
        <v>39</v>
      </c>
      <c r="O755" s="567">
        <v>2457</v>
      </c>
      <c r="P755" s="560"/>
      <c r="Q755" s="568">
        <v>63</v>
      </c>
    </row>
    <row r="756" spans="1:17" ht="14.45" customHeight="1" x14ac:dyDescent="0.2">
      <c r="A756" s="554" t="s">
        <v>1552</v>
      </c>
      <c r="B756" s="555" t="s">
        <v>1342</v>
      </c>
      <c r="C756" s="555" t="s">
        <v>1343</v>
      </c>
      <c r="D756" s="555" t="s">
        <v>1348</v>
      </c>
      <c r="E756" s="555" t="s">
        <v>1349</v>
      </c>
      <c r="F756" s="567"/>
      <c r="G756" s="567"/>
      <c r="H756" s="567"/>
      <c r="I756" s="567"/>
      <c r="J756" s="567">
        <v>1</v>
      </c>
      <c r="K756" s="567">
        <v>133</v>
      </c>
      <c r="L756" s="567"/>
      <c r="M756" s="567">
        <v>133</v>
      </c>
      <c r="N756" s="567">
        <v>2</v>
      </c>
      <c r="O756" s="567">
        <v>286</v>
      </c>
      <c r="P756" s="560"/>
      <c r="Q756" s="568">
        <v>143</v>
      </c>
    </row>
    <row r="757" spans="1:17" ht="14.45" customHeight="1" x14ac:dyDescent="0.2">
      <c r="A757" s="554" t="s">
        <v>1552</v>
      </c>
      <c r="B757" s="555" t="s">
        <v>1342</v>
      </c>
      <c r="C757" s="555" t="s">
        <v>1343</v>
      </c>
      <c r="D757" s="555" t="s">
        <v>1354</v>
      </c>
      <c r="E757" s="555" t="s">
        <v>1355</v>
      </c>
      <c r="F757" s="567">
        <v>23</v>
      </c>
      <c r="G757" s="567">
        <v>4209</v>
      </c>
      <c r="H757" s="567"/>
      <c r="I757" s="567">
        <v>183</v>
      </c>
      <c r="J757" s="567">
        <v>56</v>
      </c>
      <c r="K757" s="567">
        <v>10360</v>
      </c>
      <c r="L757" s="567"/>
      <c r="M757" s="567">
        <v>185</v>
      </c>
      <c r="N757" s="567">
        <v>88</v>
      </c>
      <c r="O757" s="567">
        <v>17160</v>
      </c>
      <c r="P757" s="560"/>
      <c r="Q757" s="568">
        <v>195</v>
      </c>
    </row>
    <row r="758" spans="1:17" ht="14.45" customHeight="1" x14ac:dyDescent="0.2">
      <c r="A758" s="554" t="s">
        <v>1552</v>
      </c>
      <c r="B758" s="555" t="s">
        <v>1342</v>
      </c>
      <c r="C758" s="555" t="s">
        <v>1343</v>
      </c>
      <c r="D758" s="555" t="s">
        <v>1358</v>
      </c>
      <c r="E758" s="555" t="s">
        <v>1359</v>
      </c>
      <c r="F758" s="567">
        <v>43</v>
      </c>
      <c r="G758" s="567">
        <v>14663</v>
      </c>
      <c r="H758" s="567"/>
      <c r="I758" s="567">
        <v>341</v>
      </c>
      <c r="J758" s="567">
        <v>31</v>
      </c>
      <c r="K758" s="567">
        <v>10664</v>
      </c>
      <c r="L758" s="567"/>
      <c r="M758" s="567">
        <v>344</v>
      </c>
      <c r="N758" s="567">
        <v>30</v>
      </c>
      <c r="O758" s="567">
        <v>10920</v>
      </c>
      <c r="P758" s="560"/>
      <c r="Q758" s="568">
        <v>364</v>
      </c>
    </row>
    <row r="759" spans="1:17" ht="14.45" customHeight="1" x14ac:dyDescent="0.2">
      <c r="A759" s="554" t="s">
        <v>1552</v>
      </c>
      <c r="B759" s="555" t="s">
        <v>1342</v>
      </c>
      <c r="C759" s="555" t="s">
        <v>1343</v>
      </c>
      <c r="D759" s="555" t="s">
        <v>1360</v>
      </c>
      <c r="E759" s="555" t="s">
        <v>1361</v>
      </c>
      <c r="F759" s="567">
        <v>3</v>
      </c>
      <c r="G759" s="567">
        <v>1386</v>
      </c>
      <c r="H759" s="567"/>
      <c r="I759" s="567">
        <v>462</v>
      </c>
      <c r="J759" s="567"/>
      <c r="K759" s="567"/>
      <c r="L759" s="567"/>
      <c r="M759" s="567"/>
      <c r="N759" s="567">
        <v>2</v>
      </c>
      <c r="O759" s="567">
        <v>974</v>
      </c>
      <c r="P759" s="560"/>
      <c r="Q759" s="568">
        <v>487</v>
      </c>
    </row>
    <row r="760" spans="1:17" ht="14.45" customHeight="1" x14ac:dyDescent="0.2">
      <c r="A760" s="554" t="s">
        <v>1552</v>
      </c>
      <c r="B760" s="555" t="s">
        <v>1342</v>
      </c>
      <c r="C760" s="555" t="s">
        <v>1343</v>
      </c>
      <c r="D760" s="555" t="s">
        <v>1362</v>
      </c>
      <c r="E760" s="555" t="s">
        <v>1363</v>
      </c>
      <c r="F760" s="567">
        <v>243</v>
      </c>
      <c r="G760" s="567">
        <v>85293</v>
      </c>
      <c r="H760" s="567"/>
      <c r="I760" s="567">
        <v>351</v>
      </c>
      <c r="J760" s="567">
        <v>211</v>
      </c>
      <c r="K760" s="567">
        <v>74483</v>
      </c>
      <c r="L760" s="567"/>
      <c r="M760" s="567">
        <v>353</v>
      </c>
      <c r="N760" s="567">
        <v>290</v>
      </c>
      <c r="O760" s="567">
        <v>105560</v>
      </c>
      <c r="P760" s="560"/>
      <c r="Q760" s="568">
        <v>364</v>
      </c>
    </row>
    <row r="761" spans="1:17" ht="14.45" customHeight="1" x14ac:dyDescent="0.2">
      <c r="A761" s="554" t="s">
        <v>1552</v>
      </c>
      <c r="B761" s="555" t="s">
        <v>1342</v>
      </c>
      <c r="C761" s="555" t="s">
        <v>1343</v>
      </c>
      <c r="D761" s="555" t="s">
        <v>1374</v>
      </c>
      <c r="E761" s="555" t="s">
        <v>1375</v>
      </c>
      <c r="F761" s="567">
        <v>2</v>
      </c>
      <c r="G761" s="567">
        <v>100</v>
      </c>
      <c r="H761" s="567"/>
      <c r="I761" s="567">
        <v>50</v>
      </c>
      <c r="J761" s="567"/>
      <c r="K761" s="567"/>
      <c r="L761" s="567"/>
      <c r="M761" s="567"/>
      <c r="N761" s="567">
        <v>2</v>
      </c>
      <c r="O761" s="567">
        <v>106</v>
      </c>
      <c r="P761" s="560"/>
      <c r="Q761" s="568">
        <v>53</v>
      </c>
    </row>
    <row r="762" spans="1:17" ht="14.45" customHeight="1" x14ac:dyDescent="0.2">
      <c r="A762" s="554" t="s">
        <v>1552</v>
      </c>
      <c r="B762" s="555" t="s">
        <v>1342</v>
      </c>
      <c r="C762" s="555" t="s">
        <v>1343</v>
      </c>
      <c r="D762" s="555" t="s">
        <v>1376</v>
      </c>
      <c r="E762" s="555" t="s">
        <v>1377</v>
      </c>
      <c r="F762" s="567">
        <v>11</v>
      </c>
      <c r="G762" s="567">
        <v>4389</v>
      </c>
      <c r="H762" s="567"/>
      <c r="I762" s="567">
        <v>399</v>
      </c>
      <c r="J762" s="567">
        <v>10</v>
      </c>
      <c r="K762" s="567">
        <v>4050</v>
      </c>
      <c r="L762" s="567"/>
      <c r="M762" s="567">
        <v>405</v>
      </c>
      <c r="N762" s="567">
        <v>5</v>
      </c>
      <c r="O762" s="567">
        <v>2120</v>
      </c>
      <c r="P762" s="560"/>
      <c r="Q762" s="568">
        <v>424</v>
      </c>
    </row>
    <row r="763" spans="1:17" ht="14.45" customHeight="1" x14ac:dyDescent="0.2">
      <c r="A763" s="554" t="s">
        <v>1552</v>
      </c>
      <c r="B763" s="555" t="s">
        <v>1342</v>
      </c>
      <c r="C763" s="555" t="s">
        <v>1343</v>
      </c>
      <c r="D763" s="555" t="s">
        <v>1378</v>
      </c>
      <c r="E763" s="555" t="s">
        <v>1379</v>
      </c>
      <c r="F763" s="567">
        <v>1</v>
      </c>
      <c r="G763" s="567">
        <v>38</v>
      </c>
      <c r="H763" s="567"/>
      <c r="I763" s="567">
        <v>38</v>
      </c>
      <c r="J763" s="567"/>
      <c r="K763" s="567"/>
      <c r="L763" s="567"/>
      <c r="M763" s="567"/>
      <c r="N763" s="567">
        <v>1</v>
      </c>
      <c r="O763" s="567">
        <v>40</v>
      </c>
      <c r="P763" s="560"/>
      <c r="Q763" s="568">
        <v>40</v>
      </c>
    </row>
    <row r="764" spans="1:17" ht="14.45" customHeight="1" x14ac:dyDescent="0.2">
      <c r="A764" s="554" t="s">
        <v>1552</v>
      </c>
      <c r="B764" s="555" t="s">
        <v>1342</v>
      </c>
      <c r="C764" s="555" t="s">
        <v>1343</v>
      </c>
      <c r="D764" s="555" t="s">
        <v>1382</v>
      </c>
      <c r="E764" s="555" t="s">
        <v>1383</v>
      </c>
      <c r="F764" s="567">
        <v>13</v>
      </c>
      <c r="G764" s="567">
        <v>9269</v>
      </c>
      <c r="H764" s="567"/>
      <c r="I764" s="567">
        <v>713</v>
      </c>
      <c r="J764" s="567">
        <v>6</v>
      </c>
      <c r="K764" s="567">
        <v>4314</v>
      </c>
      <c r="L764" s="567"/>
      <c r="M764" s="567">
        <v>719</v>
      </c>
      <c r="N764" s="567">
        <v>6</v>
      </c>
      <c r="O764" s="567">
        <v>4536</v>
      </c>
      <c r="P764" s="560"/>
      <c r="Q764" s="568">
        <v>756</v>
      </c>
    </row>
    <row r="765" spans="1:17" ht="14.45" customHeight="1" x14ac:dyDescent="0.2">
      <c r="A765" s="554" t="s">
        <v>1552</v>
      </c>
      <c r="B765" s="555" t="s">
        <v>1342</v>
      </c>
      <c r="C765" s="555" t="s">
        <v>1343</v>
      </c>
      <c r="D765" s="555" t="s">
        <v>1384</v>
      </c>
      <c r="E765" s="555" t="s">
        <v>1385</v>
      </c>
      <c r="F765" s="567">
        <v>1</v>
      </c>
      <c r="G765" s="567">
        <v>150</v>
      </c>
      <c r="H765" s="567"/>
      <c r="I765" s="567">
        <v>150</v>
      </c>
      <c r="J765" s="567"/>
      <c r="K765" s="567"/>
      <c r="L765" s="567"/>
      <c r="M765" s="567"/>
      <c r="N765" s="567"/>
      <c r="O765" s="567"/>
      <c r="P765" s="560"/>
      <c r="Q765" s="568"/>
    </row>
    <row r="766" spans="1:17" ht="14.45" customHeight="1" x14ac:dyDescent="0.2">
      <c r="A766" s="554" t="s">
        <v>1552</v>
      </c>
      <c r="B766" s="555" t="s">
        <v>1342</v>
      </c>
      <c r="C766" s="555" t="s">
        <v>1343</v>
      </c>
      <c r="D766" s="555" t="s">
        <v>1386</v>
      </c>
      <c r="E766" s="555" t="s">
        <v>1387</v>
      </c>
      <c r="F766" s="567">
        <v>1</v>
      </c>
      <c r="G766" s="567">
        <v>308</v>
      </c>
      <c r="H766" s="567"/>
      <c r="I766" s="567">
        <v>308</v>
      </c>
      <c r="J766" s="567">
        <v>4</v>
      </c>
      <c r="K766" s="567">
        <v>1240</v>
      </c>
      <c r="L766" s="567"/>
      <c r="M766" s="567">
        <v>310</v>
      </c>
      <c r="N766" s="567">
        <v>6</v>
      </c>
      <c r="O766" s="567">
        <v>1998</v>
      </c>
      <c r="P766" s="560"/>
      <c r="Q766" s="568">
        <v>333</v>
      </c>
    </row>
    <row r="767" spans="1:17" ht="14.45" customHeight="1" x14ac:dyDescent="0.2">
      <c r="A767" s="554" t="s">
        <v>1552</v>
      </c>
      <c r="B767" s="555" t="s">
        <v>1342</v>
      </c>
      <c r="C767" s="555" t="s">
        <v>1343</v>
      </c>
      <c r="D767" s="555" t="s">
        <v>1388</v>
      </c>
      <c r="E767" s="555" t="s">
        <v>1389</v>
      </c>
      <c r="F767" s="567">
        <v>3</v>
      </c>
      <c r="G767" s="567">
        <v>11289</v>
      </c>
      <c r="H767" s="567"/>
      <c r="I767" s="567">
        <v>3763</v>
      </c>
      <c r="J767" s="567">
        <v>1</v>
      </c>
      <c r="K767" s="567">
        <v>3799</v>
      </c>
      <c r="L767" s="567"/>
      <c r="M767" s="567">
        <v>3799</v>
      </c>
      <c r="N767" s="567">
        <v>1</v>
      </c>
      <c r="O767" s="567">
        <v>4062</v>
      </c>
      <c r="P767" s="560"/>
      <c r="Q767" s="568">
        <v>4062</v>
      </c>
    </row>
    <row r="768" spans="1:17" ht="14.45" customHeight="1" x14ac:dyDescent="0.2">
      <c r="A768" s="554" t="s">
        <v>1552</v>
      </c>
      <c r="B768" s="555" t="s">
        <v>1342</v>
      </c>
      <c r="C768" s="555" t="s">
        <v>1343</v>
      </c>
      <c r="D768" s="555" t="s">
        <v>1390</v>
      </c>
      <c r="E768" s="555" t="s">
        <v>1391</v>
      </c>
      <c r="F768" s="567">
        <v>48</v>
      </c>
      <c r="G768" s="567">
        <v>23952</v>
      </c>
      <c r="H768" s="567"/>
      <c r="I768" s="567">
        <v>499</v>
      </c>
      <c r="J768" s="567">
        <v>59</v>
      </c>
      <c r="K768" s="567">
        <v>29677</v>
      </c>
      <c r="L768" s="567"/>
      <c r="M768" s="567">
        <v>503</v>
      </c>
      <c r="N768" s="567">
        <v>62</v>
      </c>
      <c r="O768" s="567">
        <v>33542</v>
      </c>
      <c r="P768" s="560"/>
      <c r="Q768" s="568">
        <v>541</v>
      </c>
    </row>
    <row r="769" spans="1:17" ht="14.45" customHeight="1" x14ac:dyDescent="0.2">
      <c r="A769" s="554" t="s">
        <v>1552</v>
      </c>
      <c r="B769" s="555" t="s">
        <v>1342</v>
      </c>
      <c r="C769" s="555" t="s">
        <v>1343</v>
      </c>
      <c r="D769" s="555" t="s">
        <v>1392</v>
      </c>
      <c r="E769" s="555" t="s">
        <v>1393</v>
      </c>
      <c r="F769" s="567">
        <v>9</v>
      </c>
      <c r="G769" s="567">
        <v>60021</v>
      </c>
      <c r="H769" s="567"/>
      <c r="I769" s="567">
        <v>6669</v>
      </c>
      <c r="J769" s="567">
        <v>11</v>
      </c>
      <c r="K769" s="567">
        <v>74052</v>
      </c>
      <c r="L769" s="567"/>
      <c r="M769" s="567">
        <v>6732</v>
      </c>
      <c r="N769" s="567">
        <v>8</v>
      </c>
      <c r="O769" s="567">
        <v>57592</v>
      </c>
      <c r="P769" s="560"/>
      <c r="Q769" s="568">
        <v>7199</v>
      </c>
    </row>
    <row r="770" spans="1:17" ht="14.45" customHeight="1" x14ac:dyDescent="0.2">
      <c r="A770" s="554" t="s">
        <v>1552</v>
      </c>
      <c r="B770" s="555" t="s">
        <v>1342</v>
      </c>
      <c r="C770" s="555" t="s">
        <v>1343</v>
      </c>
      <c r="D770" s="555" t="s">
        <v>1394</v>
      </c>
      <c r="E770" s="555" t="s">
        <v>1395</v>
      </c>
      <c r="F770" s="567">
        <v>44</v>
      </c>
      <c r="G770" s="567">
        <v>16544</v>
      </c>
      <c r="H770" s="567"/>
      <c r="I770" s="567">
        <v>376</v>
      </c>
      <c r="J770" s="567">
        <v>58</v>
      </c>
      <c r="K770" s="567">
        <v>22040</v>
      </c>
      <c r="L770" s="567"/>
      <c r="M770" s="567">
        <v>380</v>
      </c>
      <c r="N770" s="567">
        <v>66</v>
      </c>
      <c r="O770" s="567">
        <v>26400</v>
      </c>
      <c r="P770" s="560"/>
      <c r="Q770" s="568">
        <v>400</v>
      </c>
    </row>
    <row r="771" spans="1:17" ht="14.45" customHeight="1" x14ac:dyDescent="0.2">
      <c r="A771" s="554" t="s">
        <v>1552</v>
      </c>
      <c r="B771" s="555" t="s">
        <v>1342</v>
      </c>
      <c r="C771" s="555" t="s">
        <v>1343</v>
      </c>
      <c r="D771" s="555" t="s">
        <v>1396</v>
      </c>
      <c r="E771" s="555" t="s">
        <v>1397</v>
      </c>
      <c r="F771" s="567">
        <v>4</v>
      </c>
      <c r="G771" s="567">
        <v>12528</v>
      </c>
      <c r="H771" s="567"/>
      <c r="I771" s="567">
        <v>3132</v>
      </c>
      <c r="J771" s="567">
        <v>6</v>
      </c>
      <c r="K771" s="567">
        <v>18894</v>
      </c>
      <c r="L771" s="567"/>
      <c r="M771" s="567">
        <v>3149</v>
      </c>
      <c r="N771" s="567">
        <v>6</v>
      </c>
      <c r="O771" s="567">
        <v>20250</v>
      </c>
      <c r="P771" s="560"/>
      <c r="Q771" s="568">
        <v>3375</v>
      </c>
    </row>
    <row r="772" spans="1:17" ht="14.45" customHeight="1" x14ac:dyDescent="0.2">
      <c r="A772" s="554" t="s">
        <v>1552</v>
      </c>
      <c r="B772" s="555" t="s">
        <v>1342</v>
      </c>
      <c r="C772" s="555" t="s">
        <v>1343</v>
      </c>
      <c r="D772" s="555" t="s">
        <v>1400</v>
      </c>
      <c r="E772" s="555"/>
      <c r="F772" s="567">
        <v>1</v>
      </c>
      <c r="G772" s="567">
        <v>12804</v>
      </c>
      <c r="H772" s="567"/>
      <c r="I772" s="567">
        <v>12804</v>
      </c>
      <c r="J772" s="567">
        <v>3</v>
      </c>
      <c r="K772" s="567">
        <v>38433</v>
      </c>
      <c r="L772" s="567"/>
      <c r="M772" s="567">
        <v>12811</v>
      </c>
      <c r="N772" s="567"/>
      <c r="O772" s="567"/>
      <c r="P772" s="560"/>
      <c r="Q772" s="568"/>
    </row>
    <row r="773" spans="1:17" ht="14.45" customHeight="1" x14ac:dyDescent="0.2">
      <c r="A773" s="554" t="s">
        <v>1552</v>
      </c>
      <c r="B773" s="555" t="s">
        <v>1342</v>
      </c>
      <c r="C773" s="555" t="s">
        <v>1343</v>
      </c>
      <c r="D773" s="555" t="s">
        <v>1402</v>
      </c>
      <c r="E773" s="555" t="s">
        <v>1403</v>
      </c>
      <c r="F773" s="567">
        <v>16</v>
      </c>
      <c r="G773" s="567">
        <v>1808</v>
      </c>
      <c r="H773" s="567"/>
      <c r="I773" s="567">
        <v>113</v>
      </c>
      <c r="J773" s="567">
        <v>14</v>
      </c>
      <c r="K773" s="567">
        <v>1596</v>
      </c>
      <c r="L773" s="567"/>
      <c r="M773" s="567">
        <v>114</v>
      </c>
      <c r="N773" s="567">
        <v>15</v>
      </c>
      <c r="O773" s="567">
        <v>1830</v>
      </c>
      <c r="P773" s="560"/>
      <c r="Q773" s="568">
        <v>122</v>
      </c>
    </row>
    <row r="774" spans="1:17" ht="14.45" customHeight="1" x14ac:dyDescent="0.2">
      <c r="A774" s="554" t="s">
        <v>1552</v>
      </c>
      <c r="B774" s="555" t="s">
        <v>1342</v>
      </c>
      <c r="C774" s="555" t="s">
        <v>1343</v>
      </c>
      <c r="D774" s="555" t="s">
        <v>1406</v>
      </c>
      <c r="E774" s="555" t="s">
        <v>1407</v>
      </c>
      <c r="F774" s="567">
        <v>3</v>
      </c>
      <c r="G774" s="567">
        <v>1500</v>
      </c>
      <c r="H774" s="567"/>
      <c r="I774" s="567">
        <v>500</v>
      </c>
      <c r="J774" s="567">
        <v>3</v>
      </c>
      <c r="K774" s="567">
        <v>1512</v>
      </c>
      <c r="L774" s="567"/>
      <c r="M774" s="567">
        <v>504</v>
      </c>
      <c r="N774" s="567">
        <v>7</v>
      </c>
      <c r="O774" s="567">
        <v>3794</v>
      </c>
      <c r="P774" s="560"/>
      <c r="Q774" s="568">
        <v>542</v>
      </c>
    </row>
    <row r="775" spans="1:17" ht="14.45" customHeight="1" x14ac:dyDescent="0.2">
      <c r="A775" s="554" t="s">
        <v>1552</v>
      </c>
      <c r="B775" s="555" t="s">
        <v>1342</v>
      </c>
      <c r="C775" s="555" t="s">
        <v>1343</v>
      </c>
      <c r="D775" s="555" t="s">
        <v>1408</v>
      </c>
      <c r="E775" s="555" t="s">
        <v>1409</v>
      </c>
      <c r="F775" s="567">
        <v>31</v>
      </c>
      <c r="G775" s="567">
        <v>14353</v>
      </c>
      <c r="H775" s="567"/>
      <c r="I775" s="567">
        <v>463</v>
      </c>
      <c r="J775" s="567">
        <v>39</v>
      </c>
      <c r="K775" s="567">
        <v>18213</v>
      </c>
      <c r="L775" s="567"/>
      <c r="M775" s="567">
        <v>467</v>
      </c>
      <c r="N775" s="567">
        <v>27</v>
      </c>
      <c r="O775" s="567">
        <v>13311</v>
      </c>
      <c r="P775" s="560"/>
      <c r="Q775" s="568">
        <v>493</v>
      </c>
    </row>
    <row r="776" spans="1:17" ht="14.45" customHeight="1" x14ac:dyDescent="0.2">
      <c r="A776" s="554" t="s">
        <v>1552</v>
      </c>
      <c r="B776" s="555" t="s">
        <v>1342</v>
      </c>
      <c r="C776" s="555" t="s">
        <v>1343</v>
      </c>
      <c r="D776" s="555" t="s">
        <v>1410</v>
      </c>
      <c r="E776" s="555" t="s">
        <v>1411</v>
      </c>
      <c r="F776" s="567">
        <v>50</v>
      </c>
      <c r="G776" s="567">
        <v>2950</v>
      </c>
      <c r="H776" s="567"/>
      <c r="I776" s="567">
        <v>59</v>
      </c>
      <c r="J776" s="567">
        <v>48</v>
      </c>
      <c r="K776" s="567">
        <v>2832</v>
      </c>
      <c r="L776" s="567"/>
      <c r="M776" s="567">
        <v>59</v>
      </c>
      <c r="N776" s="567">
        <v>59</v>
      </c>
      <c r="O776" s="567">
        <v>3717</v>
      </c>
      <c r="P776" s="560"/>
      <c r="Q776" s="568">
        <v>63</v>
      </c>
    </row>
    <row r="777" spans="1:17" ht="14.45" customHeight="1" x14ac:dyDescent="0.2">
      <c r="A777" s="554" t="s">
        <v>1552</v>
      </c>
      <c r="B777" s="555" t="s">
        <v>1342</v>
      </c>
      <c r="C777" s="555" t="s">
        <v>1343</v>
      </c>
      <c r="D777" s="555" t="s">
        <v>1412</v>
      </c>
      <c r="E777" s="555"/>
      <c r="F777" s="567"/>
      <c r="G777" s="567"/>
      <c r="H777" s="567"/>
      <c r="I777" s="567"/>
      <c r="J777" s="567">
        <v>2</v>
      </c>
      <c r="K777" s="567">
        <v>4366</v>
      </c>
      <c r="L777" s="567"/>
      <c r="M777" s="567">
        <v>2183</v>
      </c>
      <c r="N777" s="567"/>
      <c r="O777" s="567"/>
      <c r="P777" s="560"/>
      <c r="Q777" s="568"/>
    </row>
    <row r="778" spans="1:17" ht="14.45" customHeight="1" x14ac:dyDescent="0.2">
      <c r="A778" s="554" t="s">
        <v>1552</v>
      </c>
      <c r="B778" s="555" t="s">
        <v>1342</v>
      </c>
      <c r="C778" s="555" t="s">
        <v>1343</v>
      </c>
      <c r="D778" s="555" t="s">
        <v>1414</v>
      </c>
      <c r="E778" s="555" t="s">
        <v>1415</v>
      </c>
      <c r="F778" s="567"/>
      <c r="G778" s="567"/>
      <c r="H778" s="567"/>
      <c r="I778" s="567"/>
      <c r="J778" s="567">
        <v>4</v>
      </c>
      <c r="K778" s="567">
        <v>42120</v>
      </c>
      <c r="L778" s="567"/>
      <c r="M778" s="567">
        <v>10530</v>
      </c>
      <c r="N778" s="567"/>
      <c r="O778" s="567"/>
      <c r="P778" s="560"/>
      <c r="Q778" s="568"/>
    </row>
    <row r="779" spans="1:17" ht="14.45" customHeight="1" x14ac:dyDescent="0.2">
      <c r="A779" s="554" t="s">
        <v>1552</v>
      </c>
      <c r="B779" s="555" t="s">
        <v>1342</v>
      </c>
      <c r="C779" s="555" t="s">
        <v>1343</v>
      </c>
      <c r="D779" s="555" t="s">
        <v>1418</v>
      </c>
      <c r="E779" s="555" t="s">
        <v>1419</v>
      </c>
      <c r="F779" s="567">
        <v>265</v>
      </c>
      <c r="G779" s="567">
        <v>47435</v>
      </c>
      <c r="H779" s="567"/>
      <c r="I779" s="567">
        <v>179</v>
      </c>
      <c r="J779" s="567">
        <v>275</v>
      </c>
      <c r="K779" s="567">
        <v>49775</v>
      </c>
      <c r="L779" s="567"/>
      <c r="M779" s="567">
        <v>181</v>
      </c>
      <c r="N779" s="567">
        <v>286</v>
      </c>
      <c r="O779" s="567">
        <v>54340</v>
      </c>
      <c r="P779" s="560"/>
      <c r="Q779" s="568">
        <v>190</v>
      </c>
    </row>
    <row r="780" spans="1:17" ht="14.45" customHeight="1" x14ac:dyDescent="0.2">
      <c r="A780" s="554" t="s">
        <v>1552</v>
      </c>
      <c r="B780" s="555" t="s">
        <v>1342</v>
      </c>
      <c r="C780" s="555" t="s">
        <v>1343</v>
      </c>
      <c r="D780" s="555" t="s">
        <v>1420</v>
      </c>
      <c r="E780" s="555" t="s">
        <v>1421</v>
      </c>
      <c r="F780" s="567">
        <v>35</v>
      </c>
      <c r="G780" s="567">
        <v>3045</v>
      </c>
      <c r="H780" s="567"/>
      <c r="I780" s="567">
        <v>87</v>
      </c>
      <c r="J780" s="567">
        <v>23</v>
      </c>
      <c r="K780" s="567">
        <v>2024</v>
      </c>
      <c r="L780" s="567"/>
      <c r="M780" s="567">
        <v>88</v>
      </c>
      <c r="N780" s="567">
        <v>36</v>
      </c>
      <c r="O780" s="567">
        <v>3348</v>
      </c>
      <c r="P780" s="560"/>
      <c r="Q780" s="568">
        <v>93</v>
      </c>
    </row>
    <row r="781" spans="1:17" ht="14.45" customHeight="1" x14ac:dyDescent="0.2">
      <c r="A781" s="554" t="s">
        <v>1552</v>
      </c>
      <c r="B781" s="555" t="s">
        <v>1342</v>
      </c>
      <c r="C781" s="555" t="s">
        <v>1343</v>
      </c>
      <c r="D781" s="555" t="s">
        <v>1424</v>
      </c>
      <c r="E781" s="555" t="s">
        <v>1425</v>
      </c>
      <c r="F781" s="567">
        <v>15</v>
      </c>
      <c r="G781" s="567">
        <v>2580</v>
      </c>
      <c r="H781" s="567"/>
      <c r="I781" s="567">
        <v>172</v>
      </c>
      <c r="J781" s="567">
        <v>12</v>
      </c>
      <c r="K781" s="567">
        <v>2088</v>
      </c>
      <c r="L781" s="567"/>
      <c r="M781" s="567">
        <v>174</v>
      </c>
      <c r="N781" s="567">
        <v>12</v>
      </c>
      <c r="O781" s="567">
        <v>2196</v>
      </c>
      <c r="P781" s="560"/>
      <c r="Q781" s="568">
        <v>183</v>
      </c>
    </row>
    <row r="782" spans="1:17" ht="14.45" customHeight="1" x14ac:dyDescent="0.2">
      <c r="A782" s="554" t="s">
        <v>1552</v>
      </c>
      <c r="B782" s="555" t="s">
        <v>1342</v>
      </c>
      <c r="C782" s="555" t="s">
        <v>1343</v>
      </c>
      <c r="D782" s="555" t="s">
        <v>1426</v>
      </c>
      <c r="E782" s="555" t="s">
        <v>1427</v>
      </c>
      <c r="F782" s="567">
        <v>1</v>
      </c>
      <c r="G782" s="567">
        <v>31</v>
      </c>
      <c r="H782" s="567"/>
      <c r="I782" s="567">
        <v>31</v>
      </c>
      <c r="J782" s="567">
        <v>1</v>
      </c>
      <c r="K782" s="567">
        <v>31</v>
      </c>
      <c r="L782" s="567"/>
      <c r="M782" s="567">
        <v>31</v>
      </c>
      <c r="N782" s="567">
        <v>4</v>
      </c>
      <c r="O782" s="567">
        <v>128</v>
      </c>
      <c r="P782" s="560"/>
      <c r="Q782" s="568">
        <v>32</v>
      </c>
    </row>
    <row r="783" spans="1:17" ht="14.45" customHeight="1" x14ac:dyDescent="0.2">
      <c r="A783" s="554" t="s">
        <v>1552</v>
      </c>
      <c r="B783" s="555" t="s">
        <v>1342</v>
      </c>
      <c r="C783" s="555" t="s">
        <v>1343</v>
      </c>
      <c r="D783" s="555" t="s">
        <v>1428</v>
      </c>
      <c r="E783" s="555" t="s">
        <v>1429</v>
      </c>
      <c r="F783" s="567">
        <v>1</v>
      </c>
      <c r="G783" s="567">
        <v>178</v>
      </c>
      <c r="H783" s="567"/>
      <c r="I783" s="567">
        <v>178</v>
      </c>
      <c r="J783" s="567">
        <v>2</v>
      </c>
      <c r="K783" s="567">
        <v>360</v>
      </c>
      <c r="L783" s="567"/>
      <c r="M783" s="567">
        <v>180</v>
      </c>
      <c r="N783" s="567">
        <v>2</v>
      </c>
      <c r="O783" s="567">
        <v>378</v>
      </c>
      <c r="P783" s="560"/>
      <c r="Q783" s="568">
        <v>189</v>
      </c>
    </row>
    <row r="784" spans="1:17" ht="14.45" customHeight="1" x14ac:dyDescent="0.2">
      <c r="A784" s="554" t="s">
        <v>1552</v>
      </c>
      <c r="B784" s="555" t="s">
        <v>1342</v>
      </c>
      <c r="C784" s="555" t="s">
        <v>1343</v>
      </c>
      <c r="D784" s="555" t="s">
        <v>1430</v>
      </c>
      <c r="E784" s="555" t="s">
        <v>1431</v>
      </c>
      <c r="F784" s="567">
        <v>11</v>
      </c>
      <c r="G784" s="567">
        <v>2937</v>
      </c>
      <c r="H784" s="567"/>
      <c r="I784" s="567">
        <v>267</v>
      </c>
      <c r="J784" s="567">
        <v>6</v>
      </c>
      <c r="K784" s="567">
        <v>1614</v>
      </c>
      <c r="L784" s="567"/>
      <c r="M784" s="567">
        <v>269</v>
      </c>
      <c r="N784" s="567">
        <v>6</v>
      </c>
      <c r="O784" s="567">
        <v>1728</v>
      </c>
      <c r="P784" s="560"/>
      <c r="Q784" s="568">
        <v>288</v>
      </c>
    </row>
    <row r="785" spans="1:17" ht="14.45" customHeight="1" x14ac:dyDescent="0.2">
      <c r="A785" s="554" t="s">
        <v>1552</v>
      </c>
      <c r="B785" s="555" t="s">
        <v>1342</v>
      </c>
      <c r="C785" s="555" t="s">
        <v>1343</v>
      </c>
      <c r="D785" s="555" t="s">
        <v>1432</v>
      </c>
      <c r="E785" s="555" t="s">
        <v>1433</v>
      </c>
      <c r="F785" s="567">
        <v>8</v>
      </c>
      <c r="G785" s="567">
        <v>17168</v>
      </c>
      <c r="H785" s="567"/>
      <c r="I785" s="567">
        <v>2146</v>
      </c>
      <c r="J785" s="567">
        <v>26</v>
      </c>
      <c r="K785" s="567">
        <v>56082</v>
      </c>
      <c r="L785" s="567"/>
      <c r="M785" s="567">
        <v>2157</v>
      </c>
      <c r="N785" s="567">
        <v>48</v>
      </c>
      <c r="O785" s="567">
        <v>110304</v>
      </c>
      <c r="P785" s="560"/>
      <c r="Q785" s="568">
        <v>2298</v>
      </c>
    </row>
    <row r="786" spans="1:17" ht="14.45" customHeight="1" x14ac:dyDescent="0.2">
      <c r="A786" s="554" t="s">
        <v>1552</v>
      </c>
      <c r="B786" s="555" t="s">
        <v>1342</v>
      </c>
      <c r="C786" s="555" t="s">
        <v>1343</v>
      </c>
      <c r="D786" s="555" t="s">
        <v>1436</v>
      </c>
      <c r="E786" s="555" t="s">
        <v>1437</v>
      </c>
      <c r="F786" s="567">
        <v>12</v>
      </c>
      <c r="G786" s="567">
        <v>5220</v>
      </c>
      <c r="H786" s="567"/>
      <c r="I786" s="567">
        <v>435</v>
      </c>
      <c r="J786" s="567">
        <v>13</v>
      </c>
      <c r="K786" s="567">
        <v>5746</v>
      </c>
      <c r="L786" s="567"/>
      <c r="M786" s="567">
        <v>442</v>
      </c>
      <c r="N786" s="567">
        <v>9</v>
      </c>
      <c r="O786" s="567">
        <v>4104</v>
      </c>
      <c r="P786" s="560"/>
      <c r="Q786" s="568">
        <v>456</v>
      </c>
    </row>
    <row r="787" spans="1:17" ht="14.45" customHeight="1" x14ac:dyDescent="0.2">
      <c r="A787" s="554" t="s">
        <v>1552</v>
      </c>
      <c r="B787" s="555" t="s">
        <v>1342</v>
      </c>
      <c r="C787" s="555" t="s">
        <v>1343</v>
      </c>
      <c r="D787" s="555" t="s">
        <v>1445</v>
      </c>
      <c r="E787" s="555" t="s">
        <v>1446</v>
      </c>
      <c r="F787" s="567">
        <v>5</v>
      </c>
      <c r="G787" s="567">
        <v>1455</v>
      </c>
      <c r="H787" s="567"/>
      <c r="I787" s="567">
        <v>291</v>
      </c>
      <c r="J787" s="567">
        <v>14</v>
      </c>
      <c r="K787" s="567">
        <v>4102</v>
      </c>
      <c r="L787" s="567"/>
      <c r="M787" s="567">
        <v>293</v>
      </c>
      <c r="N787" s="567">
        <v>14</v>
      </c>
      <c r="O787" s="567">
        <v>4424</v>
      </c>
      <c r="P787" s="560"/>
      <c r="Q787" s="568">
        <v>316</v>
      </c>
    </row>
    <row r="788" spans="1:17" ht="14.45" customHeight="1" x14ac:dyDescent="0.2">
      <c r="A788" s="554" t="s">
        <v>1552</v>
      </c>
      <c r="B788" s="555" t="s">
        <v>1342</v>
      </c>
      <c r="C788" s="555" t="s">
        <v>1343</v>
      </c>
      <c r="D788" s="555" t="s">
        <v>1447</v>
      </c>
      <c r="E788" s="555" t="s">
        <v>1448</v>
      </c>
      <c r="F788" s="567">
        <v>5</v>
      </c>
      <c r="G788" s="567">
        <v>5590</v>
      </c>
      <c r="H788" s="567"/>
      <c r="I788" s="567">
        <v>1118</v>
      </c>
      <c r="J788" s="567">
        <v>4</v>
      </c>
      <c r="K788" s="567">
        <v>4528</v>
      </c>
      <c r="L788" s="567"/>
      <c r="M788" s="567">
        <v>1132</v>
      </c>
      <c r="N788" s="567">
        <v>1</v>
      </c>
      <c r="O788" s="567">
        <v>1199</v>
      </c>
      <c r="P788" s="560"/>
      <c r="Q788" s="568">
        <v>1199</v>
      </c>
    </row>
    <row r="789" spans="1:17" ht="14.45" customHeight="1" x14ac:dyDescent="0.2">
      <c r="A789" s="554" t="s">
        <v>1552</v>
      </c>
      <c r="B789" s="555" t="s">
        <v>1342</v>
      </c>
      <c r="C789" s="555" t="s">
        <v>1343</v>
      </c>
      <c r="D789" s="555" t="s">
        <v>1449</v>
      </c>
      <c r="E789" s="555" t="s">
        <v>1450</v>
      </c>
      <c r="F789" s="567"/>
      <c r="G789" s="567"/>
      <c r="H789" s="567"/>
      <c r="I789" s="567"/>
      <c r="J789" s="567">
        <v>2</v>
      </c>
      <c r="K789" s="567">
        <v>220</v>
      </c>
      <c r="L789" s="567"/>
      <c r="M789" s="567">
        <v>110</v>
      </c>
      <c r="N789" s="567"/>
      <c r="O789" s="567"/>
      <c r="P789" s="560"/>
      <c r="Q789" s="568"/>
    </row>
    <row r="790" spans="1:17" ht="14.45" customHeight="1" x14ac:dyDescent="0.2">
      <c r="A790" s="554" t="s">
        <v>1552</v>
      </c>
      <c r="B790" s="555" t="s">
        <v>1342</v>
      </c>
      <c r="C790" s="555" t="s">
        <v>1343</v>
      </c>
      <c r="D790" s="555" t="s">
        <v>1453</v>
      </c>
      <c r="E790" s="555" t="s">
        <v>1454</v>
      </c>
      <c r="F790" s="567"/>
      <c r="G790" s="567"/>
      <c r="H790" s="567"/>
      <c r="I790" s="567"/>
      <c r="J790" s="567"/>
      <c r="K790" s="567"/>
      <c r="L790" s="567"/>
      <c r="M790" s="567"/>
      <c r="N790" s="567">
        <v>1</v>
      </c>
      <c r="O790" s="567">
        <v>2601</v>
      </c>
      <c r="P790" s="560"/>
      <c r="Q790" s="568">
        <v>2601</v>
      </c>
    </row>
    <row r="791" spans="1:17" ht="14.45" customHeight="1" x14ac:dyDescent="0.2">
      <c r="A791" s="554" t="s">
        <v>1552</v>
      </c>
      <c r="B791" s="555" t="s">
        <v>1342</v>
      </c>
      <c r="C791" s="555" t="s">
        <v>1343</v>
      </c>
      <c r="D791" s="555" t="s">
        <v>1455</v>
      </c>
      <c r="E791" s="555" t="s">
        <v>1456</v>
      </c>
      <c r="F791" s="567">
        <v>4</v>
      </c>
      <c r="G791" s="567">
        <v>0</v>
      </c>
      <c r="H791" s="567"/>
      <c r="I791" s="567">
        <v>0</v>
      </c>
      <c r="J791" s="567">
        <v>8</v>
      </c>
      <c r="K791" s="567">
        <v>0</v>
      </c>
      <c r="L791" s="567"/>
      <c r="M791" s="567">
        <v>0</v>
      </c>
      <c r="N791" s="567">
        <v>10</v>
      </c>
      <c r="O791" s="567">
        <v>21790</v>
      </c>
      <c r="P791" s="560"/>
      <c r="Q791" s="568">
        <v>2179</v>
      </c>
    </row>
    <row r="792" spans="1:17" ht="14.45" customHeight="1" x14ac:dyDescent="0.2">
      <c r="A792" s="554" t="s">
        <v>1552</v>
      </c>
      <c r="B792" s="555" t="s">
        <v>1342</v>
      </c>
      <c r="C792" s="555" t="s">
        <v>1343</v>
      </c>
      <c r="D792" s="555" t="s">
        <v>1457</v>
      </c>
      <c r="E792" s="555" t="s">
        <v>1458</v>
      </c>
      <c r="F792" s="567"/>
      <c r="G792" s="567"/>
      <c r="H792" s="567"/>
      <c r="I792" s="567"/>
      <c r="J792" s="567"/>
      <c r="K792" s="567"/>
      <c r="L792" s="567"/>
      <c r="M792" s="567"/>
      <c r="N792" s="567">
        <v>1</v>
      </c>
      <c r="O792" s="567">
        <v>12793</v>
      </c>
      <c r="P792" s="560"/>
      <c r="Q792" s="568">
        <v>12793</v>
      </c>
    </row>
    <row r="793" spans="1:17" ht="14.45" customHeight="1" x14ac:dyDescent="0.2">
      <c r="A793" s="554" t="s">
        <v>1552</v>
      </c>
      <c r="B793" s="555" t="s">
        <v>1342</v>
      </c>
      <c r="C793" s="555" t="s">
        <v>1343</v>
      </c>
      <c r="D793" s="555" t="s">
        <v>1459</v>
      </c>
      <c r="E793" s="555" t="s">
        <v>1460</v>
      </c>
      <c r="F793" s="567"/>
      <c r="G793" s="567"/>
      <c r="H793" s="567"/>
      <c r="I793" s="567"/>
      <c r="J793" s="567"/>
      <c r="K793" s="567"/>
      <c r="L793" s="567"/>
      <c r="M793" s="567"/>
      <c r="N793" s="567">
        <v>1</v>
      </c>
      <c r="O793" s="567">
        <v>1053</v>
      </c>
      <c r="P793" s="560"/>
      <c r="Q793" s="568">
        <v>1053</v>
      </c>
    </row>
    <row r="794" spans="1:17" ht="14.45" customHeight="1" x14ac:dyDescent="0.2">
      <c r="A794" s="554" t="s">
        <v>1552</v>
      </c>
      <c r="B794" s="555" t="s">
        <v>1342</v>
      </c>
      <c r="C794" s="555" t="s">
        <v>1343</v>
      </c>
      <c r="D794" s="555" t="s">
        <v>1461</v>
      </c>
      <c r="E794" s="555" t="s">
        <v>1462</v>
      </c>
      <c r="F794" s="567"/>
      <c r="G794" s="567"/>
      <c r="H794" s="567"/>
      <c r="I794" s="567"/>
      <c r="J794" s="567">
        <v>3</v>
      </c>
      <c r="K794" s="567">
        <v>14472</v>
      </c>
      <c r="L794" s="567"/>
      <c r="M794" s="567">
        <v>4824</v>
      </c>
      <c r="N794" s="567"/>
      <c r="O794" s="567"/>
      <c r="P794" s="560"/>
      <c r="Q794" s="568"/>
    </row>
    <row r="795" spans="1:17" ht="14.45" customHeight="1" x14ac:dyDescent="0.2">
      <c r="A795" s="554" t="s">
        <v>1552</v>
      </c>
      <c r="B795" s="555" t="s">
        <v>1342</v>
      </c>
      <c r="C795" s="555" t="s">
        <v>1343</v>
      </c>
      <c r="D795" s="555" t="s">
        <v>1463</v>
      </c>
      <c r="E795" s="555" t="s">
        <v>1464</v>
      </c>
      <c r="F795" s="567">
        <v>2</v>
      </c>
      <c r="G795" s="567">
        <v>1224</v>
      </c>
      <c r="H795" s="567"/>
      <c r="I795" s="567">
        <v>612</v>
      </c>
      <c r="J795" s="567">
        <v>12</v>
      </c>
      <c r="K795" s="567">
        <v>7380</v>
      </c>
      <c r="L795" s="567"/>
      <c r="M795" s="567">
        <v>615</v>
      </c>
      <c r="N795" s="567">
        <v>12</v>
      </c>
      <c r="O795" s="567">
        <v>7704</v>
      </c>
      <c r="P795" s="560"/>
      <c r="Q795" s="568">
        <v>642</v>
      </c>
    </row>
    <row r="796" spans="1:17" ht="14.45" customHeight="1" x14ac:dyDescent="0.2">
      <c r="A796" s="554" t="s">
        <v>1552</v>
      </c>
      <c r="B796" s="555" t="s">
        <v>1342</v>
      </c>
      <c r="C796" s="555" t="s">
        <v>1343</v>
      </c>
      <c r="D796" s="555" t="s">
        <v>1465</v>
      </c>
      <c r="E796" s="555" t="s">
        <v>1466</v>
      </c>
      <c r="F796" s="567">
        <v>4</v>
      </c>
      <c r="G796" s="567">
        <v>11380</v>
      </c>
      <c r="H796" s="567"/>
      <c r="I796" s="567">
        <v>2845</v>
      </c>
      <c r="J796" s="567">
        <v>7</v>
      </c>
      <c r="K796" s="567">
        <v>19943</v>
      </c>
      <c r="L796" s="567"/>
      <c r="M796" s="567">
        <v>2849</v>
      </c>
      <c r="N796" s="567"/>
      <c r="O796" s="567"/>
      <c r="P796" s="560"/>
      <c r="Q796" s="568"/>
    </row>
    <row r="797" spans="1:17" ht="14.45" customHeight="1" x14ac:dyDescent="0.2">
      <c r="A797" s="554" t="s">
        <v>1552</v>
      </c>
      <c r="B797" s="555" t="s">
        <v>1342</v>
      </c>
      <c r="C797" s="555" t="s">
        <v>1343</v>
      </c>
      <c r="D797" s="555" t="s">
        <v>1467</v>
      </c>
      <c r="E797" s="555" t="s">
        <v>1468</v>
      </c>
      <c r="F797" s="567"/>
      <c r="G797" s="567"/>
      <c r="H797" s="567"/>
      <c r="I797" s="567"/>
      <c r="J797" s="567"/>
      <c r="K797" s="567"/>
      <c r="L797" s="567"/>
      <c r="M797" s="567"/>
      <c r="N797" s="567">
        <v>4</v>
      </c>
      <c r="O797" s="567">
        <v>30644</v>
      </c>
      <c r="P797" s="560"/>
      <c r="Q797" s="568">
        <v>7661</v>
      </c>
    </row>
    <row r="798" spans="1:17" ht="14.45" customHeight="1" x14ac:dyDescent="0.2">
      <c r="A798" s="554" t="s">
        <v>1552</v>
      </c>
      <c r="B798" s="555" t="s">
        <v>1342</v>
      </c>
      <c r="C798" s="555" t="s">
        <v>1343</v>
      </c>
      <c r="D798" s="555" t="s">
        <v>1469</v>
      </c>
      <c r="E798" s="555" t="s">
        <v>1470</v>
      </c>
      <c r="F798" s="567"/>
      <c r="G798" s="567"/>
      <c r="H798" s="567"/>
      <c r="I798" s="567"/>
      <c r="J798" s="567">
        <v>2</v>
      </c>
      <c r="K798" s="567">
        <v>32032</v>
      </c>
      <c r="L798" s="567"/>
      <c r="M798" s="567">
        <v>16016</v>
      </c>
      <c r="N798" s="567"/>
      <c r="O798" s="567"/>
      <c r="P798" s="560"/>
      <c r="Q798" s="568"/>
    </row>
    <row r="799" spans="1:17" ht="14.45" customHeight="1" x14ac:dyDescent="0.2">
      <c r="A799" s="554" t="s">
        <v>1552</v>
      </c>
      <c r="B799" s="555" t="s">
        <v>1342</v>
      </c>
      <c r="C799" s="555" t="s">
        <v>1343</v>
      </c>
      <c r="D799" s="555" t="s">
        <v>1471</v>
      </c>
      <c r="E799" s="555" t="s">
        <v>1472</v>
      </c>
      <c r="F799" s="567">
        <v>2</v>
      </c>
      <c r="G799" s="567">
        <v>7678</v>
      </c>
      <c r="H799" s="567"/>
      <c r="I799" s="567">
        <v>3839</v>
      </c>
      <c r="J799" s="567">
        <v>16</v>
      </c>
      <c r="K799" s="567">
        <v>61488</v>
      </c>
      <c r="L799" s="567"/>
      <c r="M799" s="567">
        <v>3843</v>
      </c>
      <c r="N799" s="567">
        <v>16</v>
      </c>
      <c r="O799" s="567">
        <v>62032</v>
      </c>
      <c r="P799" s="560"/>
      <c r="Q799" s="568">
        <v>3877</v>
      </c>
    </row>
    <row r="800" spans="1:17" ht="14.45" customHeight="1" x14ac:dyDescent="0.2">
      <c r="A800" s="554" t="s">
        <v>1552</v>
      </c>
      <c r="B800" s="555" t="s">
        <v>1342</v>
      </c>
      <c r="C800" s="555" t="s">
        <v>1343</v>
      </c>
      <c r="D800" s="555" t="s">
        <v>1479</v>
      </c>
      <c r="E800" s="555" t="s">
        <v>1480</v>
      </c>
      <c r="F800" s="567"/>
      <c r="G800" s="567"/>
      <c r="H800" s="567"/>
      <c r="I800" s="567"/>
      <c r="J800" s="567"/>
      <c r="K800" s="567"/>
      <c r="L800" s="567"/>
      <c r="M800" s="567"/>
      <c r="N800" s="567">
        <v>5</v>
      </c>
      <c r="O800" s="567">
        <v>15995</v>
      </c>
      <c r="P800" s="560"/>
      <c r="Q800" s="568">
        <v>3199</v>
      </c>
    </row>
    <row r="801" spans="1:17" ht="14.45" customHeight="1" x14ac:dyDescent="0.2">
      <c r="A801" s="554" t="s">
        <v>1552</v>
      </c>
      <c r="B801" s="555" t="s">
        <v>1342</v>
      </c>
      <c r="C801" s="555" t="s">
        <v>1343</v>
      </c>
      <c r="D801" s="555" t="s">
        <v>1483</v>
      </c>
      <c r="E801" s="555" t="s">
        <v>1484</v>
      </c>
      <c r="F801" s="567"/>
      <c r="G801" s="567"/>
      <c r="H801" s="567"/>
      <c r="I801" s="567"/>
      <c r="J801" s="567"/>
      <c r="K801" s="567"/>
      <c r="L801" s="567"/>
      <c r="M801" s="567"/>
      <c r="N801" s="567">
        <v>1</v>
      </c>
      <c r="O801" s="567">
        <v>1053</v>
      </c>
      <c r="P801" s="560"/>
      <c r="Q801" s="568">
        <v>1053</v>
      </c>
    </row>
    <row r="802" spans="1:17" ht="14.45" customHeight="1" x14ac:dyDescent="0.2">
      <c r="A802" s="554" t="s">
        <v>1552</v>
      </c>
      <c r="B802" s="555" t="s">
        <v>1342</v>
      </c>
      <c r="C802" s="555" t="s">
        <v>1343</v>
      </c>
      <c r="D802" s="555" t="s">
        <v>1485</v>
      </c>
      <c r="E802" s="555" t="s">
        <v>1486</v>
      </c>
      <c r="F802" s="567"/>
      <c r="G802" s="567"/>
      <c r="H802" s="567"/>
      <c r="I802" s="567"/>
      <c r="J802" s="567"/>
      <c r="K802" s="567"/>
      <c r="L802" s="567"/>
      <c r="M802" s="567"/>
      <c r="N802" s="567">
        <v>1</v>
      </c>
      <c r="O802" s="567">
        <v>406</v>
      </c>
      <c r="P802" s="560"/>
      <c r="Q802" s="568">
        <v>406</v>
      </c>
    </row>
    <row r="803" spans="1:17" ht="14.45" customHeight="1" x14ac:dyDescent="0.2">
      <c r="A803" s="554" t="s">
        <v>1553</v>
      </c>
      <c r="B803" s="555" t="s">
        <v>1342</v>
      </c>
      <c r="C803" s="555" t="s">
        <v>1343</v>
      </c>
      <c r="D803" s="555" t="s">
        <v>1346</v>
      </c>
      <c r="E803" s="555" t="s">
        <v>1347</v>
      </c>
      <c r="F803" s="567"/>
      <c r="G803" s="567"/>
      <c r="H803" s="567"/>
      <c r="I803" s="567"/>
      <c r="J803" s="567"/>
      <c r="K803" s="567"/>
      <c r="L803" s="567"/>
      <c r="M803" s="567"/>
      <c r="N803" s="567">
        <v>13</v>
      </c>
      <c r="O803" s="567">
        <v>819</v>
      </c>
      <c r="P803" s="560"/>
      <c r="Q803" s="568">
        <v>63</v>
      </c>
    </row>
    <row r="804" spans="1:17" ht="14.45" customHeight="1" x14ac:dyDescent="0.2">
      <c r="A804" s="554" t="s">
        <v>1553</v>
      </c>
      <c r="B804" s="555" t="s">
        <v>1342</v>
      </c>
      <c r="C804" s="555" t="s">
        <v>1343</v>
      </c>
      <c r="D804" s="555" t="s">
        <v>1354</v>
      </c>
      <c r="E804" s="555" t="s">
        <v>1355</v>
      </c>
      <c r="F804" s="567"/>
      <c r="G804" s="567"/>
      <c r="H804" s="567"/>
      <c r="I804" s="567"/>
      <c r="J804" s="567">
        <v>1</v>
      </c>
      <c r="K804" s="567">
        <v>185</v>
      </c>
      <c r="L804" s="567"/>
      <c r="M804" s="567">
        <v>185</v>
      </c>
      <c r="N804" s="567">
        <v>2</v>
      </c>
      <c r="O804" s="567">
        <v>390</v>
      </c>
      <c r="P804" s="560"/>
      <c r="Q804" s="568">
        <v>195</v>
      </c>
    </row>
    <row r="805" spans="1:17" ht="14.45" customHeight="1" x14ac:dyDescent="0.2">
      <c r="A805" s="554" t="s">
        <v>1553</v>
      </c>
      <c r="B805" s="555" t="s">
        <v>1342</v>
      </c>
      <c r="C805" s="555" t="s">
        <v>1343</v>
      </c>
      <c r="D805" s="555" t="s">
        <v>1362</v>
      </c>
      <c r="E805" s="555" t="s">
        <v>1363</v>
      </c>
      <c r="F805" s="567"/>
      <c r="G805" s="567"/>
      <c r="H805" s="567"/>
      <c r="I805" s="567"/>
      <c r="J805" s="567"/>
      <c r="K805" s="567"/>
      <c r="L805" s="567"/>
      <c r="M805" s="567"/>
      <c r="N805" s="567">
        <v>2</v>
      </c>
      <c r="O805" s="567">
        <v>728</v>
      </c>
      <c r="P805" s="560"/>
      <c r="Q805" s="568">
        <v>364</v>
      </c>
    </row>
    <row r="806" spans="1:17" ht="14.45" customHeight="1" x14ac:dyDescent="0.2">
      <c r="A806" s="554" t="s">
        <v>1553</v>
      </c>
      <c r="B806" s="555" t="s">
        <v>1342</v>
      </c>
      <c r="C806" s="555" t="s">
        <v>1343</v>
      </c>
      <c r="D806" s="555" t="s">
        <v>1374</v>
      </c>
      <c r="E806" s="555" t="s">
        <v>1375</v>
      </c>
      <c r="F806" s="567">
        <v>1</v>
      </c>
      <c r="G806" s="567">
        <v>50</v>
      </c>
      <c r="H806" s="567"/>
      <c r="I806" s="567">
        <v>50</v>
      </c>
      <c r="J806" s="567"/>
      <c r="K806" s="567"/>
      <c r="L806" s="567"/>
      <c r="M806" s="567"/>
      <c r="N806" s="567"/>
      <c r="O806" s="567"/>
      <c r="P806" s="560"/>
      <c r="Q806" s="568"/>
    </row>
    <row r="807" spans="1:17" ht="14.45" customHeight="1" x14ac:dyDescent="0.2">
      <c r="A807" s="554" t="s">
        <v>1553</v>
      </c>
      <c r="B807" s="555" t="s">
        <v>1342</v>
      </c>
      <c r="C807" s="555" t="s">
        <v>1343</v>
      </c>
      <c r="D807" s="555" t="s">
        <v>1378</v>
      </c>
      <c r="E807" s="555" t="s">
        <v>1379</v>
      </c>
      <c r="F807" s="567"/>
      <c r="G807" s="567"/>
      <c r="H807" s="567"/>
      <c r="I807" s="567"/>
      <c r="J807" s="567">
        <v>1</v>
      </c>
      <c r="K807" s="567">
        <v>39</v>
      </c>
      <c r="L807" s="567"/>
      <c r="M807" s="567">
        <v>39</v>
      </c>
      <c r="N807" s="567">
        <v>1</v>
      </c>
      <c r="O807" s="567">
        <v>40</v>
      </c>
      <c r="P807" s="560"/>
      <c r="Q807" s="568">
        <v>40</v>
      </c>
    </row>
    <row r="808" spans="1:17" ht="14.45" customHeight="1" x14ac:dyDescent="0.2">
      <c r="A808" s="554" t="s">
        <v>1553</v>
      </c>
      <c r="B808" s="555" t="s">
        <v>1342</v>
      </c>
      <c r="C808" s="555" t="s">
        <v>1343</v>
      </c>
      <c r="D808" s="555" t="s">
        <v>1380</v>
      </c>
      <c r="E808" s="555" t="s">
        <v>1381</v>
      </c>
      <c r="F808" s="567">
        <v>1</v>
      </c>
      <c r="G808" s="567">
        <v>268</v>
      </c>
      <c r="H808" s="567"/>
      <c r="I808" s="567">
        <v>268</v>
      </c>
      <c r="J808" s="567"/>
      <c r="K808" s="567"/>
      <c r="L808" s="567"/>
      <c r="M808" s="567"/>
      <c r="N808" s="567"/>
      <c r="O808" s="567"/>
      <c r="P808" s="560"/>
      <c r="Q808" s="568"/>
    </row>
    <row r="809" spans="1:17" ht="14.45" customHeight="1" x14ac:dyDescent="0.2">
      <c r="A809" s="554" t="s">
        <v>1553</v>
      </c>
      <c r="B809" s="555" t="s">
        <v>1342</v>
      </c>
      <c r="C809" s="555" t="s">
        <v>1343</v>
      </c>
      <c r="D809" s="555" t="s">
        <v>1390</v>
      </c>
      <c r="E809" s="555" t="s">
        <v>1391</v>
      </c>
      <c r="F809" s="567"/>
      <c r="G809" s="567"/>
      <c r="H809" s="567"/>
      <c r="I809" s="567"/>
      <c r="J809" s="567"/>
      <c r="K809" s="567"/>
      <c r="L809" s="567"/>
      <c r="M809" s="567"/>
      <c r="N809" s="567">
        <v>3</v>
      </c>
      <c r="O809" s="567">
        <v>1623</v>
      </c>
      <c r="P809" s="560"/>
      <c r="Q809" s="568">
        <v>541</v>
      </c>
    </row>
    <row r="810" spans="1:17" ht="14.45" customHeight="1" x14ac:dyDescent="0.2">
      <c r="A810" s="554" t="s">
        <v>1553</v>
      </c>
      <c r="B810" s="555" t="s">
        <v>1342</v>
      </c>
      <c r="C810" s="555" t="s">
        <v>1343</v>
      </c>
      <c r="D810" s="555" t="s">
        <v>1394</v>
      </c>
      <c r="E810" s="555" t="s">
        <v>1395</v>
      </c>
      <c r="F810" s="567"/>
      <c r="G810" s="567"/>
      <c r="H810" s="567"/>
      <c r="I810" s="567"/>
      <c r="J810" s="567"/>
      <c r="K810" s="567"/>
      <c r="L810" s="567"/>
      <c r="M810" s="567"/>
      <c r="N810" s="567">
        <v>3</v>
      </c>
      <c r="O810" s="567">
        <v>1200</v>
      </c>
      <c r="P810" s="560"/>
      <c r="Q810" s="568">
        <v>400</v>
      </c>
    </row>
    <row r="811" spans="1:17" ht="14.45" customHeight="1" x14ac:dyDescent="0.2">
      <c r="A811" s="554" t="s">
        <v>1553</v>
      </c>
      <c r="B811" s="555" t="s">
        <v>1342</v>
      </c>
      <c r="C811" s="555" t="s">
        <v>1343</v>
      </c>
      <c r="D811" s="555" t="s">
        <v>1406</v>
      </c>
      <c r="E811" s="555" t="s">
        <v>1407</v>
      </c>
      <c r="F811" s="567">
        <v>1</v>
      </c>
      <c r="G811" s="567">
        <v>500</v>
      </c>
      <c r="H811" s="567"/>
      <c r="I811" s="567">
        <v>500</v>
      </c>
      <c r="J811" s="567">
        <v>1</v>
      </c>
      <c r="K811" s="567">
        <v>504</v>
      </c>
      <c r="L811" s="567"/>
      <c r="M811" s="567">
        <v>504</v>
      </c>
      <c r="N811" s="567">
        <v>2</v>
      </c>
      <c r="O811" s="567">
        <v>1084</v>
      </c>
      <c r="P811" s="560"/>
      <c r="Q811" s="568">
        <v>542</v>
      </c>
    </row>
    <row r="812" spans="1:17" ht="14.45" customHeight="1" x14ac:dyDescent="0.2">
      <c r="A812" s="554" t="s">
        <v>1553</v>
      </c>
      <c r="B812" s="555" t="s">
        <v>1342</v>
      </c>
      <c r="C812" s="555" t="s">
        <v>1343</v>
      </c>
      <c r="D812" s="555" t="s">
        <v>1418</v>
      </c>
      <c r="E812" s="555" t="s">
        <v>1419</v>
      </c>
      <c r="F812" s="567"/>
      <c r="G812" s="567"/>
      <c r="H812" s="567"/>
      <c r="I812" s="567"/>
      <c r="J812" s="567"/>
      <c r="K812" s="567"/>
      <c r="L812" s="567"/>
      <c r="M812" s="567"/>
      <c r="N812" s="567">
        <v>8</v>
      </c>
      <c r="O812" s="567">
        <v>1520</v>
      </c>
      <c r="P812" s="560"/>
      <c r="Q812" s="568">
        <v>190</v>
      </c>
    </row>
    <row r="813" spans="1:17" ht="14.45" customHeight="1" x14ac:dyDescent="0.2">
      <c r="A813" s="554" t="s">
        <v>1553</v>
      </c>
      <c r="B813" s="555" t="s">
        <v>1342</v>
      </c>
      <c r="C813" s="555" t="s">
        <v>1343</v>
      </c>
      <c r="D813" s="555" t="s">
        <v>1420</v>
      </c>
      <c r="E813" s="555" t="s">
        <v>1421</v>
      </c>
      <c r="F813" s="567">
        <v>8</v>
      </c>
      <c r="G813" s="567">
        <v>696</v>
      </c>
      <c r="H813" s="567"/>
      <c r="I813" s="567">
        <v>87</v>
      </c>
      <c r="J813" s="567">
        <v>4</v>
      </c>
      <c r="K813" s="567">
        <v>352</v>
      </c>
      <c r="L813" s="567"/>
      <c r="M813" s="567">
        <v>88</v>
      </c>
      <c r="N813" s="567">
        <v>10</v>
      </c>
      <c r="O813" s="567">
        <v>930</v>
      </c>
      <c r="P813" s="560"/>
      <c r="Q813" s="568">
        <v>93</v>
      </c>
    </row>
    <row r="814" spans="1:17" ht="14.45" customHeight="1" x14ac:dyDescent="0.2">
      <c r="A814" s="554" t="s">
        <v>1553</v>
      </c>
      <c r="B814" s="555" t="s">
        <v>1342</v>
      </c>
      <c r="C814" s="555" t="s">
        <v>1343</v>
      </c>
      <c r="D814" s="555" t="s">
        <v>1428</v>
      </c>
      <c r="E814" s="555" t="s">
        <v>1429</v>
      </c>
      <c r="F814" s="567">
        <v>1</v>
      </c>
      <c r="G814" s="567">
        <v>178</v>
      </c>
      <c r="H814" s="567"/>
      <c r="I814" s="567">
        <v>178</v>
      </c>
      <c r="J814" s="567"/>
      <c r="K814" s="567"/>
      <c r="L814" s="567"/>
      <c r="M814" s="567"/>
      <c r="N814" s="567"/>
      <c r="O814" s="567"/>
      <c r="P814" s="560"/>
      <c r="Q814" s="568"/>
    </row>
    <row r="815" spans="1:17" ht="14.45" customHeight="1" x14ac:dyDescent="0.2">
      <c r="A815" s="554" t="s">
        <v>1553</v>
      </c>
      <c r="B815" s="555" t="s">
        <v>1342</v>
      </c>
      <c r="C815" s="555" t="s">
        <v>1343</v>
      </c>
      <c r="D815" s="555" t="s">
        <v>1430</v>
      </c>
      <c r="E815" s="555" t="s">
        <v>1431</v>
      </c>
      <c r="F815" s="567">
        <v>1</v>
      </c>
      <c r="G815" s="567">
        <v>267</v>
      </c>
      <c r="H815" s="567"/>
      <c r="I815" s="567">
        <v>267</v>
      </c>
      <c r="J815" s="567"/>
      <c r="K815" s="567"/>
      <c r="L815" s="567"/>
      <c r="M815" s="567"/>
      <c r="N815" s="567"/>
      <c r="O815" s="567"/>
      <c r="P815" s="560"/>
      <c r="Q815" s="568"/>
    </row>
    <row r="816" spans="1:17" ht="14.45" customHeight="1" x14ac:dyDescent="0.2">
      <c r="A816" s="554" t="s">
        <v>1553</v>
      </c>
      <c r="B816" s="555" t="s">
        <v>1342</v>
      </c>
      <c r="C816" s="555" t="s">
        <v>1343</v>
      </c>
      <c r="D816" s="555" t="s">
        <v>1449</v>
      </c>
      <c r="E816" s="555" t="s">
        <v>1450</v>
      </c>
      <c r="F816" s="567">
        <v>1</v>
      </c>
      <c r="G816" s="567">
        <v>109</v>
      </c>
      <c r="H816" s="567"/>
      <c r="I816" s="567">
        <v>109</v>
      </c>
      <c r="J816" s="567">
        <v>1</v>
      </c>
      <c r="K816" s="567">
        <v>110</v>
      </c>
      <c r="L816" s="567"/>
      <c r="M816" s="567">
        <v>110</v>
      </c>
      <c r="N816" s="567">
        <v>2</v>
      </c>
      <c r="O816" s="567">
        <v>234</v>
      </c>
      <c r="P816" s="560"/>
      <c r="Q816" s="568">
        <v>117</v>
      </c>
    </row>
    <row r="817" spans="1:17" ht="14.45" customHeight="1" x14ac:dyDescent="0.2">
      <c r="A817" s="554" t="s">
        <v>1553</v>
      </c>
      <c r="B817" s="555" t="s">
        <v>1342</v>
      </c>
      <c r="C817" s="555" t="s">
        <v>1343</v>
      </c>
      <c r="D817" s="555" t="s">
        <v>1451</v>
      </c>
      <c r="E817" s="555" t="s">
        <v>1452</v>
      </c>
      <c r="F817" s="567"/>
      <c r="G817" s="567"/>
      <c r="H817" s="567"/>
      <c r="I817" s="567"/>
      <c r="J817" s="567">
        <v>2</v>
      </c>
      <c r="K817" s="567">
        <v>636</v>
      </c>
      <c r="L817" s="567"/>
      <c r="M817" s="567">
        <v>318</v>
      </c>
      <c r="N817" s="567"/>
      <c r="O817" s="567"/>
      <c r="P817" s="560"/>
      <c r="Q817" s="568"/>
    </row>
    <row r="818" spans="1:17" ht="14.45" customHeight="1" x14ac:dyDescent="0.2">
      <c r="A818" s="554" t="s">
        <v>1554</v>
      </c>
      <c r="B818" s="555" t="s">
        <v>1342</v>
      </c>
      <c r="C818" s="555" t="s">
        <v>1343</v>
      </c>
      <c r="D818" s="555" t="s">
        <v>1346</v>
      </c>
      <c r="E818" s="555" t="s">
        <v>1347</v>
      </c>
      <c r="F818" s="567">
        <v>407</v>
      </c>
      <c r="G818" s="567">
        <v>24013</v>
      </c>
      <c r="H818" s="567"/>
      <c r="I818" s="567">
        <v>59</v>
      </c>
      <c r="J818" s="567">
        <v>333</v>
      </c>
      <c r="K818" s="567">
        <v>19647</v>
      </c>
      <c r="L818" s="567"/>
      <c r="M818" s="567">
        <v>59</v>
      </c>
      <c r="N818" s="567">
        <v>461</v>
      </c>
      <c r="O818" s="567">
        <v>29043</v>
      </c>
      <c r="P818" s="560"/>
      <c r="Q818" s="568">
        <v>63</v>
      </c>
    </row>
    <row r="819" spans="1:17" ht="14.45" customHeight="1" x14ac:dyDescent="0.2">
      <c r="A819" s="554" t="s">
        <v>1554</v>
      </c>
      <c r="B819" s="555" t="s">
        <v>1342</v>
      </c>
      <c r="C819" s="555" t="s">
        <v>1343</v>
      </c>
      <c r="D819" s="555" t="s">
        <v>1348</v>
      </c>
      <c r="E819" s="555" t="s">
        <v>1349</v>
      </c>
      <c r="F819" s="567">
        <v>105</v>
      </c>
      <c r="G819" s="567">
        <v>13860</v>
      </c>
      <c r="H819" s="567"/>
      <c r="I819" s="567">
        <v>132</v>
      </c>
      <c r="J819" s="567">
        <v>92</v>
      </c>
      <c r="K819" s="567">
        <v>12236</v>
      </c>
      <c r="L819" s="567"/>
      <c r="M819" s="567">
        <v>133</v>
      </c>
      <c r="N819" s="567">
        <v>83</v>
      </c>
      <c r="O819" s="567">
        <v>11869</v>
      </c>
      <c r="P819" s="560"/>
      <c r="Q819" s="568">
        <v>143</v>
      </c>
    </row>
    <row r="820" spans="1:17" ht="14.45" customHeight="1" x14ac:dyDescent="0.2">
      <c r="A820" s="554" t="s">
        <v>1554</v>
      </c>
      <c r="B820" s="555" t="s">
        <v>1342</v>
      </c>
      <c r="C820" s="555" t="s">
        <v>1343</v>
      </c>
      <c r="D820" s="555" t="s">
        <v>1350</v>
      </c>
      <c r="E820" s="555" t="s">
        <v>1351</v>
      </c>
      <c r="F820" s="567">
        <v>4</v>
      </c>
      <c r="G820" s="567">
        <v>760</v>
      </c>
      <c r="H820" s="567"/>
      <c r="I820" s="567">
        <v>190</v>
      </c>
      <c r="J820" s="567">
        <v>4</v>
      </c>
      <c r="K820" s="567">
        <v>768</v>
      </c>
      <c r="L820" s="567"/>
      <c r="M820" s="567">
        <v>192</v>
      </c>
      <c r="N820" s="567">
        <v>3</v>
      </c>
      <c r="O820" s="567">
        <v>621</v>
      </c>
      <c r="P820" s="560"/>
      <c r="Q820" s="568">
        <v>207</v>
      </c>
    </row>
    <row r="821" spans="1:17" ht="14.45" customHeight="1" x14ac:dyDescent="0.2">
      <c r="A821" s="554" t="s">
        <v>1554</v>
      </c>
      <c r="B821" s="555" t="s">
        <v>1342</v>
      </c>
      <c r="C821" s="555" t="s">
        <v>1343</v>
      </c>
      <c r="D821" s="555" t="s">
        <v>1352</v>
      </c>
      <c r="E821" s="555" t="s">
        <v>1353</v>
      </c>
      <c r="F821" s="567">
        <v>42</v>
      </c>
      <c r="G821" s="567">
        <v>17262</v>
      </c>
      <c r="H821" s="567"/>
      <c r="I821" s="567">
        <v>411</v>
      </c>
      <c r="J821" s="567">
        <v>36</v>
      </c>
      <c r="K821" s="567">
        <v>14868</v>
      </c>
      <c r="L821" s="567"/>
      <c r="M821" s="567">
        <v>413</v>
      </c>
      <c r="N821" s="567">
        <v>41</v>
      </c>
      <c r="O821" s="567">
        <v>18081</v>
      </c>
      <c r="P821" s="560"/>
      <c r="Q821" s="568">
        <v>441</v>
      </c>
    </row>
    <row r="822" spans="1:17" ht="14.45" customHeight="1" x14ac:dyDescent="0.2">
      <c r="A822" s="554" t="s">
        <v>1554</v>
      </c>
      <c r="B822" s="555" t="s">
        <v>1342</v>
      </c>
      <c r="C822" s="555" t="s">
        <v>1343</v>
      </c>
      <c r="D822" s="555" t="s">
        <v>1354</v>
      </c>
      <c r="E822" s="555" t="s">
        <v>1355</v>
      </c>
      <c r="F822" s="567">
        <v>21</v>
      </c>
      <c r="G822" s="567">
        <v>3843</v>
      </c>
      <c r="H822" s="567"/>
      <c r="I822" s="567">
        <v>183</v>
      </c>
      <c r="J822" s="567">
        <v>23</v>
      </c>
      <c r="K822" s="567">
        <v>4255</v>
      </c>
      <c r="L822" s="567"/>
      <c r="M822" s="567">
        <v>185</v>
      </c>
      <c r="N822" s="567">
        <v>17</v>
      </c>
      <c r="O822" s="567">
        <v>3315</v>
      </c>
      <c r="P822" s="560"/>
      <c r="Q822" s="568">
        <v>195</v>
      </c>
    </row>
    <row r="823" spans="1:17" ht="14.45" customHeight="1" x14ac:dyDescent="0.2">
      <c r="A823" s="554" t="s">
        <v>1554</v>
      </c>
      <c r="B823" s="555" t="s">
        <v>1342</v>
      </c>
      <c r="C823" s="555" t="s">
        <v>1343</v>
      </c>
      <c r="D823" s="555" t="s">
        <v>1358</v>
      </c>
      <c r="E823" s="555" t="s">
        <v>1359</v>
      </c>
      <c r="F823" s="567">
        <v>18</v>
      </c>
      <c r="G823" s="567">
        <v>6138</v>
      </c>
      <c r="H823" s="567"/>
      <c r="I823" s="567">
        <v>341</v>
      </c>
      <c r="J823" s="567">
        <v>10</v>
      </c>
      <c r="K823" s="567">
        <v>3440</v>
      </c>
      <c r="L823" s="567"/>
      <c r="M823" s="567">
        <v>344</v>
      </c>
      <c r="N823" s="567">
        <v>19</v>
      </c>
      <c r="O823" s="567">
        <v>6916</v>
      </c>
      <c r="P823" s="560"/>
      <c r="Q823" s="568">
        <v>364</v>
      </c>
    </row>
    <row r="824" spans="1:17" ht="14.45" customHeight="1" x14ac:dyDescent="0.2">
      <c r="A824" s="554" t="s">
        <v>1554</v>
      </c>
      <c r="B824" s="555" t="s">
        <v>1342</v>
      </c>
      <c r="C824" s="555" t="s">
        <v>1343</v>
      </c>
      <c r="D824" s="555" t="s">
        <v>1362</v>
      </c>
      <c r="E824" s="555" t="s">
        <v>1363</v>
      </c>
      <c r="F824" s="567">
        <v>223</v>
      </c>
      <c r="G824" s="567">
        <v>78273</v>
      </c>
      <c r="H824" s="567"/>
      <c r="I824" s="567">
        <v>351</v>
      </c>
      <c r="J824" s="567">
        <v>169</v>
      </c>
      <c r="K824" s="567">
        <v>59657</v>
      </c>
      <c r="L824" s="567"/>
      <c r="M824" s="567">
        <v>353</v>
      </c>
      <c r="N824" s="567">
        <v>276</v>
      </c>
      <c r="O824" s="567">
        <v>100464</v>
      </c>
      <c r="P824" s="560"/>
      <c r="Q824" s="568">
        <v>364</v>
      </c>
    </row>
    <row r="825" spans="1:17" ht="14.45" customHeight="1" x14ac:dyDescent="0.2">
      <c r="A825" s="554" t="s">
        <v>1554</v>
      </c>
      <c r="B825" s="555" t="s">
        <v>1342</v>
      </c>
      <c r="C825" s="555" t="s">
        <v>1343</v>
      </c>
      <c r="D825" s="555" t="s">
        <v>1368</v>
      </c>
      <c r="E825" s="555" t="s">
        <v>1369</v>
      </c>
      <c r="F825" s="567">
        <v>5</v>
      </c>
      <c r="G825" s="567">
        <v>590</v>
      </c>
      <c r="H825" s="567"/>
      <c r="I825" s="567">
        <v>118</v>
      </c>
      <c r="J825" s="567">
        <v>6</v>
      </c>
      <c r="K825" s="567">
        <v>714</v>
      </c>
      <c r="L825" s="567"/>
      <c r="M825" s="567">
        <v>119</v>
      </c>
      <c r="N825" s="567">
        <v>5</v>
      </c>
      <c r="O825" s="567">
        <v>645</v>
      </c>
      <c r="P825" s="560"/>
      <c r="Q825" s="568">
        <v>129</v>
      </c>
    </row>
    <row r="826" spans="1:17" ht="14.45" customHeight="1" x14ac:dyDescent="0.2">
      <c r="A826" s="554" t="s">
        <v>1554</v>
      </c>
      <c r="B826" s="555" t="s">
        <v>1342</v>
      </c>
      <c r="C826" s="555" t="s">
        <v>1343</v>
      </c>
      <c r="D826" s="555" t="s">
        <v>1378</v>
      </c>
      <c r="E826" s="555" t="s">
        <v>1379</v>
      </c>
      <c r="F826" s="567">
        <v>5</v>
      </c>
      <c r="G826" s="567">
        <v>190</v>
      </c>
      <c r="H826" s="567"/>
      <c r="I826" s="567">
        <v>38</v>
      </c>
      <c r="J826" s="567">
        <v>6</v>
      </c>
      <c r="K826" s="567">
        <v>234</v>
      </c>
      <c r="L826" s="567"/>
      <c r="M826" s="567">
        <v>39</v>
      </c>
      <c r="N826" s="567">
        <v>11</v>
      </c>
      <c r="O826" s="567">
        <v>440</v>
      </c>
      <c r="P826" s="560"/>
      <c r="Q826" s="568">
        <v>40</v>
      </c>
    </row>
    <row r="827" spans="1:17" ht="14.45" customHeight="1" x14ac:dyDescent="0.2">
      <c r="A827" s="554" t="s">
        <v>1554</v>
      </c>
      <c r="B827" s="555" t="s">
        <v>1342</v>
      </c>
      <c r="C827" s="555" t="s">
        <v>1343</v>
      </c>
      <c r="D827" s="555" t="s">
        <v>1380</v>
      </c>
      <c r="E827" s="555" t="s">
        <v>1381</v>
      </c>
      <c r="F827" s="567"/>
      <c r="G827" s="567"/>
      <c r="H827" s="567"/>
      <c r="I827" s="567"/>
      <c r="J827" s="567">
        <v>1</v>
      </c>
      <c r="K827" s="567">
        <v>270</v>
      </c>
      <c r="L827" s="567"/>
      <c r="M827" s="567">
        <v>270</v>
      </c>
      <c r="N827" s="567"/>
      <c r="O827" s="567"/>
      <c r="P827" s="560"/>
      <c r="Q827" s="568"/>
    </row>
    <row r="828" spans="1:17" ht="14.45" customHeight="1" x14ac:dyDescent="0.2">
      <c r="A828" s="554" t="s">
        <v>1554</v>
      </c>
      <c r="B828" s="555" t="s">
        <v>1342</v>
      </c>
      <c r="C828" s="555" t="s">
        <v>1343</v>
      </c>
      <c r="D828" s="555" t="s">
        <v>1386</v>
      </c>
      <c r="E828" s="555" t="s">
        <v>1387</v>
      </c>
      <c r="F828" s="567">
        <v>372</v>
      </c>
      <c r="G828" s="567">
        <v>114576</v>
      </c>
      <c r="H828" s="567"/>
      <c r="I828" s="567">
        <v>308</v>
      </c>
      <c r="J828" s="567">
        <v>299</v>
      </c>
      <c r="K828" s="567">
        <v>92690</v>
      </c>
      <c r="L828" s="567"/>
      <c r="M828" s="567">
        <v>310</v>
      </c>
      <c r="N828" s="567">
        <v>437</v>
      </c>
      <c r="O828" s="567">
        <v>145521</v>
      </c>
      <c r="P828" s="560"/>
      <c r="Q828" s="568">
        <v>333</v>
      </c>
    </row>
    <row r="829" spans="1:17" ht="14.45" customHeight="1" x14ac:dyDescent="0.2">
      <c r="A829" s="554" t="s">
        <v>1554</v>
      </c>
      <c r="B829" s="555" t="s">
        <v>1342</v>
      </c>
      <c r="C829" s="555" t="s">
        <v>1343</v>
      </c>
      <c r="D829" s="555" t="s">
        <v>1390</v>
      </c>
      <c r="E829" s="555" t="s">
        <v>1391</v>
      </c>
      <c r="F829" s="567">
        <v>127</v>
      </c>
      <c r="G829" s="567">
        <v>63373</v>
      </c>
      <c r="H829" s="567"/>
      <c r="I829" s="567">
        <v>499</v>
      </c>
      <c r="J829" s="567">
        <v>130</v>
      </c>
      <c r="K829" s="567">
        <v>65390</v>
      </c>
      <c r="L829" s="567"/>
      <c r="M829" s="567">
        <v>503</v>
      </c>
      <c r="N829" s="567">
        <v>173</v>
      </c>
      <c r="O829" s="567">
        <v>93593</v>
      </c>
      <c r="P829" s="560"/>
      <c r="Q829" s="568">
        <v>541</v>
      </c>
    </row>
    <row r="830" spans="1:17" ht="14.45" customHeight="1" x14ac:dyDescent="0.2">
      <c r="A830" s="554" t="s">
        <v>1554</v>
      </c>
      <c r="B830" s="555" t="s">
        <v>1342</v>
      </c>
      <c r="C830" s="555" t="s">
        <v>1343</v>
      </c>
      <c r="D830" s="555" t="s">
        <v>1394</v>
      </c>
      <c r="E830" s="555" t="s">
        <v>1395</v>
      </c>
      <c r="F830" s="567">
        <v>468</v>
      </c>
      <c r="G830" s="567">
        <v>175968</v>
      </c>
      <c r="H830" s="567"/>
      <c r="I830" s="567">
        <v>376</v>
      </c>
      <c r="J830" s="567">
        <v>395</v>
      </c>
      <c r="K830" s="567">
        <v>150100</v>
      </c>
      <c r="L830" s="567"/>
      <c r="M830" s="567">
        <v>380</v>
      </c>
      <c r="N830" s="567">
        <v>503</v>
      </c>
      <c r="O830" s="567">
        <v>201200</v>
      </c>
      <c r="P830" s="560"/>
      <c r="Q830" s="568">
        <v>400</v>
      </c>
    </row>
    <row r="831" spans="1:17" ht="14.45" customHeight="1" x14ac:dyDescent="0.2">
      <c r="A831" s="554" t="s">
        <v>1554</v>
      </c>
      <c r="B831" s="555" t="s">
        <v>1342</v>
      </c>
      <c r="C831" s="555" t="s">
        <v>1343</v>
      </c>
      <c r="D831" s="555" t="s">
        <v>1398</v>
      </c>
      <c r="E831" s="555" t="s">
        <v>1399</v>
      </c>
      <c r="F831" s="567">
        <v>1</v>
      </c>
      <c r="G831" s="567">
        <v>12</v>
      </c>
      <c r="H831" s="567"/>
      <c r="I831" s="567">
        <v>12</v>
      </c>
      <c r="J831" s="567">
        <v>1</v>
      </c>
      <c r="K831" s="567">
        <v>12</v>
      </c>
      <c r="L831" s="567"/>
      <c r="M831" s="567">
        <v>12</v>
      </c>
      <c r="N831" s="567">
        <v>1</v>
      </c>
      <c r="O831" s="567">
        <v>13</v>
      </c>
      <c r="P831" s="560"/>
      <c r="Q831" s="568">
        <v>13</v>
      </c>
    </row>
    <row r="832" spans="1:17" ht="14.45" customHeight="1" x14ac:dyDescent="0.2">
      <c r="A832" s="554" t="s">
        <v>1554</v>
      </c>
      <c r="B832" s="555" t="s">
        <v>1342</v>
      </c>
      <c r="C832" s="555" t="s">
        <v>1343</v>
      </c>
      <c r="D832" s="555" t="s">
        <v>1402</v>
      </c>
      <c r="E832" s="555" t="s">
        <v>1403</v>
      </c>
      <c r="F832" s="567">
        <v>22</v>
      </c>
      <c r="G832" s="567">
        <v>2486</v>
      </c>
      <c r="H832" s="567"/>
      <c r="I832" s="567">
        <v>113</v>
      </c>
      <c r="J832" s="567">
        <v>10</v>
      </c>
      <c r="K832" s="567">
        <v>1140</v>
      </c>
      <c r="L832" s="567"/>
      <c r="M832" s="567">
        <v>114</v>
      </c>
      <c r="N832" s="567">
        <v>20</v>
      </c>
      <c r="O832" s="567">
        <v>2440</v>
      </c>
      <c r="P832" s="560"/>
      <c r="Q832" s="568">
        <v>122</v>
      </c>
    </row>
    <row r="833" spans="1:17" ht="14.45" customHeight="1" x14ac:dyDescent="0.2">
      <c r="A833" s="554" t="s">
        <v>1554</v>
      </c>
      <c r="B833" s="555" t="s">
        <v>1342</v>
      </c>
      <c r="C833" s="555" t="s">
        <v>1343</v>
      </c>
      <c r="D833" s="555" t="s">
        <v>1404</v>
      </c>
      <c r="E833" s="555" t="s">
        <v>1405</v>
      </c>
      <c r="F833" s="567">
        <v>1</v>
      </c>
      <c r="G833" s="567">
        <v>126</v>
      </c>
      <c r="H833" s="567"/>
      <c r="I833" s="567">
        <v>126</v>
      </c>
      <c r="J833" s="567"/>
      <c r="K833" s="567"/>
      <c r="L833" s="567"/>
      <c r="M833" s="567"/>
      <c r="N833" s="567">
        <v>2</v>
      </c>
      <c r="O833" s="567">
        <v>274</v>
      </c>
      <c r="P833" s="560"/>
      <c r="Q833" s="568">
        <v>137</v>
      </c>
    </row>
    <row r="834" spans="1:17" ht="14.45" customHeight="1" x14ac:dyDescent="0.2">
      <c r="A834" s="554" t="s">
        <v>1554</v>
      </c>
      <c r="B834" s="555" t="s">
        <v>1342</v>
      </c>
      <c r="C834" s="555" t="s">
        <v>1343</v>
      </c>
      <c r="D834" s="555" t="s">
        <v>1406</v>
      </c>
      <c r="E834" s="555" t="s">
        <v>1407</v>
      </c>
      <c r="F834" s="567">
        <v>8</v>
      </c>
      <c r="G834" s="567">
        <v>4000</v>
      </c>
      <c r="H834" s="567"/>
      <c r="I834" s="567">
        <v>500</v>
      </c>
      <c r="J834" s="567">
        <v>20</v>
      </c>
      <c r="K834" s="567">
        <v>10080</v>
      </c>
      <c r="L834" s="567"/>
      <c r="M834" s="567">
        <v>504</v>
      </c>
      <c r="N834" s="567">
        <v>24</v>
      </c>
      <c r="O834" s="567">
        <v>13008</v>
      </c>
      <c r="P834" s="560"/>
      <c r="Q834" s="568">
        <v>542</v>
      </c>
    </row>
    <row r="835" spans="1:17" ht="14.45" customHeight="1" x14ac:dyDescent="0.2">
      <c r="A835" s="554" t="s">
        <v>1554</v>
      </c>
      <c r="B835" s="555" t="s">
        <v>1342</v>
      </c>
      <c r="C835" s="555" t="s">
        <v>1343</v>
      </c>
      <c r="D835" s="555" t="s">
        <v>1408</v>
      </c>
      <c r="E835" s="555" t="s">
        <v>1409</v>
      </c>
      <c r="F835" s="567">
        <v>12</v>
      </c>
      <c r="G835" s="567">
        <v>5556</v>
      </c>
      <c r="H835" s="567"/>
      <c r="I835" s="567">
        <v>463</v>
      </c>
      <c r="J835" s="567">
        <v>6</v>
      </c>
      <c r="K835" s="567">
        <v>2802</v>
      </c>
      <c r="L835" s="567"/>
      <c r="M835" s="567">
        <v>467</v>
      </c>
      <c r="N835" s="567">
        <v>18</v>
      </c>
      <c r="O835" s="567">
        <v>8874</v>
      </c>
      <c r="P835" s="560"/>
      <c r="Q835" s="568">
        <v>493</v>
      </c>
    </row>
    <row r="836" spans="1:17" ht="14.45" customHeight="1" x14ac:dyDescent="0.2">
      <c r="A836" s="554" t="s">
        <v>1554</v>
      </c>
      <c r="B836" s="555" t="s">
        <v>1342</v>
      </c>
      <c r="C836" s="555" t="s">
        <v>1343</v>
      </c>
      <c r="D836" s="555" t="s">
        <v>1410</v>
      </c>
      <c r="E836" s="555" t="s">
        <v>1411</v>
      </c>
      <c r="F836" s="567">
        <v>100</v>
      </c>
      <c r="G836" s="567">
        <v>5900</v>
      </c>
      <c r="H836" s="567"/>
      <c r="I836" s="567">
        <v>59</v>
      </c>
      <c r="J836" s="567">
        <v>38</v>
      </c>
      <c r="K836" s="567">
        <v>2242</v>
      </c>
      <c r="L836" s="567"/>
      <c r="M836" s="567">
        <v>59</v>
      </c>
      <c r="N836" s="567">
        <v>84</v>
      </c>
      <c r="O836" s="567">
        <v>5292</v>
      </c>
      <c r="P836" s="560"/>
      <c r="Q836" s="568">
        <v>63</v>
      </c>
    </row>
    <row r="837" spans="1:17" ht="14.45" customHeight="1" x14ac:dyDescent="0.2">
      <c r="A837" s="554" t="s">
        <v>1554</v>
      </c>
      <c r="B837" s="555" t="s">
        <v>1342</v>
      </c>
      <c r="C837" s="555" t="s">
        <v>1343</v>
      </c>
      <c r="D837" s="555" t="s">
        <v>1414</v>
      </c>
      <c r="E837" s="555" t="s">
        <v>1415</v>
      </c>
      <c r="F837" s="567"/>
      <c r="G837" s="567"/>
      <c r="H837" s="567"/>
      <c r="I837" s="567"/>
      <c r="J837" s="567">
        <v>4</v>
      </c>
      <c r="K837" s="567">
        <v>42120</v>
      </c>
      <c r="L837" s="567"/>
      <c r="M837" s="567">
        <v>10530</v>
      </c>
      <c r="N837" s="567"/>
      <c r="O837" s="567"/>
      <c r="P837" s="560"/>
      <c r="Q837" s="568"/>
    </row>
    <row r="838" spans="1:17" ht="14.45" customHeight="1" x14ac:dyDescent="0.2">
      <c r="A838" s="554" t="s">
        <v>1554</v>
      </c>
      <c r="B838" s="555" t="s">
        <v>1342</v>
      </c>
      <c r="C838" s="555" t="s">
        <v>1343</v>
      </c>
      <c r="D838" s="555" t="s">
        <v>1418</v>
      </c>
      <c r="E838" s="555" t="s">
        <v>1419</v>
      </c>
      <c r="F838" s="567">
        <v>1115</v>
      </c>
      <c r="G838" s="567">
        <v>199585</v>
      </c>
      <c r="H838" s="567"/>
      <c r="I838" s="567">
        <v>179</v>
      </c>
      <c r="J838" s="567">
        <v>1040</v>
      </c>
      <c r="K838" s="567">
        <v>188240</v>
      </c>
      <c r="L838" s="567"/>
      <c r="M838" s="567">
        <v>181</v>
      </c>
      <c r="N838" s="567">
        <v>1100</v>
      </c>
      <c r="O838" s="567">
        <v>209000</v>
      </c>
      <c r="P838" s="560"/>
      <c r="Q838" s="568">
        <v>190</v>
      </c>
    </row>
    <row r="839" spans="1:17" ht="14.45" customHeight="1" x14ac:dyDescent="0.2">
      <c r="A839" s="554" t="s">
        <v>1554</v>
      </c>
      <c r="B839" s="555" t="s">
        <v>1342</v>
      </c>
      <c r="C839" s="555" t="s">
        <v>1343</v>
      </c>
      <c r="D839" s="555" t="s">
        <v>1422</v>
      </c>
      <c r="E839" s="555" t="s">
        <v>1423</v>
      </c>
      <c r="F839" s="567">
        <v>3</v>
      </c>
      <c r="G839" s="567">
        <v>540</v>
      </c>
      <c r="H839" s="567"/>
      <c r="I839" s="567">
        <v>180</v>
      </c>
      <c r="J839" s="567">
        <v>1</v>
      </c>
      <c r="K839" s="567">
        <v>181</v>
      </c>
      <c r="L839" s="567"/>
      <c r="M839" s="567">
        <v>181</v>
      </c>
      <c r="N839" s="567"/>
      <c r="O839" s="567"/>
      <c r="P839" s="560"/>
      <c r="Q839" s="568"/>
    </row>
    <row r="840" spans="1:17" ht="14.45" customHeight="1" x14ac:dyDescent="0.2">
      <c r="A840" s="554" t="s">
        <v>1554</v>
      </c>
      <c r="B840" s="555" t="s">
        <v>1342</v>
      </c>
      <c r="C840" s="555" t="s">
        <v>1343</v>
      </c>
      <c r="D840" s="555" t="s">
        <v>1424</v>
      </c>
      <c r="E840" s="555" t="s">
        <v>1425</v>
      </c>
      <c r="F840" s="567">
        <v>51</v>
      </c>
      <c r="G840" s="567">
        <v>8772</v>
      </c>
      <c r="H840" s="567"/>
      <c r="I840" s="567">
        <v>172</v>
      </c>
      <c r="J840" s="567">
        <v>70</v>
      </c>
      <c r="K840" s="567">
        <v>12180</v>
      </c>
      <c r="L840" s="567"/>
      <c r="M840" s="567">
        <v>174</v>
      </c>
      <c r="N840" s="567">
        <v>68</v>
      </c>
      <c r="O840" s="567">
        <v>12444</v>
      </c>
      <c r="P840" s="560"/>
      <c r="Q840" s="568">
        <v>183</v>
      </c>
    </row>
    <row r="841" spans="1:17" ht="14.45" customHeight="1" x14ac:dyDescent="0.2">
      <c r="A841" s="554" t="s">
        <v>1554</v>
      </c>
      <c r="B841" s="555" t="s">
        <v>1342</v>
      </c>
      <c r="C841" s="555" t="s">
        <v>1343</v>
      </c>
      <c r="D841" s="555" t="s">
        <v>1428</v>
      </c>
      <c r="E841" s="555" t="s">
        <v>1429</v>
      </c>
      <c r="F841" s="567">
        <v>3</v>
      </c>
      <c r="G841" s="567">
        <v>534</v>
      </c>
      <c r="H841" s="567"/>
      <c r="I841" s="567">
        <v>178</v>
      </c>
      <c r="J841" s="567">
        <v>2</v>
      </c>
      <c r="K841" s="567">
        <v>360</v>
      </c>
      <c r="L841" s="567"/>
      <c r="M841" s="567">
        <v>180</v>
      </c>
      <c r="N841" s="567">
        <v>3</v>
      </c>
      <c r="O841" s="567">
        <v>567</v>
      </c>
      <c r="P841" s="560"/>
      <c r="Q841" s="568">
        <v>189</v>
      </c>
    </row>
    <row r="842" spans="1:17" ht="14.45" customHeight="1" x14ac:dyDescent="0.2">
      <c r="A842" s="554" t="s">
        <v>1554</v>
      </c>
      <c r="B842" s="555" t="s">
        <v>1342</v>
      </c>
      <c r="C842" s="555" t="s">
        <v>1343</v>
      </c>
      <c r="D842" s="555" t="s">
        <v>1430</v>
      </c>
      <c r="E842" s="555" t="s">
        <v>1431</v>
      </c>
      <c r="F842" s="567"/>
      <c r="G842" s="567"/>
      <c r="H842" s="567"/>
      <c r="I842" s="567"/>
      <c r="J842" s="567">
        <v>1</v>
      </c>
      <c r="K842" s="567">
        <v>269</v>
      </c>
      <c r="L842" s="567"/>
      <c r="M842" s="567">
        <v>269</v>
      </c>
      <c r="N842" s="567">
        <v>2</v>
      </c>
      <c r="O842" s="567">
        <v>576</v>
      </c>
      <c r="P842" s="560"/>
      <c r="Q842" s="568">
        <v>288</v>
      </c>
    </row>
    <row r="843" spans="1:17" ht="14.45" customHeight="1" x14ac:dyDescent="0.2">
      <c r="A843" s="554" t="s">
        <v>1554</v>
      </c>
      <c r="B843" s="555" t="s">
        <v>1342</v>
      </c>
      <c r="C843" s="555" t="s">
        <v>1343</v>
      </c>
      <c r="D843" s="555" t="s">
        <v>1432</v>
      </c>
      <c r="E843" s="555" t="s">
        <v>1433</v>
      </c>
      <c r="F843" s="567">
        <v>1</v>
      </c>
      <c r="G843" s="567">
        <v>2146</v>
      </c>
      <c r="H843" s="567"/>
      <c r="I843" s="567">
        <v>2146</v>
      </c>
      <c r="J843" s="567">
        <v>2</v>
      </c>
      <c r="K843" s="567">
        <v>4314</v>
      </c>
      <c r="L843" s="567"/>
      <c r="M843" s="567">
        <v>2157</v>
      </c>
      <c r="N843" s="567">
        <v>1</v>
      </c>
      <c r="O843" s="567">
        <v>2298</v>
      </c>
      <c r="P843" s="560"/>
      <c r="Q843" s="568">
        <v>2298</v>
      </c>
    </row>
    <row r="844" spans="1:17" ht="14.45" customHeight="1" x14ac:dyDescent="0.2">
      <c r="A844" s="554" t="s">
        <v>1554</v>
      </c>
      <c r="B844" s="555" t="s">
        <v>1342</v>
      </c>
      <c r="C844" s="555" t="s">
        <v>1343</v>
      </c>
      <c r="D844" s="555" t="s">
        <v>1434</v>
      </c>
      <c r="E844" s="555" t="s">
        <v>1435</v>
      </c>
      <c r="F844" s="567">
        <v>21</v>
      </c>
      <c r="G844" s="567">
        <v>5124</v>
      </c>
      <c r="H844" s="567"/>
      <c r="I844" s="567">
        <v>244</v>
      </c>
      <c r="J844" s="567">
        <v>31</v>
      </c>
      <c r="K844" s="567">
        <v>7626</v>
      </c>
      <c r="L844" s="567"/>
      <c r="M844" s="567">
        <v>246</v>
      </c>
      <c r="N844" s="567">
        <v>26</v>
      </c>
      <c r="O844" s="567">
        <v>6890</v>
      </c>
      <c r="P844" s="560"/>
      <c r="Q844" s="568">
        <v>265</v>
      </c>
    </row>
    <row r="845" spans="1:17" ht="14.45" customHeight="1" x14ac:dyDescent="0.2">
      <c r="A845" s="554" t="s">
        <v>1554</v>
      </c>
      <c r="B845" s="555" t="s">
        <v>1342</v>
      </c>
      <c r="C845" s="555" t="s">
        <v>1343</v>
      </c>
      <c r="D845" s="555" t="s">
        <v>1443</v>
      </c>
      <c r="E845" s="555" t="s">
        <v>1444</v>
      </c>
      <c r="F845" s="567">
        <v>8</v>
      </c>
      <c r="G845" s="567">
        <v>8600</v>
      </c>
      <c r="H845" s="567"/>
      <c r="I845" s="567">
        <v>1075</v>
      </c>
      <c r="J845" s="567">
        <v>7</v>
      </c>
      <c r="K845" s="567">
        <v>7609</v>
      </c>
      <c r="L845" s="567"/>
      <c r="M845" s="567">
        <v>1087</v>
      </c>
      <c r="N845" s="567">
        <v>9</v>
      </c>
      <c r="O845" s="567">
        <v>10008</v>
      </c>
      <c r="P845" s="560"/>
      <c r="Q845" s="568">
        <v>1112</v>
      </c>
    </row>
    <row r="846" spans="1:17" ht="14.45" customHeight="1" x14ac:dyDescent="0.2">
      <c r="A846" s="554" t="s">
        <v>1554</v>
      </c>
      <c r="B846" s="555" t="s">
        <v>1342</v>
      </c>
      <c r="C846" s="555" t="s">
        <v>1343</v>
      </c>
      <c r="D846" s="555" t="s">
        <v>1445</v>
      </c>
      <c r="E846" s="555" t="s">
        <v>1446</v>
      </c>
      <c r="F846" s="567">
        <v>1</v>
      </c>
      <c r="G846" s="567">
        <v>291</v>
      </c>
      <c r="H846" s="567"/>
      <c r="I846" s="567">
        <v>291</v>
      </c>
      <c r="J846" s="567">
        <v>2</v>
      </c>
      <c r="K846" s="567">
        <v>586</v>
      </c>
      <c r="L846" s="567"/>
      <c r="M846" s="567">
        <v>293</v>
      </c>
      <c r="N846" s="567">
        <v>3</v>
      </c>
      <c r="O846" s="567">
        <v>948</v>
      </c>
      <c r="P846" s="560"/>
      <c r="Q846" s="568">
        <v>316</v>
      </c>
    </row>
    <row r="847" spans="1:17" ht="14.45" customHeight="1" x14ac:dyDescent="0.2">
      <c r="A847" s="554" t="s">
        <v>1554</v>
      </c>
      <c r="B847" s="555" t="s">
        <v>1342</v>
      </c>
      <c r="C847" s="555" t="s">
        <v>1343</v>
      </c>
      <c r="D847" s="555" t="s">
        <v>1455</v>
      </c>
      <c r="E847" s="555" t="s">
        <v>1456</v>
      </c>
      <c r="F847" s="567"/>
      <c r="G847" s="567"/>
      <c r="H847" s="567"/>
      <c r="I847" s="567"/>
      <c r="J847" s="567"/>
      <c r="K847" s="567"/>
      <c r="L847" s="567"/>
      <c r="M847" s="567"/>
      <c r="N847" s="567">
        <v>1</v>
      </c>
      <c r="O847" s="567">
        <v>2179</v>
      </c>
      <c r="P847" s="560"/>
      <c r="Q847" s="568">
        <v>2179</v>
      </c>
    </row>
    <row r="848" spans="1:17" ht="14.45" customHeight="1" x14ac:dyDescent="0.2">
      <c r="A848" s="554" t="s">
        <v>1554</v>
      </c>
      <c r="B848" s="555" t="s">
        <v>1342</v>
      </c>
      <c r="C848" s="555" t="s">
        <v>1343</v>
      </c>
      <c r="D848" s="555" t="s">
        <v>1457</v>
      </c>
      <c r="E848" s="555" t="s">
        <v>1458</v>
      </c>
      <c r="F848" s="567"/>
      <c r="G848" s="567"/>
      <c r="H848" s="567"/>
      <c r="I848" s="567"/>
      <c r="J848" s="567"/>
      <c r="K848" s="567"/>
      <c r="L848" s="567"/>
      <c r="M848" s="567"/>
      <c r="N848" s="567">
        <v>1</v>
      </c>
      <c r="O848" s="567">
        <v>12793</v>
      </c>
      <c r="P848" s="560"/>
      <c r="Q848" s="568">
        <v>12793</v>
      </c>
    </row>
    <row r="849" spans="1:17" ht="14.45" customHeight="1" x14ac:dyDescent="0.2">
      <c r="A849" s="554" t="s">
        <v>1554</v>
      </c>
      <c r="B849" s="555" t="s">
        <v>1342</v>
      </c>
      <c r="C849" s="555" t="s">
        <v>1343</v>
      </c>
      <c r="D849" s="555" t="s">
        <v>1461</v>
      </c>
      <c r="E849" s="555" t="s">
        <v>1462</v>
      </c>
      <c r="F849" s="567">
        <v>6</v>
      </c>
      <c r="G849" s="567">
        <v>28818</v>
      </c>
      <c r="H849" s="567"/>
      <c r="I849" s="567">
        <v>4803</v>
      </c>
      <c r="J849" s="567">
        <v>7</v>
      </c>
      <c r="K849" s="567">
        <v>33768</v>
      </c>
      <c r="L849" s="567"/>
      <c r="M849" s="567">
        <v>4824</v>
      </c>
      <c r="N849" s="567">
        <v>4</v>
      </c>
      <c r="O849" s="567">
        <v>19556</v>
      </c>
      <c r="P849" s="560"/>
      <c r="Q849" s="568">
        <v>4889</v>
      </c>
    </row>
    <row r="850" spans="1:17" ht="14.45" customHeight="1" x14ac:dyDescent="0.2">
      <c r="A850" s="554" t="s">
        <v>1554</v>
      </c>
      <c r="B850" s="555" t="s">
        <v>1342</v>
      </c>
      <c r="C850" s="555" t="s">
        <v>1343</v>
      </c>
      <c r="D850" s="555" t="s">
        <v>1463</v>
      </c>
      <c r="E850" s="555" t="s">
        <v>1464</v>
      </c>
      <c r="F850" s="567">
        <v>1</v>
      </c>
      <c r="G850" s="567">
        <v>612</v>
      </c>
      <c r="H850" s="567"/>
      <c r="I850" s="567">
        <v>612</v>
      </c>
      <c r="J850" s="567">
        <v>2</v>
      </c>
      <c r="K850" s="567">
        <v>1230</v>
      </c>
      <c r="L850" s="567"/>
      <c r="M850" s="567">
        <v>615</v>
      </c>
      <c r="N850" s="567">
        <v>1</v>
      </c>
      <c r="O850" s="567">
        <v>642</v>
      </c>
      <c r="P850" s="560"/>
      <c r="Q850" s="568">
        <v>642</v>
      </c>
    </row>
    <row r="851" spans="1:17" ht="14.45" customHeight="1" x14ac:dyDescent="0.2">
      <c r="A851" s="554" t="s">
        <v>1554</v>
      </c>
      <c r="B851" s="555" t="s">
        <v>1342</v>
      </c>
      <c r="C851" s="555" t="s">
        <v>1343</v>
      </c>
      <c r="D851" s="555" t="s">
        <v>1479</v>
      </c>
      <c r="E851" s="555" t="s">
        <v>1480</v>
      </c>
      <c r="F851" s="567"/>
      <c r="G851" s="567"/>
      <c r="H851" s="567"/>
      <c r="I851" s="567"/>
      <c r="J851" s="567"/>
      <c r="K851" s="567"/>
      <c r="L851" s="567"/>
      <c r="M851" s="567"/>
      <c r="N851" s="567">
        <v>2</v>
      </c>
      <c r="O851" s="567">
        <v>6398</v>
      </c>
      <c r="P851" s="560"/>
      <c r="Q851" s="568">
        <v>3199</v>
      </c>
    </row>
    <row r="852" spans="1:17" ht="14.45" customHeight="1" x14ac:dyDescent="0.2">
      <c r="A852" s="554" t="s">
        <v>1554</v>
      </c>
      <c r="B852" s="555" t="s">
        <v>1342</v>
      </c>
      <c r="C852" s="555" t="s">
        <v>1343</v>
      </c>
      <c r="D852" s="555" t="s">
        <v>1485</v>
      </c>
      <c r="E852" s="555" t="s">
        <v>1486</v>
      </c>
      <c r="F852" s="567"/>
      <c r="G852" s="567"/>
      <c r="H852" s="567"/>
      <c r="I852" s="567"/>
      <c r="J852" s="567"/>
      <c r="K852" s="567"/>
      <c r="L852" s="567"/>
      <c r="M852" s="567"/>
      <c r="N852" s="567">
        <v>5</v>
      </c>
      <c r="O852" s="567">
        <v>2030</v>
      </c>
      <c r="P852" s="560"/>
      <c r="Q852" s="568">
        <v>406</v>
      </c>
    </row>
    <row r="853" spans="1:17" ht="14.45" customHeight="1" x14ac:dyDescent="0.2">
      <c r="A853" s="554" t="s">
        <v>1555</v>
      </c>
      <c r="B853" s="555" t="s">
        <v>1342</v>
      </c>
      <c r="C853" s="555" t="s">
        <v>1343</v>
      </c>
      <c r="D853" s="555" t="s">
        <v>1346</v>
      </c>
      <c r="E853" s="555" t="s">
        <v>1347</v>
      </c>
      <c r="F853" s="567"/>
      <c r="G853" s="567"/>
      <c r="H853" s="567"/>
      <c r="I853" s="567"/>
      <c r="J853" s="567"/>
      <c r="K853" s="567"/>
      <c r="L853" s="567"/>
      <c r="M853" s="567"/>
      <c r="N853" s="567">
        <v>1</v>
      </c>
      <c r="O853" s="567">
        <v>63</v>
      </c>
      <c r="P853" s="560"/>
      <c r="Q853" s="568">
        <v>63</v>
      </c>
    </row>
    <row r="854" spans="1:17" ht="14.45" customHeight="1" x14ac:dyDescent="0.2">
      <c r="A854" s="554" t="s">
        <v>1555</v>
      </c>
      <c r="B854" s="555" t="s">
        <v>1342</v>
      </c>
      <c r="C854" s="555" t="s">
        <v>1343</v>
      </c>
      <c r="D854" s="555" t="s">
        <v>1354</v>
      </c>
      <c r="E854" s="555" t="s">
        <v>1355</v>
      </c>
      <c r="F854" s="567"/>
      <c r="G854" s="567"/>
      <c r="H854" s="567"/>
      <c r="I854" s="567"/>
      <c r="J854" s="567"/>
      <c r="K854" s="567"/>
      <c r="L854" s="567"/>
      <c r="M854" s="567"/>
      <c r="N854" s="567">
        <v>1</v>
      </c>
      <c r="O854" s="567">
        <v>195</v>
      </c>
      <c r="P854" s="560"/>
      <c r="Q854" s="568">
        <v>195</v>
      </c>
    </row>
    <row r="855" spans="1:17" ht="14.45" customHeight="1" x14ac:dyDescent="0.2">
      <c r="A855" s="554" t="s">
        <v>1555</v>
      </c>
      <c r="B855" s="555" t="s">
        <v>1342</v>
      </c>
      <c r="C855" s="555" t="s">
        <v>1343</v>
      </c>
      <c r="D855" s="555" t="s">
        <v>1386</v>
      </c>
      <c r="E855" s="555" t="s">
        <v>1387</v>
      </c>
      <c r="F855" s="567"/>
      <c r="G855" s="567"/>
      <c r="H855" s="567"/>
      <c r="I855" s="567"/>
      <c r="J855" s="567"/>
      <c r="K855" s="567"/>
      <c r="L855" s="567"/>
      <c r="M855" s="567"/>
      <c r="N855" s="567">
        <v>1</v>
      </c>
      <c r="O855" s="567">
        <v>333</v>
      </c>
      <c r="P855" s="560"/>
      <c r="Q855" s="568">
        <v>333</v>
      </c>
    </row>
    <row r="856" spans="1:17" ht="14.45" customHeight="1" x14ac:dyDescent="0.2">
      <c r="A856" s="554" t="s">
        <v>1555</v>
      </c>
      <c r="B856" s="555" t="s">
        <v>1342</v>
      </c>
      <c r="C856" s="555" t="s">
        <v>1343</v>
      </c>
      <c r="D856" s="555" t="s">
        <v>1394</v>
      </c>
      <c r="E856" s="555" t="s">
        <v>1395</v>
      </c>
      <c r="F856" s="567"/>
      <c r="G856" s="567"/>
      <c r="H856" s="567"/>
      <c r="I856" s="567"/>
      <c r="J856" s="567"/>
      <c r="K856" s="567"/>
      <c r="L856" s="567"/>
      <c r="M856" s="567"/>
      <c r="N856" s="567">
        <v>1</v>
      </c>
      <c r="O856" s="567">
        <v>400</v>
      </c>
      <c r="P856" s="560"/>
      <c r="Q856" s="568">
        <v>400</v>
      </c>
    </row>
    <row r="857" spans="1:17" ht="14.45" customHeight="1" x14ac:dyDescent="0.2">
      <c r="A857" s="554" t="s">
        <v>1555</v>
      </c>
      <c r="B857" s="555" t="s">
        <v>1342</v>
      </c>
      <c r="C857" s="555" t="s">
        <v>1343</v>
      </c>
      <c r="D857" s="555" t="s">
        <v>1396</v>
      </c>
      <c r="E857" s="555" t="s">
        <v>1397</v>
      </c>
      <c r="F857" s="567"/>
      <c r="G857" s="567"/>
      <c r="H857" s="567"/>
      <c r="I857" s="567"/>
      <c r="J857" s="567"/>
      <c r="K857" s="567"/>
      <c r="L857" s="567"/>
      <c r="M857" s="567"/>
      <c r="N857" s="567">
        <v>1</v>
      </c>
      <c r="O857" s="567">
        <v>3375</v>
      </c>
      <c r="P857" s="560"/>
      <c r="Q857" s="568">
        <v>3375</v>
      </c>
    </row>
    <row r="858" spans="1:17" ht="14.45" customHeight="1" x14ac:dyDescent="0.2">
      <c r="A858" s="554" t="s">
        <v>1555</v>
      </c>
      <c r="B858" s="555" t="s">
        <v>1342</v>
      </c>
      <c r="C858" s="555" t="s">
        <v>1343</v>
      </c>
      <c r="D858" s="555" t="s">
        <v>1420</v>
      </c>
      <c r="E858" s="555" t="s">
        <v>1421</v>
      </c>
      <c r="F858" s="567">
        <v>4</v>
      </c>
      <c r="G858" s="567">
        <v>348</v>
      </c>
      <c r="H858" s="567"/>
      <c r="I858" s="567">
        <v>87</v>
      </c>
      <c r="J858" s="567"/>
      <c r="K858" s="567"/>
      <c r="L858" s="567"/>
      <c r="M858" s="567"/>
      <c r="N858" s="567"/>
      <c r="O858" s="567"/>
      <c r="P858" s="560"/>
      <c r="Q858" s="568"/>
    </row>
    <row r="859" spans="1:17" ht="14.45" customHeight="1" x14ac:dyDescent="0.2">
      <c r="A859" s="554" t="s">
        <v>1555</v>
      </c>
      <c r="B859" s="555" t="s">
        <v>1342</v>
      </c>
      <c r="C859" s="555" t="s">
        <v>1343</v>
      </c>
      <c r="D859" s="555" t="s">
        <v>1428</v>
      </c>
      <c r="E859" s="555" t="s">
        <v>1429</v>
      </c>
      <c r="F859" s="567">
        <v>1</v>
      </c>
      <c r="G859" s="567">
        <v>178</v>
      </c>
      <c r="H859" s="567"/>
      <c r="I859" s="567">
        <v>178</v>
      </c>
      <c r="J859" s="567"/>
      <c r="K859" s="567"/>
      <c r="L859" s="567"/>
      <c r="M859" s="567"/>
      <c r="N859" s="567"/>
      <c r="O859" s="567"/>
      <c r="P859" s="560"/>
      <c r="Q859" s="568"/>
    </row>
    <row r="860" spans="1:17" ht="14.45" customHeight="1" x14ac:dyDescent="0.2">
      <c r="A860" s="554" t="s">
        <v>1555</v>
      </c>
      <c r="B860" s="555" t="s">
        <v>1342</v>
      </c>
      <c r="C860" s="555" t="s">
        <v>1343</v>
      </c>
      <c r="D860" s="555" t="s">
        <v>1430</v>
      </c>
      <c r="E860" s="555" t="s">
        <v>1431</v>
      </c>
      <c r="F860" s="567">
        <v>1</v>
      </c>
      <c r="G860" s="567">
        <v>267</v>
      </c>
      <c r="H860" s="567"/>
      <c r="I860" s="567">
        <v>267</v>
      </c>
      <c r="J860" s="567"/>
      <c r="K860" s="567"/>
      <c r="L860" s="567"/>
      <c r="M860" s="567"/>
      <c r="N860" s="567"/>
      <c r="O860" s="567"/>
      <c r="P860" s="560"/>
      <c r="Q860" s="568"/>
    </row>
    <row r="861" spans="1:17" ht="14.45" customHeight="1" x14ac:dyDescent="0.2">
      <c r="A861" s="554" t="s">
        <v>1555</v>
      </c>
      <c r="B861" s="555" t="s">
        <v>1342</v>
      </c>
      <c r="C861" s="555" t="s">
        <v>1343</v>
      </c>
      <c r="D861" s="555" t="s">
        <v>1432</v>
      </c>
      <c r="E861" s="555" t="s">
        <v>1433</v>
      </c>
      <c r="F861" s="567"/>
      <c r="G861" s="567"/>
      <c r="H861" s="567"/>
      <c r="I861" s="567"/>
      <c r="J861" s="567"/>
      <c r="K861" s="567"/>
      <c r="L861" s="567"/>
      <c r="M861" s="567"/>
      <c r="N861" s="567">
        <v>1</v>
      </c>
      <c r="O861" s="567">
        <v>2298</v>
      </c>
      <c r="P861" s="560"/>
      <c r="Q861" s="568">
        <v>2298</v>
      </c>
    </row>
    <row r="862" spans="1:17" ht="14.45" customHeight="1" x14ac:dyDescent="0.2">
      <c r="A862" s="554" t="s">
        <v>1555</v>
      </c>
      <c r="B862" s="555" t="s">
        <v>1342</v>
      </c>
      <c r="C862" s="555" t="s">
        <v>1343</v>
      </c>
      <c r="D862" s="555" t="s">
        <v>1449</v>
      </c>
      <c r="E862" s="555" t="s">
        <v>1450</v>
      </c>
      <c r="F862" s="567">
        <v>1</v>
      </c>
      <c r="G862" s="567">
        <v>109</v>
      </c>
      <c r="H862" s="567"/>
      <c r="I862" s="567">
        <v>109</v>
      </c>
      <c r="J862" s="567"/>
      <c r="K862" s="567"/>
      <c r="L862" s="567"/>
      <c r="M862" s="567"/>
      <c r="N862" s="567"/>
      <c r="O862" s="567"/>
      <c r="P862" s="560"/>
      <c r="Q862" s="568"/>
    </row>
    <row r="863" spans="1:17" ht="14.45" customHeight="1" x14ac:dyDescent="0.2">
      <c r="A863" s="554" t="s">
        <v>1555</v>
      </c>
      <c r="B863" s="555" t="s">
        <v>1342</v>
      </c>
      <c r="C863" s="555" t="s">
        <v>1343</v>
      </c>
      <c r="D863" s="555" t="s">
        <v>1455</v>
      </c>
      <c r="E863" s="555" t="s">
        <v>1456</v>
      </c>
      <c r="F863" s="567"/>
      <c r="G863" s="567"/>
      <c r="H863" s="567"/>
      <c r="I863" s="567"/>
      <c r="J863" s="567"/>
      <c r="K863" s="567"/>
      <c r="L863" s="567"/>
      <c r="M863" s="567"/>
      <c r="N863" s="567">
        <v>1</v>
      </c>
      <c r="O863" s="567">
        <v>2179</v>
      </c>
      <c r="P863" s="560"/>
      <c r="Q863" s="568">
        <v>2179</v>
      </c>
    </row>
    <row r="864" spans="1:17" ht="14.45" customHeight="1" x14ac:dyDescent="0.2">
      <c r="A864" s="554" t="s">
        <v>1556</v>
      </c>
      <c r="B864" s="555" t="s">
        <v>1342</v>
      </c>
      <c r="C864" s="555" t="s">
        <v>1343</v>
      </c>
      <c r="D864" s="555" t="s">
        <v>1346</v>
      </c>
      <c r="E864" s="555" t="s">
        <v>1347</v>
      </c>
      <c r="F864" s="567"/>
      <c r="G864" s="567"/>
      <c r="H864" s="567"/>
      <c r="I864" s="567"/>
      <c r="J864" s="567">
        <v>2</v>
      </c>
      <c r="K864" s="567">
        <v>118</v>
      </c>
      <c r="L864" s="567"/>
      <c r="M864" s="567">
        <v>59</v>
      </c>
      <c r="N864" s="567"/>
      <c r="O864" s="567"/>
      <c r="P864" s="560"/>
      <c r="Q864" s="568"/>
    </row>
    <row r="865" spans="1:17" ht="14.45" customHeight="1" x14ac:dyDescent="0.2">
      <c r="A865" s="554" t="s">
        <v>1556</v>
      </c>
      <c r="B865" s="555" t="s">
        <v>1342</v>
      </c>
      <c r="C865" s="555" t="s">
        <v>1343</v>
      </c>
      <c r="D865" s="555" t="s">
        <v>1354</v>
      </c>
      <c r="E865" s="555" t="s">
        <v>1355</v>
      </c>
      <c r="F865" s="567">
        <v>7</v>
      </c>
      <c r="G865" s="567">
        <v>1281</v>
      </c>
      <c r="H865" s="567"/>
      <c r="I865" s="567">
        <v>183</v>
      </c>
      <c r="J865" s="567">
        <v>7</v>
      </c>
      <c r="K865" s="567">
        <v>1295</v>
      </c>
      <c r="L865" s="567"/>
      <c r="M865" s="567">
        <v>185</v>
      </c>
      <c r="N865" s="567"/>
      <c r="O865" s="567"/>
      <c r="P865" s="560"/>
      <c r="Q865" s="568"/>
    </row>
    <row r="866" spans="1:17" ht="14.45" customHeight="1" x14ac:dyDescent="0.2">
      <c r="A866" s="554" t="s">
        <v>1556</v>
      </c>
      <c r="B866" s="555" t="s">
        <v>1342</v>
      </c>
      <c r="C866" s="555" t="s">
        <v>1343</v>
      </c>
      <c r="D866" s="555" t="s">
        <v>1358</v>
      </c>
      <c r="E866" s="555" t="s">
        <v>1359</v>
      </c>
      <c r="F866" s="567">
        <v>5</v>
      </c>
      <c r="G866" s="567">
        <v>1705</v>
      </c>
      <c r="H866" s="567"/>
      <c r="I866" s="567">
        <v>341</v>
      </c>
      <c r="J866" s="567">
        <v>2</v>
      </c>
      <c r="K866" s="567">
        <v>688</v>
      </c>
      <c r="L866" s="567"/>
      <c r="M866" s="567">
        <v>344</v>
      </c>
      <c r="N866" s="567"/>
      <c r="O866" s="567"/>
      <c r="P866" s="560"/>
      <c r="Q866" s="568"/>
    </row>
    <row r="867" spans="1:17" ht="14.45" customHeight="1" x14ac:dyDescent="0.2">
      <c r="A867" s="554" t="s">
        <v>1556</v>
      </c>
      <c r="B867" s="555" t="s">
        <v>1342</v>
      </c>
      <c r="C867" s="555" t="s">
        <v>1343</v>
      </c>
      <c r="D867" s="555" t="s">
        <v>1362</v>
      </c>
      <c r="E867" s="555" t="s">
        <v>1363</v>
      </c>
      <c r="F867" s="567">
        <v>5</v>
      </c>
      <c r="G867" s="567">
        <v>1755</v>
      </c>
      <c r="H867" s="567"/>
      <c r="I867" s="567">
        <v>351</v>
      </c>
      <c r="J867" s="567">
        <v>8</v>
      </c>
      <c r="K867" s="567">
        <v>2824</v>
      </c>
      <c r="L867" s="567"/>
      <c r="M867" s="567">
        <v>353</v>
      </c>
      <c r="N867" s="567"/>
      <c r="O867" s="567"/>
      <c r="P867" s="560"/>
      <c r="Q867" s="568"/>
    </row>
    <row r="868" spans="1:17" ht="14.45" customHeight="1" x14ac:dyDescent="0.2">
      <c r="A868" s="554" t="s">
        <v>1556</v>
      </c>
      <c r="B868" s="555" t="s">
        <v>1342</v>
      </c>
      <c r="C868" s="555" t="s">
        <v>1343</v>
      </c>
      <c r="D868" s="555" t="s">
        <v>1376</v>
      </c>
      <c r="E868" s="555" t="s">
        <v>1377</v>
      </c>
      <c r="F868" s="567">
        <v>1</v>
      </c>
      <c r="G868" s="567">
        <v>399</v>
      </c>
      <c r="H868" s="567"/>
      <c r="I868" s="567">
        <v>399</v>
      </c>
      <c r="J868" s="567">
        <v>2</v>
      </c>
      <c r="K868" s="567">
        <v>810</v>
      </c>
      <c r="L868" s="567"/>
      <c r="M868" s="567">
        <v>405</v>
      </c>
      <c r="N868" s="567"/>
      <c r="O868" s="567"/>
      <c r="P868" s="560"/>
      <c r="Q868" s="568"/>
    </row>
    <row r="869" spans="1:17" ht="14.45" customHeight="1" x14ac:dyDescent="0.2">
      <c r="A869" s="554" t="s">
        <v>1556</v>
      </c>
      <c r="B869" s="555" t="s">
        <v>1342</v>
      </c>
      <c r="C869" s="555" t="s">
        <v>1343</v>
      </c>
      <c r="D869" s="555" t="s">
        <v>1382</v>
      </c>
      <c r="E869" s="555" t="s">
        <v>1383</v>
      </c>
      <c r="F869" s="567">
        <v>1</v>
      </c>
      <c r="G869" s="567">
        <v>713</v>
      </c>
      <c r="H869" s="567"/>
      <c r="I869" s="567">
        <v>713</v>
      </c>
      <c r="J869" s="567">
        <v>2</v>
      </c>
      <c r="K869" s="567">
        <v>1438</v>
      </c>
      <c r="L869" s="567"/>
      <c r="M869" s="567">
        <v>719</v>
      </c>
      <c r="N869" s="567"/>
      <c r="O869" s="567"/>
      <c r="P869" s="560"/>
      <c r="Q869" s="568"/>
    </row>
    <row r="870" spans="1:17" ht="14.45" customHeight="1" x14ac:dyDescent="0.2">
      <c r="A870" s="554" t="s">
        <v>1556</v>
      </c>
      <c r="B870" s="555" t="s">
        <v>1342</v>
      </c>
      <c r="C870" s="555" t="s">
        <v>1343</v>
      </c>
      <c r="D870" s="555" t="s">
        <v>1386</v>
      </c>
      <c r="E870" s="555" t="s">
        <v>1387</v>
      </c>
      <c r="F870" s="567"/>
      <c r="G870" s="567"/>
      <c r="H870" s="567"/>
      <c r="I870" s="567"/>
      <c r="J870" s="567">
        <v>1</v>
      </c>
      <c r="K870" s="567">
        <v>310</v>
      </c>
      <c r="L870" s="567"/>
      <c r="M870" s="567">
        <v>310</v>
      </c>
      <c r="N870" s="567"/>
      <c r="O870" s="567"/>
      <c r="P870" s="560"/>
      <c r="Q870" s="568"/>
    </row>
    <row r="871" spans="1:17" ht="14.45" customHeight="1" x14ac:dyDescent="0.2">
      <c r="A871" s="554" t="s">
        <v>1556</v>
      </c>
      <c r="B871" s="555" t="s">
        <v>1342</v>
      </c>
      <c r="C871" s="555" t="s">
        <v>1343</v>
      </c>
      <c r="D871" s="555" t="s">
        <v>1390</v>
      </c>
      <c r="E871" s="555" t="s">
        <v>1391</v>
      </c>
      <c r="F871" s="567">
        <v>20</v>
      </c>
      <c r="G871" s="567">
        <v>9980</v>
      </c>
      <c r="H871" s="567"/>
      <c r="I871" s="567">
        <v>499</v>
      </c>
      <c r="J871" s="567">
        <v>7</v>
      </c>
      <c r="K871" s="567">
        <v>3521</v>
      </c>
      <c r="L871" s="567"/>
      <c r="M871" s="567">
        <v>503</v>
      </c>
      <c r="N871" s="567">
        <v>2</v>
      </c>
      <c r="O871" s="567">
        <v>1082</v>
      </c>
      <c r="P871" s="560"/>
      <c r="Q871" s="568">
        <v>541</v>
      </c>
    </row>
    <row r="872" spans="1:17" ht="14.45" customHeight="1" x14ac:dyDescent="0.2">
      <c r="A872" s="554" t="s">
        <v>1556</v>
      </c>
      <c r="B872" s="555" t="s">
        <v>1342</v>
      </c>
      <c r="C872" s="555" t="s">
        <v>1343</v>
      </c>
      <c r="D872" s="555" t="s">
        <v>1394</v>
      </c>
      <c r="E872" s="555" t="s">
        <v>1395</v>
      </c>
      <c r="F872" s="567">
        <v>13</v>
      </c>
      <c r="G872" s="567">
        <v>4888</v>
      </c>
      <c r="H872" s="567"/>
      <c r="I872" s="567">
        <v>376</v>
      </c>
      <c r="J872" s="567">
        <v>7</v>
      </c>
      <c r="K872" s="567">
        <v>2660</v>
      </c>
      <c r="L872" s="567"/>
      <c r="M872" s="567">
        <v>380</v>
      </c>
      <c r="N872" s="567">
        <v>1</v>
      </c>
      <c r="O872" s="567">
        <v>400</v>
      </c>
      <c r="P872" s="560"/>
      <c r="Q872" s="568">
        <v>400</v>
      </c>
    </row>
    <row r="873" spans="1:17" ht="14.45" customHeight="1" x14ac:dyDescent="0.2">
      <c r="A873" s="554" t="s">
        <v>1556</v>
      </c>
      <c r="B873" s="555" t="s">
        <v>1342</v>
      </c>
      <c r="C873" s="555" t="s">
        <v>1343</v>
      </c>
      <c r="D873" s="555" t="s">
        <v>1402</v>
      </c>
      <c r="E873" s="555" t="s">
        <v>1403</v>
      </c>
      <c r="F873" s="567">
        <v>9</v>
      </c>
      <c r="G873" s="567">
        <v>1017</v>
      </c>
      <c r="H873" s="567"/>
      <c r="I873" s="567">
        <v>113</v>
      </c>
      <c r="J873" s="567">
        <v>4</v>
      </c>
      <c r="K873" s="567">
        <v>456</v>
      </c>
      <c r="L873" s="567"/>
      <c r="M873" s="567">
        <v>114</v>
      </c>
      <c r="N873" s="567"/>
      <c r="O873" s="567"/>
      <c r="P873" s="560"/>
      <c r="Q873" s="568"/>
    </row>
    <row r="874" spans="1:17" ht="14.45" customHeight="1" x14ac:dyDescent="0.2">
      <c r="A874" s="554" t="s">
        <v>1556</v>
      </c>
      <c r="B874" s="555" t="s">
        <v>1342</v>
      </c>
      <c r="C874" s="555" t="s">
        <v>1343</v>
      </c>
      <c r="D874" s="555" t="s">
        <v>1408</v>
      </c>
      <c r="E874" s="555" t="s">
        <v>1409</v>
      </c>
      <c r="F874" s="567">
        <v>12</v>
      </c>
      <c r="G874" s="567">
        <v>5556</v>
      </c>
      <c r="H874" s="567"/>
      <c r="I874" s="567">
        <v>463</v>
      </c>
      <c r="J874" s="567">
        <v>4</v>
      </c>
      <c r="K874" s="567">
        <v>1868</v>
      </c>
      <c r="L874" s="567"/>
      <c r="M874" s="567">
        <v>467</v>
      </c>
      <c r="N874" s="567"/>
      <c r="O874" s="567"/>
      <c r="P874" s="560"/>
      <c r="Q874" s="568"/>
    </row>
    <row r="875" spans="1:17" ht="14.45" customHeight="1" x14ac:dyDescent="0.2">
      <c r="A875" s="554" t="s">
        <v>1556</v>
      </c>
      <c r="B875" s="555" t="s">
        <v>1342</v>
      </c>
      <c r="C875" s="555" t="s">
        <v>1343</v>
      </c>
      <c r="D875" s="555" t="s">
        <v>1410</v>
      </c>
      <c r="E875" s="555" t="s">
        <v>1411</v>
      </c>
      <c r="F875" s="567">
        <v>36</v>
      </c>
      <c r="G875" s="567">
        <v>2124</v>
      </c>
      <c r="H875" s="567"/>
      <c r="I875" s="567">
        <v>59</v>
      </c>
      <c r="J875" s="567">
        <v>6</v>
      </c>
      <c r="K875" s="567">
        <v>354</v>
      </c>
      <c r="L875" s="567"/>
      <c r="M875" s="567">
        <v>59</v>
      </c>
      <c r="N875" s="567">
        <v>5</v>
      </c>
      <c r="O875" s="567">
        <v>315</v>
      </c>
      <c r="P875" s="560"/>
      <c r="Q875" s="568">
        <v>63</v>
      </c>
    </row>
    <row r="876" spans="1:17" ht="14.45" customHeight="1" x14ac:dyDescent="0.2">
      <c r="A876" s="554" t="s">
        <v>1556</v>
      </c>
      <c r="B876" s="555" t="s">
        <v>1342</v>
      </c>
      <c r="C876" s="555" t="s">
        <v>1343</v>
      </c>
      <c r="D876" s="555" t="s">
        <v>1418</v>
      </c>
      <c r="E876" s="555" t="s">
        <v>1419</v>
      </c>
      <c r="F876" s="567">
        <v>15</v>
      </c>
      <c r="G876" s="567">
        <v>2685</v>
      </c>
      <c r="H876" s="567"/>
      <c r="I876" s="567">
        <v>179</v>
      </c>
      <c r="J876" s="567">
        <v>6</v>
      </c>
      <c r="K876" s="567">
        <v>1086</v>
      </c>
      <c r="L876" s="567"/>
      <c r="M876" s="567">
        <v>181</v>
      </c>
      <c r="N876" s="567">
        <v>3</v>
      </c>
      <c r="O876" s="567">
        <v>570</v>
      </c>
      <c r="P876" s="560"/>
      <c r="Q876" s="568">
        <v>190</v>
      </c>
    </row>
    <row r="877" spans="1:17" ht="14.45" customHeight="1" x14ac:dyDescent="0.2">
      <c r="A877" s="554" t="s">
        <v>1556</v>
      </c>
      <c r="B877" s="555" t="s">
        <v>1342</v>
      </c>
      <c r="C877" s="555" t="s">
        <v>1343</v>
      </c>
      <c r="D877" s="555" t="s">
        <v>1420</v>
      </c>
      <c r="E877" s="555" t="s">
        <v>1421</v>
      </c>
      <c r="F877" s="567">
        <v>2</v>
      </c>
      <c r="G877" s="567">
        <v>174</v>
      </c>
      <c r="H877" s="567"/>
      <c r="I877" s="567">
        <v>87</v>
      </c>
      <c r="J877" s="567">
        <v>4</v>
      </c>
      <c r="K877" s="567">
        <v>352</v>
      </c>
      <c r="L877" s="567"/>
      <c r="M877" s="567">
        <v>88</v>
      </c>
      <c r="N877" s="567"/>
      <c r="O877" s="567"/>
      <c r="P877" s="560"/>
      <c r="Q877" s="568"/>
    </row>
    <row r="878" spans="1:17" ht="14.45" customHeight="1" x14ac:dyDescent="0.2">
      <c r="A878" s="554" t="s">
        <v>1556</v>
      </c>
      <c r="B878" s="555" t="s">
        <v>1342</v>
      </c>
      <c r="C878" s="555" t="s">
        <v>1343</v>
      </c>
      <c r="D878" s="555" t="s">
        <v>1430</v>
      </c>
      <c r="E878" s="555" t="s">
        <v>1431</v>
      </c>
      <c r="F878" s="567">
        <v>1</v>
      </c>
      <c r="G878" s="567">
        <v>267</v>
      </c>
      <c r="H878" s="567"/>
      <c r="I878" s="567">
        <v>267</v>
      </c>
      <c r="J878" s="567">
        <v>2</v>
      </c>
      <c r="K878" s="567">
        <v>538</v>
      </c>
      <c r="L878" s="567"/>
      <c r="M878" s="567">
        <v>269</v>
      </c>
      <c r="N878" s="567"/>
      <c r="O878" s="567"/>
      <c r="P878" s="560"/>
      <c r="Q878" s="568"/>
    </row>
    <row r="879" spans="1:17" ht="14.45" customHeight="1" x14ac:dyDescent="0.2">
      <c r="A879" s="554" t="s">
        <v>1556</v>
      </c>
      <c r="B879" s="555" t="s">
        <v>1342</v>
      </c>
      <c r="C879" s="555" t="s">
        <v>1343</v>
      </c>
      <c r="D879" s="555" t="s">
        <v>1461</v>
      </c>
      <c r="E879" s="555" t="s">
        <v>1462</v>
      </c>
      <c r="F879" s="567"/>
      <c r="G879" s="567"/>
      <c r="H879" s="567"/>
      <c r="I879" s="567"/>
      <c r="J879" s="567"/>
      <c r="K879" s="567"/>
      <c r="L879" s="567"/>
      <c r="M879" s="567"/>
      <c r="N879" s="567">
        <v>3</v>
      </c>
      <c r="O879" s="567">
        <v>14667</v>
      </c>
      <c r="P879" s="560"/>
      <c r="Q879" s="568">
        <v>4889</v>
      </c>
    </row>
    <row r="880" spans="1:17" ht="14.45" customHeight="1" x14ac:dyDescent="0.2">
      <c r="A880" s="554" t="s">
        <v>1557</v>
      </c>
      <c r="B880" s="555" t="s">
        <v>1342</v>
      </c>
      <c r="C880" s="555" t="s">
        <v>1343</v>
      </c>
      <c r="D880" s="555" t="s">
        <v>1346</v>
      </c>
      <c r="E880" s="555" t="s">
        <v>1347</v>
      </c>
      <c r="F880" s="567">
        <v>13</v>
      </c>
      <c r="G880" s="567">
        <v>767</v>
      </c>
      <c r="H880" s="567"/>
      <c r="I880" s="567">
        <v>59</v>
      </c>
      <c r="J880" s="567">
        <v>14</v>
      </c>
      <c r="K880" s="567">
        <v>826</v>
      </c>
      <c r="L880" s="567"/>
      <c r="M880" s="567">
        <v>59</v>
      </c>
      <c r="N880" s="567">
        <v>21</v>
      </c>
      <c r="O880" s="567">
        <v>1323</v>
      </c>
      <c r="P880" s="560"/>
      <c r="Q880" s="568">
        <v>63</v>
      </c>
    </row>
    <row r="881" spans="1:17" ht="14.45" customHeight="1" x14ac:dyDescent="0.2">
      <c r="A881" s="554" t="s">
        <v>1557</v>
      </c>
      <c r="B881" s="555" t="s">
        <v>1342</v>
      </c>
      <c r="C881" s="555" t="s">
        <v>1343</v>
      </c>
      <c r="D881" s="555" t="s">
        <v>1348</v>
      </c>
      <c r="E881" s="555" t="s">
        <v>1349</v>
      </c>
      <c r="F881" s="567">
        <v>5</v>
      </c>
      <c r="G881" s="567">
        <v>660</v>
      </c>
      <c r="H881" s="567"/>
      <c r="I881" s="567">
        <v>132</v>
      </c>
      <c r="J881" s="567">
        <v>9</v>
      </c>
      <c r="K881" s="567">
        <v>1197</v>
      </c>
      <c r="L881" s="567"/>
      <c r="M881" s="567">
        <v>133</v>
      </c>
      <c r="N881" s="567">
        <v>11</v>
      </c>
      <c r="O881" s="567">
        <v>1573</v>
      </c>
      <c r="P881" s="560"/>
      <c r="Q881" s="568">
        <v>143</v>
      </c>
    </row>
    <row r="882" spans="1:17" ht="14.45" customHeight="1" x14ac:dyDescent="0.2">
      <c r="A882" s="554" t="s">
        <v>1557</v>
      </c>
      <c r="B882" s="555" t="s">
        <v>1342</v>
      </c>
      <c r="C882" s="555" t="s">
        <v>1343</v>
      </c>
      <c r="D882" s="555" t="s">
        <v>1350</v>
      </c>
      <c r="E882" s="555" t="s">
        <v>1351</v>
      </c>
      <c r="F882" s="567">
        <v>1</v>
      </c>
      <c r="G882" s="567">
        <v>190</v>
      </c>
      <c r="H882" s="567"/>
      <c r="I882" s="567">
        <v>190</v>
      </c>
      <c r="J882" s="567">
        <v>1</v>
      </c>
      <c r="K882" s="567">
        <v>192</v>
      </c>
      <c r="L882" s="567"/>
      <c r="M882" s="567">
        <v>192</v>
      </c>
      <c r="N882" s="567">
        <v>8</v>
      </c>
      <c r="O882" s="567">
        <v>1656</v>
      </c>
      <c r="P882" s="560"/>
      <c r="Q882" s="568">
        <v>207</v>
      </c>
    </row>
    <row r="883" spans="1:17" ht="14.45" customHeight="1" x14ac:dyDescent="0.2">
      <c r="A883" s="554" t="s">
        <v>1557</v>
      </c>
      <c r="B883" s="555" t="s">
        <v>1342</v>
      </c>
      <c r="C883" s="555" t="s">
        <v>1343</v>
      </c>
      <c r="D883" s="555" t="s">
        <v>1354</v>
      </c>
      <c r="E883" s="555" t="s">
        <v>1355</v>
      </c>
      <c r="F883" s="567">
        <v>2</v>
      </c>
      <c r="G883" s="567">
        <v>366</v>
      </c>
      <c r="H883" s="567"/>
      <c r="I883" s="567">
        <v>183</v>
      </c>
      <c r="J883" s="567">
        <v>7</v>
      </c>
      <c r="K883" s="567">
        <v>1295</v>
      </c>
      <c r="L883" s="567"/>
      <c r="M883" s="567">
        <v>185</v>
      </c>
      <c r="N883" s="567">
        <v>9</v>
      </c>
      <c r="O883" s="567">
        <v>1755</v>
      </c>
      <c r="P883" s="560"/>
      <c r="Q883" s="568">
        <v>195</v>
      </c>
    </row>
    <row r="884" spans="1:17" ht="14.45" customHeight="1" x14ac:dyDescent="0.2">
      <c r="A884" s="554" t="s">
        <v>1557</v>
      </c>
      <c r="B884" s="555" t="s">
        <v>1342</v>
      </c>
      <c r="C884" s="555" t="s">
        <v>1343</v>
      </c>
      <c r="D884" s="555" t="s">
        <v>1358</v>
      </c>
      <c r="E884" s="555" t="s">
        <v>1359</v>
      </c>
      <c r="F884" s="567">
        <v>3</v>
      </c>
      <c r="G884" s="567">
        <v>1023</v>
      </c>
      <c r="H884" s="567"/>
      <c r="I884" s="567">
        <v>341</v>
      </c>
      <c r="J884" s="567"/>
      <c r="K884" s="567"/>
      <c r="L884" s="567"/>
      <c r="M884" s="567"/>
      <c r="N884" s="567"/>
      <c r="O884" s="567"/>
      <c r="P884" s="560"/>
      <c r="Q884" s="568"/>
    </row>
    <row r="885" spans="1:17" ht="14.45" customHeight="1" x14ac:dyDescent="0.2">
      <c r="A885" s="554" t="s">
        <v>1557</v>
      </c>
      <c r="B885" s="555" t="s">
        <v>1342</v>
      </c>
      <c r="C885" s="555" t="s">
        <v>1343</v>
      </c>
      <c r="D885" s="555" t="s">
        <v>1362</v>
      </c>
      <c r="E885" s="555" t="s">
        <v>1363</v>
      </c>
      <c r="F885" s="567">
        <v>9</v>
      </c>
      <c r="G885" s="567">
        <v>3159</v>
      </c>
      <c r="H885" s="567"/>
      <c r="I885" s="567">
        <v>351</v>
      </c>
      <c r="J885" s="567">
        <v>31</v>
      </c>
      <c r="K885" s="567">
        <v>10943</v>
      </c>
      <c r="L885" s="567"/>
      <c r="M885" s="567">
        <v>353</v>
      </c>
      <c r="N885" s="567">
        <v>52</v>
      </c>
      <c r="O885" s="567">
        <v>18928</v>
      </c>
      <c r="P885" s="560"/>
      <c r="Q885" s="568">
        <v>364</v>
      </c>
    </row>
    <row r="886" spans="1:17" ht="14.45" customHeight="1" x14ac:dyDescent="0.2">
      <c r="A886" s="554" t="s">
        <v>1557</v>
      </c>
      <c r="B886" s="555" t="s">
        <v>1342</v>
      </c>
      <c r="C886" s="555" t="s">
        <v>1343</v>
      </c>
      <c r="D886" s="555" t="s">
        <v>1376</v>
      </c>
      <c r="E886" s="555" t="s">
        <v>1377</v>
      </c>
      <c r="F886" s="567">
        <v>1</v>
      </c>
      <c r="G886" s="567">
        <v>399</v>
      </c>
      <c r="H886" s="567"/>
      <c r="I886" s="567">
        <v>399</v>
      </c>
      <c r="J886" s="567"/>
      <c r="K886" s="567"/>
      <c r="L886" s="567"/>
      <c r="M886" s="567"/>
      <c r="N886" s="567"/>
      <c r="O886" s="567"/>
      <c r="P886" s="560"/>
      <c r="Q886" s="568"/>
    </row>
    <row r="887" spans="1:17" ht="14.45" customHeight="1" x14ac:dyDescent="0.2">
      <c r="A887" s="554" t="s">
        <v>1557</v>
      </c>
      <c r="B887" s="555" t="s">
        <v>1342</v>
      </c>
      <c r="C887" s="555" t="s">
        <v>1343</v>
      </c>
      <c r="D887" s="555" t="s">
        <v>1382</v>
      </c>
      <c r="E887" s="555" t="s">
        <v>1383</v>
      </c>
      <c r="F887" s="567">
        <v>1</v>
      </c>
      <c r="G887" s="567">
        <v>713</v>
      </c>
      <c r="H887" s="567"/>
      <c r="I887" s="567">
        <v>713</v>
      </c>
      <c r="J887" s="567"/>
      <c r="K887" s="567"/>
      <c r="L887" s="567"/>
      <c r="M887" s="567"/>
      <c r="N887" s="567"/>
      <c r="O887" s="567"/>
      <c r="P887" s="560"/>
      <c r="Q887" s="568"/>
    </row>
    <row r="888" spans="1:17" ht="14.45" customHeight="1" x14ac:dyDescent="0.2">
      <c r="A888" s="554" t="s">
        <v>1557</v>
      </c>
      <c r="B888" s="555" t="s">
        <v>1342</v>
      </c>
      <c r="C888" s="555" t="s">
        <v>1343</v>
      </c>
      <c r="D888" s="555" t="s">
        <v>1386</v>
      </c>
      <c r="E888" s="555" t="s">
        <v>1387</v>
      </c>
      <c r="F888" s="567">
        <v>22</v>
      </c>
      <c r="G888" s="567">
        <v>6776</v>
      </c>
      <c r="H888" s="567"/>
      <c r="I888" s="567">
        <v>308</v>
      </c>
      <c r="J888" s="567">
        <v>24</v>
      </c>
      <c r="K888" s="567">
        <v>7440</v>
      </c>
      <c r="L888" s="567"/>
      <c r="M888" s="567">
        <v>310</v>
      </c>
      <c r="N888" s="567">
        <v>30</v>
      </c>
      <c r="O888" s="567">
        <v>9990</v>
      </c>
      <c r="P888" s="560"/>
      <c r="Q888" s="568">
        <v>333</v>
      </c>
    </row>
    <row r="889" spans="1:17" ht="14.45" customHeight="1" x14ac:dyDescent="0.2">
      <c r="A889" s="554" t="s">
        <v>1557</v>
      </c>
      <c r="B889" s="555" t="s">
        <v>1342</v>
      </c>
      <c r="C889" s="555" t="s">
        <v>1343</v>
      </c>
      <c r="D889" s="555" t="s">
        <v>1390</v>
      </c>
      <c r="E889" s="555" t="s">
        <v>1391</v>
      </c>
      <c r="F889" s="567">
        <v>6</v>
      </c>
      <c r="G889" s="567">
        <v>2994</v>
      </c>
      <c r="H889" s="567"/>
      <c r="I889" s="567">
        <v>499</v>
      </c>
      <c r="J889" s="567">
        <v>8</v>
      </c>
      <c r="K889" s="567">
        <v>4024</v>
      </c>
      <c r="L889" s="567"/>
      <c r="M889" s="567">
        <v>503</v>
      </c>
      <c r="N889" s="567">
        <v>8</v>
      </c>
      <c r="O889" s="567">
        <v>4328</v>
      </c>
      <c r="P889" s="560"/>
      <c r="Q889" s="568">
        <v>541</v>
      </c>
    </row>
    <row r="890" spans="1:17" ht="14.45" customHeight="1" x14ac:dyDescent="0.2">
      <c r="A890" s="554" t="s">
        <v>1557</v>
      </c>
      <c r="B890" s="555" t="s">
        <v>1342</v>
      </c>
      <c r="C890" s="555" t="s">
        <v>1343</v>
      </c>
      <c r="D890" s="555" t="s">
        <v>1394</v>
      </c>
      <c r="E890" s="555" t="s">
        <v>1395</v>
      </c>
      <c r="F890" s="567">
        <v>24</v>
      </c>
      <c r="G890" s="567">
        <v>9024</v>
      </c>
      <c r="H890" s="567"/>
      <c r="I890" s="567">
        <v>376</v>
      </c>
      <c r="J890" s="567">
        <v>33</v>
      </c>
      <c r="K890" s="567">
        <v>12540</v>
      </c>
      <c r="L890" s="567"/>
      <c r="M890" s="567">
        <v>380</v>
      </c>
      <c r="N890" s="567">
        <v>40</v>
      </c>
      <c r="O890" s="567">
        <v>16000</v>
      </c>
      <c r="P890" s="560"/>
      <c r="Q890" s="568">
        <v>400</v>
      </c>
    </row>
    <row r="891" spans="1:17" ht="14.45" customHeight="1" x14ac:dyDescent="0.2">
      <c r="A891" s="554" t="s">
        <v>1557</v>
      </c>
      <c r="B891" s="555" t="s">
        <v>1342</v>
      </c>
      <c r="C891" s="555" t="s">
        <v>1343</v>
      </c>
      <c r="D891" s="555" t="s">
        <v>1404</v>
      </c>
      <c r="E891" s="555" t="s">
        <v>1405</v>
      </c>
      <c r="F891" s="567"/>
      <c r="G891" s="567"/>
      <c r="H891" s="567"/>
      <c r="I891" s="567"/>
      <c r="J891" s="567"/>
      <c r="K891" s="567"/>
      <c r="L891" s="567"/>
      <c r="M891" s="567"/>
      <c r="N891" s="567">
        <v>3</v>
      </c>
      <c r="O891" s="567">
        <v>411</v>
      </c>
      <c r="P891" s="560"/>
      <c r="Q891" s="568">
        <v>137</v>
      </c>
    </row>
    <row r="892" spans="1:17" ht="14.45" customHeight="1" x14ac:dyDescent="0.2">
      <c r="A892" s="554" t="s">
        <v>1557</v>
      </c>
      <c r="B892" s="555" t="s">
        <v>1342</v>
      </c>
      <c r="C892" s="555" t="s">
        <v>1343</v>
      </c>
      <c r="D892" s="555" t="s">
        <v>1408</v>
      </c>
      <c r="E892" s="555" t="s">
        <v>1409</v>
      </c>
      <c r="F892" s="567">
        <v>2</v>
      </c>
      <c r="G892" s="567">
        <v>926</v>
      </c>
      <c r="H892" s="567"/>
      <c r="I892" s="567">
        <v>463</v>
      </c>
      <c r="J892" s="567">
        <v>8</v>
      </c>
      <c r="K892" s="567">
        <v>3736</v>
      </c>
      <c r="L892" s="567"/>
      <c r="M892" s="567">
        <v>467</v>
      </c>
      <c r="N892" s="567">
        <v>9</v>
      </c>
      <c r="O892" s="567">
        <v>4437</v>
      </c>
      <c r="P892" s="560"/>
      <c r="Q892" s="568">
        <v>493</v>
      </c>
    </row>
    <row r="893" spans="1:17" ht="14.45" customHeight="1" x14ac:dyDescent="0.2">
      <c r="A893" s="554" t="s">
        <v>1557</v>
      </c>
      <c r="B893" s="555" t="s">
        <v>1342</v>
      </c>
      <c r="C893" s="555" t="s">
        <v>1343</v>
      </c>
      <c r="D893" s="555" t="s">
        <v>1410</v>
      </c>
      <c r="E893" s="555" t="s">
        <v>1411</v>
      </c>
      <c r="F893" s="567">
        <v>8</v>
      </c>
      <c r="G893" s="567">
        <v>472</v>
      </c>
      <c r="H893" s="567"/>
      <c r="I893" s="567">
        <v>59</v>
      </c>
      <c r="J893" s="567">
        <v>15</v>
      </c>
      <c r="K893" s="567">
        <v>885</v>
      </c>
      <c r="L893" s="567"/>
      <c r="M893" s="567">
        <v>59</v>
      </c>
      <c r="N893" s="567"/>
      <c r="O893" s="567"/>
      <c r="P893" s="560"/>
      <c r="Q893" s="568"/>
    </row>
    <row r="894" spans="1:17" ht="14.45" customHeight="1" x14ac:dyDescent="0.2">
      <c r="A894" s="554" t="s">
        <v>1557</v>
      </c>
      <c r="B894" s="555" t="s">
        <v>1342</v>
      </c>
      <c r="C894" s="555" t="s">
        <v>1343</v>
      </c>
      <c r="D894" s="555" t="s">
        <v>1412</v>
      </c>
      <c r="E894" s="555" t="s">
        <v>1413</v>
      </c>
      <c r="F894" s="567"/>
      <c r="G894" s="567"/>
      <c r="H894" s="567"/>
      <c r="I894" s="567"/>
      <c r="J894" s="567">
        <v>1</v>
      </c>
      <c r="K894" s="567">
        <v>2183</v>
      </c>
      <c r="L894" s="567"/>
      <c r="M894" s="567">
        <v>2183</v>
      </c>
      <c r="N894" s="567"/>
      <c r="O894" s="567"/>
      <c r="P894" s="560"/>
      <c r="Q894" s="568"/>
    </row>
    <row r="895" spans="1:17" ht="14.45" customHeight="1" x14ac:dyDescent="0.2">
      <c r="A895" s="554" t="s">
        <v>1557</v>
      </c>
      <c r="B895" s="555" t="s">
        <v>1342</v>
      </c>
      <c r="C895" s="555" t="s">
        <v>1343</v>
      </c>
      <c r="D895" s="555" t="s">
        <v>1412</v>
      </c>
      <c r="E895" s="555"/>
      <c r="F895" s="567"/>
      <c r="G895" s="567"/>
      <c r="H895" s="567"/>
      <c r="I895" s="567"/>
      <c r="J895" s="567">
        <v>1</v>
      </c>
      <c r="K895" s="567">
        <v>2183</v>
      </c>
      <c r="L895" s="567"/>
      <c r="M895" s="567">
        <v>2183</v>
      </c>
      <c r="N895" s="567"/>
      <c r="O895" s="567"/>
      <c r="P895" s="560"/>
      <c r="Q895" s="568"/>
    </row>
    <row r="896" spans="1:17" ht="14.45" customHeight="1" x14ac:dyDescent="0.2">
      <c r="A896" s="554" t="s">
        <v>1557</v>
      </c>
      <c r="B896" s="555" t="s">
        <v>1342</v>
      </c>
      <c r="C896" s="555" t="s">
        <v>1343</v>
      </c>
      <c r="D896" s="555" t="s">
        <v>1418</v>
      </c>
      <c r="E896" s="555" t="s">
        <v>1419</v>
      </c>
      <c r="F896" s="567">
        <v>26</v>
      </c>
      <c r="G896" s="567">
        <v>4654</v>
      </c>
      <c r="H896" s="567"/>
      <c r="I896" s="567">
        <v>179</v>
      </c>
      <c r="J896" s="567">
        <v>80</v>
      </c>
      <c r="K896" s="567">
        <v>14480</v>
      </c>
      <c r="L896" s="567"/>
      <c r="M896" s="567">
        <v>181</v>
      </c>
      <c r="N896" s="567">
        <v>87</v>
      </c>
      <c r="O896" s="567">
        <v>16530</v>
      </c>
      <c r="P896" s="560"/>
      <c r="Q896" s="568">
        <v>190</v>
      </c>
    </row>
    <row r="897" spans="1:17" ht="14.45" customHeight="1" x14ac:dyDescent="0.2">
      <c r="A897" s="554" t="s">
        <v>1557</v>
      </c>
      <c r="B897" s="555" t="s">
        <v>1342</v>
      </c>
      <c r="C897" s="555" t="s">
        <v>1343</v>
      </c>
      <c r="D897" s="555" t="s">
        <v>1420</v>
      </c>
      <c r="E897" s="555" t="s">
        <v>1421</v>
      </c>
      <c r="F897" s="567">
        <v>4</v>
      </c>
      <c r="G897" s="567">
        <v>348</v>
      </c>
      <c r="H897" s="567"/>
      <c r="I897" s="567">
        <v>87</v>
      </c>
      <c r="J897" s="567"/>
      <c r="K897" s="567"/>
      <c r="L897" s="567"/>
      <c r="M897" s="567"/>
      <c r="N897" s="567"/>
      <c r="O897" s="567"/>
      <c r="P897" s="560"/>
      <c r="Q897" s="568"/>
    </row>
    <row r="898" spans="1:17" ht="14.45" customHeight="1" x14ac:dyDescent="0.2">
      <c r="A898" s="554" t="s">
        <v>1557</v>
      </c>
      <c r="B898" s="555" t="s">
        <v>1342</v>
      </c>
      <c r="C898" s="555" t="s">
        <v>1343</v>
      </c>
      <c r="D898" s="555" t="s">
        <v>1424</v>
      </c>
      <c r="E898" s="555" t="s">
        <v>1425</v>
      </c>
      <c r="F898" s="567">
        <v>4</v>
      </c>
      <c r="G898" s="567">
        <v>688</v>
      </c>
      <c r="H898" s="567"/>
      <c r="I898" s="567">
        <v>172</v>
      </c>
      <c r="J898" s="567">
        <v>13</v>
      </c>
      <c r="K898" s="567">
        <v>2262</v>
      </c>
      <c r="L898" s="567"/>
      <c r="M898" s="567">
        <v>174</v>
      </c>
      <c r="N898" s="567">
        <v>5</v>
      </c>
      <c r="O898" s="567">
        <v>915</v>
      </c>
      <c r="P898" s="560"/>
      <c r="Q898" s="568">
        <v>183</v>
      </c>
    </row>
    <row r="899" spans="1:17" ht="14.45" customHeight="1" x14ac:dyDescent="0.2">
      <c r="A899" s="554" t="s">
        <v>1557</v>
      </c>
      <c r="B899" s="555" t="s">
        <v>1342</v>
      </c>
      <c r="C899" s="555" t="s">
        <v>1343</v>
      </c>
      <c r="D899" s="555" t="s">
        <v>1430</v>
      </c>
      <c r="E899" s="555" t="s">
        <v>1431</v>
      </c>
      <c r="F899" s="567">
        <v>1</v>
      </c>
      <c r="G899" s="567">
        <v>267</v>
      </c>
      <c r="H899" s="567"/>
      <c r="I899" s="567">
        <v>267</v>
      </c>
      <c r="J899" s="567"/>
      <c r="K899" s="567"/>
      <c r="L899" s="567"/>
      <c r="M899" s="567"/>
      <c r="N899" s="567"/>
      <c r="O899" s="567"/>
      <c r="P899" s="560"/>
      <c r="Q899" s="568"/>
    </row>
    <row r="900" spans="1:17" ht="14.45" customHeight="1" x14ac:dyDescent="0.2">
      <c r="A900" s="554" t="s">
        <v>1557</v>
      </c>
      <c r="B900" s="555" t="s">
        <v>1342</v>
      </c>
      <c r="C900" s="555" t="s">
        <v>1343</v>
      </c>
      <c r="D900" s="555" t="s">
        <v>1432</v>
      </c>
      <c r="E900" s="555" t="s">
        <v>1433</v>
      </c>
      <c r="F900" s="567"/>
      <c r="G900" s="567"/>
      <c r="H900" s="567"/>
      <c r="I900" s="567"/>
      <c r="J900" s="567">
        <v>12</v>
      </c>
      <c r="K900" s="567">
        <v>25884</v>
      </c>
      <c r="L900" s="567"/>
      <c r="M900" s="567">
        <v>2157</v>
      </c>
      <c r="N900" s="567">
        <v>20</v>
      </c>
      <c r="O900" s="567">
        <v>45960</v>
      </c>
      <c r="P900" s="560"/>
      <c r="Q900" s="568">
        <v>2298</v>
      </c>
    </row>
    <row r="901" spans="1:17" ht="14.45" customHeight="1" x14ac:dyDescent="0.2">
      <c r="A901" s="554" t="s">
        <v>1557</v>
      </c>
      <c r="B901" s="555" t="s">
        <v>1342</v>
      </c>
      <c r="C901" s="555" t="s">
        <v>1343</v>
      </c>
      <c r="D901" s="555" t="s">
        <v>1445</v>
      </c>
      <c r="E901" s="555" t="s">
        <v>1446</v>
      </c>
      <c r="F901" s="567"/>
      <c r="G901" s="567"/>
      <c r="H901" s="567"/>
      <c r="I901" s="567"/>
      <c r="J901" s="567">
        <v>2</v>
      </c>
      <c r="K901" s="567">
        <v>586</v>
      </c>
      <c r="L901" s="567"/>
      <c r="M901" s="567">
        <v>293</v>
      </c>
      <c r="N901" s="567">
        <v>2</v>
      </c>
      <c r="O901" s="567">
        <v>632</v>
      </c>
      <c r="P901" s="560"/>
      <c r="Q901" s="568">
        <v>316</v>
      </c>
    </row>
    <row r="902" spans="1:17" ht="14.45" customHeight="1" x14ac:dyDescent="0.2">
      <c r="A902" s="554" t="s">
        <v>1557</v>
      </c>
      <c r="B902" s="555" t="s">
        <v>1342</v>
      </c>
      <c r="C902" s="555" t="s">
        <v>1343</v>
      </c>
      <c r="D902" s="555" t="s">
        <v>1455</v>
      </c>
      <c r="E902" s="555" t="s">
        <v>1456</v>
      </c>
      <c r="F902" s="567"/>
      <c r="G902" s="567"/>
      <c r="H902" s="567"/>
      <c r="I902" s="567"/>
      <c r="J902" s="567">
        <v>2</v>
      </c>
      <c r="K902" s="567">
        <v>0</v>
      </c>
      <c r="L902" s="567"/>
      <c r="M902" s="567">
        <v>0</v>
      </c>
      <c r="N902" s="567"/>
      <c r="O902" s="567"/>
      <c r="P902" s="560"/>
      <c r="Q902" s="568"/>
    </row>
    <row r="903" spans="1:17" ht="14.45" customHeight="1" x14ac:dyDescent="0.2">
      <c r="A903" s="554" t="s">
        <v>1557</v>
      </c>
      <c r="B903" s="555" t="s">
        <v>1342</v>
      </c>
      <c r="C903" s="555" t="s">
        <v>1343</v>
      </c>
      <c r="D903" s="555" t="s">
        <v>1459</v>
      </c>
      <c r="E903" s="555" t="s">
        <v>1460</v>
      </c>
      <c r="F903" s="567"/>
      <c r="G903" s="567"/>
      <c r="H903" s="567"/>
      <c r="I903" s="567"/>
      <c r="J903" s="567"/>
      <c r="K903" s="567"/>
      <c r="L903" s="567"/>
      <c r="M903" s="567"/>
      <c r="N903" s="567">
        <v>2</v>
      </c>
      <c r="O903" s="567">
        <v>2106</v>
      </c>
      <c r="P903" s="560"/>
      <c r="Q903" s="568">
        <v>1053</v>
      </c>
    </row>
    <row r="904" spans="1:17" ht="14.45" customHeight="1" x14ac:dyDescent="0.2">
      <c r="A904" s="554" t="s">
        <v>1557</v>
      </c>
      <c r="B904" s="555" t="s">
        <v>1342</v>
      </c>
      <c r="C904" s="555" t="s">
        <v>1343</v>
      </c>
      <c r="D904" s="555" t="s">
        <v>1479</v>
      </c>
      <c r="E904" s="555" t="s">
        <v>1480</v>
      </c>
      <c r="F904" s="567"/>
      <c r="G904" s="567"/>
      <c r="H904" s="567"/>
      <c r="I904" s="567"/>
      <c r="J904" s="567"/>
      <c r="K904" s="567"/>
      <c r="L904" s="567"/>
      <c r="M904" s="567"/>
      <c r="N904" s="567">
        <v>2</v>
      </c>
      <c r="O904" s="567">
        <v>6398</v>
      </c>
      <c r="P904" s="560"/>
      <c r="Q904" s="568">
        <v>3199</v>
      </c>
    </row>
    <row r="905" spans="1:17" ht="14.45" customHeight="1" x14ac:dyDescent="0.2">
      <c r="A905" s="554" t="s">
        <v>1557</v>
      </c>
      <c r="B905" s="555" t="s">
        <v>1342</v>
      </c>
      <c r="C905" s="555" t="s">
        <v>1343</v>
      </c>
      <c r="D905" s="555" t="s">
        <v>1483</v>
      </c>
      <c r="E905" s="555" t="s">
        <v>1484</v>
      </c>
      <c r="F905" s="567"/>
      <c r="G905" s="567"/>
      <c r="H905" s="567"/>
      <c r="I905" s="567"/>
      <c r="J905" s="567"/>
      <c r="K905" s="567"/>
      <c r="L905" s="567"/>
      <c r="M905" s="567"/>
      <c r="N905" s="567">
        <v>2</v>
      </c>
      <c r="O905" s="567">
        <v>2106</v>
      </c>
      <c r="P905" s="560"/>
      <c r="Q905" s="568">
        <v>1053</v>
      </c>
    </row>
    <row r="906" spans="1:17" ht="14.45" customHeight="1" x14ac:dyDescent="0.2">
      <c r="A906" s="554" t="s">
        <v>1558</v>
      </c>
      <c r="B906" s="555" t="s">
        <v>1342</v>
      </c>
      <c r="C906" s="555" t="s">
        <v>1343</v>
      </c>
      <c r="D906" s="555" t="s">
        <v>1344</v>
      </c>
      <c r="E906" s="555" t="s">
        <v>1345</v>
      </c>
      <c r="F906" s="567"/>
      <c r="G906" s="567"/>
      <c r="H906" s="567"/>
      <c r="I906" s="567"/>
      <c r="J906" s="567"/>
      <c r="K906" s="567"/>
      <c r="L906" s="567"/>
      <c r="M906" s="567"/>
      <c r="N906" s="567">
        <v>2</v>
      </c>
      <c r="O906" s="567">
        <v>4878</v>
      </c>
      <c r="P906" s="560"/>
      <c r="Q906" s="568">
        <v>2439</v>
      </c>
    </row>
    <row r="907" spans="1:17" ht="14.45" customHeight="1" x14ac:dyDescent="0.2">
      <c r="A907" s="554" t="s">
        <v>1558</v>
      </c>
      <c r="B907" s="555" t="s">
        <v>1342</v>
      </c>
      <c r="C907" s="555" t="s">
        <v>1343</v>
      </c>
      <c r="D907" s="555" t="s">
        <v>1346</v>
      </c>
      <c r="E907" s="555" t="s">
        <v>1347</v>
      </c>
      <c r="F907" s="567">
        <v>119</v>
      </c>
      <c r="G907" s="567">
        <v>7021</v>
      </c>
      <c r="H907" s="567"/>
      <c r="I907" s="567">
        <v>59</v>
      </c>
      <c r="J907" s="567">
        <v>81</v>
      </c>
      <c r="K907" s="567">
        <v>4779</v>
      </c>
      <c r="L907" s="567"/>
      <c r="M907" s="567">
        <v>59</v>
      </c>
      <c r="N907" s="567">
        <v>116</v>
      </c>
      <c r="O907" s="567">
        <v>7308</v>
      </c>
      <c r="P907" s="560"/>
      <c r="Q907" s="568">
        <v>63</v>
      </c>
    </row>
    <row r="908" spans="1:17" ht="14.45" customHeight="1" x14ac:dyDescent="0.2">
      <c r="A908" s="554" t="s">
        <v>1558</v>
      </c>
      <c r="B908" s="555" t="s">
        <v>1342</v>
      </c>
      <c r="C908" s="555" t="s">
        <v>1343</v>
      </c>
      <c r="D908" s="555" t="s">
        <v>1348</v>
      </c>
      <c r="E908" s="555" t="s">
        <v>1349</v>
      </c>
      <c r="F908" s="567">
        <v>3</v>
      </c>
      <c r="G908" s="567">
        <v>396</v>
      </c>
      <c r="H908" s="567"/>
      <c r="I908" s="567">
        <v>132</v>
      </c>
      <c r="J908" s="567">
        <v>1</v>
      </c>
      <c r="K908" s="567">
        <v>133</v>
      </c>
      <c r="L908" s="567"/>
      <c r="M908" s="567">
        <v>133</v>
      </c>
      <c r="N908" s="567">
        <v>2</v>
      </c>
      <c r="O908" s="567">
        <v>286</v>
      </c>
      <c r="P908" s="560"/>
      <c r="Q908" s="568">
        <v>143</v>
      </c>
    </row>
    <row r="909" spans="1:17" ht="14.45" customHeight="1" x14ac:dyDescent="0.2">
      <c r="A909" s="554" t="s">
        <v>1558</v>
      </c>
      <c r="B909" s="555" t="s">
        <v>1342</v>
      </c>
      <c r="C909" s="555" t="s">
        <v>1343</v>
      </c>
      <c r="D909" s="555" t="s">
        <v>1350</v>
      </c>
      <c r="E909" s="555" t="s">
        <v>1351</v>
      </c>
      <c r="F909" s="567">
        <v>1</v>
      </c>
      <c r="G909" s="567">
        <v>190</v>
      </c>
      <c r="H909" s="567"/>
      <c r="I909" s="567">
        <v>190</v>
      </c>
      <c r="J909" s="567"/>
      <c r="K909" s="567"/>
      <c r="L909" s="567"/>
      <c r="M909" s="567"/>
      <c r="N909" s="567">
        <v>1</v>
      </c>
      <c r="O909" s="567">
        <v>207</v>
      </c>
      <c r="P909" s="560"/>
      <c r="Q909" s="568">
        <v>207</v>
      </c>
    </row>
    <row r="910" spans="1:17" ht="14.45" customHeight="1" x14ac:dyDescent="0.2">
      <c r="A910" s="554" t="s">
        <v>1558</v>
      </c>
      <c r="B910" s="555" t="s">
        <v>1342</v>
      </c>
      <c r="C910" s="555" t="s">
        <v>1343</v>
      </c>
      <c r="D910" s="555" t="s">
        <v>1354</v>
      </c>
      <c r="E910" s="555" t="s">
        <v>1355</v>
      </c>
      <c r="F910" s="567">
        <v>134</v>
      </c>
      <c r="G910" s="567">
        <v>24522</v>
      </c>
      <c r="H910" s="567"/>
      <c r="I910" s="567">
        <v>183</v>
      </c>
      <c r="J910" s="567">
        <v>115</v>
      </c>
      <c r="K910" s="567">
        <v>21275</v>
      </c>
      <c r="L910" s="567"/>
      <c r="M910" s="567">
        <v>185</v>
      </c>
      <c r="N910" s="567">
        <v>136</v>
      </c>
      <c r="O910" s="567">
        <v>26520</v>
      </c>
      <c r="P910" s="560"/>
      <c r="Q910" s="568">
        <v>195</v>
      </c>
    </row>
    <row r="911" spans="1:17" ht="14.45" customHeight="1" x14ac:dyDescent="0.2">
      <c r="A911" s="554" t="s">
        <v>1558</v>
      </c>
      <c r="B911" s="555" t="s">
        <v>1342</v>
      </c>
      <c r="C911" s="555" t="s">
        <v>1343</v>
      </c>
      <c r="D911" s="555" t="s">
        <v>1356</v>
      </c>
      <c r="E911" s="555" t="s">
        <v>1357</v>
      </c>
      <c r="F911" s="567"/>
      <c r="G911" s="567"/>
      <c r="H911" s="567"/>
      <c r="I911" s="567"/>
      <c r="J911" s="567">
        <v>1</v>
      </c>
      <c r="K911" s="567">
        <v>579</v>
      </c>
      <c r="L911" s="567"/>
      <c r="M911" s="567">
        <v>579</v>
      </c>
      <c r="N911" s="567"/>
      <c r="O911" s="567"/>
      <c r="P911" s="560"/>
      <c r="Q911" s="568"/>
    </row>
    <row r="912" spans="1:17" ht="14.45" customHeight="1" x14ac:dyDescent="0.2">
      <c r="A912" s="554" t="s">
        <v>1558</v>
      </c>
      <c r="B912" s="555" t="s">
        <v>1342</v>
      </c>
      <c r="C912" s="555" t="s">
        <v>1343</v>
      </c>
      <c r="D912" s="555" t="s">
        <v>1358</v>
      </c>
      <c r="E912" s="555" t="s">
        <v>1359</v>
      </c>
      <c r="F912" s="567">
        <v>234</v>
      </c>
      <c r="G912" s="567">
        <v>79794</v>
      </c>
      <c r="H912" s="567"/>
      <c r="I912" s="567">
        <v>341</v>
      </c>
      <c r="J912" s="567">
        <v>171</v>
      </c>
      <c r="K912" s="567">
        <v>58824</v>
      </c>
      <c r="L912" s="567"/>
      <c r="M912" s="567">
        <v>344</v>
      </c>
      <c r="N912" s="567">
        <v>240</v>
      </c>
      <c r="O912" s="567">
        <v>87360</v>
      </c>
      <c r="P912" s="560"/>
      <c r="Q912" s="568">
        <v>364</v>
      </c>
    </row>
    <row r="913" spans="1:17" ht="14.45" customHeight="1" x14ac:dyDescent="0.2">
      <c r="A913" s="554" t="s">
        <v>1558</v>
      </c>
      <c r="B913" s="555" t="s">
        <v>1342</v>
      </c>
      <c r="C913" s="555" t="s">
        <v>1343</v>
      </c>
      <c r="D913" s="555" t="s">
        <v>1360</v>
      </c>
      <c r="E913" s="555" t="s">
        <v>1361</v>
      </c>
      <c r="F913" s="567">
        <v>91</v>
      </c>
      <c r="G913" s="567">
        <v>42042</v>
      </c>
      <c r="H913" s="567"/>
      <c r="I913" s="567">
        <v>462</v>
      </c>
      <c r="J913" s="567">
        <v>65</v>
      </c>
      <c r="K913" s="567">
        <v>30160</v>
      </c>
      <c r="L913" s="567"/>
      <c r="M913" s="567">
        <v>464</v>
      </c>
      <c r="N913" s="567">
        <v>88</v>
      </c>
      <c r="O913" s="567">
        <v>42856</v>
      </c>
      <c r="P913" s="560"/>
      <c r="Q913" s="568">
        <v>487</v>
      </c>
    </row>
    <row r="914" spans="1:17" ht="14.45" customHeight="1" x14ac:dyDescent="0.2">
      <c r="A914" s="554" t="s">
        <v>1558</v>
      </c>
      <c r="B914" s="555" t="s">
        <v>1342</v>
      </c>
      <c r="C914" s="555" t="s">
        <v>1343</v>
      </c>
      <c r="D914" s="555" t="s">
        <v>1362</v>
      </c>
      <c r="E914" s="555" t="s">
        <v>1363</v>
      </c>
      <c r="F914" s="567">
        <v>1389</v>
      </c>
      <c r="G914" s="567">
        <v>487539</v>
      </c>
      <c r="H914" s="567"/>
      <c r="I914" s="567">
        <v>351</v>
      </c>
      <c r="J914" s="567">
        <v>1046</v>
      </c>
      <c r="K914" s="567">
        <v>369238</v>
      </c>
      <c r="L914" s="567"/>
      <c r="M914" s="567">
        <v>353</v>
      </c>
      <c r="N914" s="567">
        <v>1209</v>
      </c>
      <c r="O914" s="567">
        <v>440076</v>
      </c>
      <c r="P914" s="560"/>
      <c r="Q914" s="568">
        <v>364</v>
      </c>
    </row>
    <row r="915" spans="1:17" ht="14.45" customHeight="1" x14ac:dyDescent="0.2">
      <c r="A915" s="554" t="s">
        <v>1558</v>
      </c>
      <c r="B915" s="555" t="s">
        <v>1342</v>
      </c>
      <c r="C915" s="555" t="s">
        <v>1343</v>
      </c>
      <c r="D915" s="555" t="s">
        <v>1364</v>
      </c>
      <c r="E915" s="555" t="s">
        <v>1365</v>
      </c>
      <c r="F915" s="567"/>
      <c r="G915" s="567"/>
      <c r="H915" s="567"/>
      <c r="I915" s="567"/>
      <c r="J915" s="567">
        <v>1</v>
      </c>
      <c r="K915" s="567">
        <v>1665</v>
      </c>
      <c r="L915" s="567"/>
      <c r="M915" s="567">
        <v>1665</v>
      </c>
      <c r="N915" s="567"/>
      <c r="O915" s="567"/>
      <c r="P915" s="560"/>
      <c r="Q915" s="568"/>
    </row>
    <row r="916" spans="1:17" ht="14.45" customHeight="1" x14ac:dyDescent="0.2">
      <c r="A916" s="554" t="s">
        <v>1558</v>
      </c>
      <c r="B916" s="555" t="s">
        <v>1342</v>
      </c>
      <c r="C916" s="555" t="s">
        <v>1343</v>
      </c>
      <c r="D916" s="555" t="s">
        <v>1374</v>
      </c>
      <c r="E916" s="555" t="s">
        <v>1375</v>
      </c>
      <c r="F916" s="567">
        <v>3</v>
      </c>
      <c r="G916" s="567">
        <v>150</v>
      </c>
      <c r="H916" s="567"/>
      <c r="I916" s="567">
        <v>50</v>
      </c>
      <c r="J916" s="567">
        <v>7</v>
      </c>
      <c r="K916" s="567">
        <v>357</v>
      </c>
      <c r="L916" s="567"/>
      <c r="M916" s="567">
        <v>51</v>
      </c>
      <c r="N916" s="567">
        <v>10</v>
      </c>
      <c r="O916" s="567">
        <v>530</v>
      </c>
      <c r="P916" s="560"/>
      <c r="Q916" s="568">
        <v>53</v>
      </c>
    </row>
    <row r="917" spans="1:17" ht="14.45" customHeight="1" x14ac:dyDescent="0.2">
      <c r="A917" s="554" t="s">
        <v>1558</v>
      </c>
      <c r="B917" s="555" t="s">
        <v>1342</v>
      </c>
      <c r="C917" s="555" t="s">
        <v>1343</v>
      </c>
      <c r="D917" s="555" t="s">
        <v>1376</v>
      </c>
      <c r="E917" s="555" t="s">
        <v>1377</v>
      </c>
      <c r="F917" s="567">
        <v>7</v>
      </c>
      <c r="G917" s="567">
        <v>2793</v>
      </c>
      <c r="H917" s="567"/>
      <c r="I917" s="567">
        <v>399</v>
      </c>
      <c r="J917" s="567">
        <v>15</v>
      </c>
      <c r="K917" s="567">
        <v>6075</v>
      </c>
      <c r="L917" s="567"/>
      <c r="M917" s="567">
        <v>405</v>
      </c>
      <c r="N917" s="567">
        <v>2</v>
      </c>
      <c r="O917" s="567">
        <v>848</v>
      </c>
      <c r="P917" s="560"/>
      <c r="Q917" s="568">
        <v>424</v>
      </c>
    </row>
    <row r="918" spans="1:17" ht="14.45" customHeight="1" x14ac:dyDescent="0.2">
      <c r="A918" s="554" t="s">
        <v>1558</v>
      </c>
      <c r="B918" s="555" t="s">
        <v>1342</v>
      </c>
      <c r="C918" s="555" t="s">
        <v>1343</v>
      </c>
      <c r="D918" s="555" t="s">
        <v>1378</v>
      </c>
      <c r="E918" s="555" t="s">
        <v>1379</v>
      </c>
      <c r="F918" s="567">
        <v>1</v>
      </c>
      <c r="G918" s="567">
        <v>38</v>
      </c>
      <c r="H918" s="567"/>
      <c r="I918" s="567">
        <v>38</v>
      </c>
      <c r="J918" s="567">
        <v>1</v>
      </c>
      <c r="K918" s="567">
        <v>39</v>
      </c>
      <c r="L918" s="567"/>
      <c r="M918" s="567">
        <v>39</v>
      </c>
      <c r="N918" s="567">
        <v>2</v>
      </c>
      <c r="O918" s="567">
        <v>80</v>
      </c>
      <c r="P918" s="560"/>
      <c r="Q918" s="568">
        <v>40</v>
      </c>
    </row>
    <row r="919" spans="1:17" ht="14.45" customHeight="1" x14ac:dyDescent="0.2">
      <c r="A919" s="554" t="s">
        <v>1558</v>
      </c>
      <c r="B919" s="555" t="s">
        <v>1342</v>
      </c>
      <c r="C919" s="555" t="s">
        <v>1343</v>
      </c>
      <c r="D919" s="555" t="s">
        <v>1382</v>
      </c>
      <c r="E919" s="555" t="s">
        <v>1383</v>
      </c>
      <c r="F919" s="567">
        <v>22</v>
      </c>
      <c r="G919" s="567">
        <v>15686</v>
      </c>
      <c r="H919" s="567"/>
      <c r="I919" s="567">
        <v>713</v>
      </c>
      <c r="J919" s="567">
        <v>19</v>
      </c>
      <c r="K919" s="567">
        <v>13661</v>
      </c>
      <c r="L919" s="567"/>
      <c r="M919" s="567">
        <v>719</v>
      </c>
      <c r="N919" s="567">
        <v>20</v>
      </c>
      <c r="O919" s="567">
        <v>15120</v>
      </c>
      <c r="P919" s="560"/>
      <c r="Q919" s="568">
        <v>756</v>
      </c>
    </row>
    <row r="920" spans="1:17" ht="14.45" customHeight="1" x14ac:dyDescent="0.2">
      <c r="A920" s="554" t="s">
        <v>1558</v>
      </c>
      <c r="B920" s="555" t="s">
        <v>1342</v>
      </c>
      <c r="C920" s="555" t="s">
        <v>1343</v>
      </c>
      <c r="D920" s="555" t="s">
        <v>1384</v>
      </c>
      <c r="E920" s="555" t="s">
        <v>1385</v>
      </c>
      <c r="F920" s="567">
        <v>3</v>
      </c>
      <c r="G920" s="567">
        <v>450</v>
      </c>
      <c r="H920" s="567"/>
      <c r="I920" s="567">
        <v>150</v>
      </c>
      <c r="J920" s="567"/>
      <c r="K920" s="567"/>
      <c r="L920" s="567"/>
      <c r="M920" s="567"/>
      <c r="N920" s="567"/>
      <c r="O920" s="567"/>
      <c r="P920" s="560"/>
      <c r="Q920" s="568"/>
    </row>
    <row r="921" spans="1:17" ht="14.45" customHeight="1" x14ac:dyDescent="0.2">
      <c r="A921" s="554" t="s">
        <v>1558</v>
      </c>
      <c r="B921" s="555" t="s">
        <v>1342</v>
      </c>
      <c r="C921" s="555" t="s">
        <v>1343</v>
      </c>
      <c r="D921" s="555" t="s">
        <v>1386</v>
      </c>
      <c r="E921" s="555" t="s">
        <v>1387</v>
      </c>
      <c r="F921" s="567">
        <v>12</v>
      </c>
      <c r="G921" s="567">
        <v>3696</v>
      </c>
      <c r="H921" s="567"/>
      <c r="I921" s="567">
        <v>308</v>
      </c>
      <c r="J921" s="567">
        <v>5</v>
      </c>
      <c r="K921" s="567">
        <v>1550</v>
      </c>
      <c r="L921" s="567"/>
      <c r="M921" s="567">
        <v>310</v>
      </c>
      <c r="N921" s="567">
        <v>8</v>
      </c>
      <c r="O921" s="567">
        <v>2664</v>
      </c>
      <c r="P921" s="560"/>
      <c r="Q921" s="568">
        <v>333</v>
      </c>
    </row>
    <row r="922" spans="1:17" ht="14.45" customHeight="1" x14ac:dyDescent="0.2">
      <c r="A922" s="554" t="s">
        <v>1558</v>
      </c>
      <c r="B922" s="555" t="s">
        <v>1342</v>
      </c>
      <c r="C922" s="555" t="s">
        <v>1343</v>
      </c>
      <c r="D922" s="555" t="s">
        <v>1390</v>
      </c>
      <c r="E922" s="555" t="s">
        <v>1391</v>
      </c>
      <c r="F922" s="567">
        <v>171</v>
      </c>
      <c r="G922" s="567">
        <v>85329</v>
      </c>
      <c r="H922" s="567"/>
      <c r="I922" s="567">
        <v>499</v>
      </c>
      <c r="J922" s="567">
        <v>137</v>
      </c>
      <c r="K922" s="567">
        <v>68911</v>
      </c>
      <c r="L922" s="567"/>
      <c r="M922" s="567">
        <v>503</v>
      </c>
      <c r="N922" s="567">
        <v>161</v>
      </c>
      <c r="O922" s="567">
        <v>87101</v>
      </c>
      <c r="P922" s="560"/>
      <c r="Q922" s="568">
        <v>541</v>
      </c>
    </row>
    <row r="923" spans="1:17" ht="14.45" customHeight="1" x14ac:dyDescent="0.2">
      <c r="A923" s="554" t="s">
        <v>1558</v>
      </c>
      <c r="B923" s="555" t="s">
        <v>1342</v>
      </c>
      <c r="C923" s="555" t="s">
        <v>1343</v>
      </c>
      <c r="D923" s="555" t="s">
        <v>1392</v>
      </c>
      <c r="E923" s="555" t="s">
        <v>1393</v>
      </c>
      <c r="F923" s="567"/>
      <c r="G923" s="567"/>
      <c r="H923" s="567"/>
      <c r="I923" s="567"/>
      <c r="J923" s="567">
        <v>1</v>
      </c>
      <c r="K923" s="567">
        <v>6732</v>
      </c>
      <c r="L923" s="567"/>
      <c r="M923" s="567">
        <v>6732</v>
      </c>
      <c r="N923" s="567">
        <v>2</v>
      </c>
      <c r="O923" s="567">
        <v>14398</v>
      </c>
      <c r="P923" s="560"/>
      <c r="Q923" s="568">
        <v>7199</v>
      </c>
    </row>
    <row r="924" spans="1:17" ht="14.45" customHeight="1" x14ac:dyDescent="0.2">
      <c r="A924" s="554" t="s">
        <v>1558</v>
      </c>
      <c r="B924" s="555" t="s">
        <v>1342</v>
      </c>
      <c r="C924" s="555" t="s">
        <v>1343</v>
      </c>
      <c r="D924" s="555" t="s">
        <v>1394</v>
      </c>
      <c r="E924" s="555" t="s">
        <v>1395</v>
      </c>
      <c r="F924" s="567">
        <v>169</v>
      </c>
      <c r="G924" s="567">
        <v>63544</v>
      </c>
      <c r="H924" s="567"/>
      <c r="I924" s="567">
        <v>376</v>
      </c>
      <c r="J924" s="567">
        <v>143</v>
      </c>
      <c r="K924" s="567">
        <v>54340</v>
      </c>
      <c r="L924" s="567"/>
      <c r="M924" s="567">
        <v>380</v>
      </c>
      <c r="N924" s="567">
        <v>177</v>
      </c>
      <c r="O924" s="567">
        <v>70800</v>
      </c>
      <c r="P924" s="560"/>
      <c r="Q924" s="568">
        <v>400</v>
      </c>
    </row>
    <row r="925" spans="1:17" ht="14.45" customHeight="1" x14ac:dyDescent="0.2">
      <c r="A925" s="554" t="s">
        <v>1558</v>
      </c>
      <c r="B925" s="555" t="s">
        <v>1342</v>
      </c>
      <c r="C925" s="555" t="s">
        <v>1343</v>
      </c>
      <c r="D925" s="555" t="s">
        <v>1396</v>
      </c>
      <c r="E925" s="555" t="s">
        <v>1397</v>
      </c>
      <c r="F925" s="567">
        <v>1</v>
      </c>
      <c r="G925" s="567">
        <v>3132</v>
      </c>
      <c r="H925" s="567"/>
      <c r="I925" s="567">
        <v>3132</v>
      </c>
      <c r="J925" s="567"/>
      <c r="K925" s="567"/>
      <c r="L925" s="567"/>
      <c r="M925" s="567"/>
      <c r="N925" s="567">
        <v>6</v>
      </c>
      <c r="O925" s="567">
        <v>20250</v>
      </c>
      <c r="P925" s="560"/>
      <c r="Q925" s="568">
        <v>3375</v>
      </c>
    </row>
    <row r="926" spans="1:17" ht="14.45" customHeight="1" x14ac:dyDescent="0.2">
      <c r="A926" s="554" t="s">
        <v>1558</v>
      </c>
      <c r="B926" s="555" t="s">
        <v>1342</v>
      </c>
      <c r="C926" s="555" t="s">
        <v>1343</v>
      </c>
      <c r="D926" s="555" t="s">
        <v>1398</v>
      </c>
      <c r="E926" s="555" t="s">
        <v>1399</v>
      </c>
      <c r="F926" s="567">
        <v>8</v>
      </c>
      <c r="G926" s="567">
        <v>96</v>
      </c>
      <c r="H926" s="567"/>
      <c r="I926" s="567">
        <v>12</v>
      </c>
      <c r="J926" s="567">
        <v>4</v>
      </c>
      <c r="K926" s="567">
        <v>48</v>
      </c>
      <c r="L926" s="567"/>
      <c r="M926" s="567">
        <v>12</v>
      </c>
      <c r="N926" s="567">
        <v>5</v>
      </c>
      <c r="O926" s="567">
        <v>65</v>
      </c>
      <c r="P926" s="560"/>
      <c r="Q926" s="568">
        <v>13</v>
      </c>
    </row>
    <row r="927" spans="1:17" ht="14.45" customHeight="1" x14ac:dyDescent="0.2">
      <c r="A927" s="554" t="s">
        <v>1558</v>
      </c>
      <c r="B927" s="555" t="s">
        <v>1342</v>
      </c>
      <c r="C927" s="555" t="s">
        <v>1343</v>
      </c>
      <c r="D927" s="555" t="s">
        <v>1402</v>
      </c>
      <c r="E927" s="555" t="s">
        <v>1403</v>
      </c>
      <c r="F927" s="567">
        <v>33</v>
      </c>
      <c r="G927" s="567">
        <v>3729</v>
      </c>
      <c r="H927" s="567"/>
      <c r="I927" s="567">
        <v>113</v>
      </c>
      <c r="J927" s="567">
        <v>17</v>
      </c>
      <c r="K927" s="567">
        <v>1938</v>
      </c>
      <c r="L927" s="567"/>
      <c r="M927" s="567">
        <v>114</v>
      </c>
      <c r="N927" s="567">
        <v>43</v>
      </c>
      <c r="O927" s="567">
        <v>5246</v>
      </c>
      <c r="P927" s="560"/>
      <c r="Q927" s="568">
        <v>122</v>
      </c>
    </row>
    <row r="928" spans="1:17" ht="14.45" customHeight="1" x14ac:dyDescent="0.2">
      <c r="A928" s="554" t="s">
        <v>1558</v>
      </c>
      <c r="B928" s="555" t="s">
        <v>1342</v>
      </c>
      <c r="C928" s="555" t="s">
        <v>1343</v>
      </c>
      <c r="D928" s="555" t="s">
        <v>1404</v>
      </c>
      <c r="E928" s="555" t="s">
        <v>1405</v>
      </c>
      <c r="F928" s="567">
        <v>3</v>
      </c>
      <c r="G928" s="567">
        <v>378</v>
      </c>
      <c r="H928" s="567"/>
      <c r="I928" s="567">
        <v>126</v>
      </c>
      <c r="J928" s="567"/>
      <c r="K928" s="567"/>
      <c r="L928" s="567"/>
      <c r="M928" s="567"/>
      <c r="N928" s="567">
        <v>5</v>
      </c>
      <c r="O928" s="567">
        <v>685</v>
      </c>
      <c r="P928" s="560"/>
      <c r="Q928" s="568">
        <v>137</v>
      </c>
    </row>
    <row r="929" spans="1:17" ht="14.45" customHeight="1" x14ac:dyDescent="0.2">
      <c r="A929" s="554" t="s">
        <v>1558</v>
      </c>
      <c r="B929" s="555" t="s">
        <v>1342</v>
      </c>
      <c r="C929" s="555" t="s">
        <v>1343</v>
      </c>
      <c r="D929" s="555" t="s">
        <v>1406</v>
      </c>
      <c r="E929" s="555" t="s">
        <v>1407</v>
      </c>
      <c r="F929" s="567">
        <v>19</v>
      </c>
      <c r="G929" s="567">
        <v>9500</v>
      </c>
      <c r="H929" s="567"/>
      <c r="I929" s="567">
        <v>500</v>
      </c>
      <c r="J929" s="567">
        <v>8</v>
      </c>
      <c r="K929" s="567">
        <v>4032</v>
      </c>
      <c r="L929" s="567"/>
      <c r="M929" s="567">
        <v>504</v>
      </c>
      <c r="N929" s="567">
        <v>12</v>
      </c>
      <c r="O929" s="567">
        <v>6504</v>
      </c>
      <c r="P929" s="560"/>
      <c r="Q929" s="568">
        <v>542</v>
      </c>
    </row>
    <row r="930" spans="1:17" ht="14.45" customHeight="1" x14ac:dyDescent="0.2">
      <c r="A930" s="554" t="s">
        <v>1558</v>
      </c>
      <c r="B930" s="555" t="s">
        <v>1342</v>
      </c>
      <c r="C930" s="555" t="s">
        <v>1343</v>
      </c>
      <c r="D930" s="555" t="s">
        <v>1408</v>
      </c>
      <c r="E930" s="555" t="s">
        <v>1409</v>
      </c>
      <c r="F930" s="567">
        <v>246</v>
      </c>
      <c r="G930" s="567">
        <v>113898</v>
      </c>
      <c r="H930" s="567"/>
      <c r="I930" s="567">
        <v>463</v>
      </c>
      <c r="J930" s="567">
        <v>194</v>
      </c>
      <c r="K930" s="567">
        <v>90598</v>
      </c>
      <c r="L930" s="567"/>
      <c r="M930" s="567">
        <v>467</v>
      </c>
      <c r="N930" s="567">
        <v>258</v>
      </c>
      <c r="O930" s="567">
        <v>127194</v>
      </c>
      <c r="P930" s="560"/>
      <c r="Q930" s="568">
        <v>493</v>
      </c>
    </row>
    <row r="931" spans="1:17" ht="14.45" customHeight="1" x14ac:dyDescent="0.2">
      <c r="A931" s="554" t="s">
        <v>1558</v>
      </c>
      <c r="B931" s="555" t="s">
        <v>1342</v>
      </c>
      <c r="C931" s="555" t="s">
        <v>1343</v>
      </c>
      <c r="D931" s="555" t="s">
        <v>1410</v>
      </c>
      <c r="E931" s="555" t="s">
        <v>1411</v>
      </c>
      <c r="F931" s="567">
        <v>79</v>
      </c>
      <c r="G931" s="567">
        <v>4661</v>
      </c>
      <c r="H931" s="567"/>
      <c r="I931" s="567">
        <v>59</v>
      </c>
      <c r="J931" s="567">
        <v>79</v>
      </c>
      <c r="K931" s="567">
        <v>4661</v>
      </c>
      <c r="L931" s="567"/>
      <c r="M931" s="567">
        <v>59</v>
      </c>
      <c r="N931" s="567">
        <v>82</v>
      </c>
      <c r="O931" s="567">
        <v>5166</v>
      </c>
      <c r="P931" s="560"/>
      <c r="Q931" s="568">
        <v>63</v>
      </c>
    </row>
    <row r="932" spans="1:17" ht="14.45" customHeight="1" x14ac:dyDescent="0.2">
      <c r="A932" s="554" t="s">
        <v>1558</v>
      </c>
      <c r="B932" s="555" t="s">
        <v>1342</v>
      </c>
      <c r="C932" s="555" t="s">
        <v>1343</v>
      </c>
      <c r="D932" s="555" t="s">
        <v>1412</v>
      </c>
      <c r="E932" s="555" t="s">
        <v>1413</v>
      </c>
      <c r="F932" s="567">
        <v>1</v>
      </c>
      <c r="G932" s="567">
        <v>2179</v>
      </c>
      <c r="H932" s="567"/>
      <c r="I932" s="567">
        <v>2179</v>
      </c>
      <c r="J932" s="567"/>
      <c r="K932" s="567"/>
      <c r="L932" s="567"/>
      <c r="M932" s="567"/>
      <c r="N932" s="567"/>
      <c r="O932" s="567"/>
      <c r="P932" s="560"/>
      <c r="Q932" s="568"/>
    </row>
    <row r="933" spans="1:17" ht="14.45" customHeight="1" x14ac:dyDescent="0.2">
      <c r="A933" s="554" t="s">
        <v>1558</v>
      </c>
      <c r="B933" s="555" t="s">
        <v>1342</v>
      </c>
      <c r="C933" s="555" t="s">
        <v>1343</v>
      </c>
      <c r="D933" s="555" t="s">
        <v>1414</v>
      </c>
      <c r="E933" s="555" t="s">
        <v>1415</v>
      </c>
      <c r="F933" s="567">
        <v>4</v>
      </c>
      <c r="G933" s="567">
        <v>42000</v>
      </c>
      <c r="H933" s="567"/>
      <c r="I933" s="567">
        <v>10500</v>
      </c>
      <c r="J933" s="567">
        <v>8</v>
      </c>
      <c r="K933" s="567">
        <v>84240</v>
      </c>
      <c r="L933" s="567"/>
      <c r="M933" s="567">
        <v>10530</v>
      </c>
      <c r="N933" s="567">
        <v>1</v>
      </c>
      <c r="O933" s="567">
        <v>10605</v>
      </c>
      <c r="P933" s="560"/>
      <c r="Q933" s="568">
        <v>10605</v>
      </c>
    </row>
    <row r="934" spans="1:17" ht="14.45" customHeight="1" x14ac:dyDescent="0.2">
      <c r="A934" s="554" t="s">
        <v>1558</v>
      </c>
      <c r="B934" s="555" t="s">
        <v>1342</v>
      </c>
      <c r="C934" s="555" t="s">
        <v>1343</v>
      </c>
      <c r="D934" s="555" t="s">
        <v>1416</v>
      </c>
      <c r="E934" s="555" t="s">
        <v>1417</v>
      </c>
      <c r="F934" s="567">
        <v>16</v>
      </c>
      <c r="G934" s="567">
        <v>4112</v>
      </c>
      <c r="H934" s="567"/>
      <c r="I934" s="567">
        <v>257</v>
      </c>
      <c r="J934" s="567">
        <v>16</v>
      </c>
      <c r="K934" s="567">
        <v>4144</v>
      </c>
      <c r="L934" s="567"/>
      <c r="M934" s="567">
        <v>259</v>
      </c>
      <c r="N934" s="567">
        <v>13</v>
      </c>
      <c r="O934" s="567">
        <v>3562</v>
      </c>
      <c r="P934" s="560"/>
      <c r="Q934" s="568">
        <v>274</v>
      </c>
    </row>
    <row r="935" spans="1:17" ht="14.45" customHeight="1" x14ac:dyDescent="0.2">
      <c r="A935" s="554" t="s">
        <v>1558</v>
      </c>
      <c r="B935" s="555" t="s">
        <v>1342</v>
      </c>
      <c r="C935" s="555" t="s">
        <v>1343</v>
      </c>
      <c r="D935" s="555" t="s">
        <v>1418</v>
      </c>
      <c r="E935" s="555" t="s">
        <v>1419</v>
      </c>
      <c r="F935" s="567">
        <v>39</v>
      </c>
      <c r="G935" s="567">
        <v>6981</v>
      </c>
      <c r="H935" s="567"/>
      <c r="I935" s="567">
        <v>179</v>
      </c>
      <c r="J935" s="567">
        <v>49</v>
      </c>
      <c r="K935" s="567">
        <v>8869</v>
      </c>
      <c r="L935" s="567"/>
      <c r="M935" s="567">
        <v>181</v>
      </c>
      <c r="N935" s="567">
        <v>60</v>
      </c>
      <c r="O935" s="567">
        <v>11400</v>
      </c>
      <c r="P935" s="560"/>
      <c r="Q935" s="568">
        <v>190</v>
      </c>
    </row>
    <row r="936" spans="1:17" ht="14.45" customHeight="1" x14ac:dyDescent="0.2">
      <c r="A936" s="554" t="s">
        <v>1558</v>
      </c>
      <c r="B936" s="555" t="s">
        <v>1342</v>
      </c>
      <c r="C936" s="555" t="s">
        <v>1343</v>
      </c>
      <c r="D936" s="555" t="s">
        <v>1420</v>
      </c>
      <c r="E936" s="555" t="s">
        <v>1421</v>
      </c>
      <c r="F936" s="567">
        <v>72</v>
      </c>
      <c r="G936" s="567">
        <v>6264</v>
      </c>
      <c r="H936" s="567"/>
      <c r="I936" s="567">
        <v>87</v>
      </c>
      <c r="J936" s="567">
        <v>54</v>
      </c>
      <c r="K936" s="567">
        <v>4752</v>
      </c>
      <c r="L936" s="567"/>
      <c r="M936" s="567">
        <v>88</v>
      </c>
      <c r="N936" s="567">
        <v>72</v>
      </c>
      <c r="O936" s="567">
        <v>6696</v>
      </c>
      <c r="P936" s="560"/>
      <c r="Q936" s="568">
        <v>93</v>
      </c>
    </row>
    <row r="937" spans="1:17" ht="14.45" customHeight="1" x14ac:dyDescent="0.2">
      <c r="A937" s="554" t="s">
        <v>1558</v>
      </c>
      <c r="B937" s="555" t="s">
        <v>1342</v>
      </c>
      <c r="C937" s="555" t="s">
        <v>1343</v>
      </c>
      <c r="D937" s="555" t="s">
        <v>1424</v>
      </c>
      <c r="E937" s="555" t="s">
        <v>1425</v>
      </c>
      <c r="F937" s="567">
        <v>91</v>
      </c>
      <c r="G937" s="567">
        <v>15652</v>
      </c>
      <c r="H937" s="567"/>
      <c r="I937" s="567">
        <v>172</v>
      </c>
      <c r="J937" s="567">
        <v>67</v>
      </c>
      <c r="K937" s="567">
        <v>11658</v>
      </c>
      <c r="L937" s="567"/>
      <c r="M937" s="567">
        <v>174</v>
      </c>
      <c r="N937" s="567">
        <v>91</v>
      </c>
      <c r="O937" s="567">
        <v>16653</v>
      </c>
      <c r="P937" s="560"/>
      <c r="Q937" s="568">
        <v>183</v>
      </c>
    </row>
    <row r="938" spans="1:17" ht="14.45" customHeight="1" x14ac:dyDescent="0.2">
      <c r="A938" s="554" t="s">
        <v>1558</v>
      </c>
      <c r="B938" s="555" t="s">
        <v>1342</v>
      </c>
      <c r="C938" s="555" t="s">
        <v>1343</v>
      </c>
      <c r="D938" s="555" t="s">
        <v>1426</v>
      </c>
      <c r="E938" s="555" t="s">
        <v>1427</v>
      </c>
      <c r="F938" s="567"/>
      <c r="G938" s="567"/>
      <c r="H938" s="567"/>
      <c r="I938" s="567"/>
      <c r="J938" s="567">
        <v>1</v>
      </c>
      <c r="K938" s="567">
        <v>31</v>
      </c>
      <c r="L938" s="567"/>
      <c r="M938" s="567">
        <v>31</v>
      </c>
      <c r="N938" s="567">
        <v>1</v>
      </c>
      <c r="O938" s="567">
        <v>32</v>
      </c>
      <c r="P938" s="560"/>
      <c r="Q938" s="568">
        <v>32</v>
      </c>
    </row>
    <row r="939" spans="1:17" ht="14.45" customHeight="1" x14ac:dyDescent="0.2">
      <c r="A939" s="554" t="s">
        <v>1558</v>
      </c>
      <c r="B939" s="555" t="s">
        <v>1342</v>
      </c>
      <c r="C939" s="555" t="s">
        <v>1343</v>
      </c>
      <c r="D939" s="555" t="s">
        <v>1428</v>
      </c>
      <c r="E939" s="555" t="s">
        <v>1429</v>
      </c>
      <c r="F939" s="567">
        <v>3</v>
      </c>
      <c r="G939" s="567">
        <v>534</v>
      </c>
      <c r="H939" s="567"/>
      <c r="I939" s="567">
        <v>178</v>
      </c>
      <c r="J939" s="567">
        <v>1</v>
      </c>
      <c r="K939" s="567">
        <v>180</v>
      </c>
      <c r="L939" s="567"/>
      <c r="M939" s="567">
        <v>180</v>
      </c>
      <c r="N939" s="567">
        <v>5</v>
      </c>
      <c r="O939" s="567">
        <v>945</v>
      </c>
      <c r="P939" s="560"/>
      <c r="Q939" s="568">
        <v>189</v>
      </c>
    </row>
    <row r="940" spans="1:17" ht="14.45" customHeight="1" x14ac:dyDescent="0.2">
      <c r="A940" s="554" t="s">
        <v>1558</v>
      </c>
      <c r="B940" s="555" t="s">
        <v>1342</v>
      </c>
      <c r="C940" s="555" t="s">
        <v>1343</v>
      </c>
      <c r="D940" s="555" t="s">
        <v>1430</v>
      </c>
      <c r="E940" s="555" t="s">
        <v>1431</v>
      </c>
      <c r="F940" s="567">
        <v>17</v>
      </c>
      <c r="G940" s="567">
        <v>4539</v>
      </c>
      <c r="H940" s="567"/>
      <c r="I940" s="567">
        <v>267</v>
      </c>
      <c r="J940" s="567">
        <v>17</v>
      </c>
      <c r="K940" s="567">
        <v>4573</v>
      </c>
      <c r="L940" s="567"/>
      <c r="M940" s="567">
        <v>269</v>
      </c>
      <c r="N940" s="567">
        <v>20</v>
      </c>
      <c r="O940" s="567">
        <v>5760</v>
      </c>
      <c r="P940" s="560"/>
      <c r="Q940" s="568">
        <v>288</v>
      </c>
    </row>
    <row r="941" spans="1:17" ht="14.45" customHeight="1" x14ac:dyDescent="0.2">
      <c r="A941" s="554" t="s">
        <v>1558</v>
      </c>
      <c r="B941" s="555" t="s">
        <v>1342</v>
      </c>
      <c r="C941" s="555" t="s">
        <v>1343</v>
      </c>
      <c r="D941" s="555" t="s">
        <v>1432</v>
      </c>
      <c r="E941" s="555" t="s">
        <v>1433</v>
      </c>
      <c r="F941" s="567">
        <v>95</v>
      </c>
      <c r="G941" s="567">
        <v>203870</v>
      </c>
      <c r="H941" s="567"/>
      <c r="I941" s="567">
        <v>2146</v>
      </c>
      <c r="J941" s="567">
        <v>67</v>
      </c>
      <c r="K941" s="567">
        <v>144519</v>
      </c>
      <c r="L941" s="567"/>
      <c r="M941" s="567">
        <v>2157</v>
      </c>
      <c r="N941" s="567">
        <v>88</v>
      </c>
      <c r="O941" s="567">
        <v>202224</v>
      </c>
      <c r="P941" s="560"/>
      <c r="Q941" s="568">
        <v>2298</v>
      </c>
    </row>
    <row r="942" spans="1:17" ht="14.45" customHeight="1" x14ac:dyDescent="0.2">
      <c r="A942" s="554" t="s">
        <v>1558</v>
      </c>
      <c r="B942" s="555" t="s">
        <v>1342</v>
      </c>
      <c r="C942" s="555" t="s">
        <v>1343</v>
      </c>
      <c r="D942" s="555" t="s">
        <v>1436</v>
      </c>
      <c r="E942" s="555" t="s">
        <v>1437</v>
      </c>
      <c r="F942" s="567"/>
      <c r="G942" s="567"/>
      <c r="H942" s="567"/>
      <c r="I942" s="567"/>
      <c r="J942" s="567">
        <v>1</v>
      </c>
      <c r="K942" s="567">
        <v>442</v>
      </c>
      <c r="L942" s="567"/>
      <c r="M942" s="567">
        <v>442</v>
      </c>
      <c r="N942" s="567">
        <v>2</v>
      </c>
      <c r="O942" s="567">
        <v>912</v>
      </c>
      <c r="P942" s="560"/>
      <c r="Q942" s="568">
        <v>456</v>
      </c>
    </row>
    <row r="943" spans="1:17" ht="14.45" customHeight="1" x14ac:dyDescent="0.2">
      <c r="A943" s="554" t="s">
        <v>1558</v>
      </c>
      <c r="B943" s="555" t="s">
        <v>1342</v>
      </c>
      <c r="C943" s="555" t="s">
        <v>1343</v>
      </c>
      <c r="D943" s="555" t="s">
        <v>1445</v>
      </c>
      <c r="E943" s="555" t="s">
        <v>1446</v>
      </c>
      <c r="F943" s="567">
        <v>4</v>
      </c>
      <c r="G943" s="567">
        <v>1164</v>
      </c>
      <c r="H943" s="567"/>
      <c r="I943" s="567">
        <v>291</v>
      </c>
      <c r="J943" s="567">
        <v>5</v>
      </c>
      <c r="K943" s="567">
        <v>1465</v>
      </c>
      <c r="L943" s="567"/>
      <c r="M943" s="567">
        <v>293</v>
      </c>
      <c r="N943" s="567">
        <v>2</v>
      </c>
      <c r="O943" s="567">
        <v>632</v>
      </c>
      <c r="P943" s="560"/>
      <c r="Q943" s="568">
        <v>316</v>
      </c>
    </row>
    <row r="944" spans="1:17" ht="14.45" customHeight="1" x14ac:dyDescent="0.2">
      <c r="A944" s="554" t="s">
        <v>1558</v>
      </c>
      <c r="B944" s="555" t="s">
        <v>1342</v>
      </c>
      <c r="C944" s="555" t="s">
        <v>1343</v>
      </c>
      <c r="D944" s="555" t="s">
        <v>1447</v>
      </c>
      <c r="E944" s="555" t="s">
        <v>1448</v>
      </c>
      <c r="F944" s="567"/>
      <c r="G944" s="567"/>
      <c r="H944" s="567"/>
      <c r="I944" s="567"/>
      <c r="J944" s="567">
        <v>1</v>
      </c>
      <c r="K944" s="567">
        <v>1132</v>
      </c>
      <c r="L944" s="567"/>
      <c r="M944" s="567">
        <v>1132</v>
      </c>
      <c r="N944" s="567"/>
      <c r="O944" s="567"/>
      <c r="P944" s="560"/>
      <c r="Q944" s="568"/>
    </row>
    <row r="945" spans="1:17" ht="14.45" customHeight="1" x14ac:dyDescent="0.2">
      <c r="A945" s="554" t="s">
        <v>1558</v>
      </c>
      <c r="B945" s="555" t="s">
        <v>1342</v>
      </c>
      <c r="C945" s="555" t="s">
        <v>1343</v>
      </c>
      <c r="D945" s="555" t="s">
        <v>1449</v>
      </c>
      <c r="E945" s="555" t="s">
        <v>1450</v>
      </c>
      <c r="F945" s="567">
        <v>1</v>
      </c>
      <c r="G945" s="567">
        <v>109</v>
      </c>
      <c r="H945" s="567"/>
      <c r="I945" s="567">
        <v>109</v>
      </c>
      <c r="J945" s="567"/>
      <c r="K945" s="567"/>
      <c r="L945" s="567"/>
      <c r="M945" s="567"/>
      <c r="N945" s="567"/>
      <c r="O945" s="567"/>
      <c r="P945" s="560"/>
      <c r="Q945" s="568"/>
    </row>
    <row r="946" spans="1:17" ht="14.45" customHeight="1" x14ac:dyDescent="0.2">
      <c r="A946" s="554" t="s">
        <v>1558</v>
      </c>
      <c r="B946" s="555" t="s">
        <v>1342</v>
      </c>
      <c r="C946" s="555" t="s">
        <v>1343</v>
      </c>
      <c r="D946" s="555" t="s">
        <v>1451</v>
      </c>
      <c r="E946" s="555" t="s">
        <v>1452</v>
      </c>
      <c r="F946" s="567"/>
      <c r="G946" s="567"/>
      <c r="H946" s="567"/>
      <c r="I946" s="567"/>
      <c r="J946" s="567"/>
      <c r="K946" s="567"/>
      <c r="L946" s="567"/>
      <c r="M946" s="567"/>
      <c r="N946" s="567">
        <v>2</v>
      </c>
      <c r="O946" s="567">
        <v>658</v>
      </c>
      <c r="P946" s="560"/>
      <c r="Q946" s="568">
        <v>329</v>
      </c>
    </row>
    <row r="947" spans="1:17" ht="14.45" customHeight="1" x14ac:dyDescent="0.2">
      <c r="A947" s="554" t="s">
        <v>1558</v>
      </c>
      <c r="B947" s="555" t="s">
        <v>1342</v>
      </c>
      <c r="C947" s="555" t="s">
        <v>1343</v>
      </c>
      <c r="D947" s="555" t="s">
        <v>1455</v>
      </c>
      <c r="E947" s="555" t="s">
        <v>1456</v>
      </c>
      <c r="F947" s="567">
        <v>1</v>
      </c>
      <c r="G947" s="567">
        <v>0</v>
      </c>
      <c r="H947" s="567"/>
      <c r="I947" s="567">
        <v>0</v>
      </c>
      <c r="J947" s="567"/>
      <c r="K947" s="567"/>
      <c r="L947" s="567"/>
      <c r="M947" s="567"/>
      <c r="N947" s="567">
        <v>1</v>
      </c>
      <c r="O947" s="567">
        <v>2179</v>
      </c>
      <c r="P947" s="560"/>
      <c r="Q947" s="568">
        <v>2179</v>
      </c>
    </row>
    <row r="948" spans="1:17" ht="14.45" customHeight="1" x14ac:dyDescent="0.2">
      <c r="A948" s="554" t="s">
        <v>1558</v>
      </c>
      <c r="B948" s="555" t="s">
        <v>1342</v>
      </c>
      <c r="C948" s="555" t="s">
        <v>1343</v>
      </c>
      <c r="D948" s="555" t="s">
        <v>1459</v>
      </c>
      <c r="E948" s="555" t="s">
        <v>1460</v>
      </c>
      <c r="F948" s="567"/>
      <c r="G948" s="567"/>
      <c r="H948" s="567"/>
      <c r="I948" s="567"/>
      <c r="J948" s="567">
        <v>1</v>
      </c>
      <c r="K948" s="567">
        <v>0</v>
      </c>
      <c r="L948" s="567"/>
      <c r="M948" s="567">
        <v>0</v>
      </c>
      <c r="N948" s="567"/>
      <c r="O948" s="567"/>
      <c r="P948" s="560"/>
      <c r="Q948" s="568"/>
    </row>
    <row r="949" spans="1:17" ht="14.45" customHeight="1" x14ac:dyDescent="0.2">
      <c r="A949" s="554" t="s">
        <v>1558</v>
      </c>
      <c r="B949" s="555" t="s">
        <v>1342</v>
      </c>
      <c r="C949" s="555" t="s">
        <v>1343</v>
      </c>
      <c r="D949" s="555" t="s">
        <v>1461</v>
      </c>
      <c r="E949" s="555" t="s">
        <v>1462</v>
      </c>
      <c r="F949" s="567">
        <v>56</v>
      </c>
      <c r="G949" s="567">
        <v>268968</v>
      </c>
      <c r="H949" s="567"/>
      <c r="I949" s="567">
        <v>4803</v>
      </c>
      <c r="J949" s="567">
        <v>28</v>
      </c>
      <c r="K949" s="567">
        <v>135072</v>
      </c>
      <c r="L949" s="567"/>
      <c r="M949" s="567">
        <v>4824</v>
      </c>
      <c r="N949" s="567">
        <v>29</v>
      </c>
      <c r="O949" s="567">
        <v>141781</v>
      </c>
      <c r="P949" s="560"/>
      <c r="Q949" s="568">
        <v>4889</v>
      </c>
    </row>
    <row r="950" spans="1:17" ht="14.45" customHeight="1" x14ac:dyDescent="0.2">
      <c r="A950" s="554" t="s">
        <v>1558</v>
      </c>
      <c r="B950" s="555" t="s">
        <v>1342</v>
      </c>
      <c r="C950" s="555" t="s">
        <v>1343</v>
      </c>
      <c r="D950" s="555" t="s">
        <v>1463</v>
      </c>
      <c r="E950" s="555" t="s">
        <v>1464</v>
      </c>
      <c r="F950" s="567">
        <v>12</v>
      </c>
      <c r="G950" s="567">
        <v>7344</v>
      </c>
      <c r="H950" s="567"/>
      <c r="I950" s="567">
        <v>612</v>
      </c>
      <c r="J950" s="567">
        <v>5</v>
      </c>
      <c r="K950" s="567">
        <v>3075</v>
      </c>
      <c r="L950" s="567"/>
      <c r="M950" s="567">
        <v>615</v>
      </c>
      <c r="N950" s="567">
        <v>6</v>
      </c>
      <c r="O950" s="567">
        <v>3852</v>
      </c>
      <c r="P950" s="560"/>
      <c r="Q950" s="568">
        <v>642</v>
      </c>
    </row>
    <row r="951" spans="1:17" ht="14.45" customHeight="1" x14ac:dyDescent="0.2">
      <c r="A951" s="554" t="s">
        <v>1558</v>
      </c>
      <c r="B951" s="555" t="s">
        <v>1342</v>
      </c>
      <c r="C951" s="555" t="s">
        <v>1343</v>
      </c>
      <c r="D951" s="555" t="s">
        <v>1465</v>
      </c>
      <c r="E951" s="555" t="s">
        <v>1466</v>
      </c>
      <c r="F951" s="567"/>
      <c r="G951" s="567"/>
      <c r="H951" s="567"/>
      <c r="I951" s="567"/>
      <c r="J951" s="567">
        <v>1</v>
      </c>
      <c r="K951" s="567">
        <v>2849</v>
      </c>
      <c r="L951" s="567"/>
      <c r="M951" s="567">
        <v>2849</v>
      </c>
      <c r="N951" s="567"/>
      <c r="O951" s="567"/>
      <c r="P951" s="560"/>
      <c r="Q951" s="568"/>
    </row>
    <row r="952" spans="1:17" ht="14.45" customHeight="1" x14ac:dyDescent="0.2">
      <c r="A952" s="554" t="s">
        <v>1558</v>
      </c>
      <c r="B952" s="555" t="s">
        <v>1342</v>
      </c>
      <c r="C952" s="555" t="s">
        <v>1343</v>
      </c>
      <c r="D952" s="555" t="s">
        <v>1467</v>
      </c>
      <c r="E952" s="555" t="s">
        <v>1468</v>
      </c>
      <c r="F952" s="567">
        <v>8</v>
      </c>
      <c r="G952" s="567">
        <v>60688</v>
      </c>
      <c r="H952" s="567"/>
      <c r="I952" s="567">
        <v>7586</v>
      </c>
      <c r="J952" s="567">
        <v>8</v>
      </c>
      <c r="K952" s="567">
        <v>60776</v>
      </c>
      <c r="L952" s="567"/>
      <c r="M952" s="567">
        <v>7597</v>
      </c>
      <c r="N952" s="567">
        <v>8</v>
      </c>
      <c r="O952" s="567">
        <v>61288</v>
      </c>
      <c r="P952" s="560"/>
      <c r="Q952" s="568">
        <v>7661</v>
      </c>
    </row>
    <row r="953" spans="1:17" ht="14.45" customHeight="1" x14ac:dyDescent="0.2">
      <c r="A953" s="554" t="s">
        <v>1558</v>
      </c>
      <c r="B953" s="555" t="s">
        <v>1342</v>
      </c>
      <c r="C953" s="555" t="s">
        <v>1343</v>
      </c>
      <c r="D953" s="555" t="s">
        <v>1485</v>
      </c>
      <c r="E953" s="555" t="s">
        <v>1486</v>
      </c>
      <c r="F953" s="567"/>
      <c r="G953" s="567"/>
      <c r="H953" s="567"/>
      <c r="I953" s="567"/>
      <c r="J953" s="567"/>
      <c r="K953" s="567"/>
      <c r="L953" s="567"/>
      <c r="M953" s="567"/>
      <c r="N953" s="567">
        <v>2</v>
      </c>
      <c r="O953" s="567">
        <v>812</v>
      </c>
      <c r="P953" s="560"/>
      <c r="Q953" s="568">
        <v>406</v>
      </c>
    </row>
    <row r="954" spans="1:17" ht="14.45" customHeight="1" x14ac:dyDescent="0.2">
      <c r="A954" s="554" t="s">
        <v>1559</v>
      </c>
      <c r="B954" s="555" t="s">
        <v>1342</v>
      </c>
      <c r="C954" s="555" t="s">
        <v>1343</v>
      </c>
      <c r="D954" s="555" t="s">
        <v>1344</v>
      </c>
      <c r="E954" s="555" t="s">
        <v>1345</v>
      </c>
      <c r="F954" s="567">
        <v>11</v>
      </c>
      <c r="G954" s="567">
        <v>24849</v>
      </c>
      <c r="H954" s="567"/>
      <c r="I954" s="567">
        <v>2259</v>
      </c>
      <c r="J954" s="567">
        <v>11</v>
      </c>
      <c r="K954" s="567">
        <v>25080</v>
      </c>
      <c r="L954" s="567"/>
      <c r="M954" s="567">
        <v>2280</v>
      </c>
      <c r="N954" s="567">
        <v>9</v>
      </c>
      <c r="O954" s="567">
        <v>21951</v>
      </c>
      <c r="P954" s="560"/>
      <c r="Q954" s="568">
        <v>2439</v>
      </c>
    </row>
    <row r="955" spans="1:17" ht="14.45" customHeight="1" x14ac:dyDescent="0.2">
      <c r="A955" s="554" t="s">
        <v>1559</v>
      </c>
      <c r="B955" s="555" t="s">
        <v>1342</v>
      </c>
      <c r="C955" s="555" t="s">
        <v>1343</v>
      </c>
      <c r="D955" s="555" t="s">
        <v>1346</v>
      </c>
      <c r="E955" s="555" t="s">
        <v>1347</v>
      </c>
      <c r="F955" s="567">
        <v>40</v>
      </c>
      <c r="G955" s="567">
        <v>2360</v>
      </c>
      <c r="H955" s="567"/>
      <c r="I955" s="567">
        <v>59</v>
      </c>
      <c r="J955" s="567">
        <v>34</v>
      </c>
      <c r="K955" s="567">
        <v>2006</v>
      </c>
      <c r="L955" s="567"/>
      <c r="M955" s="567">
        <v>59</v>
      </c>
      <c r="N955" s="567">
        <v>60</v>
      </c>
      <c r="O955" s="567">
        <v>3780</v>
      </c>
      <c r="P955" s="560"/>
      <c r="Q955" s="568">
        <v>63</v>
      </c>
    </row>
    <row r="956" spans="1:17" ht="14.45" customHeight="1" x14ac:dyDescent="0.2">
      <c r="A956" s="554" t="s">
        <v>1559</v>
      </c>
      <c r="B956" s="555" t="s">
        <v>1342</v>
      </c>
      <c r="C956" s="555" t="s">
        <v>1343</v>
      </c>
      <c r="D956" s="555" t="s">
        <v>1348</v>
      </c>
      <c r="E956" s="555" t="s">
        <v>1349</v>
      </c>
      <c r="F956" s="567">
        <v>19</v>
      </c>
      <c r="G956" s="567">
        <v>2508</v>
      </c>
      <c r="H956" s="567"/>
      <c r="I956" s="567">
        <v>132</v>
      </c>
      <c r="J956" s="567">
        <v>52</v>
      </c>
      <c r="K956" s="567">
        <v>6916</v>
      </c>
      <c r="L956" s="567"/>
      <c r="M956" s="567">
        <v>133</v>
      </c>
      <c r="N956" s="567">
        <v>101</v>
      </c>
      <c r="O956" s="567">
        <v>14443</v>
      </c>
      <c r="P956" s="560"/>
      <c r="Q956" s="568">
        <v>143</v>
      </c>
    </row>
    <row r="957" spans="1:17" ht="14.45" customHeight="1" x14ac:dyDescent="0.2">
      <c r="A957" s="554" t="s">
        <v>1559</v>
      </c>
      <c r="B957" s="555" t="s">
        <v>1342</v>
      </c>
      <c r="C957" s="555" t="s">
        <v>1343</v>
      </c>
      <c r="D957" s="555" t="s">
        <v>1350</v>
      </c>
      <c r="E957" s="555" t="s">
        <v>1351</v>
      </c>
      <c r="F957" s="567"/>
      <c r="G957" s="567"/>
      <c r="H957" s="567"/>
      <c r="I957" s="567"/>
      <c r="J957" s="567">
        <v>4</v>
      </c>
      <c r="K957" s="567">
        <v>768</v>
      </c>
      <c r="L957" s="567"/>
      <c r="M957" s="567">
        <v>192</v>
      </c>
      <c r="N957" s="567">
        <v>6</v>
      </c>
      <c r="O957" s="567">
        <v>1242</v>
      </c>
      <c r="P957" s="560"/>
      <c r="Q957" s="568">
        <v>207</v>
      </c>
    </row>
    <row r="958" spans="1:17" ht="14.45" customHeight="1" x14ac:dyDescent="0.2">
      <c r="A958" s="554" t="s">
        <v>1559</v>
      </c>
      <c r="B958" s="555" t="s">
        <v>1342</v>
      </c>
      <c r="C958" s="555" t="s">
        <v>1343</v>
      </c>
      <c r="D958" s="555" t="s">
        <v>1352</v>
      </c>
      <c r="E958" s="555" t="s">
        <v>1353</v>
      </c>
      <c r="F958" s="567">
        <v>1</v>
      </c>
      <c r="G958" s="567">
        <v>411</v>
      </c>
      <c r="H958" s="567"/>
      <c r="I958" s="567">
        <v>411</v>
      </c>
      <c r="J958" s="567">
        <v>1</v>
      </c>
      <c r="K958" s="567">
        <v>413</v>
      </c>
      <c r="L958" s="567"/>
      <c r="M958" s="567">
        <v>413</v>
      </c>
      <c r="N958" s="567">
        <v>2</v>
      </c>
      <c r="O958" s="567">
        <v>882</v>
      </c>
      <c r="P958" s="560"/>
      <c r="Q958" s="568">
        <v>441</v>
      </c>
    </row>
    <row r="959" spans="1:17" ht="14.45" customHeight="1" x14ac:dyDescent="0.2">
      <c r="A959" s="554" t="s">
        <v>1559</v>
      </c>
      <c r="B959" s="555" t="s">
        <v>1342</v>
      </c>
      <c r="C959" s="555" t="s">
        <v>1343</v>
      </c>
      <c r="D959" s="555" t="s">
        <v>1354</v>
      </c>
      <c r="E959" s="555" t="s">
        <v>1355</v>
      </c>
      <c r="F959" s="567">
        <v>10</v>
      </c>
      <c r="G959" s="567">
        <v>1830</v>
      </c>
      <c r="H959" s="567"/>
      <c r="I959" s="567">
        <v>183</v>
      </c>
      <c r="J959" s="567">
        <v>14</v>
      </c>
      <c r="K959" s="567">
        <v>2590</v>
      </c>
      <c r="L959" s="567"/>
      <c r="M959" s="567">
        <v>185</v>
      </c>
      <c r="N959" s="567">
        <v>32</v>
      </c>
      <c r="O959" s="567">
        <v>6240</v>
      </c>
      <c r="P959" s="560"/>
      <c r="Q959" s="568">
        <v>195</v>
      </c>
    </row>
    <row r="960" spans="1:17" ht="14.45" customHeight="1" x14ac:dyDescent="0.2">
      <c r="A960" s="554" t="s">
        <v>1559</v>
      </c>
      <c r="B960" s="555" t="s">
        <v>1342</v>
      </c>
      <c r="C960" s="555" t="s">
        <v>1343</v>
      </c>
      <c r="D960" s="555" t="s">
        <v>1358</v>
      </c>
      <c r="E960" s="555" t="s">
        <v>1359</v>
      </c>
      <c r="F960" s="567">
        <v>105</v>
      </c>
      <c r="G960" s="567">
        <v>35805</v>
      </c>
      <c r="H960" s="567"/>
      <c r="I960" s="567">
        <v>341</v>
      </c>
      <c r="J960" s="567">
        <v>94</v>
      </c>
      <c r="K960" s="567">
        <v>32336</v>
      </c>
      <c r="L960" s="567"/>
      <c r="M960" s="567">
        <v>344</v>
      </c>
      <c r="N960" s="567">
        <v>138</v>
      </c>
      <c r="O960" s="567">
        <v>50232</v>
      </c>
      <c r="P960" s="560"/>
      <c r="Q960" s="568">
        <v>364</v>
      </c>
    </row>
    <row r="961" spans="1:17" ht="14.45" customHeight="1" x14ac:dyDescent="0.2">
      <c r="A961" s="554" t="s">
        <v>1559</v>
      </c>
      <c r="B961" s="555" t="s">
        <v>1342</v>
      </c>
      <c r="C961" s="555" t="s">
        <v>1343</v>
      </c>
      <c r="D961" s="555" t="s">
        <v>1360</v>
      </c>
      <c r="E961" s="555" t="s">
        <v>1361</v>
      </c>
      <c r="F961" s="567"/>
      <c r="G961" s="567"/>
      <c r="H961" s="567"/>
      <c r="I961" s="567"/>
      <c r="J961" s="567">
        <v>1</v>
      </c>
      <c r="K961" s="567">
        <v>464</v>
      </c>
      <c r="L961" s="567"/>
      <c r="M961" s="567">
        <v>464</v>
      </c>
      <c r="N961" s="567"/>
      <c r="O961" s="567"/>
      <c r="P961" s="560"/>
      <c r="Q961" s="568"/>
    </row>
    <row r="962" spans="1:17" ht="14.45" customHeight="1" x14ac:dyDescent="0.2">
      <c r="A962" s="554" t="s">
        <v>1559</v>
      </c>
      <c r="B962" s="555" t="s">
        <v>1342</v>
      </c>
      <c r="C962" s="555" t="s">
        <v>1343</v>
      </c>
      <c r="D962" s="555" t="s">
        <v>1362</v>
      </c>
      <c r="E962" s="555" t="s">
        <v>1363</v>
      </c>
      <c r="F962" s="567">
        <v>56</v>
      </c>
      <c r="G962" s="567">
        <v>19656</v>
      </c>
      <c r="H962" s="567"/>
      <c r="I962" s="567">
        <v>351</v>
      </c>
      <c r="J962" s="567">
        <v>107</v>
      </c>
      <c r="K962" s="567">
        <v>37771</v>
      </c>
      <c r="L962" s="567"/>
      <c r="M962" s="567">
        <v>353</v>
      </c>
      <c r="N962" s="567">
        <v>126</v>
      </c>
      <c r="O962" s="567">
        <v>45864</v>
      </c>
      <c r="P962" s="560"/>
      <c r="Q962" s="568">
        <v>364</v>
      </c>
    </row>
    <row r="963" spans="1:17" ht="14.45" customHeight="1" x14ac:dyDescent="0.2">
      <c r="A963" s="554" t="s">
        <v>1559</v>
      </c>
      <c r="B963" s="555" t="s">
        <v>1342</v>
      </c>
      <c r="C963" s="555" t="s">
        <v>1343</v>
      </c>
      <c r="D963" s="555" t="s">
        <v>1368</v>
      </c>
      <c r="E963" s="555" t="s">
        <v>1369</v>
      </c>
      <c r="F963" s="567">
        <v>1</v>
      </c>
      <c r="G963" s="567">
        <v>118</v>
      </c>
      <c r="H963" s="567"/>
      <c r="I963" s="567">
        <v>118</v>
      </c>
      <c r="J963" s="567">
        <v>1</v>
      </c>
      <c r="K963" s="567">
        <v>119</v>
      </c>
      <c r="L963" s="567"/>
      <c r="M963" s="567">
        <v>119</v>
      </c>
      <c r="N963" s="567">
        <v>2</v>
      </c>
      <c r="O963" s="567">
        <v>258</v>
      </c>
      <c r="P963" s="560"/>
      <c r="Q963" s="568">
        <v>129</v>
      </c>
    </row>
    <row r="964" spans="1:17" ht="14.45" customHeight="1" x14ac:dyDescent="0.2">
      <c r="A964" s="554" t="s">
        <v>1559</v>
      </c>
      <c r="B964" s="555" t="s">
        <v>1342</v>
      </c>
      <c r="C964" s="555" t="s">
        <v>1343</v>
      </c>
      <c r="D964" s="555" t="s">
        <v>1376</v>
      </c>
      <c r="E964" s="555" t="s">
        <v>1377</v>
      </c>
      <c r="F964" s="567">
        <v>4</v>
      </c>
      <c r="G964" s="567">
        <v>1596</v>
      </c>
      <c r="H964" s="567"/>
      <c r="I964" s="567">
        <v>399</v>
      </c>
      <c r="J964" s="567">
        <v>2</v>
      </c>
      <c r="K964" s="567">
        <v>810</v>
      </c>
      <c r="L964" s="567"/>
      <c r="M964" s="567">
        <v>405</v>
      </c>
      <c r="N964" s="567">
        <v>1</v>
      </c>
      <c r="O964" s="567">
        <v>424</v>
      </c>
      <c r="P964" s="560"/>
      <c r="Q964" s="568">
        <v>424</v>
      </c>
    </row>
    <row r="965" spans="1:17" ht="14.45" customHeight="1" x14ac:dyDescent="0.2">
      <c r="A965" s="554" t="s">
        <v>1559</v>
      </c>
      <c r="B965" s="555" t="s">
        <v>1342</v>
      </c>
      <c r="C965" s="555" t="s">
        <v>1343</v>
      </c>
      <c r="D965" s="555" t="s">
        <v>1378</v>
      </c>
      <c r="E965" s="555" t="s">
        <v>1379</v>
      </c>
      <c r="F965" s="567">
        <v>1</v>
      </c>
      <c r="G965" s="567">
        <v>38</v>
      </c>
      <c r="H965" s="567"/>
      <c r="I965" s="567">
        <v>38</v>
      </c>
      <c r="J965" s="567">
        <v>1</v>
      </c>
      <c r="K965" s="567">
        <v>39</v>
      </c>
      <c r="L965" s="567"/>
      <c r="M965" s="567">
        <v>39</v>
      </c>
      <c r="N965" s="567">
        <v>2</v>
      </c>
      <c r="O965" s="567">
        <v>80</v>
      </c>
      <c r="P965" s="560"/>
      <c r="Q965" s="568">
        <v>40</v>
      </c>
    </row>
    <row r="966" spans="1:17" ht="14.45" customHeight="1" x14ac:dyDescent="0.2">
      <c r="A966" s="554" t="s">
        <v>1559</v>
      </c>
      <c r="B966" s="555" t="s">
        <v>1342</v>
      </c>
      <c r="C966" s="555" t="s">
        <v>1343</v>
      </c>
      <c r="D966" s="555" t="s">
        <v>1382</v>
      </c>
      <c r="E966" s="555" t="s">
        <v>1383</v>
      </c>
      <c r="F966" s="567">
        <v>3</v>
      </c>
      <c r="G966" s="567">
        <v>2139</v>
      </c>
      <c r="H966" s="567"/>
      <c r="I966" s="567">
        <v>713</v>
      </c>
      <c r="J966" s="567">
        <v>2</v>
      </c>
      <c r="K966" s="567">
        <v>1438</v>
      </c>
      <c r="L966" s="567"/>
      <c r="M966" s="567">
        <v>719</v>
      </c>
      <c r="N966" s="567">
        <v>1</v>
      </c>
      <c r="O966" s="567">
        <v>756</v>
      </c>
      <c r="P966" s="560"/>
      <c r="Q966" s="568">
        <v>756</v>
      </c>
    </row>
    <row r="967" spans="1:17" ht="14.45" customHeight="1" x14ac:dyDescent="0.2">
      <c r="A967" s="554" t="s">
        <v>1559</v>
      </c>
      <c r="B967" s="555" t="s">
        <v>1342</v>
      </c>
      <c r="C967" s="555" t="s">
        <v>1343</v>
      </c>
      <c r="D967" s="555" t="s">
        <v>1386</v>
      </c>
      <c r="E967" s="555" t="s">
        <v>1387</v>
      </c>
      <c r="F967" s="567">
        <v>34</v>
      </c>
      <c r="G967" s="567">
        <v>10472</v>
      </c>
      <c r="H967" s="567"/>
      <c r="I967" s="567">
        <v>308</v>
      </c>
      <c r="J967" s="567">
        <v>59</v>
      </c>
      <c r="K967" s="567">
        <v>18290</v>
      </c>
      <c r="L967" s="567"/>
      <c r="M967" s="567">
        <v>310</v>
      </c>
      <c r="N967" s="567">
        <v>93</v>
      </c>
      <c r="O967" s="567">
        <v>30969</v>
      </c>
      <c r="P967" s="560"/>
      <c r="Q967" s="568">
        <v>333</v>
      </c>
    </row>
    <row r="968" spans="1:17" ht="14.45" customHeight="1" x14ac:dyDescent="0.2">
      <c r="A968" s="554" t="s">
        <v>1559</v>
      </c>
      <c r="B968" s="555" t="s">
        <v>1342</v>
      </c>
      <c r="C968" s="555" t="s">
        <v>1343</v>
      </c>
      <c r="D968" s="555" t="s">
        <v>1388</v>
      </c>
      <c r="E968" s="555" t="s">
        <v>1389</v>
      </c>
      <c r="F968" s="567">
        <v>14</v>
      </c>
      <c r="G968" s="567">
        <v>52682</v>
      </c>
      <c r="H968" s="567"/>
      <c r="I968" s="567">
        <v>3763</v>
      </c>
      <c r="J968" s="567">
        <v>15</v>
      </c>
      <c r="K968" s="567">
        <v>56985</v>
      </c>
      <c r="L968" s="567"/>
      <c r="M968" s="567">
        <v>3799</v>
      </c>
      <c r="N968" s="567">
        <v>18</v>
      </c>
      <c r="O968" s="567">
        <v>73116</v>
      </c>
      <c r="P968" s="560"/>
      <c r="Q968" s="568">
        <v>4062</v>
      </c>
    </row>
    <row r="969" spans="1:17" ht="14.45" customHeight="1" x14ac:dyDescent="0.2">
      <c r="A969" s="554" t="s">
        <v>1559</v>
      </c>
      <c r="B969" s="555" t="s">
        <v>1342</v>
      </c>
      <c r="C969" s="555" t="s">
        <v>1343</v>
      </c>
      <c r="D969" s="555" t="s">
        <v>1390</v>
      </c>
      <c r="E969" s="555" t="s">
        <v>1391</v>
      </c>
      <c r="F969" s="567">
        <v>33</v>
      </c>
      <c r="G969" s="567">
        <v>16467</v>
      </c>
      <c r="H969" s="567"/>
      <c r="I969" s="567">
        <v>499</v>
      </c>
      <c r="J969" s="567">
        <v>26</v>
      </c>
      <c r="K969" s="567">
        <v>13078</v>
      </c>
      <c r="L969" s="567"/>
      <c r="M969" s="567">
        <v>503</v>
      </c>
      <c r="N969" s="567">
        <v>42</v>
      </c>
      <c r="O969" s="567">
        <v>22722</v>
      </c>
      <c r="P969" s="560"/>
      <c r="Q969" s="568">
        <v>541</v>
      </c>
    </row>
    <row r="970" spans="1:17" ht="14.45" customHeight="1" x14ac:dyDescent="0.2">
      <c r="A970" s="554" t="s">
        <v>1559</v>
      </c>
      <c r="B970" s="555" t="s">
        <v>1342</v>
      </c>
      <c r="C970" s="555" t="s">
        <v>1343</v>
      </c>
      <c r="D970" s="555" t="s">
        <v>1392</v>
      </c>
      <c r="E970" s="555" t="s">
        <v>1393</v>
      </c>
      <c r="F970" s="567">
        <v>2</v>
      </c>
      <c r="G970" s="567">
        <v>13338</v>
      </c>
      <c r="H970" s="567"/>
      <c r="I970" s="567">
        <v>6669</v>
      </c>
      <c r="J970" s="567">
        <v>2</v>
      </c>
      <c r="K970" s="567">
        <v>13464</v>
      </c>
      <c r="L970" s="567"/>
      <c r="M970" s="567">
        <v>6732</v>
      </c>
      <c r="N970" s="567">
        <v>3</v>
      </c>
      <c r="O970" s="567">
        <v>21597</v>
      </c>
      <c r="P970" s="560"/>
      <c r="Q970" s="568">
        <v>7199</v>
      </c>
    </row>
    <row r="971" spans="1:17" ht="14.45" customHeight="1" x14ac:dyDescent="0.2">
      <c r="A971" s="554" t="s">
        <v>1559</v>
      </c>
      <c r="B971" s="555" t="s">
        <v>1342</v>
      </c>
      <c r="C971" s="555" t="s">
        <v>1343</v>
      </c>
      <c r="D971" s="555" t="s">
        <v>1394</v>
      </c>
      <c r="E971" s="555" t="s">
        <v>1395</v>
      </c>
      <c r="F971" s="567">
        <v>60</v>
      </c>
      <c r="G971" s="567">
        <v>22560</v>
      </c>
      <c r="H971" s="567"/>
      <c r="I971" s="567">
        <v>376</v>
      </c>
      <c r="J971" s="567">
        <v>83</v>
      </c>
      <c r="K971" s="567">
        <v>31540</v>
      </c>
      <c r="L971" s="567"/>
      <c r="M971" s="567">
        <v>380</v>
      </c>
      <c r="N971" s="567">
        <v>127</v>
      </c>
      <c r="O971" s="567">
        <v>50800</v>
      </c>
      <c r="P971" s="560"/>
      <c r="Q971" s="568">
        <v>400</v>
      </c>
    </row>
    <row r="972" spans="1:17" ht="14.45" customHeight="1" x14ac:dyDescent="0.2">
      <c r="A972" s="554" t="s">
        <v>1559</v>
      </c>
      <c r="B972" s="555" t="s">
        <v>1342</v>
      </c>
      <c r="C972" s="555" t="s">
        <v>1343</v>
      </c>
      <c r="D972" s="555" t="s">
        <v>1402</v>
      </c>
      <c r="E972" s="555" t="s">
        <v>1403</v>
      </c>
      <c r="F972" s="567">
        <v>12</v>
      </c>
      <c r="G972" s="567">
        <v>1356</v>
      </c>
      <c r="H972" s="567"/>
      <c r="I972" s="567">
        <v>113</v>
      </c>
      <c r="J972" s="567">
        <v>6</v>
      </c>
      <c r="K972" s="567">
        <v>684</v>
      </c>
      <c r="L972" s="567"/>
      <c r="M972" s="567">
        <v>114</v>
      </c>
      <c r="N972" s="567">
        <v>18</v>
      </c>
      <c r="O972" s="567">
        <v>2196</v>
      </c>
      <c r="P972" s="560"/>
      <c r="Q972" s="568">
        <v>122</v>
      </c>
    </row>
    <row r="973" spans="1:17" ht="14.45" customHeight="1" x14ac:dyDescent="0.2">
      <c r="A973" s="554" t="s">
        <v>1559</v>
      </c>
      <c r="B973" s="555" t="s">
        <v>1342</v>
      </c>
      <c r="C973" s="555" t="s">
        <v>1343</v>
      </c>
      <c r="D973" s="555" t="s">
        <v>1404</v>
      </c>
      <c r="E973" s="555" t="s">
        <v>1405</v>
      </c>
      <c r="F973" s="567"/>
      <c r="G973" s="567"/>
      <c r="H973" s="567"/>
      <c r="I973" s="567"/>
      <c r="J973" s="567">
        <v>3</v>
      </c>
      <c r="K973" s="567">
        <v>378</v>
      </c>
      <c r="L973" s="567"/>
      <c r="M973" s="567">
        <v>126</v>
      </c>
      <c r="N973" s="567">
        <v>5</v>
      </c>
      <c r="O973" s="567">
        <v>685</v>
      </c>
      <c r="P973" s="560"/>
      <c r="Q973" s="568">
        <v>137</v>
      </c>
    </row>
    <row r="974" spans="1:17" ht="14.45" customHeight="1" x14ac:dyDescent="0.2">
      <c r="A974" s="554" t="s">
        <v>1559</v>
      </c>
      <c r="B974" s="555" t="s">
        <v>1342</v>
      </c>
      <c r="C974" s="555" t="s">
        <v>1343</v>
      </c>
      <c r="D974" s="555" t="s">
        <v>1406</v>
      </c>
      <c r="E974" s="555" t="s">
        <v>1407</v>
      </c>
      <c r="F974" s="567">
        <v>1</v>
      </c>
      <c r="G974" s="567">
        <v>500</v>
      </c>
      <c r="H974" s="567"/>
      <c r="I974" s="567">
        <v>500</v>
      </c>
      <c r="J974" s="567">
        <v>1</v>
      </c>
      <c r="K974" s="567">
        <v>504</v>
      </c>
      <c r="L974" s="567"/>
      <c r="M974" s="567">
        <v>504</v>
      </c>
      <c r="N974" s="567">
        <v>2</v>
      </c>
      <c r="O974" s="567">
        <v>1084</v>
      </c>
      <c r="P974" s="560"/>
      <c r="Q974" s="568">
        <v>542</v>
      </c>
    </row>
    <row r="975" spans="1:17" ht="14.45" customHeight="1" x14ac:dyDescent="0.2">
      <c r="A975" s="554" t="s">
        <v>1559</v>
      </c>
      <c r="B975" s="555" t="s">
        <v>1342</v>
      </c>
      <c r="C975" s="555" t="s">
        <v>1343</v>
      </c>
      <c r="D975" s="555" t="s">
        <v>1408</v>
      </c>
      <c r="E975" s="555" t="s">
        <v>1409</v>
      </c>
      <c r="F975" s="567">
        <v>36</v>
      </c>
      <c r="G975" s="567">
        <v>16668</v>
      </c>
      <c r="H975" s="567"/>
      <c r="I975" s="567">
        <v>463</v>
      </c>
      <c r="J975" s="567">
        <v>28</v>
      </c>
      <c r="K975" s="567">
        <v>13076</v>
      </c>
      <c r="L975" s="567"/>
      <c r="M975" s="567">
        <v>467</v>
      </c>
      <c r="N975" s="567">
        <v>76</v>
      </c>
      <c r="O975" s="567">
        <v>37468</v>
      </c>
      <c r="P975" s="560"/>
      <c r="Q975" s="568">
        <v>493</v>
      </c>
    </row>
    <row r="976" spans="1:17" ht="14.45" customHeight="1" x14ac:dyDescent="0.2">
      <c r="A976" s="554" t="s">
        <v>1559</v>
      </c>
      <c r="B976" s="555" t="s">
        <v>1342</v>
      </c>
      <c r="C976" s="555" t="s">
        <v>1343</v>
      </c>
      <c r="D976" s="555" t="s">
        <v>1410</v>
      </c>
      <c r="E976" s="555" t="s">
        <v>1411</v>
      </c>
      <c r="F976" s="567">
        <v>16</v>
      </c>
      <c r="G976" s="567">
        <v>944</v>
      </c>
      <c r="H976" s="567"/>
      <c r="I976" s="567">
        <v>59</v>
      </c>
      <c r="J976" s="567">
        <v>3</v>
      </c>
      <c r="K976" s="567">
        <v>177</v>
      </c>
      <c r="L976" s="567"/>
      <c r="M976" s="567">
        <v>59</v>
      </c>
      <c r="N976" s="567">
        <v>20</v>
      </c>
      <c r="O976" s="567">
        <v>1260</v>
      </c>
      <c r="P976" s="560"/>
      <c r="Q976" s="568">
        <v>63</v>
      </c>
    </row>
    <row r="977" spans="1:17" ht="14.45" customHeight="1" x14ac:dyDescent="0.2">
      <c r="A977" s="554" t="s">
        <v>1559</v>
      </c>
      <c r="B977" s="555" t="s">
        <v>1342</v>
      </c>
      <c r="C977" s="555" t="s">
        <v>1343</v>
      </c>
      <c r="D977" s="555" t="s">
        <v>1412</v>
      </c>
      <c r="E977" s="555" t="s">
        <v>1413</v>
      </c>
      <c r="F977" s="567">
        <v>1</v>
      </c>
      <c r="G977" s="567">
        <v>2179</v>
      </c>
      <c r="H977" s="567"/>
      <c r="I977" s="567">
        <v>2179</v>
      </c>
      <c r="J977" s="567"/>
      <c r="K977" s="567"/>
      <c r="L977" s="567"/>
      <c r="M977" s="567"/>
      <c r="N977" s="567"/>
      <c r="O977" s="567"/>
      <c r="P977" s="560"/>
      <c r="Q977" s="568"/>
    </row>
    <row r="978" spans="1:17" ht="14.45" customHeight="1" x14ac:dyDescent="0.2">
      <c r="A978" s="554" t="s">
        <v>1559</v>
      </c>
      <c r="B978" s="555" t="s">
        <v>1342</v>
      </c>
      <c r="C978" s="555" t="s">
        <v>1343</v>
      </c>
      <c r="D978" s="555" t="s">
        <v>1414</v>
      </c>
      <c r="E978" s="555" t="s">
        <v>1415</v>
      </c>
      <c r="F978" s="567"/>
      <c r="G978" s="567"/>
      <c r="H978" s="567"/>
      <c r="I978" s="567"/>
      <c r="J978" s="567">
        <v>4</v>
      </c>
      <c r="K978" s="567">
        <v>42120</v>
      </c>
      <c r="L978" s="567"/>
      <c r="M978" s="567">
        <v>10530</v>
      </c>
      <c r="N978" s="567"/>
      <c r="O978" s="567"/>
      <c r="P978" s="560"/>
      <c r="Q978" s="568"/>
    </row>
    <row r="979" spans="1:17" ht="14.45" customHeight="1" x14ac:dyDescent="0.2">
      <c r="A979" s="554" t="s">
        <v>1559</v>
      </c>
      <c r="B979" s="555" t="s">
        <v>1342</v>
      </c>
      <c r="C979" s="555" t="s">
        <v>1343</v>
      </c>
      <c r="D979" s="555" t="s">
        <v>1418</v>
      </c>
      <c r="E979" s="555" t="s">
        <v>1419</v>
      </c>
      <c r="F979" s="567">
        <v>296</v>
      </c>
      <c r="G979" s="567">
        <v>52984</v>
      </c>
      <c r="H979" s="567"/>
      <c r="I979" s="567">
        <v>179</v>
      </c>
      <c r="J979" s="567">
        <v>515</v>
      </c>
      <c r="K979" s="567">
        <v>93215</v>
      </c>
      <c r="L979" s="567"/>
      <c r="M979" s="567">
        <v>181</v>
      </c>
      <c r="N979" s="567">
        <v>873</v>
      </c>
      <c r="O979" s="567">
        <v>165870</v>
      </c>
      <c r="P979" s="560"/>
      <c r="Q979" s="568">
        <v>190</v>
      </c>
    </row>
    <row r="980" spans="1:17" ht="14.45" customHeight="1" x14ac:dyDescent="0.2">
      <c r="A980" s="554" t="s">
        <v>1559</v>
      </c>
      <c r="B980" s="555" t="s">
        <v>1342</v>
      </c>
      <c r="C980" s="555" t="s">
        <v>1343</v>
      </c>
      <c r="D980" s="555" t="s">
        <v>1420</v>
      </c>
      <c r="E980" s="555" t="s">
        <v>1421</v>
      </c>
      <c r="F980" s="567">
        <v>6</v>
      </c>
      <c r="G980" s="567">
        <v>522</v>
      </c>
      <c r="H980" s="567"/>
      <c r="I980" s="567">
        <v>87</v>
      </c>
      <c r="J980" s="567">
        <v>4</v>
      </c>
      <c r="K980" s="567">
        <v>352</v>
      </c>
      <c r="L980" s="567"/>
      <c r="M980" s="567">
        <v>88</v>
      </c>
      <c r="N980" s="567">
        <v>2</v>
      </c>
      <c r="O980" s="567">
        <v>186</v>
      </c>
      <c r="P980" s="560"/>
      <c r="Q980" s="568">
        <v>93</v>
      </c>
    </row>
    <row r="981" spans="1:17" ht="14.45" customHeight="1" x14ac:dyDescent="0.2">
      <c r="A981" s="554" t="s">
        <v>1559</v>
      </c>
      <c r="B981" s="555" t="s">
        <v>1342</v>
      </c>
      <c r="C981" s="555" t="s">
        <v>1343</v>
      </c>
      <c r="D981" s="555" t="s">
        <v>1424</v>
      </c>
      <c r="E981" s="555" t="s">
        <v>1425</v>
      </c>
      <c r="F981" s="567">
        <v>8</v>
      </c>
      <c r="G981" s="567">
        <v>1376</v>
      </c>
      <c r="H981" s="567"/>
      <c r="I981" s="567">
        <v>172</v>
      </c>
      <c r="J981" s="567">
        <v>10</v>
      </c>
      <c r="K981" s="567">
        <v>1740</v>
      </c>
      <c r="L981" s="567"/>
      <c r="M981" s="567">
        <v>174</v>
      </c>
      <c r="N981" s="567">
        <v>4</v>
      </c>
      <c r="O981" s="567">
        <v>732</v>
      </c>
      <c r="P981" s="560"/>
      <c r="Q981" s="568">
        <v>183</v>
      </c>
    </row>
    <row r="982" spans="1:17" ht="14.45" customHeight="1" x14ac:dyDescent="0.2">
      <c r="A982" s="554" t="s">
        <v>1559</v>
      </c>
      <c r="B982" s="555" t="s">
        <v>1342</v>
      </c>
      <c r="C982" s="555" t="s">
        <v>1343</v>
      </c>
      <c r="D982" s="555" t="s">
        <v>1430</v>
      </c>
      <c r="E982" s="555" t="s">
        <v>1431</v>
      </c>
      <c r="F982" s="567">
        <v>3</v>
      </c>
      <c r="G982" s="567">
        <v>801</v>
      </c>
      <c r="H982" s="567"/>
      <c r="I982" s="567">
        <v>267</v>
      </c>
      <c r="J982" s="567">
        <v>2</v>
      </c>
      <c r="K982" s="567">
        <v>538</v>
      </c>
      <c r="L982" s="567"/>
      <c r="M982" s="567">
        <v>269</v>
      </c>
      <c r="N982" s="567">
        <v>1</v>
      </c>
      <c r="O982" s="567">
        <v>288</v>
      </c>
      <c r="P982" s="560"/>
      <c r="Q982" s="568">
        <v>288</v>
      </c>
    </row>
    <row r="983" spans="1:17" ht="14.45" customHeight="1" x14ac:dyDescent="0.2">
      <c r="A983" s="554" t="s">
        <v>1559</v>
      </c>
      <c r="B983" s="555" t="s">
        <v>1342</v>
      </c>
      <c r="C983" s="555" t="s">
        <v>1343</v>
      </c>
      <c r="D983" s="555" t="s">
        <v>1432</v>
      </c>
      <c r="E983" s="555" t="s">
        <v>1433</v>
      </c>
      <c r="F983" s="567">
        <v>2</v>
      </c>
      <c r="G983" s="567">
        <v>4292</v>
      </c>
      <c r="H983" s="567"/>
      <c r="I983" s="567">
        <v>2146</v>
      </c>
      <c r="J983" s="567">
        <v>1</v>
      </c>
      <c r="K983" s="567">
        <v>2157</v>
      </c>
      <c r="L983" s="567"/>
      <c r="M983" s="567">
        <v>2157</v>
      </c>
      <c r="N983" s="567"/>
      <c r="O983" s="567"/>
      <c r="P983" s="560"/>
      <c r="Q983" s="568"/>
    </row>
    <row r="984" spans="1:17" ht="14.45" customHeight="1" x14ac:dyDescent="0.2">
      <c r="A984" s="554" t="s">
        <v>1559</v>
      </c>
      <c r="B984" s="555" t="s">
        <v>1342</v>
      </c>
      <c r="C984" s="555" t="s">
        <v>1343</v>
      </c>
      <c r="D984" s="555" t="s">
        <v>1434</v>
      </c>
      <c r="E984" s="555" t="s">
        <v>1435</v>
      </c>
      <c r="F984" s="567">
        <v>1</v>
      </c>
      <c r="G984" s="567">
        <v>244</v>
      </c>
      <c r="H984" s="567"/>
      <c r="I984" s="567">
        <v>244</v>
      </c>
      <c r="J984" s="567">
        <v>1</v>
      </c>
      <c r="K984" s="567">
        <v>246</v>
      </c>
      <c r="L984" s="567"/>
      <c r="M984" s="567">
        <v>246</v>
      </c>
      <c r="N984" s="567">
        <v>2</v>
      </c>
      <c r="O984" s="567">
        <v>530</v>
      </c>
      <c r="P984" s="560"/>
      <c r="Q984" s="568">
        <v>265</v>
      </c>
    </row>
    <row r="985" spans="1:17" ht="14.45" customHeight="1" x14ac:dyDescent="0.2">
      <c r="A985" s="554" t="s">
        <v>1559</v>
      </c>
      <c r="B985" s="555" t="s">
        <v>1342</v>
      </c>
      <c r="C985" s="555" t="s">
        <v>1343</v>
      </c>
      <c r="D985" s="555" t="s">
        <v>1436</v>
      </c>
      <c r="E985" s="555" t="s">
        <v>1437</v>
      </c>
      <c r="F985" s="567">
        <v>16</v>
      </c>
      <c r="G985" s="567">
        <v>6960</v>
      </c>
      <c r="H985" s="567"/>
      <c r="I985" s="567">
        <v>435</v>
      </c>
      <c r="J985" s="567">
        <v>17</v>
      </c>
      <c r="K985" s="567">
        <v>7514</v>
      </c>
      <c r="L985" s="567"/>
      <c r="M985" s="567">
        <v>442</v>
      </c>
      <c r="N985" s="567">
        <v>21</v>
      </c>
      <c r="O985" s="567">
        <v>9576</v>
      </c>
      <c r="P985" s="560"/>
      <c r="Q985" s="568">
        <v>456</v>
      </c>
    </row>
    <row r="986" spans="1:17" ht="14.45" customHeight="1" x14ac:dyDescent="0.2">
      <c r="A986" s="554" t="s">
        <v>1559</v>
      </c>
      <c r="B986" s="555" t="s">
        <v>1342</v>
      </c>
      <c r="C986" s="555" t="s">
        <v>1343</v>
      </c>
      <c r="D986" s="555" t="s">
        <v>1443</v>
      </c>
      <c r="E986" s="555" t="s">
        <v>1444</v>
      </c>
      <c r="F986" s="567"/>
      <c r="G986" s="567"/>
      <c r="H986" s="567"/>
      <c r="I986" s="567"/>
      <c r="J986" s="567"/>
      <c r="K986" s="567"/>
      <c r="L986" s="567"/>
      <c r="M986" s="567"/>
      <c r="N986" s="567">
        <v>4</v>
      </c>
      <c r="O986" s="567">
        <v>4448</v>
      </c>
      <c r="P986" s="560"/>
      <c r="Q986" s="568">
        <v>1112</v>
      </c>
    </row>
    <row r="987" spans="1:17" ht="14.45" customHeight="1" x14ac:dyDescent="0.2">
      <c r="A987" s="554" t="s">
        <v>1559</v>
      </c>
      <c r="B987" s="555" t="s">
        <v>1342</v>
      </c>
      <c r="C987" s="555" t="s">
        <v>1343</v>
      </c>
      <c r="D987" s="555" t="s">
        <v>1445</v>
      </c>
      <c r="E987" s="555" t="s">
        <v>1446</v>
      </c>
      <c r="F987" s="567">
        <v>1</v>
      </c>
      <c r="G987" s="567">
        <v>291</v>
      </c>
      <c r="H987" s="567"/>
      <c r="I987" s="567">
        <v>291</v>
      </c>
      <c r="J987" s="567">
        <v>1</v>
      </c>
      <c r="K987" s="567">
        <v>293</v>
      </c>
      <c r="L987" s="567"/>
      <c r="M987" s="567">
        <v>293</v>
      </c>
      <c r="N987" s="567"/>
      <c r="O987" s="567"/>
      <c r="P987" s="560"/>
      <c r="Q987" s="568"/>
    </row>
    <row r="988" spans="1:17" ht="14.45" customHeight="1" x14ac:dyDescent="0.2">
      <c r="A988" s="554" t="s">
        <v>1559</v>
      </c>
      <c r="B988" s="555" t="s">
        <v>1342</v>
      </c>
      <c r="C988" s="555" t="s">
        <v>1343</v>
      </c>
      <c r="D988" s="555" t="s">
        <v>1447</v>
      </c>
      <c r="E988" s="555" t="s">
        <v>1448</v>
      </c>
      <c r="F988" s="567">
        <v>5</v>
      </c>
      <c r="G988" s="567">
        <v>5590</v>
      </c>
      <c r="H988" s="567"/>
      <c r="I988" s="567">
        <v>1118</v>
      </c>
      <c r="J988" s="567">
        <v>6</v>
      </c>
      <c r="K988" s="567">
        <v>6792</v>
      </c>
      <c r="L988" s="567"/>
      <c r="M988" s="567">
        <v>1132</v>
      </c>
      <c r="N988" s="567">
        <v>11</v>
      </c>
      <c r="O988" s="567">
        <v>13189</v>
      </c>
      <c r="P988" s="560"/>
      <c r="Q988" s="568">
        <v>1199</v>
      </c>
    </row>
    <row r="989" spans="1:17" ht="14.45" customHeight="1" x14ac:dyDescent="0.2">
      <c r="A989" s="554" t="s">
        <v>1559</v>
      </c>
      <c r="B989" s="555" t="s">
        <v>1342</v>
      </c>
      <c r="C989" s="555" t="s">
        <v>1343</v>
      </c>
      <c r="D989" s="555" t="s">
        <v>1453</v>
      </c>
      <c r="E989" s="555" t="s">
        <v>1454</v>
      </c>
      <c r="F989" s="567"/>
      <c r="G989" s="567"/>
      <c r="H989" s="567"/>
      <c r="I989" s="567"/>
      <c r="J989" s="567"/>
      <c r="K989" s="567"/>
      <c r="L989" s="567"/>
      <c r="M989" s="567"/>
      <c r="N989" s="567">
        <v>1</v>
      </c>
      <c r="O989" s="567">
        <v>2601</v>
      </c>
      <c r="P989" s="560"/>
      <c r="Q989" s="568">
        <v>2601</v>
      </c>
    </row>
    <row r="990" spans="1:17" ht="14.45" customHeight="1" x14ac:dyDescent="0.2">
      <c r="A990" s="554" t="s">
        <v>1559</v>
      </c>
      <c r="B990" s="555" t="s">
        <v>1342</v>
      </c>
      <c r="C990" s="555" t="s">
        <v>1343</v>
      </c>
      <c r="D990" s="555" t="s">
        <v>1459</v>
      </c>
      <c r="E990" s="555" t="s">
        <v>1460</v>
      </c>
      <c r="F990" s="567">
        <v>1</v>
      </c>
      <c r="G990" s="567">
        <v>0</v>
      </c>
      <c r="H990" s="567"/>
      <c r="I990" s="567">
        <v>0</v>
      </c>
      <c r="J990" s="567"/>
      <c r="K990" s="567"/>
      <c r="L990" s="567"/>
      <c r="M990" s="567"/>
      <c r="N990" s="567"/>
      <c r="O990" s="567"/>
      <c r="P990" s="560"/>
      <c r="Q990" s="568"/>
    </row>
    <row r="991" spans="1:17" ht="14.45" customHeight="1" x14ac:dyDescent="0.2">
      <c r="A991" s="554" t="s">
        <v>1559</v>
      </c>
      <c r="B991" s="555" t="s">
        <v>1342</v>
      </c>
      <c r="C991" s="555" t="s">
        <v>1343</v>
      </c>
      <c r="D991" s="555" t="s">
        <v>1487</v>
      </c>
      <c r="E991" s="555" t="s">
        <v>1488</v>
      </c>
      <c r="F991" s="567"/>
      <c r="G991" s="567"/>
      <c r="H991" s="567"/>
      <c r="I991" s="567"/>
      <c r="J991" s="567"/>
      <c r="K991" s="567"/>
      <c r="L991" s="567"/>
      <c r="M991" s="567"/>
      <c r="N991" s="567">
        <v>1</v>
      </c>
      <c r="O991" s="567">
        <v>291</v>
      </c>
      <c r="P991" s="560"/>
      <c r="Q991" s="568">
        <v>291</v>
      </c>
    </row>
    <row r="992" spans="1:17" ht="14.45" customHeight="1" x14ac:dyDescent="0.2">
      <c r="A992" s="554" t="s">
        <v>1560</v>
      </c>
      <c r="B992" s="555" t="s">
        <v>1342</v>
      </c>
      <c r="C992" s="555" t="s">
        <v>1343</v>
      </c>
      <c r="D992" s="555" t="s">
        <v>1344</v>
      </c>
      <c r="E992" s="555" t="s">
        <v>1345</v>
      </c>
      <c r="F992" s="567">
        <v>6</v>
      </c>
      <c r="G992" s="567">
        <v>13554</v>
      </c>
      <c r="H992" s="567"/>
      <c r="I992" s="567">
        <v>2259</v>
      </c>
      <c r="J992" s="567">
        <v>3</v>
      </c>
      <c r="K992" s="567">
        <v>6840</v>
      </c>
      <c r="L992" s="567"/>
      <c r="M992" s="567">
        <v>2280</v>
      </c>
      <c r="N992" s="567">
        <v>14</v>
      </c>
      <c r="O992" s="567">
        <v>34146</v>
      </c>
      <c r="P992" s="560"/>
      <c r="Q992" s="568">
        <v>2439</v>
      </c>
    </row>
    <row r="993" spans="1:17" ht="14.45" customHeight="1" x14ac:dyDescent="0.2">
      <c r="A993" s="554" t="s">
        <v>1560</v>
      </c>
      <c r="B993" s="555" t="s">
        <v>1342</v>
      </c>
      <c r="C993" s="555" t="s">
        <v>1343</v>
      </c>
      <c r="D993" s="555" t="s">
        <v>1346</v>
      </c>
      <c r="E993" s="555" t="s">
        <v>1347</v>
      </c>
      <c r="F993" s="567">
        <v>125</v>
      </c>
      <c r="G993" s="567">
        <v>7375</v>
      </c>
      <c r="H993" s="567"/>
      <c r="I993" s="567">
        <v>59</v>
      </c>
      <c r="J993" s="567">
        <v>120</v>
      </c>
      <c r="K993" s="567">
        <v>7080</v>
      </c>
      <c r="L993" s="567"/>
      <c r="M993" s="567">
        <v>59</v>
      </c>
      <c r="N993" s="567">
        <v>152</v>
      </c>
      <c r="O993" s="567">
        <v>9576</v>
      </c>
      <c r="P993" s="560"/>
      <c r="Q993" s="568">
        <v>63</v>
      </c>
    </row>
    <row r="994" spans="1:17" ht="14.45" customHeight="1" x14ac:dyDescent="0.2">
      <c r="A994" s="554" t="s">
        <v>1560</v>
      </c>
      <c r="B994" s="555" t="s">
        <v>1342</v>
      </c>
      <c r="C994" s="555" t="s">
        <v>1343</v>
      </c>
      <c r="D994" s="555" t="s">
        <v>1348</v>
      </c>
      <c r="E994" s="555" t="s">
        <v>1349</v>
      </c>
      <c r="F994" s="567">
        <v>112</v>
      </c>
      <c r="G994" s="567">
        <v>14784</v>
      </c>
      <c r="H994" s="567"/>
      <c r="I994" s="567">
        <v>132</v>
      </c>
      <c r="J994" s="567">
        <v>145</v>
      </c>
      <c r="K994" s="567">
        <v>19285</v>
      </c>
      <c r="L994" s="567"/>
      <c r="M994" s="567">
        <v>133</v>
      </c>
      <c r="N994" s="567">
        <v>185</v>
      </c>
      <c r="O994" s="567">
        <v>26455</v>
      </c>
      <c r="P994" s="560"/>
      <c r="Q994" s="568">
        <v>143</v>
      </c>
    </row>
    <row r="995" spans="1:17" ht="14.45" customHeight="1" x14ac:dyDescent="0.2">
      <c r="A995" s="554" t="s">
        <v>1560</v>
      </c>
      <c r="B995" s="555" t="s">
        <v>1342</v>
      </c>
      <c r="C995" s="555" t="s">
        <v>1343</v>
      </c>
      <c r="D995" s="555" t="s">
        <v>1350</v>
      </c>
      <c r="E995" s="555" t="s">
        <v>1351</v>
      </c>
      <c r="F995" s="567">
        <v>19</v>
      </c>
      <c r="G995" s="567">
        <v>3610</v>
      </c>
      <c r="H995" s="567"/>
      <c r="I995" s="567">
        <v>190</v>
      </c>
      <c r="J995" s="567">
        <v>23</v>
      </c>
      <c r="K995" s="567">
        <v>4416</v>
      </c>
      <c r="L995" s="567"/>
      <c r="M995" s="567">
        <v>192</v>
      </c>
      <c r="N995" s="567">
        <v>31</v>
      </c>
      <c r="O995" s="567">
        <v>6417</v>
      </c>
      <c r="P995" s="560"/>
      <c r="Q995" s="568">
        <v>207</v>
      </c>
    </row>
    <row r="996" spans="1:17" ht="14.45" customHeight="1" x14ac:dyDescent="0.2">
      <c r="A996" s="554" t="s">
        <v>1560</v>
      </c>
      <c r="B996" s="555" t="s">
        <v>1342</v>
      </c>
      <c r="C996" s="555" t="s">
        <v>1343</v>
      </c>
      <c r="D996" s="555" t="s">
        <v>1352</v>
      </c>
      <c r="E996" s="555" t="s">
        <v>1353</v>
      </c>
      <c r="F996" s="567">
        <v>55</v>
      </c>
      <c r="G996" s="567">
        <v>22605</v>
      </c>
      <c r="H996" s="567"/>
      <c r="I996" s="567">
        <v>411</v>
      </c>
      <c r="J996" s="567">
        <v>52</v>
      </c>
      <c r="K996" s="567">
        <v>21476</v>
      </c>
      <c r="L996" s="567"/>
      <c r="M996" s="567">
        <v>413</v>
      </c>
      <c r="N996" s="567">
        <v>60</v>
      </c>
      <c r="O996" s="567">
        <v>26460</v>
      </c>
      <c r="P996" s="560"/>
      <c r="Q996" s="568">
        <v>441</v>
      </c>
    </row>
    <row r="997" spans="1:17" ht="14.45" customHeight="1" x14ac:dyDescent="0.2">
      <c r="A997" s="554" t="s">
        <v>1560</v>
      </c>
      <c r="B997" s="555" t="s">
        <v>1342</v>
      </c>
      <c r="C997" s="555" t="s">
        <v>1343</v>
      </c>
      <c r="D997" s="555" t="s">
        <v>1354</v>
      </c>
      <c r="E997" s="555" t="s">
        <v>1355</v>
      </c>
      <c r="F997" s="567">
        <v>23</v>
      </c>
      <c r="G997" s="567">
        <v>4209</v>
      </c>
      <c r="H997" s="567"/>
      <c r="I997" s="567">
        <v>183</v>
      </c>
      <c r="J997" s="567">
        <v>33</v>
      </c>
      <c r="K997" s="567">
        <v>6105</v>
      </c>
      <c r="L997" s="567"/>
      <c r="M997" s="567">
        <v>185</v>
      </c>
      <c r="N997" s="567">
        <v>43</v>
      </c>
      <c r="O997" s="567">
        <v>8385</v>
      </c>
      <c r="P997" s="560"/>
      <c r="Q997" s="568">
        <v>195</v>
      </c>
    </row>
    <row r="998" spans="1:17" ht="14.45" customHeight="1" x14ac:dyDescent="0.2">
      <c r="A998" s="554" t="s">
        <v>1560</v>
      </c>
      <c r="B998" s="555" t="s">
        <v>1342</v>
      </c>
      <c r="C998" s="555" t="s">
        <v>1343</v>
      </c>
      <c r="D998" s="555" t="s">
        <v>1356</v>
      </c>
      <c r="E998" s="555" t="s">
        <v>1357</v>
      </c>
      <c r="F998" s="567"/>
      <c r="G998" s="567"/>
      <c r="H998" s="567"/>
      <c r="I998" s="567"/>
      <c r="J998" s="567">
        <v>1</v>
      </c>
      <c r="K998" s="567">
        <v>579</v>
      </c>
      <c r="L998" s="567"/>
      <c r="M998" s="567">
        <v>579</v>
      </c>
      <c r="N998" s="567"/>
      <c r="O998" s="567"/>
      <c r="P998" s="560"/>
      <c r="Q998" s="568"/>
    </row>
    <row r="999" spans="1:17" ht="14.45" customHeight="1" x14ac:dyDescent="0.2">
      <c r="A999" s="554" t="s">
        <v>1560</v>
      </c>
      <c r="B999" s="555" t="s">
        <v>1342</v>
      </c>
      <c r="C999" s="555" t="s">
        <v>1343</v>
      </c>
      <c r="D999" s="555" t="s">
        <v>1358</v>
      </c>
      <c r="E999" s="555" t="s">
        <v>1359</v>
      </c>
      <c r="F999" s="567">
        <v>20</v>
      </c>
      <c r="G999" s="567">
        <v>6820</v>
      </c>
      <c r="H999" s="567"/>
      <c r="I999" s="567">
        <v>341</v>
      </c>
      <c r="J999" s="567">
        <v>48</v>
      </c>
      <c r="K999" s="567">
        <v>16512</v>
      </c>
      <c r="L999" s="567"/>
      <c r="M999" s="567">
        <v>344</v>
      </c>
      <c r="N999" s="567">
        <v>61</v>
      </c>
      <c r="O999" s="567">
        <v>22204</v>
      </c>
      <c r="P999" s="560"/>
      <c r="Q999" s="568">
        <v>364</v>
      </c>
    </row>
    <row r="1000" spans="1:17" ht="14.45" customHeight="1" x14ac:dyDescent="0.2">
      <c r="A1000" s="554" t="s">
        <v>1560</v>
      </c>
      <c r="B1000" s="555" t="s">
        <v>1342</v>
      </c>
      <c r="C1000" s="555" t="s">
        <v>1343</v>
      </c>
      <c r="D1000" s="555" t="s">
        <v>1360</v>
      </c>
      <c r="E1000" s="555" t="s">
        <v>1361</v>
      </c>
      <c r="F1000" s="567">
        <v>6</v>
      </c>
      <c r="G1000" s="567">
        <v>2772</v>
      </c>
      <c r="H1000" s="567"/>
      <c r="I1000" s="567">
        <v>462</v>
      </c>
      <c r="J1000" s="567">
        <v>1</v>
      </c>
      <c r="K1000" s="567">
        <v>464</v>
      </c>
      <c r="L1000" s="567"/>
      <c r="M1000" s="567">
        <v>464</v>
      </c>
      <c r="N1000" s="567"/>
      <c r="O1000" s="567"/>
      <c r="P1000" s="560"/>
      <c r="Q1000" s="568"/>
    </row>
    <row r="1001" spans="1:17" ht="14.45" customHeight="1" x14ac:dyDescent="0.2">
      <c r="A1001" s="554" t="s">
        <v>1560</v>
      </c>
      <c r="B1001" s="555" t="s">
        <v>1342</v>
      </c>
      <c r="C1001" s="555" t="s">
        <v>1343</v>
      </c>
      <c r="D1001" s="555" t="s">
        <v>1362</v>
      </c>
      <c r="E1001" s="555" t="s">
        <v>1363</v>
      </c>
      <c r="F1001" s="567">
        <v>145</v>
      </c>
      <c r="G1001" s="567">
        <v>50895</v>
      </c>
      <c r="H1001" s="567"/>
      <c r="I1001" s="567">
        <v>351</v>
      </c>
      <c r="J1001" s="567">
        <v>195</v>
      </c>
      <c r="K1001" s="567">
        <v>68835</v>
      </c>
      <c r="L1001" s="567"/>
      <c r="M1001" s="567">
        <v>353</v>
      </c>
      <c r="N1001" s="567">
        <v>323</v>
      </c>
      <c r="O1001" s="567">
        <v>117572</v>
      </c>
      <c r="P1001" s="560"/>
      <c r="Q1001" s="568">
        <v>364</v>
      </c>
    </row>
    <row r="1002" spans="1:17" ht="14.45" customHeight="1" x14ac:dyDescent="0.2">
      <c r="A1002" s="554" t="s">
        <v>1560</v>
      </c>
      <c r="B1002" s="555" t="s">
        <v>1342</v>
      </c>
      <c r="C1002" s="555" t="s">
        <v>1343</v>
      </c>
      <c r="D1002" s="555" t="s">
        <v>1364</v>
      </c>
      <c r="E1002" s="555" t="s">
        <v>1365</v>
      </c>
      <c r="F1002" s="567">
        <v>1</v>
      </c>
      <c r="G1002" s="567">
        <v>1660</v>
      </c>
      <c r="H1002" s="567"/>
      <c r="I1002" s="567">
        <v>1660</v>
      </c>
      <c r="J1002" s="567"/>
      <c r="K1002" s="567"/>
      <c r="L1002" s="567"/>
      <c r="M1002" s="567"/>
      <c r="N1002" s="567"/>
      <c r="O1002" s="567"/>
      <c r="P1002" s="560"/>
      <c r="Q1002" s="568"/>
    </row>
    <row r="1003" spans="1:17" ht="14.45" customHeight="1" x14ac:dyDescent="0.2">
      <c r="A1003" s="554" t="s">
        <v>1560</v>
      </c>
      <c r="B1003" s="555" t="s">
        <v>1342</v>
      </c>
      <c r="C1003" s="555" t="s">
        <v>1343</v>
      </c>
      <c r="D1003" s="555" t="s">
        <v>1368</v>
      </c>
      <c r="E1003" s="555" t="s">
        <v>1369</v>
      </c>
      <c r="F1003" s="567">
        <v>127</v>
      </c>
      <c r="G1003" s="567">
        <v>14986</v>
      </c>
      <c r="H1003" s="567"/>
      <c r="I1003" s="567">
        <v>118</v>
      </c>
      <c r="J1003" s="567">
        <v>80</v>
      </c>
      <c r="K1003" s="567">
        <v>9520</v>
      </c>
      <c r="L1003" s="567"/>
      <c r="M1003" s="567">
        <v>119</v>
      </c>
      <c r="N1003" s="567">
        <v>26</v>
      </c>
      <c r="O1003" s="567">
        <v>3354</v>
      </c>
      <c r="P1003" s="560"/>
      <c r="Q1003" s="568">
        <v>129</v>
      </c>
    </row>
    <row r="1004" spans="1:17" ht="14.45" customHeight="1" x14ac:dyDescent="0.2">
      <c r="A1004" s="554" t="s">
        <v>1560</v>
      </c>
      <c r="B1004" s="555" t="s">
        <v>1342</v>
      </c>
      <c r="C1004" s="555" t="s">
        <v>1343</v>
      </c>
      <c r="D1004" s="555" t="s">
        <v>1376</v>
      </c>
      <c r="E1004" s="555" t="s">
        <v>1377</v>
      </c>
      <c r="F1004" s="567">
        <v>2</v>
      </c>
      <c r="G1004" s="567">
        <v>798</v>
      </c>
      <c r="H1004" s="567"/>
      <c r="I1004" s="567">
        <v>399</v>
      </c>
      <c r="J1004" s="567">
        <v>3</v>
      </c>
      <c r="K1004" s="567">
        <v>1215</v>
      </c>
      <c r="L1004" s="567"/>
      <c r="M1004" s="567">
        <v>405</v>
      </c>
      <c r="N1004" s="567">
        <v>2</v>
      </c>
      <c r="O1004" s="567">
        <v>848</v>
      </c>
      <c r="P1004" s="560"/>
      <c r="Q1004" s="568">
        <v>424</v>
      </c>
    </row>
    <row r="1005" spans="1:17" ht="14.45" customHeight="1" x14ac:dyDescent="0.2">
      <c r="A1005" s="554" t="s">
        <v>1560</v>
      </c>
      <c r="B1005" s="555" t="s">
        <v>1342</v>
      </c>
      <c r="C1005" s="555" t="s">
        <v>1343</v>
      </c>
      <c r="D1005" s="555" t="s">
        <v>1378</v>
      </c>
      <c r="E1005" s="555" t="s">
        <v>1379</v>
      </c>
      <c r="F1005" s="567">
        <v>95</v>
      </c>
      <c r="G1005" s="567">
        <v>3610</v>
      </c>
      <c r="H1005" s="567"/>
      <c r="I1005" s="567">
        <v>38</v>
      </c>
      <c r="J1005" s="567">
        <v>76</v>
      </c>
      <c r="K1005" s="567">
        <v>2964</v>
      </c>
      <c r="L1005" s="567"/>
      <c r="M1005" s="567">
        <v>39</v>
      </c>
      <c r="N1005" s="567">
        <v>72</v>
      </c>
      <c r="O1005" s="567">
        <v>2880</v>
      </c>
      <c r="P1005" s="560"/>
      <c r="Q1005" s="568">
        <v>40</v>
      </c>
    </row>
    <row r="1006" spans="1:17" ht="14.45" customHeight="1" x14ac:dyDescent="0.2">
      <c r="A1006" s="554" t="s">
        <v>1560</v>
      </c>
      <c r="B1006" s="555" t="s">
        <v>1342</v>
      </c>
      <c r="C1006" s="555" t="s">
        <v>1343</v>
      </c>
      <c r="D1006" s="555" t="s">
        <v>1382</v>
      </c>
      <c r="E1006" s="555" t="s">
        <v>1383</v>
      </c>
      <c r="F1006" s="567">
        <v>2</v>
      </c>
      <c r="G1006" s="567">
        <v>1426</v>
      </c>
      <c r="H1006" s="567"/>
      <c r="I1006" s="567">
        <v>713</v>
      </c>
      <c r="J1006" s="567">
        <v>3</v>
      </c>
      <c r="K1006" s="567">
        <v>2157</v>
      </c>
      <c r="L1006" s="567"/>
      <c r="M1006" s="567">
        <v>719</v>
      </c>
      <c r="N1006" s="567">
        <v>2</v>
      </c>
      <c r="O1006" s="567">
        <v>1512</v>
      </c>
      <c r="P1006" s="560"/>
      <c r="Q1006" s="568">
        <v>756</v>
      </c>
    </row>
    <row r="1007" spans="1:17" ht="14.45" customHeight="1" x14ac:dyDescent="0.2">
      <c r="A1007" s="554" t="s">
        <v>1560</v>
      </c>
      <c r="B1007" s="555" t="s">
        <v>1342</v>
      </c>
      <c r="C1007" s="555" t="s">
        <v>1343</v>
      </c>
      <c r="D1007" s="555" t="s">
        <v>1384</v>
      </c>
      <c r="E1007" s="555" t="s">
        <v>1385</v>
      </c>
      <c r="F1007" s="567"/>
      <c r="G1007" s="567"/>
      <c r="H1007" s="567"/>
      <c r="I1007" s="567"/>
      <c r="J1007" s="567">
        <v>5</v>
      </c>
      <c r="K1007" s="567">
        <v>755</v>
      </c>
      <c r="L1007" s="567"/>
      <c r="M1007" s="567">
        <v>151</v>
      </c>
      <c r="N1007" s="567">
        <v>1</v>
      </c>
      <c r="O1007" s="567">
        <v>162</v>
      </c>
      <c r="P1007" s="560"/>
      <c r="Q1007" s="568">
        <v>162</v>
      </c>
    </row>
    <row r="1008" spans="1:17" ht="14.45" customHeight="1" x14ac:dyDescent="0.2">
      <c r="A1008" s="554" t="s">
        <v>1560</v>
      </c>
      <c r="B1008" s="555" t="s">
        <v>1342</v>
      </c>
      <c r="C1008" s="555" t="s">
        <v>1343</v>
      </c>
      <c r="D1008" s="555" t="s">
        <v>1386</v>
      </c>
      <c r="E1008" s="555" t="s">
        <v>1387</v>
      </c>
      <c r="F1008" s="567">
        <v>121</v>
      </c>
      <c r="G1008" s="567">
        <v>37268</v>
      </c>
      <c r="H1008" s="567"/>
      <c r="I1008" s="567">
        <v>308</v>
      </c>
      <c r="J1008" s="567">
        <v>154</v>
      </c>
      <c r="K1008" s="567">
        <v>47740</v>
      </c>
      <c r="L1008" s="567"/>
      <c r="M1008" s="567">
        <v>310</v>
      </c>
      <c r="N1008" s="567">
        <v>210</v>
      </c>
      <c r="O1008" s="567">
        <v>69930</v>
      </c>
      <c r="P1008" s="560"/>
      <c r="Q1008" s="568">
        <v>333</v>
      </c>
    </row>
    <row r="1009" spans="1:17" ht="14.45" customHeight="1" x14ac:dyDescent="0.2">
      <c r="A1009" s="554" t="s">
        <v>1560</v>
      </c>
      <c r="B1009" s="555" t="s">
        <v>1342</v>
      </c>
      <c r="C1009" s="555" t="s">
        <v>1343</v>
      </c>
      <c r="D1009" s="555" t="s">
        <v>1388</v>
      </c>
      <c r="E1009" s="555" t="s">
        <v>1389</v>
      </c>
      <c r="F1009" s="567">
        <v>5</v>
      </c>
      <c r="G1009" s="567">
        <v>18815</v>
      </c>
      <c r="H1009" s="567"/>
      <c r="I1009" s="567">
        <v>3763</v>
      </c>
      <c r="J1009" s="567">
        <v>6</v>
      </c>
      <c r="K1009" s="567">
        <v>22794</v>
      </c>
      <c r="L1009" s="567"/>
      <c r="M1009" s="567">
        <v>3799</v>
      </c>
      <c r="N1009" s="567">
        <v>15</v>
      </c>
      <c r="O1009" s="567">
        <v>60930</v>
      </c>
      <c r="P1009" s="560"/>
      <c r="Q1009" s="568">
        <v>4062</v>
      </c>
    </row>
    <row r="1010" spans="1:17" ht="14.45" customHeight="1" x14ac:dyDescent="0.2">
      <c r="A1010" s="554" t="s">
        <v>1560</v>
      </c>
      <c r="B1010" s="555" t="s">
        <v>1342</v>
      </c>
      <c r="C1010" s="555" t="s">
        <v>1343</v>
      </c>
      <c r="D1010" s="555" t="s">
        <v>1390</v>
      </c>
      <c r="E1010" s="555" t="s">
        <v>1391</v>
      </c>
      <c r="F1010" s="567">
        <v>103</v>
      </c>
      <c r="G1010" s="567">
        <v>51397</v>
      </c>
      <c r="H1010" s="567"/>
      <c r="I1010" s="567">
        <v>499</v>
      </c>
      <c r="J1010" s="567">
        <v>124</v>
      </c>
      <c r="K1010" s="567">
        <v>62372</v>
      </c>
      <c r="L1010" s="567"/>
      <c r="M1010" s="567">
        <v>503</v>
      </c>
      <c r="N1010" s="567">
        <v>172</v>
      </c>
      <c r="O1010" s="567">
        <v>93052</v>
      </c>
      <c r="P1010" s="560"/>
      <c r="Q1010" s="568">
        <v>541</v>
      </c>
    </row>
    <row r="1011" spans="1:17" ht="14.45" customHeight="1" x14ac:dyDescent="0.2">
      <c r="A1011" s="554" t="s">
        <v>1560</v>
      </c>
      <c r="B1011" s="555" t="s">
        <v>1342</v>
      </c>
      <c r="C1011" s="555" t="s">
        <v>1343</v>
      </c>
      <c r="D1011" s="555" t="s">
        <v>1392</v>
      </c>
      <c r="E1011" s="555" t="s">
        <v>1393</v>
      </c>
      <c r="F1011" s="567">
        <v>5</v>
      </c>
      <c r="G1011" s="567">
        <v>33345</v>
      </c>
      <c r="H1011" s="567"/>
      <c r="I1011" s="567">
        <v>6669</v>
      </c>
      <c r="J1011" s="567">
        <v>1</v>
      </c>
      <c r="K1011" s="567">
        <v>6732</v>
      </c>
      <c r="L1011" s="567"/>
      <c r="M1011" s="567">
        <v>6732</v>
      </c>
      <c r="N1011" s="567">
        <v>9</v>
      </c>
      <c r="O1011" s="567">
        <v>64791</v>
      </c>
      <c r="P1011" s="560"/>
      <c r="Q1011" s="568">
        <v>7199</v>
      </c>
    </row>
    <row r="1012" spans="1:17" ht="14.45" customHeight="1" x14ac:dyDescent="0.2">
      <c r="A1012" s="554" t="s">
        <v>1560</v>
      </c>
      <c r="B1012" s="555" t="s">
        <v>1342</v>
      </c>
      <c r="C1012" s="555" t="s">
        <v>1343</v>
      </c>
      <c r="D1012" s="555" t="s">
        <v>1394</v>
      </c>
      <c r="E1012" s="555" t="s">
        <v>1395</v>
      </c>
      <c r="F1012" s="567">
        <v>195</v>
      </c>
      <c r="G1012" s="567">
        <v>73320</v>
      </c>
      <c r="H1012" s="567"/>
      <c r="I1012" s="567">
        <v>376</v>
      </c>
      <c r="J1012" s="567">
        <v>260</v>
      </c>
      <c r="K1012" s="567">
        <v>98800</v>
      </c>
      <c r="L1012" s="567"/>
      <c r="M1012" s="567">
        <v>380</v>
      </c>
      <c r="N1012" s="567">
        <v>293</v>
      </c>
      <c r="O1012" s="567">
        <v>117200</v>
      </c>
      <c r="P1012" s="560"/>
      <c r="Q1012" s="568">
        <v>400</v>
      </c>
    </row>
    <row r="1013" spans="1:17" ht="14.45" customHeight="1" x14ac:dyDescent="0.2">
      <c r="A1013" s="554" t="s">
        <v>1560</v>
      </c>
      <c r="B1013" s="555" t="s">
        <v>1342</v>
      </c>
      <c r="C1013" s="555" t="s">
        <v>1343</v>
      </c>
      <c r="D1013" s="555" t="s">
        <v>1396</v>
      </c>
      <c r="E1013" s="555" t="s">
        <v>1397</v>
      </c>
      <c r="F1013" s="567"/>
      <c r="G1013" s="567"/>
      <c r="H1013" s="567"/>
      <c r="I1013" s="567"/>
      <c r="J1013" s="567"/>
      <c r="K1013" s="567"/>
      <c r="L1013" s="567"/>
      <c r="M1013" s="567"/>
      <c r="N1013" s="567">
        <v>2</v>
      </c>
      <c r="O1013" s="567">
        <v>6750</v>
      </c>
      <c r="P1013" s="560"/>
      <c r="Q1013" s="568">
        <v>3375</v>
      </c>
    </row>
    <row r="1014" spans="1:17" ht="14.45" customHeight="1" x14ac:dyDescent="0.2">
      <c r="A1014" s="554" t="s">
        <v>1560</v>
      </c>
      <c r="B1014" s="555" t="s">
        <v>1342</v>
      </c>
      <c r="C1014" s="555" t="s">
        <v>1343</v>
      </c>
      <c r="D1014" s="555" t="s">
        <v>1398</v>
      </c>
      <c r="E1014" s="555" t="s">
        <v>1399</v>
      </c>
      <c r="F1014" s="567"/>
      <c r="G1014" s="567"/>
      <c r="H1014" s="567"/>
      <c r="I1014" s="567"/>
      <c r="J1014" s="567"/>
      <c r="K1014" s="567"/>
      <c r="L1014" s="567"/>
      <c r="M1014" s="567"/>
      <c r="N1014" s="567">
        <v>1</v>
      </c>
      <c r="O1014" s="567">
        <v>13</v>
      </c>
      <c r="P1014" s="560"/>
      <c r="Q1014" s="568">
        <v>13</v>
      </c>
    </row>
    <row r="1015" spans="1:17" ht="14.45" customHeight="1" x14ac:dyDescent="0.2">
      <c r="A1015" s="554" t="s">
        <v>1560</v>
      </c>
      <c r="B1015" s="555" t="s">
        <v>1342</v>
      </c>
      <c r="C1015" s="555" t="s">
        <v>1343</v>
      </c>
      <c r="D1015" s="555" t="s">
        <v>1400</v>
      </c>
      <c r="E1015" s="555" t="s">
        <v>1401</v>
      </c>
      <c r="F1015" s="567">
        <v>3</v>
      </c>
      <c r="G1015" s="567">
        <v>38412</v>
      </c>
      <c r="H1015" s="567"/>
      <c r="I1015" s="567">
        <v>12804</v>
      </c>
      <c r="J1015" s="567">
        <v>1</v>
      </c>
      <c r="K1015" s="567">
        <v>12811</v>
      </c>
      <c r="L1015" s="567"/>
      <c r="M1015" s="567">
        <v>12811</v>
      </c>
      <c r="N1015" s="567"/>
      <c r="O1015" s="567"/>
      <c r="P1015" s="560"/>
      <c r="Q1015" s="568"/>
    </row>
    <row r="1016" spans="1:17" ht="14.45" customHeight="1" x14ac:dyDescent="0.2">
      <c r="A1016" s="554" t="s">
        <v>1560</v>
      </c>
      <c r="B1016" s="555" t="s">
        <v>1342</v>
      </c>
      <c r="C1016" s="555" t="s">
        <v>1343</v>
      </c>
      <c r="D1016" s="555" t="s">
        <v>1400</v>
      </c>
      <c r="E1016" s="555"/>
      <c r="F1016" s="567">
        <v>6</v>
      </c>
      <c r="G1016" s="567">
        <v>76824</v>
      </c>
      <c r="H1016" s="567"/>
      <c r="I1016" s="567">
        <v>12804</v>
      </c>
      <c r="J1016" s="567">
        <v>4</v>
      </c>
      <c r="K1016" s="567">
        <v>51244</v>
      </c>
      <c r="L1016" s="567"/>
      <c r="M1016" s="567">
        <v>12811</v>
      </c>
      <c r="N1016" s="567"/>
      <c r="O1016" s="567"/>
      <c r="P1016" s="560"/>
      <c r="Q1016" s="568"/>
    </row>
    <row r="1017" spans="1:17" ht="14.45" customHeight="1" x14ac:dyDescent="0.2">
      <c r="A1017" s="554" t="s">
        <v>1560</v>
      </c>
      <c r="B1017" s="555" t="s">
        <v>1342</v>
      </c>
      <c r="C1017" s="555" t="s">
        <v>1343</v>
      </c>
      <c r="D1017" s="555" t="s">
        <v>1402</v>
      </c>
      <c r="E1017" s="555" t="s">
        <v>1403</v>
      </c>
      <c r="F1017" s="567">
        <v>3</v>
      </c>
      <c r="G1017" s="567">
        <v>339</v>
      </c>
      <c r="H1017" s="567"/>
      <c r="I1017" s="567">
        <v>113</v>
      </c>
      <c r="J1017" s="567">
        <v>7</v>
      </c>
      <c r="K1017" s="567">
        <v>798</v>
      </c>
      <c r="L1017" s="567"/>
      <c r="M1017" s="567">
        <v>114</v>
      </c>
      <c r="N1017" s="567">
        <v>14</v>
      </c>
      <c r="O1017" s="567">
        <v>1708</v>
      </c>
      <c r="P1017" s="560"/>
      <c r="Q1017" s="568">
        <v>122</v>
      </c>
    </row>
    <row r="1018" spans="1:17" ht="14.45" customHeight="1" x14ac:dyDescent="0.2">
      <c r="A1018" s="554" t="s">
        <v>1560</v>
      </c>
      <c r="B1018" s="555" t="s">
        <v>1342</v>
      </c>
      <c r="C1018" s="555" t="s">
        <v>1343</v>
      </c>
      <c r="D1018" s="555" t="s">
        <v>1404</v>
      </c>
      <c r="E1018" s="555" t="s">
        <v>1405</v>
      </c>
      <c r="F1018" s="567">
        <v>2</v>
      </c>
      <c r="G1018" s="567">
        <v>252</v>
      </c>
      <c r="H1018" s="567"/>
      <c r="I1018" s="567">
        <v>126</v>
      </c>
      <c r="J1018" s="567">
        <v>4</v>
      </c>
      <c r="K1018" s="567">
        <v>504</v>
      </c>
      <c r="L1018" s="567"/>
      <c r="M1018" s="567">
        <v>126</v>
      </c>
      <c r="N1018" s="567">
        <v>8</v>
      </c>
      <c r="O1018" s="567">
        <v>1096</v>
      </c>
      <c r="P1018" s="560"/>
      <c r="Q1018" s="568">
        <v>137</v>
      </c>
    </row>
    <row r="1019" spans="1:17" ht="14.45" customHeight="1" x14ac:dyDescent="0.2">
      <c r="A1019" s="554" t="s">
        <v>1560</v>
      </c>
      <c r="B1019" s="555" t="s">
        <v>1342</v>
      </c>
      <c r="C1019" s="555" t="s">
        <v>1343</v>
      </c>
      <c r="D1019" s="555" t="s">
        <v>1406</v>
      </c>
      <c r="E1019" s="555" t="s">
        <v>1407</v>
      </c>
      <c r="F1019" s="567">
        <v>115</v>
      </c>
      <c r="G1019" s="567">
        <v>57500</v>
      </c>
      <c r="H1019" s="567"/>
      <c r="I1019" s="567">
        <v>500</v>
      </c>
      <c r="J1019" s="567">
        <v>118</v>
      </c>
      <c r="K1019" s="567">
        <v>59472</v>
      </c>
      <c r="L1019" s="567"/>
      <c r="M1019" s="567">
        <v>504</v>
      </c>
      <c r="N1019" s="567">
        <v>108</v>
      </c>
      <c r="O1019" s="567">
        <v>58536</v>
      </c>
      <c r="P1019" s="560"/>
      <c r="Q1019" s="568">
        <v>542</v>
      </c>
    </row>
    <row r="1020" spans="1:17" ht="14.45" customHeight="1" x14ac:dyDescent="0.2">
      <c r="A1020" s="554" t="s">
        <v>1560</v>
      </c>
      <c r="B1020" s="555" t="s">
        <v>1342</v>
      </c>
      <c r="C1020" s="555" t="s">
        <v>1343</v>
      </c>
      <c r="D1020" s="555" t="s">
        <v>1408</v>
      </c>
      <c r="E1020" s="555" t="s">
        <v>1409</v>
      </c>
      <c r="F1020" s="567">
        <v>6</v>
      </c>
      <c r="G1020" s="567">
        <v>2778</v>
      </c>
      <c r="H1020" s="567"/>
      <c r="I1020" s="567">
        <v>463</v>
      </c>
      <c r="J1020" s="567">
        <v>25</v>
      </c>
      <c r="K1020" s="567">
        <v>11675</v>
      </c>
      <c r="L1020" s="567"/>
      <c r="M1020" s="567">
        <v>467</v>
      </c>
      <c r="N1020" s="567">
        <v>61</v>
      </c>
      <c r="O1020" s="567">
        <v>30073</v>
      </c>
      <c r="P1020" s="560"/>
      <c r="Q1020" s="568">
        <v>493</v>
      </c>
    </row>
    <row r="1021" spans="1:17" ht="14.45" customHeight="1" x14ac:dyDescent="0.2">
      <c r="A1021" s="554" t="s">
        <v>1560</v>
      </c>
      <c r="B1021" s="555" t="s">
        <v>1342</v>
      </c>
      <c r="C1021" s="555" t="s">
        <v>1343</v>
      </c>
      <c r="D1021" s="555" t="s">
        <v>1410</v>
      </c>
      <c r="E1021" s="555" t="s">
        <v>1411</v>
      </c>
      <c r="F1021" s="567">
        <v>12</v>
      </c>
      <c r="G1021" s="567">
        <v>708</v>
      </c>
      <c r="H1021" s="567"/>
      <c r="I1021" s="567">
        <v>59</v>
      </c>
      <c r="J1021" s="567">
        <v>19</v>
      </c>
      <c r="K1021" s="567">
        <v>1121</v>
      </c>
      <c r="L1021" s="567"/>
      <c r="M1021" s="567">
        <v>59</v>
      </c>
      <c r="N1021" s="567">
        <v>17</v>
      </c>
      <c r="O1021" s="567">
        <v>1071</v>
      </c>
      <c r="P1021" s="560"/>
      <c r="Q1021" s="568">
        <v>63</v>
      </c>
    </row>
    <row r="1022" spans="1:17" ht="14.45" customHeight="1" x14ac:dyDescent="0.2">
      <c r="A1022" s="554" t="s">
        <v>1560</v>
      </c>
      <c r="B1022" s="555" t="s">
        <v>1342</v>
      </c>
      <c r="C1022" s="555" t="s">
        <v>1343</v>
      </c>
      <c r="D1022" s="555" t="s">
        <v>1412</v>
      </c>
      <c r="E1022" s="555" t="s">
        <v>1413</v>
      </c>
      <c r="F1022" s="567">
        <v>1</v>
      </c>
      <c r="G1022" s="567">
        <v>2179</v>
      </c>
      <c r="H1022" s="567"/>
      <c r="I1022" s="567">
        <v>2179</v>
      </c>
      <c r="J1022" s="567"/>
      <c r="K1022" s="567"/>
      <c r="L1022" s="567"/>
      <c r="M1022" s="567"/>
      <c r="N1022" s="567"/>
      <c r="O1022" s="567"/>
      <c r="P1022" s="560"/>
      <c r="Q1022" s="568"/>
    </row>
    <row r="1023" spans="1:17" ht="14.45" customHeight="1" x14ac:dyDescent="0.2">
      <c r="A1023" s="554" t="s">
        <v>1560</v>
      </c>
      <c r="B1023" s="555" t="s">
        <v>1342</v>
      </c>
      <c r="C1023" s="555" t="s">
        <v>1343</v>
      </c>
      <c r="D1023" s="555" t="s">
        <v>1412</v>
      </c>
      <c r="E1023" s="555"/>
      <c r="F1023" s="567">
        <v>4</v>
      </c>
      <c r="G1023" s="567">
        <v>8716</v>
      </c>
      <c r="H1023" s="567"/>
      <c r="I1023" s="567">
        <v>2179</v>
      </c>
      <c r="J1023" s="567">
        <v>2</v>
      </c>
      <c r="K1023" s="567">
        <v>4366</v>
      </c>
      <c r="L1023" s="567"/>
      <c r="M1023" s="567">
        <v>2183</v>
      </c>
      <c r="N1023" s="567"/>
      <c r="O1023" s="567"/>
      <c r="P1023" s="560"/>
      <c r="Q1023" s="568"/>
    </row>
    <row r="1024" spans="1:17" ht="14.45" customHeight="1" x14ac:dyDescent="0.2">
      <c r="A1024" s="554" t="s">
        <v>1560</v>
      </c>
      <c r="B1024" s="555" t="s">
        <v>1342</v>
      </c>
      <c r="C1024" s="555" t="s">
        <v>1343</v>
      </c>
      <c r="D1024" s="555" t="s">
        <v>1414</v>
      </c>
      <c r="E1024" s="555" t="s">
        <v>1415</v>
      </c>
      <c r="F1024" s="567"/>
      <c r="G1024" s="567"/>
      <c r="H1024" s="567"/>
      <c r="I1024" s="567"/>
      <c r="J1024" s="567"/>
      <c r="K1024" s="567"/>
      <c r="L1024" s="567"/>
      <c r="M1024" s="567"/>
      <c r="N1024" s="567">
        <v>4</v>
      </c>
      <c r="O1024" s="567">
        <v>42420</v>
      </c>
      <c r="P1024" s="560"/>
      <c r="Q1024" s="568">
        <v>10605</v>
      </c>
    </row>
    <row r="1025" spans="1:17" ht="14.45" customHeight="1" x14ac:dyDescent="0.2">
      <c r="A1025" s="554" t="s">
        <v>1560</v>
      </c>
      <c r="B1025" s="555" t="s">
        <v>1342</v>
      </c>
      <c r="C1025" s="555" t="s">
        <v>1343</v>
      </c>
      <c r="D1025" s="555" t="s">
        <v>1418</v>
      </c>
      <c r="E1025" s="555" t="s">
        <v>1419</v>
      </c>
      <c r="F1025" s="567">
        <v>1167</v>
      </c>
      <c r="G1025" s="567">
        <v>208893</v>
      </c>
      <c r="H1025" s="567"/>
      <c r="I1025" s="567">
        <v>179</v>
      </c>
      <c r="J1025" s="567">
        <v>1142</v>
      </c>
      <c r="K1025" s="567">
        <v>206702</v>
      </c>
      <c r="L1025" s="567"/>
      <c r="M1025" s="567">
        <v>181</v>
      </c>
      <c r="N1025" s="567">
        <v>2289</v>
      </c>
      <c r="O1025" s="567">
        <v>434910</v>
      </c>
      <c r="P1025" s="560"/>
      <c r="Q1025" s="568">
        <v>190</v>
      </c>
    </row>
    <row r="1026" spans="1:17" ht="14.45" customHeight="1" x14ac:dyDescent="0.2">
      <c r="A1026" s="554" t="s">
        <v>1560</v>
      </c>
      <c r="B1026" s="555" t="s">
        <v>1342</v>
      </c>
      <c r="C1026" s="555" t="s">
        <v>1343</v>
      </c>
      <c r="D1026" s="555" t="s">
        <v>1420</v>
      </c>
      <c r="E1026" s="555" t="s">
        <v>1421</v>
      </c>
      <c r="F1026" s="567">
        <v>4</v>
      </c>
      <c r="G1026" s="567">
        <v>348</v>
      </c>
      <c r="H1026" s="567"/>
      <c r="I1026" s="567">
        <v>87</v>
      </c>
      <c r="J1026" s="567">
        <v>8</v>
      </c>
      <c r="K1026" s="567">
        <v>704</v>
      </c>
      <c r="L1026" s="567"/>
      <c r="M1026" s="567">
        <v>88</v>
      </c>
      <c r="N1026" s="567">
        <v>4</v>
      </c>
      <c r="O1026" s="567">
        <v>372</v>
      </c>
      <c r="P1026" s="560"/>
      <c r="Q1026" s="568">
        <v>93</v>
      </c>
    </row>
    <row r="1027" spans="1:17" ht="14.45" customHeight="1" x14ac:dyDescent="0.2">
      <c r="A1027" s="554" t="s">
        <v>1560</v>
      </c>
      <c r="B1027" s="555" t="s">
        <v>1342</v>
      </c>
      <c r="C1027" s="555" t="s">
        <v>1343</v>
      </c>
      <c r="D1027" s="555" t="s">
        <v>1422</v>
      </c>
      <c r="E1027" s="555" t="s">
        <v>1423</v>
      </c>
      <c r="F1027" s="567">
        <v>5</v>
      </c>
      <c r="G1027" s="567">
        <v>900</v>
      </c>
      <c r="H1027" s="567"/>
      <c r="I1027" s="567">
        <v>180</v>
      </c>
      <c r="J1027" s="567">
        <v>1</v>
      </c>
      <c r="K1027" s="567">
        <v>181</v>
      </c>
      <c r="L1027" s="567"/>
      <c r="M1027" s="567">
        <v>181</v>
      </c>
      <c r="N1027" s="567"/>
      <c r="O1027" s="567"/>
      <c r="P1027" s="560"/>
      <c r="Q1027" s="568"/>
    </row>
    <row r="1028" spans="1:17" ht="14.45" customHeight="1" x14ac:dyDescent="0.2">
      <c r="A1028" s="554" t="s">
        <v>1560</v>
      </c>
      <c r="B1028" s="555" t="s">
        <v>1342</v>
      </c>
      <c r="C1028" s="555" t="s">
        <v>1343</v>
      </c>
      <c r="D1028" s="555" t="s">
        <v>1424</v>
      </c>
      <c r="E1028" s="555" t="s">
        <v>1425</v>
      </c>
      <c r="F1028" s="567">
        <v>17</v>
      </c>
      <c r="G1028" s="567">
        <v>2924</v>
      </c>
      <c r="H1028" s="567"/>
      <c r="I1028" s="567">
        <v>172</v>
      </c>
      <c r="J1028" s="567">
        <v>13</v>
      </c>
      <c r="K1028" s="567">
        <v>2262</v>
      </c>
      <c r="L1028" s="567"/>
      <c r="M1028" s="567">
        <v>174</v>
      </c>
      <c r="N1028" s="567">
        <v>12</v>
      </c>
      <c r="O1028" s="567">
        <v>2196</v>
      </c>
      <c r="P1028" s="560"/>
      <c r="Q1028" s="568">
        <v>183</v>
      </c>
    </row>
    <row r="1029" spans="1:17" ht="14.45" customHeight="1" x14ac:dyDescent="0.2">
      <c r="A1029" s="554" t="s">
        <v>1560</v>
      </c>
      <c r="B1029" s="555" t="s">
        <v>1342</v>
      </c>
      <c r="C1029" s="555" t="s">
        <v>1343</v>
      </c>
      <c r="D1029" s="555" t="s">
        <v>1426</v>
      </c>
      <c r="E1029" s="555" t="s">
        <v>1427</v>
      </c>
      <c r="F1029" s="567">
        <v>7</v>
      </c>
      <c r="G1029" s="567">
        <v>217</v>
      </c>
      <c r="H1029" s="567"/>
      <c r="I1029" s="567">
        <v>31</v>
      </c>
      <c r="J1029" s="567"/>
      <c r="K1029" s="567"/>
      <c r="L1029" s="567"/>
      <c r="M1029" s="567"/>
      <c r="N1029" s="567"/>
      <c r="O1029" s="567"/>
      <c r="P1029" s="560"/>
      <c r="Q1029" s="568"/>
    </row>
    <row r="1030" spans="1:17" ht="14.45" customHeight="1" x14ac:dyDescent="0.2">
      <c r="A1030" s="554" t="s">
        <v>1560</v>
      </c>
      <c r="B1030" s="555" t="s">
        <v>1342</v>
      </c>
      <c r="C1030" s="555" t="s">
        <v>1343</v>
      </c>
      <c r="D1030" s="555" t="s">
        <v>1428</v>
      </c>
      <c r="E1030" s="555" t="s">
        <v>1429</v>
      </c>
      <c r="F1030" s="567">
        <v>6</v>
      </c>
      <c r="G1030" s="567">
        <v>1068</v>
      </c>
      <c r="H1030" s="567"/>
      <c r="I1030" s="567">
        <v>178</v>
      </c>
      <c r="J1030" s="567">
        <v>2</v>
      </c>
      <c r="K1030" s="567">
        <v>360</v>
      </c>
      <c r="L1030" s="567"/>
      <c r="M1030" s="567">
        <v>180</v>
      </c>
      <c r="N1030" s="567">
        <v>3</v>
      </c>
      <c r="O1030" s="567">
        <v>567</v>
      </c>
      <c r="P1030" s="560"/>
      <c r="Q1030" s="568">
        <v>189</v>
      </c>
    </row>
    <row r="1031" spans="1:17" ht="14.45" customHeight="1" x14ac:dyDescent="0.2">
      <c r="A1031" s="554" t="s">
        <v>1560</v>
      </c>
      <c r="B1031" s="555" t="s">
        <v>1342</v>
      </c>
      <c r="C1031" s="555" t="s">
        <v>1343</v>
      </c>
      <c r="D1031" s="555" t="s">
        <v>1430</v>
      </c>
      <c r="E1031" s="555" t="s">
        <v>1431</v>
      </c>
      <c r="F1031" s="567">
        <v>52</v>
      </c>
      <c r="G1031" s="567">
        <v>13884</v>
      </c>
      <c r="H1031" s="567"/>
      <c r="I1031" s="567">
        <v>267</v>
      </c>
      <c r="J1031" s="567">
        <v>16</v>
      </c>
      <c r="K1031" s="567">
        <v>4304</v>
      </c>
      <c r="L1031" s="567"/>
      <c r="M1031" s="567">
        <v>269</v>
      </c>
      <c r="N1031" s="567">
        <v>40</v>
      </c>
      <c r="O1031" s="567">
        <v>11520</v>
      </c>
      <c r="P1031" s="560"/>
      <c r="Q1031" s="568">
        <v>288</v>
      </c>
    </row>
    <row r="1032" spans="1:17" ht="14.45" customHeight="1" x14ac:dyDescent="0.2">
      <c r="A1032" s="554" t="s">
        <v>1560</v>
      </c>
      <c r="B1032" s="555" t="s">
        <v>1342</v>
      </c>
      <c r="C1032" s="555" t="s">
        <v>1343</v>
      </c>
      <c r="D1032" s="555" t="s">
        <v>1432</v>
      </c>
      <c r="E1032" s="555" t="s">
        <v>1433</v>
      </c>
      <c r="F1032" s="567">
        <v>26</v>
      </c>
      <c r="G1032" s="567">
        <v>55796</v>
      </c>
      <c r="H1032" s="567"/>
      <c r="I1032" s="567">
        <v>2146</v>
      </c>
      <c r="J1032" s="567">
        <v>28</v>
      </c>
      <c r="K1032" s="567">
        <v>60396</v>
      </c>
      <c r="L1032" s="567"/>
      <c r="M1032" s="567">
        <v>2157</v>
      </c>
      <c r="N1032" s="567">
        <v>28</v>
      </c>
      <c r="O1032" s="567">
        <v>64344</v>
      </c>
      <c r="P1032" s="560"/>
      <c r="Q1032" s="568">
        <v>2298</v>
      </c>
    </row>
    <row r="1033" spans="1:17" ht="14.45" customHeight="1" x14ac:dyDescent="0.2">
      <c r="A1033" s="554" t="s">
        <v>1560</v>
      </c>
      <c r="B1033" s="555" t="s">
        <v>1342</v>
      </c>
      <c r="C1033" s="555" t="s">
        <v>1343</v>
      </c>
      <c r="D1033" s="555" t="s">
        <v>1434</v>
      </c>
      <c r="E1033" s="555" t="s">
        <v>1435</v>
      </c>
      <c r="F1033" s="567">
        <v>192</v>
      </c>
      <c r="G1033" s="567">
        <v>46848</v>
      </c>
      <c r="H1033" s="567"/>
      <c r="I1033" s="567">
        <v>244</v>
      </c>
      <c r="J1033" s="567">
        <v>155</v>
      </c>
      <c r="K1033" s="567">
        <v>38130</v>
      </c>
      <c r="L1033" s="567"/>
      <c r="M1033" s="567">
        <v>246</v>
      </c>
      <c r="N1033" s="567">
        <v>146</v>
      </c>
      <c r="O1033" s="567">
        <v>38690</v>
      </c>
      <c r="P1033" s="560"/>
      <c r="Q1033" s="568">
        <v>265</v>
      </c>
    </row>
    <row r="1034" spans="1:17" ht="14.45" customHeight="1" x14ac:dyDescent="0.2">
      <c r="A1034" s="554" t="s">
        <v>1560</v>
      </c>
      <c r="B1034" s="555" t="s">
        <v>1342</v>
      </c>
      <c r="C1034" s="555" t="s">
        <v>1343</v>
      </c>
      <c r="D1034" s="555" t="s">
        <v>1436</v>
      </c>
      <c r="E1034" s="555" t="s">
        <v>1437</v>
      </c>
      <c r="F1034" s="567">
        <v>10</v>
      </c>
      <c r="G1034" s="567">
        <v>4350</v>
      </c>
      <c r="H1034" s="567"/>
      <c r="I1034" s="567">
        <v>435</v>
      </c>
      <c r="J1034" s="567">
        <v>7</v>
      </c>
      <c r="K1034" s="567">
        <v>3094</v>
      </c>
      <c r="L1034" s="567"/>
      <c r="M1034" s="567">
        <v>442</v>
      </c>
      <c r="N1034" s="567">
        <v>26</v>
      </c>
      <c r="O1034" s="567">
        <v>11856</v>
      </c>
      <c r="P1034" s="560"/>
      <c r="Q1034" s="568">
        <v>456</v>
      </c>
    </row>
    <row r="1035" spans="1:17" ht="14.45" customHeight="1" x14ac:dyDescent="0.2">
      <c r="A1035" s="554" t="s">
        <v>1560</v>
      </c>
      <c r="B1035" s="555" t="s">
        <v>1342</v>
      </c>
      <c r="C1035" s="555" t="s">
        <v>1343</v>
      </c>
      <c r="D1035" s="555" t="s">
        <v>1438</v>
      </c>
      <c r="E1035" s="555" t="s">
        <v>1439</v>
      </c>
      <c r="F1035" s="567"/>
      <c r="G1035" s="567"/>
      <c r="H1035" s="567"/>
      <c r="I1035" s="567"/>
      <c r="J1035" s="567"/>
      <c r="K1035" s="567"/>
      <c r="L1035" s="567"/>
      <c r="M1035" s="567"/>
      <c r="N1035" s="567">
        <v>2</v>
      </c>
      <c r="O1035" s="567">
        <v>1856</v>
      </c>
      <c r="P1035" s="560"/>
      <c r="Q1035" s="568">
        <v>928</v>
      </c>
    </row>
    <row r="1036" spans="1:17" ht="14.45" customHeight="1" x14ac:dyDescent="0.2">
      <c r="A1036" s="554" t="s">
        <v>1560</v>
      </c>
      <c r="B1036" s="555" t="s">
        <v>1342</v>
      </c>
      <c r="C1036" s="555" t="s">
        <v>1343</v>
      </c>
      <c r="D1036" s="555" t="s">
        <v>1443</v>
      </c>
      <c r="E1036" s="555" t="s">
        <v>1444</v>
      </c>
      <c r="F1036" s="567">
        <v>40</v>
      </c>
      <c r="G1036" s="567">
        <v>43000</v>
      </c>
      <c r="H1036" s="567"/>
      <c r="I1036" s="567">
        <v>1075</v>
      </c>
      <c r="J1036" s="567"/>
      <c r="K1036" s="567"/>
      <c r="L1036" s="567"/>
      <c r="M1036" s="567"/>
      <c r="N1036" s="567">
        <v>45</v>
      </c>
      <c r="O1036" s="567">
        <v>50040</v>
      </c>
      <c r="P1036" s="560"/>
      <c r="Q1036" s="568">
        <v>1112</v>
      </c>
    </row>
    <row r="1037" spans="1:17" ht="14.45" customHeight="1" x14ac:dyDescent="0.2">
      <c r="A1037" s="554" t="s">
        <v>1560</v>
      </c>
      <c r="B1037" s="555" t="s">
        <v>1342</v>
      </c>
      <c r="C1037" s="555" t="s">
        <v>1343</v>
      </c>
      <c r="D1037" s="555" t="s">
        <v>1445</v>
      </c>
      <c r="E1037" s="555" t="s">
        <v>1446</v>
      </c>
      <c r="F1037" s="567">
        <v>10</v>
      </c>
      <c r="G1037" s="567">
        <v>2910</v>
      </c>
      <c r="H1037" s="567"/>
      <c r="I1037" s="567">
        <v>291</v>
      </c>
      <c r="J1037" s="567">
        <v>9</v>
      </c>
      <c r="K1037" s="567">
        <v>2637</v>
      </c>
      <c r="L1037" s="567"/>
      <c r="M1037" s="567">
        <v>293</v>
      </c>
      <c r="N1037" s="567">
        <v>9</v>
      </c>
      <c r="O1037" s="567">
        <v>2844</v>
      </c>
      <c r="P1037" s="560"/>
      <c r="Q1037" s="568">
        <v>316</v>
      </c>
    </row>
    <row r="1038" spans="1:17" ht="14.45" customHeight="1" x14ac:dyDescent="0.2">
      <c r="A1038" s="554" t="s">
        <v>1560</v>
      </c>
      <c r="B1038" s="555" t="s">
        <v>1342</v>
      </c>
      <c r="C1038" s="555" t="s">
        <v>1343</v>
      </c>
      <c r="D1038" s="555" t="s">
        <v>1447</v>
      </c>
      <c r="E1038" s="555" t="s">
        <v>1448</v>
      </c>
      <c r="F1038" s="567">
        <v>4</v>
      </c>
      <c r="G1038" s="567">
        <v>4472</v>
      </c>
      <c r="H1038" s="567"/>
      <c r="I1038" s="567">
        <v>1118</v>
      </c>
      <c r="J1038" s="567">
        <v>6</v>
      </c>
      <c r="K1038" s="567">
        <v>6792</v>
      </c>
      <c r="L1038" s="567"/>
      <c r="M1038" s="567">
        <v>1132</v>
      </c>
      <c r="N1038" s="567">
        <v>11</v>
      </c>
      <c r="O1038" s="567">
        <v>13189</v>
      </c>
      <c r="P1038" s="560"/>
      <c r="Q1038" s="568">
        <v>1199</v>
      </c>
    </row>
    <row r="1039" spans="1:17" ht="14.45" customHeight="1" x14ac:dyDescent="0.2">
      <c r="A1039" s="554" t="s">
        <v>1560</v>
      </c>
      <c r="B1039" s="555" t="s">
        <v>1342</v>
      </c>
      <c r="C1039" s="555" t="s">
        <v>1343</v>
      </c>
      <c r="D1039" s="555" t="s">
        <v>1453</v>
      </c>
      <c r="E1039" s="555" t="s">
        <v>1454</v>
      </c>
      <c r="F1039" s="567"/>
      <c r="G1039" s="567"/>
      <c r="H1039" s="567"/>
      <c r="I1039" s="567"/>
      <c r="J1039" s="567"/>
      <c r="K1039" s="567"/>
      <c r="L1039" s="567"/>
      <c r="M1039" s="567"/>
      <c r="N1039" s="567">
        <v>1</v>
      </c>
      <c r="O1039" s="567">
        <v>2601</v>
      </c>
      <c r="P1039" s="560"/>
      <c r="Q1039" s="568">
        <v>2601</v>
      </c>
    </row>
    <row r="1040" spans="1:17" ht="14.45" customHeight="1" x14ac:dyDescent="0.2">
      <c r="A1040" s="554" t="s">
        <v>1560</v>
      </c>
      <c r="B1040" s="555" t="s">
        <v>1342</v>
      </c>
      <c r="C1040" s="555" t="s">
        <v>1343</v>
      </c>
      <c r="D1040" s="555" t="s">
        <v>1455</v>
      </c>
      <c r="E1040" s="555" t="s">
        <v>1456</v>
      </c>
      <c r="F1040" s="567">
        <v>9</v>
      </c>
      <c r="G1040" s="567">
        <v>0</v>
      </c>
      <c r="H1040" s="567"/>
      <c r="I1040" s="567">
        <v>0</v>
      </c>
      <c r="J1040" s="567">
        <v>5</v>
      </c>
      <c r="K1040" s="567">
        <v>0</v>
      </c>
      <c r="L1040" s="567"/>
      <c r="M1040" s="567">
        <v>0</v>
      </c>
      <c r="N1040" s="567">
        <v>6</v>
      </c>
      <c r="O1040" s="567">
        <v>13074</v>
      </c>
      <c r="P1040" s="560"/>
      <c r="Q1040" s="568">
        <v>2179</v>
      </c>
    </row>
    <row r="1041" spans="1:17" ht="14.45" customHeight="1" x14ac:dyDescent="0.2">
      <c r="A1041" s="554" t="s">
        <v>1560</v>
      </c>
      <c r="B1041" s="555" t="s">
        <v>1342</v>
      </c>
      <c r="C1041" s="555" t="s">
        <v>1343</v>
      </c>
      <c r="D1041" s="555" t="s">
        <v>1457</v>
      </c>
      <c r="E1041" s="555" t="s">
        <v>1458</v>
      </c>
      <c r="F1041" s="567"/>
      <c r="G1041" s="567"/>
      <c r="H1041" s="567"/>
      <c r="I1041" s="567"/>
      <c r="J1041" s="567"/>
      <c r="K1041" s="567"/>
      <c r="L1041" s="567"/>
      <c r="M1041" s="567"/>
      <c r="N1041" s="567">
        <v>4</v>
      </c>
      <c r="O1041" s="567">
        <v>51172</v>
      </c>
      <c r="P1041" s="560"/>
      <c r="Q1041" s="568">
        <v>12793</v>
      </c>
    </row>
    <row r="1042" spans="1:17" ht="14.45" customHeight="1" x14ac:dyDescent="0.2">
      <c r="A1042" s="554" t="s">
        <v>1560</v>
      </c>
      <c r="B1042" s="555" t="s">
        <v>1342</v>
      </c>
      <c r="C1042" s="555" t="s">
        <v>1343</v>
      </c>
      <c r="D1042" s="555" t="s">
        <v>1459</v>
      </c>
      <c r="E1042" s="555" t="s">
        <v>1460</v>
      </c>
      <c r="F1042" s="567"/>
      <c r="G1042" s="567"/>
      <c r="H1042" s="567"/>
      <c r="I1042" s="567"/>
      <c r="J1042" s="567">
        <v>1</v>
      </c>
      <c r="K1042" s="567">
        <v>0</v>
      </c>
      <c r="L1042" s="567"/>
      <c r="M1042" s="567">
        <v>0</v>
      </c>
      <c r="N1042" s="567"/>
      <c r="O1042" s="567"/>
      <c r="P1042" s="560"/>
      <c r="Q1042" s="568"/>
    </row>
    <row r="1043" spans="1:17" ht="14.45" customHeight="1" x14ac:dyDescent="0.2">
      <c r="A1043" s="554" t="s">
        <v>1560</v>
      </c>
      <c r="B1043" s="555" t="s">
        <v>1342</v>
      </c>
      <c r="C1043" s="555" t="s">
        <v>1343</v>
      </c>
      <c r="D1043" s="555" t="s">
        <v>1461</v>
      </c>
      <c r="E1043" s="555" t="s">
        <v>1462</v>
      </c>
      <c r="F1043" s="567"/>
      <c r="G1043" s="567"/>
      <c r="H1043" s="567"/>
      <c r="I1043" s="567"/>
      <c r="J1043" s="567"/>
      <c r="K1043" s="567"/>
      <c r="L1043" s="567"/>
      <c r="M1043" s="567"/>
      <c r="N1043" s="567">
        <v>15</v>
      </c>
      <c r="O1043" s="567">
        <v>73335</v>
      </c>
      <c r="P1043" s="560"/>
      <c r="Q1043" s="568">
        <v>4889</v>
      </c>
    </row>
    <row r="1044" spans="1:17" ht="14.45" customHeight="1" x14ac:dyDescent="0.2">
      <c r="A1044" s="554" t="s">
        <v>1560</v>
      </c>
      <c r="B1044" s="555" t="s">
        <v>1342</v>
      </c>
      <c r="C1044" s="555" t="s">
        <v>1343</v>
      </c>
      <c r="D1044" s="555" t="s">
        <v>1463</v>
      </c>
      <c r="E1044" s="555" t="s">
        <v>1464</v>
      </c>
      <c r="F1044" s="567">
        <v>2</v>
      </c>
      <c r="G1044" s="567">
        <v>1224</v>
      </c>
      <c r="H1044" s="567"/>
      <c r="I1044" s="567">
        <v>612</v>
      </c>
      <c r="J1044" s="567">
        <v>6</v>
      </c>
      <c r="K1044" s="567">
        <v>3690</v>
      </c>
      <c r="L1044" s="567"/>
      <c r="M1044" s="567">
        <v>615</v>
      </c>
      <c r="N1044" s="567">
        <v>12</v>
      </c>
      <c r="O1044" s="567">
        <v>7704</v>
      </c>
      <c r="P1044" s="560"/>
      <c r="Q1044" s="568">
        <v>642</v>
      </c>
    </row>
    <row r="1045" spans="1:17" ht="14.45" customHeight="1" x14ac:dyDescent="0.2">
      <c r="A1045" s="554" t="s">
        <v>1560</v>
      </c>
      <c r="B1045" s="555" t="s">
        <v>1342</v>
      </c>
      <c r="C1045" s="555" t="s">
        <v>1343</v>
      </c>
      <c r="D1045" s="555" t="s">
        <v>1465</v>
      </c>
      <c r="E1045" s="555" t="s">
        <v>1466</v>
      </c>
      <c r="F1045" s="567">
        <v>5</v>
      </c>
      <c r="G1045" s="567">
        <v>14225</v>
      </c>
      <c r="H1045" s="567"/>
      <c r="I1045" s="567">
        <v>2845</v>
      </c>
      <c r="J1045" s="567">
        <v>4</v>
      </c>
      <c r="K1045" s="567">
        <v>11396</v>
      </c>
      <c r="L1045" s="567"/>
      <c r="M1045" s="567">
        <v>2849</v>
      </c>
      <c r="N1045" s="567"/>
      <c r="O1045" s="567"/>
      <c r="P1045" s="560"/>
      <c r="Q1045" s="568"/>
    </row>
    <row r="1046" spans="1:17" ht="14.45" customHeight="1" x14ac:dyDescent="0.2">
      <c r="A1046" s="554" t="s">
        <v>1560</v>
      </c>
      <c r="B1046" s="555" t="s">
        <v>1342</v>
      </c>
      <c r="C1046" s="555" t="s">
        <v>1343</v>
      </c>
      <c r="D1046" s="555" t="s">
        <v>1469</v>
      </c>
      <c r="E1046" s="555" t="s">
        <v>1470</v>
      </c>
      <c r="F1046" s="567"/>
      <c r="G1046" s="567"/>
      <c r="H1046" s="567"/>
      <c r="I1046" s="567"/>
      <c r="J1046" s="567"/>
      <c r="K1046" s="567"/>
      <c r="L1046" s="567"/>
      <c r="M1046" s="567"/>
      <c r="N1046" s="567">
        <v>7</v>
      </c>
      <c r="O1046" s="567">
        <v>112336</v>
      </c>
      <c r="P1046" s="560"/>
      <c r="Q1046" s="568">
        <v>16048</v>
      </c>
    </row>
    <row r="1047" spans="1:17" ht="14.45" customHeight="1" x14ac:dyDescent="0.2">
      <c r="A1047" s="554" t="s">
        <v>1560</v>
      </c>
      <c r="B1047" s="555" t="s">
        <v>1342</v>
      </c>
      <c r="C1047" s="555" t="s">
        <v>1343</v>
      </c>
      <c r="D1047" s="555" t="s">
        <v>1471</v>
      </c>
      <c r="E1047" s="555" t="s">
        <v>1472</v>
      </c>
      <c r="F1047" s="567">
        <v>2</v>
      </c>
      <c r="G1047" s="567">
        <v>7678</v>
      </c>
      <c r="H1047" s="567"/>
      <c r="I1047" s="567">
        <v>3839</v>
      </c>
      <c r="J1047" s="567">
        <v>10</v>
      </c>
      <c r="K1047" s="567">
        <v>38430</v>
      </c>
      <c r="L1047" s="567"/>
      <c r="M1047" s="567">
        <v>3843</v>
      </c>
      <c r="N1047" s="567">
        <v>8</v>
      </c>
      <c r="O1047" s="567">
        <v>31016</v>
      </c>
      <c r="P1047" s="560"/>
      <c r="Q1047" s="568">
        <v>3877</v>
      </c>
    </row>
    <row r="1048" spans="1:17" ht="14.45" customHeight="1" x14ac:dyDescent="0.2">
      <c r="A1048" s="554" t="s">
        <v>1560</v>
      </c>
      <c r="B1048" s="555" t="s">
        <v>1342</v>
      </c>
      <c r="C1048" s="555" t="s">
        <v>1343</v>
      </c>
      <c r="D1048" s="555" t="s">
        <v>1479</v>
      </c>
      <c r="E1048" s="555" t="s">
        <v>1480</v>
      </c>
      <c r="F1048" s="567"/>
      <c r="G1048" s="567"/>
      <c r="H1048" s="567"/>
      <c r="I1048" s="567"/>
      <c r="J1048" s="567"/>
      <c r="K1048" s="567"/>
      <c r="L1048" s="567"/>
      <c r="M1048" s="567"/>
      <c r="N1048" s="567">
        <v>5</v>
      </c>
      <c r="O1048" s="567">
        <v>15995</v>
      </c>
      <c r="P1048" s="560"/>
      <c r="Q1048" s="568">
        <v>3199</v>
      </c>
    </row>
    <row r="1049" spans="1:17" ht="14.45" customHeight="1" x14ac:dyDescent="0.2">
      <c r="A1049" s="554" t="s">
        <v>1560</v>
      </c>
      <c r="B1049" s="555" t="s">
        <v>1342</v>
      </c>
      <c r="C1049" s="555" t="s">
        <v>1343</v>
      </c>
      <c r="D1049" s="555" t="s">
        <v>1485</v>
      </c>
      <c r="E1049" s="555" t="s">
        <v>1486</v>
      </c>
      <c r="F1049" s="567"/>
      <c r="G1049" s="567"/>
      <c r="H1049" s="567"/>
      <c r="I1049" s="567"/>
      <c r="J1049" s="567"/>
      <c r="K1049" s="567"/>
      <c r="L1049" s="567"/>
      <c r="M1049" s="567"/>
      <c r="N1049" s="567">
        <v>1</v>
      </c>
      <c r="O1049" s="567">
        <v>406</v>
      </c>
      <c r="P1049" s="560"/>
      <c r="Q1049" s="568">
        <v>406</v>
      </c>
    </row>
    <row r="1050" spans="1:17" ht="14.45" customHeight="1" thickBot="1" x14ac:dyDescent="0.25">
      <c r="A1050" s="546" t="s">
        <v>1561</v>
      </c>
      <c r="B1050" s="547" t="s">
        <v>1342</v>
      </c>
      <c r="C1050" s="547" t="s">
        <v>1343</v>
      </c>
      <c r="D1050" s="547" t="s">
        <v>1436</v>
      </c>
      <c r="E1050" s="547" t="s">
        <v>1437</v>
      </c>
      <c r="F1050" s="569"/>
      <c r="G1050" s="569"/>
      <c r="H1050" s="569"/>
      <c r="I1050" s="569"/>
      <c r="J1050" s="569">
        <v>1</v>
      </c>
      <c r="K1050" s="569">
        <v>442</v>
      </c>
      <c r="L1050" s="569"/>
      <c r="M1050" s="569">
        <v>442</v>
      </c>
      <c r="N1050" s="569"/>
      <c r="O1050" s="569"/>
      <c r="P1050" s="552"/>
      <c r="Q1050" s="570"/>
    </row>
  </sheetData>
  <autoFilter ref="A5:Q5" xr:uid="{00000000-0009-0000-0000-000027000000}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 xr:uid="{D6BA553D-3066-478D-86D8-8B905A9B07FA}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ColWidth="8.85546875" defaultRowHeight="14.45" customHeight="1" outlineLevelCol="1" x14ac:dyDescent="0.2"/>
  <cols>
    <col min="1" max="1" width="34.28515625" style="129" bestFit="1" customWidth="1"/>
    <col min="2" max="2" width="9.5703125" style="129" hidden="1" customWidth="1" outlineLevel="1"/>
    <col min="3" max="3" width="9.5703125" style="129" customWidth="1" collapsed="1"/>
    <col min="4" max="4" width="2.28515625" style="129" customWidth="1"/>
    <col min="5" max="8" width="9.5703125" style="129" customWidth="1"/>
    <col min="9" max="10" width="9.7109375" style="129" hidden="1" customWidth="1" outlineLevel="1"/>
    <col min="11" max="11" width="8.85546875" style="129" collapsed="1"/>
    <col min="12" max="16384" width="8.85546875" style="129"/>
  </cols>
  <sheetData>
    <row r="1" spans="1:10" ht="18.600000000000001" customHeight="1" thickBot="1" x14ac:dyDescent="0.35">
      <c r="A1" s="340" t="s">
        <v>135</v>
      </c>
      <c r="B1" s="340"/>
      <c r="C1" s="340"/>
      <c r="D1" s="340"/>
      <c r="E1" s="340"/>
      <c r="F1" s="340"/>
      <c r="G1" s="340"/>
      <c r="H1" s="340"/>
      <c r="I1" s="340"/>
      <c r="J1" s="340"/>
    </row>
    <row r="2" spans="1:10" ht="14.45" customHeight="1" thickBot="1" x14ac:dyDescent="0.25">
      <c r="A2" s="231" t="s">
        <v>265</v>
      </c>
      <c r="B2" s="111"/>
      <c r="C2" s="111"/>
      <c r="D2" s="111"/>
      <c r="E2" s="111"/>
      <c r="F2" s="111"/>
    </row>
    <row r="3" spans="1:10" ht="14.45" customHeight="1" x14ac:dyDescent="0.2">
      <c r="A3" s="331"/>
      <c r="B3" s="107">
        <v>2019</v>
      </c>
      <c r="C3" s="40">
        <v>2020</v>
      </c>
      <c r="D3" s="7"/>
      <c r="E3" s="335">
        <v>2021</v>
      </c>
      <c r="F3" s="336"/>
      <c r="G3" s="336"/>
      <c r="H3" s="337"/>
      <c r="I3" s="338">
        <v>2021</v>
      </c>
      <c r="J3" s="339"/>
    </row>
    <row r="4" spans="1:10" ht="14.45" customHeight="1" thickBot="1" x14ac:dyDescent="0.25">
      <c r="A4" s="332"/>
      <c r="B4" s="333" t="s">
        <v>72</v>
      </c>
      <c r="C4" s="334"/>
      <c r="D4" s="7"/>
      <c r="E4" s="128" t="s">
        <v>72</v>
      </c>
      <c r="F4" s="109" t="s">
        <v>73</v>
      </c>
      <c r="G4" s="109" t="s">
        <v>67</v>
      </c>
      <c r="H4" s="110" t="s">
        <v>74</v>
      </c>
      <c r="I4" s="267" t="s">
        <v>241</v>
      </c>
      <c r="J4" s="268" t="s">
        <v>242</v>
      </c>
    </row>
    <row r="5" spans="1:10" ht="14.45" customHeight="1" x14ac:dyDescent="0.2">
      <c r="A5" s="112" t="str">
        <f>HYPERLINK("#'Léky Žádanky'!A1","Léky (Kč)")</f>
        <v>Léky (Kč)</v>
      </c>
      <c r="B5" s="27">
        <v>148.7593</v>
      </c>
      <c r="C5" s="29">
        <v>322.42397</v>
      </c>
      <c r="D5" s="8"/>
      <c r="E5" s="117">
        <v>298.12561999999991</v>
      </c>
      <c r="F5" s="28">
        <v>0</v>
      </c>
      <c r="G5" s="116">
        <f>E5-F5</f>
        <v>298.12561999999991</v>
      </c>
      <c r="H5" s="122" t="str">
        <f>IF(F5&lt;0.00000001,"",E5/F5)</f>
        <v/>
      </c>
    </row>
    <row r="6" spans="1:10" ht="14.45" customHeight="1" x14ac:dyDescent="0.2">
      <c r="A6" s="112" t="str">
        <f>HYPERLINK("#'Materiál Žádanky'!A1","Materiál - SZM (Kč)")</f>
        <v>Materiál - SZM (Kč)</v>
      </c>
      <c r="B6" s="10">
        <v>5391.7216599999992</v>
      </c>
      <c r="C6" s="31">
        <v>7064.0855099999972</v>
      </c>
      <c r="D6" s="8"/>
      <c r="E6" s="118">
        <v>5861.0844599999991</v>
      </c>
      <c r="F6" s="30">
        <v>0</v>
      </c>
      <c r="G6" s="119">
        <f>E6-F6</f>
        <v>5861.0844599999991</v>
      </c>
      <c r="H6" s="123" t="str">
        <f>IF(F6&lt;0.00000001,"",E6/F6)</f>
        <v/>
      </c>
    </row>
    <row r="7" spans="1:10" ht="14.45" customHeight="1" x14ac:dyDescent="0.2">
      <c r="A7" s="112" t="str">
        <f>HYPERLINK("#'Osobní náklady'!A1","Osobní náklady (Kč) *")</f>
        <v>Osobní náklady (Kč) *</v>
      </c>
      <c r="B7" s="10">
        <v>35919.363969999999</v>
      </c>
      <c r="C7" s="31">
        <v>43152.663209999992</v>
      </c>
      <c r="D7" s="8"/>
      <c r="E7" s="118">
        <v>41810.615570000002</v>
      </c>
      <c r="F7" s="30">
        <v>0</v>
      </c>
      <c r="G7" s="119">
        <f>E7-F7</f>
        <v>41810.615570000002</v>
      </c>
      <c r="H7" s="123" t="str">
        <f>IF(F7&lt;0.00000001,"",E7/F7)</f>
        <v/>
      </c>
    </row>
    <row r="8" spans="1:10" ht="14.45" customHeight="1" thickBot="1" x14ac:dyDescent="0.25">
      <c r="A8" s="1" t="s">
        <v>75</v>
      </c>
      <c r="B8" s="11">
        <v>3040.3629600000149</v>
      </c>
      <c r="C8" s="33">
        <v>3007.0836700000182</v>
      </c>
      <c r="D8" s="8"/>
      <c r="E8" s="120">
        <v>2491.5242500000068</v>
      </c>
      <c r="F8" s="32">
        <v>0</v>
      </c>
      <c r="G8" s="121">
        <f>E8-F8</f>
        <v>2491.5242500000068</v>
      </c>
      <c r="H8" s="124" t="str">
        <f>IF(F8&lt;0.00000001,"",E8/F8)</f>
        <v/>
      </c>
    </row>
    <row r="9" spans="1:10" ht="14.45" customHeight="1" thickBot="1" x14ac:dyDescent="0.25">
      <c r="A9" s="2" t="s">
        <v>76</v>
      </c>
      <c r="B9" s="3">
        <v>44500.207890000012</v>
      </c>
      <c r="C9" s="35">
        <v>53546.256360000014</v>
      </c>
      <c r="D9" s="8"/>
      <c r="E9" s="3">
        <v>50461.349900000008</v>
      </c>
      <c r="F9" s="34">
        <v>0</v>
      </c>
      <c r="G9" s="34">
        <f>E9-F9</f>
        <v>50461.349900000008</v>
      </c>
      <c r="H9" s="125" t="str">
        <f>IF(F9&lt;0.00000001,"",E9/F9)</f>
        <v/>
      </c>
    </row>
    <row r="10" spans="1:10" ht="14.45" customHeight="1" thickBot="1" x14ac:dyDescent="0.25">
      <c r="A10" s="12"/>
      <c r="B10" s="12"/>
      <c r="C10" s="108"/>
      <c r="D10" s="8"/>
      <c r="E10" s="12"/>
      <c r="F10" s="13"/>
    </row>
    <row r="11" spans="1:10" ht="14.45" customHeight="1" x14ac:dyDescent="0.2">
      <c r="A11" s="132" t="str">
        <f>HYPERLINK("#'ZV Vykáz.-A'!A1","Ambulance *")</f>
        <v>Ambulance *</v>
      </c>
      <c r="B11" s="9">
        <f>IF(ISERROR(VLOOKUP("Celkem:",'ZV Vykáz.-A'!A:H,2,0)),0,VLOOKUP("Celkem:",'ZV Vykáz.-A'!A:H,2,0)/1000)</f>
        <v>36125.144999999997</v>
      </c>
      <c r="C11" s="29">
        <f>IF(ISERROR(VLOOKUP("Celkem:",'ZV Vykáz.-A'!A:H,5,0)),0,VLOOKUP("Celkem:",'ZV Vykáz.-A'!A:H,5,0)/1000)</f>
        <v>35229.305</v>
      </c>
      <c r="D11" s="8"/>
      <c r="E11" s="117">
        <f>IF(ISERROR(VLOOKUP("Celkem:",'ZV Vykáz.-A'!A:H,8,0)),0,VLOOKUP("Celkem:",'ZV Vykáz.-A'!A:H,8,0)/1000)</f>
        <v>41560.726999999999</v>
      </c>
      <c r="F11" s="28"/>
      <c r="G11" s="116">
        <f>E11-F11</f>
        <v>41560.726999999999</v>
      </c>
      <c r="H11" s="122" t="str">
        <f>IF(F11&lt;0.00000001,"",E11/F11)</f>
        <v/>
      </c>
      <c r="I11" s="116">
        <f>E11-B11</f>
        <v>5435.5820000000022</v>
      </c>
      <c r="J11" s="122">
        <f>IF(B11&lt;0.00000001,"",E11/B11)</f>
        <v>1.1504653337723627</v>
      </c>
    </row>
    <row r="12" spans="1:10" ht="14.45" customHeight="1" thickBot="1" x14ac:dyDescent="0.25">
      <c r="A12" s="133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120">
        <f>IF(ISERROR(VLOOKUP("Celkem",#REF!,4,0)),0,VLOOKUP("Celkem",#REF!,4,0)*30)</f>
        <v>0</v>
      </c>
      <c r="F12" s="32"/>
      <c r="G12" s="121">
        <f>E12-F12</f>
        <v>0</v>
      </c>
      <c r="H12" s="124" t="str">
        <f>IF(F12&lt;0.00000001,"",E12/F12)</f>
        <v/>
      </c>
      <c r="I12" s="121">
        <f>E12-B12</f>
        <v>0</v>
      </c>
      <c r="J12" s="124" t="str">
        <f>IF(B12&lt;0.00000001,"",E12/B12)</f>
        <v/>
      </c>
    </row>
    <row r="13" spans="1:10" ht="14.45" customHeight="1" thickBot="1" x14ac:dyDescent="0.25">
      <c r="A13" s="4" t="s">
        <v>79</v>
      </c>
      <c r="B13" s="5">
        <f>SUM(B11:B12)</f>
        <v>36125.144999999997</v>
      </c>
      <c r="C13" s="37">
        <f>SUM(C11:C12)</f>
        <v>35229.305</v>
      </c>
      <c r="D13" s="8"/>
      <c r="E13" s="5">
        <f>SUM(E11:E12)</f>
        <v>41560.726999999999</v>
      </c>
      <c r="F13" s="36"/>
      <c r="G13" s="36">
        <f>E13-F13</f>
        <v>41560.726999999999</v>
      </c>
      <c r="H13" s="126" t="str">
        <f>IF(F13&lt;0.00000001,"",E13/F13)</f>
        <v/>
      </c>
      <c r="I13" s="36">
        <f>SUM(I11:I12)</f>
        <v>5435.5820000000022</v>
      </c>
      <c r="J13" s="126">
        <f>IF(B13&lt;0.00000001,"",E13/B13)</f>
        <v>1.1504653337723627</v>
      </c>
    </row>
    <row r="14" spans="1:10" ht="14.45" customHeight="1" thickBot="1" x14ac:dyDescent="0.25">
      <c r="A14" s="12"/>
      <c r="B14" s="12"/>
      <c r="C14" s="108"/>
      <c r="D14" s="8"/>
      <c r="E14" s="12"/>
      <c r="F14" s="13"/>
    </row>
    <row r="15" spans="1:10" ht="14.45" customHeight="1" thickBot="1" x14ac:dyDescent="0.25">
      <c r="A15" s="134" t="str">
        <f>HYPERLINK("#'HI Graf'!A1","Hospodářský index (Výnosy / Náklady) *")</f>
        <v>Hospodářský index (Výnosy / Náklady) *</v>
      </c>
      <c r="B15" s="6">
        <f>IF(B9=0,"",B13/B9)</f>
        <v>0.81179721877474553</v>
      </c>
      <c r="C15" s="39">
        <f>IF(C9=0,"",C13/C9)</f>
        <v>0.65792283895904446</v>
      </c>
      <c r="D15" s="8"/>
      <c r="E15" s="6">
        <f>IF(E9=0,"",E13/E9)</f>
        <v>0.8236150456212824</v>
      </c>
      <c r="F15" s="38"/>
      <c r="G15" s="38">
        <f>IF(ISERROR(F15-E15),"",E15-F15)</f>
        <v>0.8236150456212824</v>
      </c>
      <c r="H15" s="127" t="str">
        <f>IF(ISERROR(F15-E15),"",IF(F15&lt;0.00000001,"",E15/F15))</f>
        <v/>
      </c>
    </row>
    <row r="17" spans="1:8" ht="14.45" customHeight="1" x14ac:dyDescent="0.2">
      <c r="A17" s="113" t="s">
        <v>156</v>
      </c>
    </row>
    <row r="18" spans="1:8" ht="14.45" customHeight="1" x14ac:dyDescent="0.25">
      <c r="A18" s="234" t="s">
        <v>183</v>
      </c>
      <c r="B18" s="235"/>
      <c r="C18" s="235"/>
      <c r="D18" s="235"/>
      <c r="E18" s="235"/>
      <c r="F18" s="235"/>
      <c r="G18" s="235"/>
      <c r="H18" s="235"/>
    </row>
    <row r="19" spans="1:8" ht="15" x14ac:dyDescent="0.25">
      <c r="A19" s="233" t="s">
        <v>182</v>
      </c>
      <c r="B19" s="235"/>
      <c r="C19" s="235"/>
      <c r="D19" s="235"/>
      <c r="E19" s="235"/>
      <c r="F19" s="235"/>
      <c r="G19" s="235"/>
      <c r="H19" s="235"/>
    </row>
    <row r="20" spans="1:8" ht="14.45" customHeight="1" x14ac:dyDescent="0.2">
      <c r="A20" s="114" t="s">
        <v>202</v>
      </c>
    </row>
    <row r="21" spans="1:8" ht="14.45" customHeight="1" x14ac:dyDescent="0.2">
      <c r="A21" s="114" t="s">
        <v>157</v>
      </c>
    </row>
    <row r="22" spans="1:8" ht="14.45" customHeight="1" x14ac:dyDescent="0.2">
      <c r="A22" s="115" t="s">
        <v>240</v>
      </c>
    </row>
    <row r="23" spans="1:8" ht="14.45" customHeight="1" x14ac:dyDescent="0.2">
      <c r="A23" s="115" t="s">
        <v>158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62" priority="8" operator="greaterThan">
      <formula>0</formula>
    </cfRule>
  </conditionalFormatting>
  <conditionalFormatting sqref="G11:G13 G15">
    <cfRule type="cellIs" dxfId="61" priority="7" operator="lessThan">
      <formula>0</formula>
    </cfRule>
  </conditionalFormatting>
  <conditionalFormatting sqref="H5:H9">
    <cfRule type="cellIs" dxfId="60" priority="6" operator="greaterThan">
      <formula>1</formula>
    </cfRule>
  </conditionalFormatting>
  <conditionalFormatting sqref="H11:H13 H15">
    <cfRule type="cellIs" dxfId="59" priority="5" operator="lessThan">
      <formula>1</formula>
    </cfRule>
  </conditionalFormatting>
  <conditionalFormatting sqref="I11:I13">
    <cfRule type="cellIs" dxfId="58" priority="4" operator="lessThan">
      <formula>0</formula>
    </cfRule>
  </conditionalFormatting>
  <conditionalFormatting sqref="J11:J13">
    <cfRule type="cellIs" dxfId="57" priority="3" operator="lessThan">
      <formula>1</formula>
    </cfRule>
  </conditionalFormatting>
  <hyperlinks>
    <hyperlink ref="A2" location="Obsah!A1" display="Zpět na Obsah  KL 01  1.-4.měsíc" xr:uid="{6085D4D9-5FCE-4F5F-AFD4-E2285F09ECD5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ColWidth="8.85546875" defaultRowHeight="14.45" customHeight="1" x14ac:dyDescent="0.2"/>
  <cols>
    <col min="1" max="1" width="8.85546875" style="129"/>
    <col min="2" max="13" width="8.85546875" style="129" customWidth="1"/>
    <col min="14" max="16384" width="8.85546875" style="129"/>
  </cols>
  <sheetData>
    <row r="1" spans="1:13" ht="18.600000000000001" customHeight="1" thickBot="1" x14ac:dyDescent="0.35">
      <c r="A1" s="329" t="s">
        <v>103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</row>
    <row r="2" spans="1:13" ht="14.45" customHeight="1" x14ac:dyDescent="0.2">
      <c r="A2" s="231" t="s">
        <v>265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</row>
    <row r="3" spans="1:13" ht="14.45" customHeight="1" x14ac:dyDescent="0.2">
      <c r="A3" s="197"/>
      <c r="B3" s="198" t="s">
        <v>81</v>
      </c>
      <c r="C3" s="199" t="s">
        <v>82</v>
      </c>
      <c r="D3" s="199" t="s">
        <v>83</v>
      </c>
      <c r="E3" s="198" t="s">
        <v>84</v>
      </c>
      <c r="F3" s="199" t="s">
        <v>85</v>
      </c>
      <c r="G3" s="199" t="s">
        <v>86</v>
      </c>
      <c r="H3" s="199" t="s">
        <v>87</v>
      </c>
      <c r="I3" s="199" t="s">
        <v>88</v>
      </c>
      <c r="J3" s="199" t="s">
        <v>89</v>
      </c>
      <c r="K3" s="199" t="s">
        <v>90</v>
      </c>
      <c r="L3" s="199" t="s">
        <v>91</v>
      </c>
      <c r="M3" s="199" t="s">
        <v>92</v>
      </c>
    </row>
    <row r="4" spans="1:13" ht="14.45" customHeight="1" x14ac:dyDescent="0.2">
      <c r="A4" s="197" t="s">
        <v>80</v>
      </c>
      <c r="B4" s="200">
        <f>(B10+B8)/B6</f>
        <v>0.71491265042487206</v>
      </c>
      <c r="C4" s="200">
        <f t="shared" ref="C4:M4" si="0">(C10+C8)/C6</f>
        <v>0.79628793681754717</v>
      </c>
      <c r="D4" s="200">
        <f t="shared" si="0"/>
        <v>0.82729781884050324</v>
      </c>
      <c r="E4" s="200">
        <f t="shared" si="0"/>
        <v>0.65641274327849386</v>
      </c>
      <c r="F4" s="200">
        <f t="shared" si="0"/>
        <v>0.70766336119163553</v>
      </c>
      <c r="G4" s="200">
        <f t="shared" si="0"/>
        <v>0.86905698409871057</v>
      </c>
      <c r="H4" s="200">
        <f t="shared" si="0"/>
        <v>0.81843352109525935</v>
      </c>
      <c r="I4" s="200">
        <f t="shared" si="0"/>
        <v>0.8042561979204752</v>
      </c>
      <c r="J4" s="200">
        <f t="shared" si="0"/>
        <v>0.80087284245241142</v>
      </c>
      <c r="K4" s="200">
        <f t="shared" si="0"/>
        <v>0.80730289649050313</v>
      </c>
      <c r="L4" s="200">
        <f t="shared" si="0"/>
        <v>0.77616494271010505</v>
      </c>
      <c r="M4" s="200">
        <f t="shared" si="0"/>
        <v>0.77616494271010505</v>
      </c>
    </row>
    <row r="5" spans="1:13" ht="14.45" customHeight="1" x14ac:dyDescent="0.2">
      <c r="A5" s="201" t="s">
        <v>53</v>
      </c>
      <c r="B5" s="200">
        <f>IF(ISERROR(VLOOKUP($A5,'Man Tab'!$A:$Q,COLUMN()+2,0)),0,VLOOKUP($A5,'Man Tab'!$A:$Q,COLUMN()+2,0))</f>
        <v>4194.9362599999995</v>
      </c>
      <c r="C5" s="200">
        <f>IF(ISERROR(VLOOKUP($A5,'Man Tab'!$A:$Q,COLUMN()+2,0)),0,VLOOKUP($A5,'Man Tab'!$A:$Q,COLUMN()+2,0))</f>
        <v>4020.0230499999998</v>
      </c>
      <c r="D5" s="200">
        <f>IF(ISERROR(VLOOKUP($A5,'Man Tab'!$A:$Q,COLUMN()+2,0)),0,VLOOKUP($A5,'Man Tab'!$A:$Q,COLUMN()+2,0))</f>
        <v>4268.5028300000004</v>
      </c>
      <c r="E5" s="200">
        <f>IF(ISERROR(VLOOKUP($A5,'Man Tab'!$A:$Q,COLUMN()+2,0)),0,VLOOKUP($A5,'Man Tab'!$A:$Q,COLUMN()+2,0))</f>
        <v>8014.85563</v>
      </c>
      <c r="F5" s="200">
        <f>IF(ISERROR(VLOOKUP($A5,'Man Tab'!$A:$Q,COLUMN()+2,0)),0,VLOOKUP($A5,'Man Tab'!$A:$Q,COLUMN()+2,0))</f>
        <v>4124.03935</v>
      </c>
      <c r="G5" s="200">
        <f>IF(ISERROR(VLOOKUP($A5,'Man Tab'!$A:$Q,COLUMN()+2,0)),0,VLOOKUP($A5,'Man Tab'!$A:$Q,COLUMN()+2,0))</f>
        <v>4177.2722000000003</v>
      </c>
      <c r="H5" s="200">
        <f>IF(ISERROR(VLOOKUP($A5,'Man Tab'!$A:$Q,COLUMN()+2,0)),0,VLOOKUP($A5,'Man Tab'!$A:$Q,COLUMN()+2,0))</f>
        <v>5556.4182699999992</v>
      </c>
      <c r="I5" s="200">
        <f>IF(ISERROR(VLOOKUP($A5,'Man Tab'!$A:$Q,COLUMN()+2,0)),0,VLOOKUP($A5,'Man Tab'!$A:$Q,COLUMN()+2,0))</f>
        <v>4063.2522300000001</v>
      </c>
      <c r="J5" s="200">
        <f>IF(ISERROR(VLOOKUP($A5,'Man Tab'!$A:$Q,COLUMN()+2,0)),0,VLOOKUP($A5,'Man Tab'!$A:$Q,COLUMN()+2,0))</f>
        <v>4310.1800499999999</v>
      </c>
      <c r="K5" s="200">
        <f>IF(ISERROR(VLOOKUP($A5,'Man Tab'!$A:$Q,COLUMN()+2,0)),0,VLOOKUP($A5,'Man Tab'!$A:$Q,COLUMN()+2,0))</f>
        <v>4387.6606300000003</v>
      </c>
      <c r="L5" s="200">
        <f>IF(ISERROR(VLOOKUP($A5,'Man Tab'!$A:$Q,COLUMN()+2,0)),0,VLOOKUP($A5,'Man Tab'!$A:$Q,COLUMN()+2,0))</f>
        <v>6429.1158599999999</v>
      </c>
      <c r="M5" s="200">
        <f>IF(ISERROR(VLOOKUP($A5,'Man Tab'!$A:$Q,COLUMN()+2,0)),0,VLOOKUP($A5,'Man Tab'!$A:$Q,COLUMN()+2,0))</f>
        <v>0</v>
      </c>
    </row>
    <row r="6" spans="1:13" ht="14.45" customHeight="1" x14ac:dyDescent="0.2">
      <c r="A6" s="201" t="s">
        <v>76</v>
      </c>
      <c r="B6" s="202">
        <f>B5</f>
        <v>4194.9362599999995</v>
      </c>
      <c r="C6" s="202">
        <f t="shared" ref="C6:M6" si="1">C5+B6</f>
        <v>8214.9593099999984</v>
      </c>
      <c r="D6" s="202">
        <f t="shared" si="1"/>
        <v>12483.46214</v>
      </c>
      <c r="E6" s="202">
        <f t="shared" si="1"/>
        <v>20498.317770000001</v>
      </c>
      <c r="F6" s="202">
        <f t="shared" si="1"/>
        <v>24622.357120000001</v>
      </c>
      <c r="G6" s="202">
        <f t="shared" si="1"/>
        <v>28799.62932</v>
      </c>
      <c r="H6" s="202">
        <f t="shared" si="1"/>
        <v>34356.047590000002</v>
      </c>
      <c r="I6" s="202">
        <f t="shared" si="1"/>
        <v>38419.29982</v>
      </c>
      <c r="J6" s="202">
        <f t="shared" si="1"/>
        <v>42729.479870000003</v>
      </c>
      <c r="K6" s="202">
        <f t="shared" si="1"/>
        <v>47117.140500000001</v>
      </c>
      <c r="L6" s="202">
        <f t="shared" si="1"/>
        <v>53546.256359999999</v>
      </c>
      <c r="M6" s="202">
        <f t="shared" si="1"/>
        <v>53546.256359999999</v>
      </c>
    </row>
    <row r="7" spans="1:13" ht="14.45" customHeight="1" x14ac:dyDescent="0.2">
      <c r="A7" s="201" t="s">
        <v>101</v>
      </c>
      <c r="B7" s="201"/>
      <c r="C7" s="201"/>
      <c r="D7" s="201"/>
      <c r="E7" s="201"/>
      <c r="F7" s="201"/>
      <c r="G7" s="201"/>
      <c r="H7" s="201"/>
      <c r="I7" s="201"/>
      <c r="J7" s="201"/>
      <c r="K7" s="201"/>
      <c r="L7" s="201"/>
      <c r="M7" s="201"/>
    </row>
    <row r="8" spans="1:13" ht="14.45" customHeight="1" x14ac:dyDescent="0.2">
      <c r="A8" s="201" t="s">
        <v>77</v>
      </c>
      <c r="B8" s="202">
        <f>B7*30</f>
        <v>0</v>
      </c>
      <c r="C8" s="202">
        <f t="shared" ref="C8:M8" si="2">C7*30</f>
        <v>0</v>
      </c>
      <c r="D8" s="202">
        <f t="shared" si="2"/>
        <v>0</v>
      </c>
      <c r="E8" s="202">
        <f t="shared" si="2"/>
        <v>0</v>
      </c>
      <c r="F8" s="202">
        <f t="shared" si="2"/>
        <v>0</v>
      </c>
      <c r="G8" s="202">
        <f t="shared" si="2"/>
        <v>0</v>
      </c>
      <c r="H8" s="202">
        <f t="shared" si="2"/>
        <v>0</v>
      </c>
      <c r="I8" s="202">
        <f t="shared" si="2"/>
        <v>0</v>
      </c>
      <c r="J8" s="202">
        <f t="shared" si="2"/>
        <v>0</v>
      </c>
      <c r="K8" s="202">
        <f t="shared" si="2"/>
        <v>0</v>
      </c>
      <c r="L8" s="202">
        <f t="shared" si="2"/>
        <v>0</v>
      </c>
      <c r="M8" s="202">
        <f t="shared" si="2"/>
        <v>0</v>
      </c>
    </row>
    <row r="9" spans="1:13" ht="14.45" customHeight="1" x14ac:dyDescent="0.2">
      <c r="A9" s="201" t="s">
        <v>102</v>
      </c>
      <c r="B9" s="201">
        <v>2999013</v>
      </c>
      <c r="C9" s="201">
        <v>3542460</v>
      </c>
      <c r="D9" s="201">
        <v>3786068</v>
      </c>
      <c r="E9" s="201">
        <v>3127816</v>
      </c>
      <c r="F9" s="201">
        <v>3968983</v>
      </c>
      <c r="G9" s="201">
        <v>7604179</v>
      </c>
      <c r="H9" s="201">
        <v>3089622</v>
      </c>
      <c r="I9" s="201">
        <v>2780819</v>
      </c>
      <c r="J9" s="201">
        <v>3321920</v>
      </c>
      <c r="K9" s="201">
        <v>3816924</v>
      </c>
      <c r="L9" s="201">
        <v>3522923</v>
      </c>
      <c r="M9" s="201">
        <v>0</v>
      </c>
    </row>
    <row r="10" spans="1:13" ht="14.45" customHeight="1" x14ac:dyDescent="0.2">
      <c r="A10" s="201" t="s">
        <v>78</v>
      </c>
      <c r="B10" s="202">
        <f>B9/1000</f>
        <v>2999.0129999999999</v>
      </c>
      <c r="C10" s="202">
        <f t="shared" ref="C10:M10" si="3">C9/1000+B10</f>
        <v>6541.473</v>
      </c>
      <c r="D10" s="202">
        <f t="shared" si="3"/>
        <v>10327.541000000001</v>
      </c>
      <c r="E10" s="202">
        <f t="shared" si="3"/>
        <v>13455.357</v>
      </c>
      <c r="F10" s="202">
        <f t="shared" si="3"/>
        <v>17424.34</v>
      </c>
      <c r="G10" s="202">
        <f t="shared" si="3"/>
        <v>25028.519</v>
      </c>
      <c r="H10" s="202">
        <f t="shared" si="3"/>
        <v>28118.141</v>
      </c>
      <c r="I10" s="202">
        <f t="shared" si="3"/>
        <v>30898.959999999999</v>
      </c>
      <c r="J10" s="202">
        <f t="shared" si="3"/>
        <v>34220.879999999997</v>
      </c>
      <c r="K10" s="202">
        <f t="shared" si="3"/>
        <v>38037.803999999996</v>
      </c>
      <c r="L10" s="202">
        <f t="shared" si="3"/>
        <v>41560.726999999999</v>
      </c>
      <c r="M10" s="202">
        <f t="shared" si="3"/>
        <v>41560.726999999999</v>
      </c>
    </row>
    <row r="11" spans="1:13" ht="14.45" customHeight="1" x14ac:dyDescent="0.2">
      <c r="A11" s="197"/>
      <c r="B11" s="197" t="s">
        <v>93</v>
      </c>
      <c r="C11" s="197">
        <f ca="1">IF(MONTH(TODAY())=1,12,MONTH(TODAY())-1)</f>
        <v>11</v>
      </c>
      <c r="D11" s="197"/>
      <c r="E11" s="197"/>
      <c r="F11" s="197"/>
      <c r="G11" s="197"/>
      <c r="H11" s="197"/>
      <c r="I11" s="197"/>
      <c r="J11" s="197"/>
      <c r="K11" s="197"/>
      <c r="L11" s="197"/>
      <c r="M11" s="197"/>
    </row>
    <row r="12" spans="1:13" ht="14.45" customHeight="1" x14ac:dyDescent="0.2">
      <c r="A12" s="197">
        <v>0</v>
      </c>
      <c r="B12" s="200">
        <f>IF(ISERROR(HI!F15),#REF!,HI!F15)</f>
        <v>0</v>
      </c>
      <c r="C12" s="197"/>
      <c r="D12" s="197"/>
      <c r="E12" s="197"/>
      <c r="F12" s="197"/>
      <c r="G12" s="197"/>
      <c r="H12" s="197"/>
      <c r="I12" s="197"/>
      <c r="J12" s="197"/>
      <c r="K12" s="197"/>
      <c r="L12" s="197"/>
      <c r="M12" s="197"/>
    </row>
    <row r="13" spans="1:13" ht="14.45" customHeight="1" x14ac:dyDescent="0.2">
      <c r="A13" s="197">
        <v>1</v>
      </c>
      <c r="B13" s="200">
        <f>IF(ISERROR(HI!F15),#REF!,HI!F15)</f>
        <v>0</v>
      </c>
      <c r="C13" s="197"/>
      <c r="D13" s="197"/>
      <c r="E13" s="197"/>
      <c r="F13" s="197"/>
      <c r="G13" s="197"/>
      <c r="H13" s="197"/>
      <c r="I13" s="197"/>
      <c r="J13" s="197"/>
      <c r="K13" s="197"/>
      <c r="L13" s="197"/>
      <c r="M13" s="197"/>
    </row>
  </sheetData>
  <mergeCells count="1">
    <mergeCell ref="A1:M1"/>
  </mergeCells>
  <hyperlinks>
    <hyperlink ref="A2" location="Obsah!A1" display="Zpět na Obsah  KL 01  1.-4.měsíc" xr:uid="{896B3A8A-1051-4A2A-8E80-4327CCDBBAE8}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ColWidth="8.85546875" defaultRowHeight="14.45" customHeight="1" x14ac:dyDescent="0.2"/>
  <cols>
    <col min="1" max="1" width="42" style="129" bestFit="1" customWidth="1"/>
    <col min="2" max="2" width="12.7109375" style="129" bestFit="1" customWidth="1"/>
    <col min="3" max="3" width="13.7109375" style="129" bestFit="1" customWidth="1"/>
    <col min="4" max="15" width="7.7109375" style="129" bestFit="1" customWidth="1"/>
    <col min="16" max="16" width="8.85546875" style="129" customWidth="1"/>
    <col min="17" max="17" width="6.7109375" style="129" bestFit="1" customWidth="1"/>
    <col min="18" max="16384" width="8.85546875" style="129"/>
  </cols>
  <sheetData>
    <row r="1" spans="1:17" s="203" customFormat="1" ht="18.600000000000001" customHeight="1" thickBot="1" x14ac:dyDescent="0.35">
      <c r="A1" s="341" t="s">
        <v>267</v>
      </c>
      <c r="B1" s="341"/>
      <c r="C1" s="341"/>
      <c r="D1" s="341"/>
      <c r="E1" s="341"/>
      <c r="F1" s="341"/>
      <c r="G1" s="341"/>
      <c r="H1" s="329"/>
      <c r="I1" s="329"/>
      <c r="J1" s="329"/>
      <c r="K1" s="329"/>
      <c r="L1" s="329"/>
      <c r="M1" s="329"/>
      <c r="N1" s="329"/>
      <c r="O1" s="329"/>
      <c r="P1" s="329"/>
      <c r="Q1" s="329"/>
    </row>
    <row r="2" spans="1:17" s="203" customFormat="1" ht="14.45" customHeight="1" thickBot="1" x14ac:dyDescent="0.25">
      <c r="A2" s="231" t="s">
        <v>265</v>
      </c>
      <c r="B2" s="204"/>
      <c r="C2" s="204"/>
      <c r="D2" s="204"/>
      <c r="E2" s="204"/>
      <c r="F2" s="204"/>
      <c r="G2" s="204"/>
      <c r="H2" s="204"/>
      <c r="I2" s="204"/>
      <c r="J2" s="204"/>
      <c r="K2" s="204"/>
      <c r="L2" s="204"/>
      <c r="M2" s="204"/>
      <c r="N2" s="204"/>
      <c r="O2" s="204"/>
      <c r="P2" s="204"/>
      <c r="Q2" s="204"/>
    </row>
    <row r="3" spans="1:17" ht="14.45" customHeight="1" x14ac:dyDescent="0.2">
      <c r="A3" s="76"/>
      <c r="B3" s="342" t="s">
        <v>29</v>
      </c>
      <c r="C3" s="343"/>
      <c r="D3" s="343"/>
      <c r="E3" s="343"/>
      <c r="F3" s="343"/>
      <c r="G3" s="343"/>
      <c r="H3" s="343"/>
      <c r="I3" s="343"/>
      <c r="J3" s="343"/>
      <c r="K3" s="343"/>
      <c r="L3" s="343"/>
      <c r="M3" s="343"/>
      <c r="N3" s="343"/>
      <c r="O3" s="343"/>
      <c r="P3" s="137"/>
      <c r="Q3" s="139"/>
    </row>
    <row r="4" spans="1:17" ht="14.45" customHeight="1" x14ac:dyDescent="0.2">
      <c r="A4" s="77"/>
      <c r="B4" s="20">
        <v>2021</v>
      </c>
      <c r="C4" s="138" t="s">
        <v>30</v>
      </c>
      <c r="D4" s="261" t="s">
        <v>244</v>
      </c>
      <c r="E4" s="261" t="s">
        <v>245</v>
      </c>
      <c r="F4" s="261" t="s">
        <v>246</v>
      </c>
      <c r="G4" s="261" t="s">
        <v>247</v>
      </c>
      <c r="H4" s="261" t="s">
        <v>248</v>
      </c>
      <c r="I4" s="261" t="s">
        <v>249</v>
      </c>
      <c r="J4" s="261" t="s">
        <v>250</v>
      </c>
      <c r="K4" s="261" t="s">
        <v>251</v>
      </c>
      <c r="L4" s="261" t="s">
        <v>252</v>
      </c>
      <c r="M4" s="261" t="s">
        <v>253</v>
      </c>
      <c r="N4" s="261" t="s">
        <v>254</v>
      </c>
      <c r="O4" s="261" t="s">
        <v>255</v>
      </c>
      <c r="P4" s="344" t="s">
        <v>3</v>
      </c>
      <c r="Q4" s="345"/>
    </row>
    <row r="5" spans="1:17" ht="14.45" customHeight="1" thickBot="1" x14ac:dyDescent="0.25">
      <c r="A5" s="78"/>
      <c r="B5" s="21" t="s">
        <v>31</v>
      </c>
      <c r="C5" s="22" t="s">
        <v>31</v>
      </c>
      <c r="D5" s="22" t="s">
        <v>32</v>
      </c>
      <c r="E5" s="22" t="s">
        <v>32</v>
      </c>
      <c r="F5" s="22" t="s">
        <v>32</v>
      </c>
      <c r="G5" s="22" t="s">
        <v>32</v>
      </c>
      <c r="H5" s="22" t="s">
        <v>32</v>
      </c>
      <c r="I5" s="22" t="s">
        <v>32</v>
      </c>
      <c r="J5" s="22" t="s">
        <v>32</v>
      </c>
      <c r="K5" s="22" t="s">
        <v>32</v>
      </c>
      <c r="L5" s="22" t="s">
        <v>32</v>
      </c>
      <c r="M5" s="22" t="s">
        <v>32</v>
      </c>
      <c r="N5" s="22" t="s">
        <v>32</v>
      </c>
      <c r="O5" s="22" t="s">
        <v>32</v>
      </c>
      <c r="P5" s="22" t="s">
        <v>32</v>
      </c>
      <c r="Q5" s="23" t="s">
        <v>33</v>
      </c>
    </row>
    <row r="6" spans="1:17" ht="14.45" customHeight="1" x14ac:dyDescent="0.2">
      <c r="A6" s="14" t="s">
        <v>34</v>
      </c>
      <c r="B6" s="48">
        <v>0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0</v>
      </c>
      <c r="O6" s="49">
        <v>0</v>
      </c>
      <c r="P6" s="50">
        <v>0</v>
      </c>
      <c r="Q6" s="94" t="s">
        <v>266</v>
      </c>
    </row>
    <row r="7" spans="1:17" ht="14.45" customHeight="1" x14ac:dyDescent="0.2">
      <c r="A7" s="15" t="s">
        <v>35</v>
      </c>
      <c r="B7" s="51">
        <v>335</v>
      </c>
      <c r="C7" s="52">
        <v>27.916666666666668</v>
      </c>
      <c r="D7" s="52">
        <v>43.516980000000004</v>
      </c>
      <c r="E7" s="52">
        <v>22.785820000000001</v>
      </c>
      <c r="F7" s="52">
        <v>23.290830000000003</v>
      </c>
      <c r="G7" s="52">
        <v>37.95646</v>
      </c>
      <c r="H7" s="52">
        <v>22.83859</v>
      </c>
      <c r="I7" s="52">
        <v>65.313310000000001</v>
      </c>
      <c r="J7" s="52">
        <v>0.21425</v>
      </c>
      <c r="K7" s="52">
        <v>21.661049999999999</v>
      </c>
      <c r="L7" s="52">
        <v>65.034089999999992</v>
      </c>
      <c r="M7" s="52">
        <v>1.1994</v>
      </c>
      <c r="N7" s="52">
        <v>18.613189999999999</v>
      </c>
      <c r="O7" s="52">
        <v>0</v>
      </c>
      <c r="P7" s="53">
        <v>322.42397</v>
      </c>
      <c r="Q7" s="95">
        <v>1.0499559402985073</v>
      </c>
    </row>
    <row r="8" spans="1:17" ht="14.45" customHeight="1" x14ac:dyDescent="0.2">
      <c r="A8" s="15" t="s">
        <v>36</v>
      </c>
      <c r="B8" s="51">
        <v>0</v>
      </c>
      <c r="C8" s="52">
        <v>0</v>
      </c>
      <c r="D8" s="52">
        <v>0</v>
      </c>
      <c r="E8" s="52">
        <v>0</v>
      </c>
      <c r="F8" s="52">
        <v>0</v>
      </c>
      <c r="G8" s="52">
        <v>0</v>
      </c>
      <c r="H8" s="52">
        <v>0</v>
      </c>
      <c r="I8" s="52">
        <v>0</v>
      </c>
      <c r="J8" s="52">
        <v>0</v>
      </c>
      <c r="K8" s="52">
        <v>0</v>
      </c>
      <c r="L8" s="52">
        <v>0</v>
      </c>
      <c r="M8" s="52">
        <v>0</v>
      </c>
      <c r="N8" s="52">
        <v>0</v>
      </c>
      <c r="O8" s="52">
        <v>0</v>
      </c>
      <c r="P8" s="53">
        <v>0</v>
      </c>
      <c r="Q8" s="95" t="s">
        <v>266</v>
      </c>
    </row>
    <row r="9" spans="1:17" ht="14.45" customHeight="1" x14ac:dyDescent="0.2">
      <c r="A9" s="15" t="s">
        <v>37</v>
      </c>
      <c r="B9" s="51">
        <v>7390.0000005000002</v>
      </c>
      <c r="C9" s="52">
        <v>615.83333337500005</v>
      </c>
      <c r="D9" s="52">
        <v>425.18523999999996</v>
      </c>
      <c r="E9" s="52">
        <v>519.60140000000001</v>
      </c>
      <c r="F9" s="52">
        <v>819.1170699999999</v>
      </c>
      <c r="G9" s="52">
        <v>585.6318</v>
      </c>
      <c r="H9" s="52">
        <v>653.94177000000002</v>
      </c>
      <c r="I9" s="52">
        <v>622.05267000000003</v>
      </c>
      <c r="J9" s="52">
        <v>649.73097999999993</v>
      </c>
      <c r="K9" s="52">
        <v>532.95717000000002</v>
      </c>
      <c r="L9" s="52">
        <v>700.00053000000003</v>
      </c>
      <c r="M9" s="52">
        <v>733.74145999999996</v>
      </c>
      <c r="N9" s="52">
        <v>822.12542000000008</v>
      </c>
      <c r="O9" s="52">
        <v>0</v>
      </c>
      <c r="P9" s="53">
        <v>7064.0855100000008</v>
      </c>
      <c r="Q9" s="95">
        <v>1.0427977133013238</v>
      </c>
    </row>
    <row r="10" spans="1:17" ht="14.45" customHeight="1" x14ac:dyDescent="0.2">
      <c r="A10" s="15" t="s">
        <v>38</v>
      </c>
      <c r="B10" s="51">
        <v>0</v>
      </c>
      <c r="C10" s="52">
        <v>0</v>
      </c>
      <c r="D10" s="52">
        <v>0</v>
      </c>
      <c r="E10" s="52">
        <v>0</v>
      </c>
      <c r="F10" s="52">
        <v>0</v>
      </c>
      <c r="G10" s="52">
        <v>0</v>
      </c>
      <c r="H10" s="52">
        <v>0</v>
      </c>
      <c r="I10" s="52">
        <v>0</v>
      </c>
      <c r="J10" s="52">
        <v>0</v>
      </c>
      <c r="K10" s="52">
        <v>0</v>
      </c>
      <c r="L10" s="52">
        <v>0</v>
      </c>
      <c r="M10" s="52">
        <v>0</v>
      </c>
      <c r="N10" s="52">
        <v>0</v>
      </c>
      <c r="O10" s="52">
        <v>0</v>
      </c>
      <c r="P10" s="53">
        <v>0</v>
      </c>
      <c r="Q10" s="95" t="s">
        <v>266</v>
      </c>
    </row>
    <row r="11" spans="1:17" ht="14.45" customHeight="1" x14ac:dyDescent="0.2">
      <c r="A11" s="15" t="s">
        <v>39</v>
      </c>
      <c r="B11" s="51">
        <v>876.67851940000003</v>
      </c>
      <c r="C11" s="52">
        <v>73.05654328333334</v>
      </c>
      <c r="D11" s="52">
        <v>64.760370000000009</v>
      </c>
      <c r="E11" s="52">
        <v>86.095359999999999</v>
      </c>
      <c r="F11" s="52">
        <v>45.843239999999994</v>
      </c>
      <c r="G11" s="52">
        <v>54.35566</v>
      </c>
      <c r="H11" s="52">
        <v>115.50280000000001</v>
      </c>
      <c r="I11" s="52">
        <v>66.547839999999994</v>
      </c>
      <c r="J11" s="52">
        <v>71.410039999999995</v>
      </c>
      <c r="K11" s="52">
        <v>70.364860000000007</v>
      </c>
      <c r="L11" s="52">
        <v>72.245800000000003</v>
      </c>
      <c r="M11" s="52">
        <v>52.745239999999995</v>
      </c>
      <c r="N11" s="52">
        <v>83.281329999999997</v>
      </c>
      <c r="O11" s="52">
        <v>0</v>
      </c>
      <c r="P11" s="53">
        <v>783.15253999999993</v>
      </c>
      <c r="Q11" s="95">
        <v>0.97452852619140529</v>
      </c>
    </row>
    <row r="12" spans="1:17" ht="14.45" customHeight="1" x14ac:dyDescent="0.2">
      <c r="A12" s="15" t="s">
        <v>40</v>
      </c>
      <c r="B12" s="51">
        <v>93.946719999999999</v>
      </c>
      <c r="C12" s="52">
        <v>7.8288933333333333</v>
      </c>
      <c r="D12" s="52">
        <v>2.0207000000000002</v>
      </c>
      <c r="E12" s="52">
        <v>20.322779999999998</v>
      </c>
      <c r="F12" s="52">
        <v>37.542670000000001</v>
      </c>
      <c r="G12" s="52">
        <v>27.00761</v>
      </c>
      <c r="H12" s="52">
        <v>1.077</v>
      </c>
      <c r="I12" s="52">
        <v>14.35563</v>
      </c>
      <c r="J12" s="52">
        <v>0</v>
      </c>
      <c r="K12" s="52">
        <v>0.75600000000000001</v>
      </c>
      <c r="L12" s="52">
        <v>8.64635</v>
      </c>
      <c r="M12" s="52">
        <v>11.523809999999999</v>
      </c>
      <c r="N12" s="52">
        <v>4.3884600000000002</v>
      </c>
      <c r="O12" s="52">
        <v>0</v>
      </c>
      <c r="P12" s="53">
        <v>127.64100999999999</v>
      </c>
      <c r="Q12" s="95">
        <v>1.4821671068645947</v>
      </c>
    </row>
    <row r="13" spans="1:17" ht="14.45" customHeight="1" x14ac:dyDescent="0.2">
      <c r="A13" s="15" t="s">
        <v>41</v>
      </c>
      <c r="B13" s="51">
        <v>49.999999900000006</v>
      </c>
      <c r="C13" s="52">
        <v>4.1666666583333338</v>
      </c>
      <c r="D13" s="52">
        <v>28.0532</v>
      </c>
      <c r="E13" s="52">
        <v>14.875360000000001</v>
      </c>
      <c r="F13" s="52">
        <v>13.097239999999999</v>
      </c>
      <c r="G13" s="52">
        <v>12.919280000000001</v>
      </c>
      <c r="H13" s="52">
        <v>10.83085</v>
      </c>
      <c r="I13" s="52">
        <v>4.0781999999999998</v>
      </c>
      <c r="J13" s="52">
        <v>3.0721799999999999</v>
      </c>
      <c r="K13" s="52">
        <v>1.8210500000000001</v>
      </c>
      <c r="L13" s="52">
        <v>2.4241100000000002</v>
      </c>
      <c r="M13" s="52">
        <v>3.2409299999999996</v>
      </c>
      <c r="N13" s="52">
        <v>6.8718000000000004</v>
      </c>
      <c r="O13" s="52">
        <v>0</v>
      </c>
      <c r="P13" s="53">
        <v>101.2842</v>
      </c>
      <c r="Q13" s="95">
        <v>2.2098370953287647</v>
      </c>
    </row>
    <row r="14" spans="1:17" ht="14.45" customHeight="1" x14ac:dyDescent="0.2">
      <c r="A14" s="15" t="s">
        <v>42</v>
      </c>
      <c r="B14" s="51">
        <v>6.1110388000000002</v>
      </c>
      <c r="C14" s="52">
        <v>0.50925323333333339</v>
      </c>
      <c r="D14" s="52">
        <v>0.495</v>
      </c>
      <c r="E14" s="52">
        <v>0.45200000000000001</v>
      </c>
      <c r="F14" s="52">
        <v>0.48699999999999999</v>
      </c>
      <c r="G14" s="52">
        <v>0.437</v>
      </c>
      <c r="H14" s="52">
        <v>0.44600000000000001</v>
      </c>
      <c r="I14" s="52">
        <v>0.50700000000000001</v>
      </c>
      <c r="J14" s="52">
        <v>0.51900000000000002</v>
      </c>
      <c r="K14" s="52">
        <v>0.49199999999999999</v>
      </c>
      <c r="L14" s="52">
        <v>0.46300000000000002</v>
      </c>
      <c r="M14" s="52">
        <v>0.47599999999999998</v>
      </c>
      <c r="N14" s="52">
        <v>0.40331</v>
      </c>
      <c r="O14" s="52">
        <v>0</v>
      </c>
      <c r="P14" s="53">
        <v>5.1773100000000003</v>
      </c>
      <c r="Q14" s="95">
        <v>0.92422495263072879</v>
      </c>
    </row>
    <row r="15" spans="1:17" ht="14.45" customHeight="1" x14ac:dyDescent="0.2">
      <c r="A15" s="15" t="s">
        <v>43</v>
      </c>
      <c r="B15" s="51">
        <v>0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3">
        <v>0</v>
      </c>
      <c r="Q15" s="95" t="s">
        <v>266</v>
      </c>
    </row>
    <row r="16" spans="1:17" ht="14.45" customHeight="1" x14ac:dyDescent="0.2">
      <c r="A16" s="15" t="s">
        <v>44</v>
      </c>
      <c r="B16" s="51">
        <v>0</v>
      </c>
      <c r="C16" s="52">
        <v>0</v>
      </c>
      <c r="D16" s="52">
        <v>0</v>
      </c>
      <c r="E16" s="52">
        <v>0</v>
      </c>
      <c r="F16" s="52">
        <v>0</v>
      </c>
      <c r="G16" s="52">
        <v>0</v>
      </c>
      <c r="H16" s="52">
        <v>0</v>
      </c>
      <c r="I16" s="52">
        <v>0</v>
      </c>
      <c r="J16" s="52">
        <v>0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53">
        <v>0</v>
      </c>
      <c r="Q16" s="95" t="s">
        <v>266</v>
      </c>
    </row>
    <row r="17" spans="1:17" ht="14.45" customHeight="1" x14ac:dyDescent="0.2">
      <c r="A17" s="15" t="s">
        <v>45</v>
      </c>
      <c r="B17" s="51">
        <v>707.17080009999995</v>
      </c>
      <c r="C17" s="52">
        <v>58.930900008333332</v>
      </c>
      <c r="D17" s="52">
        <v>71.265119999999996</v>
      </c>
      <c r="E17" s="52">
        <v>15.70163</v>
      </c>
      <c r="F17" s="52">
        <v>8.0340000000000007</v>
      </c>
      <c r="G17" s="52">
        <v>25.95449</v>
      </c>
      <c r="H17" s="52">
        <v>6.8339999999999996</v>
      </c>
      <c r="I17" s="52">
        <v>11.3546</v>
      </c>
      <c r="J17" s="52">
        <v>0</v>
      </c>
      <c r="K17" s="52">
        <v>33.693469999999998</v>
      </c>
      <c r="L17" s="52">
        <v>16.9773</v>
      </c>
      <c r="M17" s="52">
        <v>20.6876</v>
      </c>
      <c r="N17" s="52">
        <v>0</v>
      </c>
      <c r="O17" s="52">
        <v>0</v>
      </c>
      <c r="P17" s="53">
        <v>210.50221000000002</v>
      </c>
      <c r="Q17" s="95">
        <v>0.32472886962100483</v>
      </c>
    </row>
    <row r="18" spans="1:17" ht="14.45" customHeight="1" x14ac:dyDescent="0.2">
      <c r="A18" s="15" t="s">
        <v>46</v>
      </c>
      <c r="B18" s="51">
        <v>0</v>
      </c>
      <c r="C18" s="52">
        <v>0</v>
      </c>
      <c r="D18" s="52">
        <v>0</v>
      </c>
      <c r="E18" s="52">
        <v>0</v>
      </c>
      <c r="F18" s="52">
        <v>0.80700000000000005</v>
      </c>
      <c r="G18" s="52">
        <v>0</v>
      </c>
      <c r="H18" s="52">
        <v>5.0019999999999998</v>
      </c>
      <c r="I18" s="52">
        <v>0</v>
      </c>
      <c r="J18" s="52">
        <v>0</v>
      </c>
      <c r="K18" s="52">
        <v>0</v>
      </c>
      <c r="L18" s="52">
        <v>0</v>
      </c>
      <c r="M18" s="52">
        <v>1.448</v>
      </c>
      <c r="N18" s="52">
        <v>29.347000000000001</v>
      </c>
      <c r="O18" s="52">
        <v>0</v>
      </c>
      <c r="P18" s="53">
        <v>36.603999999999999</v>
      </c>
      <c r="Q18" s="95" t="s">
        <v>266</v>
      </c>
    </row>
    <row r="19" spans="1:17" ht="14.45" customHeight="1" x14ac:dyDescent="0.2">
      <c r="A19" s="15" t="s">
        <v>47</v>
      </c>
      <c r="B19" s="51">
        <v>845.25857010000004</v>
      </c>
      <c r="C19" s="52">
        <v>70.438214174999999</v>
      </c>
      <c r="D19" s="52">
        <v>138.04542999999998</v>
      </c>
      <c r="E19" s="52">
        <v>14.783700000000001</v>
      </c>
      <c r="F19" s="52">
        <v>31.606930000000002</v>
      </c>
      <c r="G19" s="52">
        <v>33.759250000000002</v>
      </c>
      <c r="H19" s="52">
        <v>58.20581</v>
      </c>
      <c r="I19" s="52">
        <v>147.24004000000002</v>
      </c>
      <c r="J19" s="52">
        <v>15.552340000000001</v>
      </c>
      <c r="K19" s="52">
        <v>25.02965</v>
      </c>
      <c r="L19" s="52">
        <v>47.519080000000002</v>
      </c>
      <c r="M19" s="52">
        <v>175.78370000000001</v>
      </c>
      <c r="N19" s="52">
        <v>89.635449999999992</v>
      </c>
      <c r="O19" s="52">
        <v>0</v>
      </c>
      <c r="P19" s="53">
        <v>777.16138000000001</v>
      </c>
      <c r="Q19" s="95">
        <v>1.0030213765772911</v>
      </c>
    </row>
    <row r="20" spans="1:17" ht="14.45" customHeight="1" x14ac:dyDescent="0.2">
      <c r="A20" s="15" t="s">
        <v>48</v>
      </c>
      <c r="B20" s="51">
        <v>46122.816575499994</v>
      </c>
      <c r="C20" s="52">
        <v>3843.568047958333</v>
      </c>
      <c r="D20" s="52">
        <v>3352.8995800000002</v>
      </c>
      <c r="E20" s="52">
        <v>3256.7495800000002</v>
      </c>
      <c r="F20" s="52">
        <v>3181.0347599999996</v>
      </c>
      <c r="G20" s="52">
        <v>7153.7001600000003</v>
      </c>
      <c r="H20" s="52">
        <v>3162.8484100000001</v>
      </c>
      <c r="I20" s="52">
        <v>3176.4019900000003</v>
      </c>
      <c r="J20" s="52">
        <v>4728.8974699999999</v>
      </c>
      <c r="K20" s="52">
        <v>3307.0643500000001</v>
      </c>
      <c r="L20" s="52">
        <v>3315.3054400000001</v>
      </c>
      <c r="M20" s="52">
        <v>3306.9864900000002</v>
      </c>
      <c r="N20" s="52">
        <v>5210.7749800000001</v>
      </c>
      <c r="O20" s="52">
        <v>0</v>
      </c>
      <c r="P20" s="53">
        <v>43152.663210000006</v>
      </c>
      <c r="Q20" s="95">
        <v>1.0206582357273777</v>
      </c>
    </row>
    <row r="21" spans="1:17" ht="14.45" customHeight="1" x14ac:dyDescent="0.2">
      <c r="A21" s="16" t="s">
        <v>49</v>
      </c>
      <c r="B21" s="51">
        <v>733.346406</v>
      </c>
      <c r="C21" s="52">
        <v>61.1122005</v>
      </c>
      <c r="D21" s="52">
        <v>68.657889999999995</v>
      </c>
      <c r="E21" s="52">
        <v>68.655419999999992</v>
      </c>
      <c r="F21" s="52">
        <v>68.655410000000003</v>
      </c>
      <c r="G21" s="52">
        <v>63.505410000000005</v>
      </c>
      <c r="H21" s="52">
        <v>69.420410000000004</v>
      </c>
      <c r="I21" s="52">
        <v>69.420410000000004</v>
      </c>
      <c r="J21" s="52">
        <v>69.421499999999995</v>
      </c>
      <c r="K21" s="52">
        <v>69.412120000000002</v>
      </c>
      <c r="L21" s="52">
        <v>69.425539999999998</v>
      </c>
      <c r="M21" s="52">
        <v>63.783540000000002</v>
      </c>
      <c r="N21" s="52">
        <v>63.636499999999998</v>
      </c>
      <c r="O21" s="52">
        <v>0</v>
      </c>
      <c r="P21" s="53">
        <v>743.99414999999988</v>
      </c>
      <c r="Q21" s="95">
        <v>1.1067484277248665</v>
      </c>
    </row>
    <row r="22" spans="1:17" ht="14.45" customHeight="1" x14ac:dyDescent="0.2">
      <c r="A22" s="15" t="s">
        <v>50</v>
      </c>
      <c r="B22" s="51">
        <v>0</v>
      </c>
      <c r="C22" s="52">
        <v>0</v>
      </c>
      <c r="D22" s="52">
        <v>0</v>
      </c>
      <c r="E22" s="52">
        <v>0</v>
      </c>
      <c r="F22" s="52">
        <v>38.55668</v>
      </c>
      <c r="G22" s="52">
        <v>0</v>
      </c>
      <c r="H22" s="52">
        <v>11.761200000000001</v>
      </c>
      <c r="I22" s="52">
        <v>0</v>
      </c>
      <c r="J22" s="52">
        <v>17.600000000000001</v>
      </c>
      <c r="K22" s="52">
        <v>0</v>
      </c>
      <c r="L22" s="52">
        <v>0</v>
      </c>
      <c r="M22" s="52">
        <v>0</v>
      </c>
      <c r="N22" s="52">
        <v>0</v>
      </c>
      <c r="O22" s="52">
        <v>0</v>
      </c>
      <c r="P22" s="53">
        <v>67.917879999999997</v>
      </c>
      <c r="Q22" s="95" t="s">
        <v>266</v>
      </c>
    </row>
    <row r="23" spans="1:17" ht="14.45" customHeight="1" x14ac:dyDescent="0.2">
      <c r="A23" s="16" t="s">
        <v>51</v>
      </c>
      <c r="B23" s="51">
        <v>0</v>
      </c>
      <c r="C23" s="52">
        <v>0</v>
      </c>
      <c r="D23" s="52">
        <v>0</v>
      </c>
      <c r="E23" s="52">
        <v>0</v>
      </c>
      <c r="F23" s="52">
        <v>0</v>
      </c>
      <c r="G23" s="52">
        <v>0</v>
      </c>
      <c r="H23" s="52">
        <v>0</v>
      </c>
      <c r="I23" s="52">
        <v>0</v>
      </c>
      <c r="J23" s="52">
        <v>0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P23" s="53">
        <v>0</v>
      </c>
      <c r="Q23" s="95" t="s">
        <v>266</v>
      </c>
    </row>
    <row r="24" spans="1:17" ht="14.45" customHeight="1" x14ac:dyDescent="0.2">
      <c r="A24" s="16" t="s">
        <v>52</v>
      </c>
      <c r="B24" s="51">
        <v>37.000000000007276</v>
      </c>
      <c r="C24" s="52">
        <v>3.0833333333339397</v>
      </c>
      <c r="D24" s="52">
        <v>3.6749999998392013E-2</v>
      </c>
      <c r="E24" s="52">
        <v>0</v>
      </c>
      <c r="F24" s="52">
        <v>0.43000000000120053</v>
      </c>
      <c r="G24" s="52">
        <v>19.62851000000046</v>
      </c>
      <c r="H24" s="52">
        <v>5.3305099999997765</v>
      </c>
      <c r="I24" s="52">
        <v>5.0999999984924216E-4</v>
      </c>
      <c r="J24" s="52">
        <v>5.0999999893974746E-4</v>
      </c>
      <c r="K24" s="52">
        <v>5.0999999984924216E-4</v>
      </c>
      <c r="L24" s="52">
        <v>12.138809999999467</v>
      </c>
      <c r="M24" s="52">
        <v>16.044460000000072</v>
      </c>
      <c r="N24" s="52">
        <v>100.03841999999986</v>
      </c>
      <c r="O24" s="52">
        <v>0</v>
      </c>
      <c r="P24" s="53">
        <v>153.64898999999787</v>
      </c>
      <c r="Q24" s="95">
        <v>4.530191351350398</v>
      </c>
    </row>
    <row r="25" spans="1:17" ht="14.45" customHeight="1" x14ac:dyDescent="0.2">
      <c r="A25" s="17" t="s">
        <v>53</v>
      </c>
      <c r="B25" s="54">
        <v>57197.328630299999</v>
      </c>
      <c r="C25" s="55">
        <v>4766.4440525250002</v>
      </c>
      <c r="D25" s="55">
        <v>4194.9362599999995</v>
      </c>
      <c r="E25" s="55">
        <v>4020.0230499999998</v>
      </c>
      <c r="F25" s="55">
        <v>4268.5028300000004</v>
      </c>
      <c r="G25" s="55">
        <v>8014.85563</v>
      </c>
      <c r="H25" s="55">
        <v>4124.03935</v>
      </c>
      <c r="I25" s="55">
        <v>4177.2722000000003</v>
      </c>
      <c r="J25" s="55">
        <v>5556.4182699999992</v>
      </c>
      <c r="K25" s="55">
        <v>4063.2522300000001</v>
      </c>
      <c r="L25" s="55">
        <v>4310.1800499999999</v>
      </c>
      <c r="M25" s="55">
        <v>4387.6606300000003</v>
      </c>
      <c r="N25" s="55">
        <v>6429.1158599999999</v>
      </c>
      <c r="O25" s="55">
        <v>0</v>
      </c>
      <c r="P25" s="56">
        <v>53546.256359999999</v>
      </c>
      <c r="Q25" s="96">
        <v>1.0212731826137793</v>
      </c>
    </row>
    <row r="26" spans="1:17" ht="14.45" customHeight="1" x14ac:dyDescent="0.2">
      <c r="A26" s="15" t="s">
        <v>54</v>
      </c>
      <c r="B26" s="51">
        <v>0</v>
      </c>
      <c r="C26" s="52">
        <v>0</v>
      </c>
      <c r="D26" s="52">
        <v>427.49612000000002</v>
      </c>
      <c r="E26" s="52">
        <v>349.26393999999999</v>
      </c>
      <c r="F26" s="52">
        <v>392.97739000000001</v>
      </c>
      <c r="G26" s="52">
        <v>525.41426999999999</v>
      </c>
      <c r="H26" s="52">
        <v>348.15876000000003</v>
      </c>
      <c r="I26" s="52">
        <v>450.39570000000003</v>
      </c>
      <c r="J26" s="52">
        <v>1593.20748</v>
      </c>
      <c r="K26" s="52">
        <v>350.62486999999999</v>
      </c>
      <c r="L26" s="52">
        <v>408.71684999999997</v>
      </c>
      <c r="M26" s="52">
        <v>693.48473999999999</v>
      </c>
      <c r="N26" s="52">
        <v>510.74982</v>
      </c>
      <c r="O26" s="52">
        <v>0</v>
      </c>
      <c r="P26" s="53">
        <v>6050.4899399999995</v>
      </c>
      <c r="Q26" s="95" t="s">
        <v>266</v>
      </c>
    </row>
    <row r="27" spans="1:17" ht="14.45" customHeight="1" x14ac:dyDescent="0.2">
      <c r="A27" s="18" t="s">
        <v>55</v>
      </c>
      <c r="B27" s="54">
        <v>57197.328630299999</v>
      </c>
      <c r="C27" s="55">
        <v>4766.4440525250002</v>
      </c>
      <c r="D27" s="55">
        <v>4622.4323799999993</v>
      </c>
      <c r="E27" s="55">
        <v>4369.2869899999996</v>
      </c>
      <c r="F27" s="55">
        <v>4661.4802200000004</v>
      </c>
      <c r="G27" s="55">
        <v>8540.2698999999993</v>
      </c>
      <c r="H27" s="55">
        <v>4472.1981100000003</v>
      </c>
      <c r="I27" s="55">
        <v>4627.6679000000004</v>
      </c>
      <c r="J27" s="55">
        <v>7149.6257499999992</v>
      </c>
      <c r="K27" s="55">
        <v>4413.8770999999997</v>
      </c>
      <c r="L27" s="55">
        <v>4718.8968999999997</v>
      </c>
      <c r="M27" s="55">
        <v>5081.1453700000002</v>
      </c>
      <c r="N27" s="55">
        <v>6939.8656799999999</v>
      </c>
      <c r="O27" s="55">
        <v>0</v>
      </c>
      <c r="P27" s="56">
        <v>59596.746299999999</v>
      </c>
      <c r="Q27" s="96">
        <v>1.1366725314655961</v>
      </c>
    </row>
    <row r="28" spans="1:17" ht="14.45" customHeight="1" x14ac:dyDescent="0.2">
      <c r="A28" s="16" t="s">
        <v>56</v>
      </c>
      <c r="B28" s="51">
        <v>281.5277729</v>
      </c>
      <c r="C28" s="52">
        <v>23.460647741666666</v>
      </c>
      <c r="D28" s="52">
        <v>18.633119999999998</v>
      </c>
      <c r="E28" s="52">
        <v>9.5312800000000006</v>
      </c>
      <c r="F28" s="52">
        <v>-107.30484</v>
      </c>
      <c r="G28" s="52">
        <v>0.24793000000000001</v>
      </c>
      <c r="H28" s="52">
        <v>11.68272</v>
      </c>
      <c r="I28" s="52">
        <v>0</v>
      </c>
      <c r="J28" s="52">
        <v>62.8812</v>
      </c>
      <c r="K28" s="52">
        <v>0</v>
      </c>
      <c r="L28" s="52">
        <v>-34.234199999999994</v>
      </c>
      <c r="M28" s="52">
        <v>34.234199999999994</v>
      </c>
      <c r="N28" s="52">
        <v>0</v>
      </c>
      <c r="O28" s="52">
        <v>0</v>
      </c>
      <c r="P28" s="53">
        <v>-4.3285899999999984</v>
      </c>
      <c r="Q28" s="95">
        <v>-1.677311667398261E-2</v>
      </c>
    </row>
    <row r="29" spans="1:17" ht="14.45" customHeight="1" x14ac:dyDescent="0.2">
      <c r="A29" s="16" t="s">
        <v>57</v>
      </c>
      <c r="B29" s="51">
        <v>0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3">
        <v>0</v>
      </c>
      <c r="Q29" s="95" t="s">
        <v>266</v>
      </c>
    </row>
    <row r="30" spans="1:17" ht="14.45" customHeight="1" x14ac:dyDescent="0.2">
      <c r="A30" s="16" t="s">
        <v>58</v>
      </c>
      <c r="B30" s="51">
        <v>0</v>
      </c>
      <c r="C30" s="52">
        <v>0</v>
      </c>
      <c r="D30" s="52">
        <v>0</v>
      </c>
      <c r="E30" s="52">
        <v>0</v>
      </c>
      <c r="F30" s="52">
        <v>0</v>
      </c>
      <c r="G30" s="52">
        <v>0</v>
      </c>
      <c r="H30" s="52">
        <v>0</v>
      </c>
      <c r="I30" s="52">
        <v>0</v>
      </c>
      <c r="J30" s="52">
        <v>0</v>
      </c>
      <c r="K30" s="52">
        <v>0</v>
      </c>
      <c r="L30" s="52">
        <v>0</v>
      </c>
      <c r="M30" s="52">
        <v>0</v>
      </c>
      <c r="N30" s="52">
        <v>0</v>
      </c>
      <c r="O30" s="52">
        <v>0</v>
      </c>
      <c r="P30" s="53">
        <v>0</v>
      </c>
      <c r="Q30" s="95" t="s">
        <v>266</v>
      </c>
    </row>
    <row r="31" spans="1:17" ht="14.45" customHeight="1" thickBot="1" x14ac:dyDescent="0.25">
      <c r="A31" s="19" t="s">
        <v>59</v>
      </c>
      <c r="B31" s="57">
        <v>0</v>
      </c>
      <c r="C31" s="58">
        <v>0</v>
      </c>
      <c r="D31" s="58">
        <v>0</v>
      </c>
      <c r="E31" s="58">
        <v>0</v>
      </c>
      <c r="F31" s="58">
        <v>0</v>
      </c>
      <c r="G31" s="58">
        <v>0</v>
      </c>
      <c r="H31" s="58">
        <v>0</v>
      </c>
      <c r="I31" s="58">
        <v>0</v>
      </c>
      <c r="J31" s="58">
        <v>0</v>
      </c>
      <c r="K31" s="58">
        <v>0</v>
      </c>
      <c r="L31" s="58">
        <v>0</v>
      </c>
      <c r="M31" s="58">
        <v>0</v>
      </c>
      <c r="N31" s="58">
        <v>0</v>
      </c>
      <c r="O31" s="58">
        <v>0</v>
      </c>
      <c r="P31" s="59">
        <v>0</v>
      </c>
      <c r="Q31" s="97" t="s">
        <v>266</v>
      </c>
    </row>
    <row r="32" spans="1:17" ht="14.45" customHeight="1" x14ac:dyDescent="0.2">
      <c r="B32" s="130"/>
      <c r="C32" s="130"/>
      <c r="D32" s="130"/>
      <c r="E32" s="130"/>
      <c r="F32" s="130"/>
      <c r="G32" s="130"/>
      <c r="H32" s="130"/>
      <c r="I32" s="130"/>
      <c r="J32" s="130"/>
      <c r="K32" s="130"/>
      <c r="L32" s="130"/>
      <c r="M32" s="130"/>
      <c r="N32" s="130"/>
      <c r="O32" s="130"/>
      <c r="P32" s="130"/>
      <c r="Q32" s="130"/>
    </row>
    <row r="33" spans="1:17" ht="14.45" customHeight="1" x14ac:dyDescent="0.2">
      <c r="A33" s="113" t="s">
        <v>156</v>
      </c>
      <c r="B33" s="131"/>
      <c r="C33" s="131"/>
      <c r="D33" s="131"/>
      <c r="E33" s="131"/>
      <c r="F33" s="131"/>
      <c r="G33" s="131"/>
      <c r="H33" s="131"/>
      <c r="I33" s="131"/>
      <c r="J33" s="131"/>
      <c r="K33" s="131"/>
      <c r="L33" s="131"/>
      <c r="M33" s="131"/>
      <c r="N33" s="131"/>
      <c r="O33" s="131"/>
      <c r="P33" s="131"/>
      <c r="Q33" s="131"/>
    </row>
    <row r="34" spans="1:17" ht="14.45" customHeight="1" x14ac:dyDescent="0.2">
      <c r="A34" s="135" t="s">
        <v>243</v>
      </c>
      <c r="B34" s="131"/>
      <c r="C34" s="131"/>
      <c r="D34" s="131"/>
      <c r="E34" s="131"/>
      <c r="F34" s="131"/>
      <c r="G34" s="131"/>
      <c r="H34" s="131"/>
      <c r="I34" s="131"/>
      <c r="J34" s="131"/>
      <c r="K34" s="131"/>
      <c r="L34" s="131"/>
      <c r="M34" s="131"/>
      <c r="N34" s="131"/>
      <c r="O34" s="131"/>
      <c r="P34" s="131"/>
      <c r="Q34" s="131"/>
    </row>
    <row r="35" spans="1:17" ht="14.45" customHeight="1" x14ac:dyDescent="0.2">
      <c r="A35" s="136" t="s">
        <v>60</v>
      </c>
      <c r="B35" s="131"/>
      <c r="C35" s="131"/>
      <c r="D35" s="131"/>
      <c r="E35" s="131"/>
      <c r="F35" s="131"/>
      <c r="G35" s="131"/>
      <c r="H35" s="131"/>
      <c r="I35" s="131"/>
      <c r="J35" s="131"/>
      <c r="K35" s="131"/>
      <c r="L35" s="131"/>
      <c r="M35" s="131"/>
      <c r="N35" s="131"/>
      <c r="O35" s="131"/>
      <c r="P35" s="131"/>
      <c r="Q35" s="131"/>
    </row>
  </sheetData>
  <autoFilter ref="A5:A31" xr:uid="{00000000-0009-0000-0000-000005000000}"/>
  <mergeCells count="3">
    <mergeCell ref="A1:Q1"/>
    <mergeCell ref="B3:O3"/>
    <mergeCell ref="P4:Q4"/>
  </mergeCells>
  <phoneticPr fontId="61" type="noConversion"/>
  <hyperlinks>
    <hyperlink ref="A2" location="Obsah!A1" display="Zpět na Obsah  KL 01  1.-4.měsíc" xr:uid="{CD38EE03-9B83-4C4C-A5C4-55406E1B41CB}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6">
    <tabColor theme="0" tint="-0.249977111117893"/>
    <pageSetUpPr fitToPage="1"/>
  </sheetPr>
  <dimension ref="A1:M818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ColWidth="8.85546875" defaultRowHeight="14.45" customHeight="1" x14ac:dyDescent="0.2"/>
  <cols>
    <col min="1" max="1" width="50" style="129" customWidth="1"/>
    <col min="2" max="11" width="10" style="129" customWidth="1"/>
    <col min="12" max="16384" width="8.85546875" style="129"/>
  </cols>
  <sheetData>
    <row r="1" spans="1:13" s="60" customFormat="1" ht="18.600000000000001" customHeight="1" thickBot="1" x14ac:dyDescent="0.35">
      <c r="A1" s="341" t="s">
        <v>61</v>
      </c>
      <c r="B1" s="341"/>
      <c r="C1" s="341"/>
      <c r="D1" s="341"/>
      <c r="E1" s="341"/>
      <c r="F1" s="341"/>
      <c r="G1" s="341"/>
      <c r="H1" s="346"/>
      <c r="I1" s="346"/>
      <c r="J1" s="346"/>
      <c r="K1" s="346"/>
    </row>
    <row r="2" spans="1:13" s="60" customFormat="1" ht="14.45" customHeight="1" thickBot="1" x14ac:dyDescent="0.25">
      <c r="A2" s="231" t="s">
        <v>265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3" ht="14.45" customHeight="1" x14ac:dyDescent="0.2">
      <c r="A3" s="76"/>
      <c r="B3" s="342" t="s">
        <v>62</v>
      </c>
      <c r="C3" s="343"/>
      <c r="D3" s="343"/>
      <c r="E3" s="343"/>
      <c r="F3" s="349" t="s">
        <v>63</v>
      </c>
      <c r="G3" s="343"/>
      <c r="H3" s="343"/>
      <c r="I3" s="343"/>
      <c r="J3" s="343"/>
      <c r="K3" s="350"/>
    </row>
    <row r="4" spans="1:13" ht="14.45" customHeight="1" x14ac:dyDescent="0.2">
      <c r="A4" s="77"/>
      <c r="B4" s="347"/>
      <c r="C4" s="348"/>
      <c r="D4" s="348"/>
      <c r="E4" s="348"/>
      <c r="F4" s="351" t="s">
        <v>259</v>
      </c>
      <c r="G4" s="353" t="s">
        <v>64</v>
      </c>
      <c r="H4" s="140" t="s">
        <v>140</v>
      </c>
      <c r="I4" s="351" t="s">
        <v>65</v>
      </c>
      <c r="J4" s="353" t="s">
        <v>257</v>
      </c>
      <c r="K4" s="354" t="s">
        <v>256</v>
      </c>
    </row>
    <row r="5" spans="1:13" ht="39" thickBot="1" x14ac:dyDescent="0.25">
      <c r="A5" s="78"/>
      <c r="B5" s="24" t="s">
        <v>263</v>
      </c>
      <c r="C5" s="25" t="s">
        <v>262</v>
      </c>
      <c r="D5" s="26" t="s">
        <v>261</v>
      </c>
      <c r="E5" s="26" t="s">
        <v>260</v>
      </c>
      <c r="F5" s="352"/>
      <c r="G5" s="352"/>
      <c r="H5" s="25" t="s">
        <v>258</v>
      </c>
      <c r="I5" s="352"/>
      <c r="J5" s="352"/>
      <c r="K5" s="355"/>
    </row>
    <row r="6" spans="1:13" ht="14.45" customHeight="1" x14ac:dyDescent="0.2">
      <c r="A6" s="464" t="s">
        <v>66</v>
      </c>
      <c r="B6" s="460">
        <v>-51899.199740846001</v>
      </c>
      <c r="C6" s="461">
        <v>73623.364960000094</v>
      </c>
      <c r="D6" s="461">
        <v>125522.56470084609</v>
      </c>
      <c r="E6" s="462">
        <v>-1.4185838187800923</v>
      </c>
      <c r="F6" s="460">
        <v>68231.295723700008</v>
      </c>
      <c r="G6" s="461">
        <v>62545.35441339168</v>
      </c>
      <c r="H6" s="461">
        <v>5811.2077499999996</v>
      </c>
      <c r="I6" s="461">
        <v>80790.908860000098</v>
      </c>
      <c r="J6" s="461">
        <v>18245.554446608417</v>
      </c>
      <c r="K6" s="463">
        <v>1.184074082180115</v>
      </c>
      <c r="L6" s="150"/>
      <c r="M6" s="459" t="str">
        <f t="shared" ref="M6:M69" si="0">IF(A6="HV","HV",IF(OR(LEFT(A6,16)="               5",LEFT(A6,16)="               6",LEFT(A6,16)="               7",LEFT(A6,16)="               8"),"X",""))</f>
        <v>HV</v>
      </c>
    </row>
    <row r="7" spans="1:13" ht="14.45" customHeight="1" x14ac:dyDescent="0.2">
      <c r="A7" s="464" t="s">
        <v>268</v>
      </c>
      <c r="B7" s="460">
        <v>52324.570935345997</v>
      </c>
      <c r="C7" s="461">
        <v>54895.15105</v>
      </c>
      <c r="D7" s="461">
        <v>2570.5801146540034</v>
      </c>
      <c r="E7" s="462">
        <v>1.0491275908947308</v>
      </c>
      <c r="F7" s="460">
        <v>57197.328630299999</v>
      </c>
      <c r="G7" s="461">
        <v>52430.884577775003</v>
      </c>
      <c r="H7" s="461">
        <v>6429.1158599999999</v>
      </c>
      <c r="I7" s="461">
        <v>53546.256359999999</v>
      </c>
      <c r="J7" s="461">
        <v>1115.3717822249964</v>
      </c>
      <c r="K7" s="463">
        <v>0.93616708406263116</v>
      </c>
      <c r="L7" s="150"/>
      <c r="M7" s="459" t="str">
        <f t="shared" si="0"/>
        <v/>
      </c>
    </row>
    <row r="8" spans="1:13" ht="14.45" customHeight="1" x14ac:dyDescent="0.2">
      <c r="A8" s="464" t="s">
        <v>269</v>
      </c>
      <c r="B8" s="460">
        <v>7492.0187071460996</v>
      </c>
      <c r="C8" s="461">
        <v>7695.8632900000002</v>
      </c>
      <c r="D8" s="461">
        <v>203.84458285390065</v>
      </c>
      <c r="E8" s="462">
        <v>1.0272082319628311</v>
      </c>
      <c r="F8" s="460">
        <v>8751.7362785999994</v>
      </c>
      <c r="G8" s="461">
        <v>8022.4249220499987</v>
      </c>
      <c r="H8" s="461">
        <v>935.68350999999996</v>
      </c>
      <c r="I8" s="461">
        <v>8403.76836</v>
      </c>
      <c r="J8" s="461">
        <v>381.34343795000132</v>
      </c>
      <c r="K8" s="463">
        <v>0.96024012749894438</v>
      </c>
      <c r="L8" s="150"/>
      <c r="M8" s="459" t="str">
        <f t="shared" si="0"/>
        <v/>
      </c>
    </row>
    <row r="9" spans="1:13" ht="14.45" customHeight="1" x14ac:dyDescent="0.2">
      <c r="A9" s="464" t="s">
        <v>270</v>
      </c>
      <c r="B9" s="460">
        <v>7485.6852852461006</v>
      </c>
      <c r="C9" s="461">
        <v>7689.7332900000001</v>
      </c>
      <c r="D9" s="461">
        <v>204.04800475389948</v>
      </c>
      <c r="E9" s="462">
        <v>1.0272584268478488</v>
      </c>
      <c r="F9" s="460">
        <v>8745.6252397999997</v>
      </c>
      <c r="G9" s="461">
        <v>8016.8231364833327</v>
      </c>
      <c r="H9" s="461">
        <v>935.28019999999992</v>
      </c>
      <c r="I9" s="461">
        <v>8398.5910500000009</v>
      </c>
      <c r="J9" s="461">
        <v>381.76791351666816</v>
      </c>
      <c r="K9" s="463">
        <v>0.96031911037981599</v>
      </c>
      <c r="L9" s="150"/>
      <c r="M9" s="459" t="str">
        <f t="shared" si="0"/>
        <v/>
      </c>
    </row>
    <row r="10" spans="1:13" ht="14.45" customHeight="1" x14ac:dyDescent="0.2">
      <c r="A10" s="464" t="s">
        <v>271</v>
      </c>
      <c r="B10" s="460">
        <v>0</v>
      </c>
      <c r="C10" s="461">
        <v>3.1800000000000001E-3</v>
      </c>
      <c r="D10" s="461">
        <v>3.1800000000000001E-3</v>
      </c>
      <c r="E10" s="462">
        <v>0</v>
      </c>
      <c r="F10" s="460">
        <v>0</v>
      </c>
      <c r="G10" s="461">
        <v>0</v>
      </c>
      <c r="H10" s="461">
        <v>0</v>
      </c>
      <c r="I10" s="461">
        <v>3.82E-3</v>
      </c>
      <c r="J10" s="461">
        <v>3.82E-3</v>
      </c>
      <c r="K10" s="463">
        <v>0</v>
      </c>
      <c r="L10" s="150"/>
      <c r="M10" s="459" t="str">
        <f t="shared" si="0"/>
        <v>X</v>
      </c>
    </row>
    <row r="11" spans="1:13" ht="14.45" customHeight="1" x14ac:dyDescent="0.2">
      <c r="A11" s="464" t="s">
        <v>272</v>
      </c>
      <c r="B11" s="460">
        <v>0</v>
      </c>
      <c r="C11" s="461">
        <v>3.1800000000000001E-3</v>
      </c>
      <c r="D11" s="461">
        <v>3.1800000000000001E-3</v>
      </c>
      <c r="E11" s="462">
        <v>0</v>
      </c>
      <c r="F11" s="460">
        <v>0</v>
      </c>
      <c r="G11" s="461">
        <v>0</v>
      </c>
      <c r="H11" s="461">
        <v>0</v>
      </c>
      <c r="I11" s="461">
        <v>3.82E-3</v>
      </c>
      <c r="J11" s="461">
        <v>3.82E-3</v>
      </c>
      <c r="K11" s="463">
        <v>0</v>
      </c>
      <c r="L11" s="150"/>
      <c r="M11" s="459" t="str">
        <f t="shared" si="0"/>
        <v/>
      </c>
    </row>
    <row r="12" spans="1:13" ht="14.45" customHeight="1" x14ac:dyDescent="0.2">
      <c r="A12" s="464" t="s">
        <v>273</v>
      </c>
      <c r="B12" s="460">
        <v>179.99999990000001</v>
      </c>
      <c r="C12" s="461">
        <v>325.46665000000002</v>
      </c>
      <c r="D12" s="461">
        <v>145.46665010000001</v>
      </c>
      <c r="E12" s="462">
        <v>1.8081480565600823</v>
      </c>
      <c r="F12" s="460">
        <v>335</v>
      </c>
      <c r="G12" s="461">
        <v>307.08333333333337</v>
      </c>
      <c r="H12" s="461">
        <v>18.613189999999999</v>
      </c>
      <c r="I12" s="461">
        <v>322.42397</v>
      </c>
      <c r="J12" s="461">
        <v>15.340636666666626</v>
      </c>
      <c r="K12" s="463">
        <v>0.9624596119402985</v>
      </c>
      <c r="L12" s="150"/>
      <c r="M12" s="459" t="str">
        <f t="shared" si="0"/>
        <v>X</v>
      </c>
    </row>
    <row r="13" spans="1:13" ht="14.45" customHeight="1" x14ac:dyDescent="0.2">
      <c r="A13" s="464" t="s">
        <v>274</v>
      </c>
      <c r="B13" s="460">
        <v>179.99999990000001</v>
      </c>
      <c r="C13" s="461">
        <v>312.86329000000001</v>
      </c>
      <c r="D13" s="461">
        <v>132.8632901</v>
      </c>
      <c r="E13" s="462">
        <v>1.7381293898545163</v>
      </c>
      <c r="F13" s="460">
        <v>335</v>
      </c>
      <c r="G13" s="461">
        <v>307.08333333333337</v>
      </c>
      <c r="H13" s="461">
        <v>18.613189999999999</v>
      </c>
      <c r="I13" s="461">
        <v>322.42397</v>
      </c>
      <c r="J13" s="461">
        <v>15.340636666666626</v>
      </c>
      <c r="K13" s="463">
        <v>0.9624596119402985</v>
      </c>
      <c r="L13" s="150"/>
      <c r="M13" s="459" t="str">
        <f t="shared" si="0"/>
        <v/>
      </c>
    </row>
    <row r="14" spans="1:13" ht="14.45" customHeight="1" x14ac:dyDescent="0.2">
      <c r="A14" s="464" t="s">
        <v>275</v>
      </c>
      <c r="B14" s="460">
        <v>0</v>
      </c>
      <c r="C14" s="461">
        <v>12.60336</v>
      </c>
      <c r="D14" s="461">
        <v>12.60336</v>
      </c>
      <c r="E14" s="462">
        <v>0</v>
      </c>
      <c r="F14" s="460">
        <v>0</v>
      </c>
      <c r="G14" s="461">
        <v>0</v>
      </c>
      <c r="H14" s="461">
        <v>0</v>
      </c>
      <c r="I14" s="461">
        <v>0</v>
      </c>
      <c r="J14" s="461">
        <v>0</v>
      </c>
      <c r="K14" s="463">
        <v>0</v>
      </c>
      <c r="L14" s="150"/>
      <c r="M14" s="459" t="str">
        <f t="shared" si="0"/>
        <v/>
      </c>
    </row>
    <row r="15" spans="1:13" ht="14.45" customHeight="1" x14ac:dyDescent="0.2">
      <c r="A15" s="464" t="s">
        <v>276</v>
      </c>
      <c r="B15" s="460">
        <v>6436.8461539460995</v>
      </c>
      <c r="C15" s="461">
        <v>6393.1049800000001</v>
      </c>
      <c r="D15" s="461">
        <v>-43.74117394609948</v>
      </c>
      <c r="E15" s="462">
        <v>0.99320456433166671</v>
      </c>
      <c r="F15" s="460">
        <v>7390.0000005000002</v>
      </c>
      <c r="G15" s="461">
        <v>6774.1666671250005</v>
      </c>
      <c r="H15" s="461">
        <v>822.12542000000008</v>
      </c>
      <c r="I15" s="461">
        <v>7064.0855099999999</v>
      </c>
      <c r="J15" s="461">
        <v>289.91884287499943</v>
      </c>
      <c r="K15" s="463">
        <v>0.95589790385954676</v>
      </c>
      <c r="L15" s="150"/>
      <c r="M15" s="459" t="str">
        <f t="shared" si="0"/>
        <v>X</v>
      </c>
    </row>
    <row r="16" spans="1:13" ht="14.45" customHeight="1" x14ac:dyDescent="0.2">
      <c r="A16" s="464" t="s">
        <v>277</v>
      </c>
      <c r="B16" s="460">
        <v>5395</v>
      </c>
      <c r="C16" s="461">
        <v>5376.2690499999999</v>
      </c>
      <c r="D16" s="461">
        <v>-18.730950000000121</v>
      </c>
      <c r="E16" s="462">
        <v>0.99652809082483784</v>
      </c>
      <c r="F16" s="460">
        <v>6265.0000001999997</v>
      </c>
      <c r="G16" s="461">
        <v>5742.9166668500002</v>
      </c>
      <c r="H16" s="461">
        <v>699.0704300000001</v>
      </c>
      <c r="I16" s="461">
        <v>5876.8182999999999</v>
      </c>
      <c r="J16" s="461">
        <v>133.90163314999972</v>
      </c>
      <c r="K16" s="463">
        <v>0.93803963285114</v>
      </c>
      <c r="L16" s="150"/>
      <c r="M16" s="459" t="str">
        <f t="shared" si="0"/>
        <v/>
      </c>
    </row>
    <row r="17" spans="1:13" ht="14.45" customHeight="1" x14ac:dyDescent="0.2">
      <c r="A17" s="464" t="s">
        <v>278</v>
      </c>
      <c r="B17" s="460">
        <v>620</v>
      </c>
      <c r="C17" s="461">
        <v>588.57528000000002</v>
      </c>
      <c r="D17" s="461">
        <v>-31.424719999999979</v>
      </c>
      <c r="E17" s="462">
        <v>0.94931496774193547</v>
      </c>
      <c r="F17" s="460">
        <v>683</v>
      </c>
      <c r="G17" s="461">
        <v>626.08333333333326</v>
      </c>
      <c r="H17" s="461">
        <v>73.476869999999991</v>
      </c>
      <c r="I17" s="461">
        <v>765.46471999999994</v>
      </c>
      <c r="J17" s="461">
        <v>139.38138666666669</v>
      </c>
      <c r="K17" s="463">
        <v>1.1207389751098096</v>
      </c>
      <c r="L17" s="150"/>
      <c r="M17" s="459" t="str">
        <f t="shared" si="0"/>
        <v/>
      </c>
    </row>
    <row r="18" spans="1:13" ht="14.45" customHeight="1" x14ac:dyDescent="0.2">
      <c r="A18" s="464" t="s">
        <v>279</v>
      </c>
      <c r="B18" s="460">
        <v>20.000000100000001</v>
      </c>
      <c r="C18" s="461">
        <v>21.231390000000001</v>
      </c>
      <c r="D18" s="461">
        <v>1.2313898999999999</v>
      </c>
      <c r="E18" s="462">
        <v>1.0615694946921526</v>
      </c>
      <c r="F18" s="460">
        <v>29.999999899999999</v>
      </c>
      <c r="G18" s="461">
        <v>27.499999908333329</v>
      </c>
      <c r="H18" s="461">
        <v>1.7611300000000001</v>
      </c>
      <c r="I18" s="461">
        <v>24.091900000000003</v>
      </c>
      <c r="J18" s="461">
        <v>-3.4080999083333268</v>
      </c>
      <c r="K18" s="463">
        <v>0.80306333601021118</v>
      </c>
      <c r="L18" s="150"/>
      <c r="M18" s="459" t="str">
        <f t="shared" si="0"/>
        <v/>
      </c>
    </row>
    <row r="19" spans="1:13" ht="14.45" customHeight="1" x14ac:dyDescent="0.2">
      <c r="A19" s="464" t="s">
        <v>280</v>
      </c>
      <c r="B19" s="460">
        <v>380</v>
      </c>
      <c r="C19" s="461">
        <v>373.66548</v>
      </c>
      <c r="D19" s="461">
        <v>-6.3345199999999977</v>
      </c>
      <c r="E19" s="462">
        <v>0.98333021052631575</v>
      </c>
      <c r="F19" s="460">
        <v>380</v>
      </c>
      <c r="G19" s="461">
        <v>348.33333333333337</v>
      </c>
      <c r="H19" s="461">
        <v>26.038130000000002</v>
      </c>
      <c r="I19" s="461">
        <v>257.08364999999998</v>
      </c>
      <c r="J19" s="461">
        <v>-91.249683333333394</v>
      </c>
      <c r="K19" s="463">
        <v>0.67653592105263149</v>
      </c>
      <c r="L19" s="150"/>
      <c r="M19" s="459" t="str">
        <f t="shared" si="0"/>
        <v/>
      </c>
    </row>
    <row r="20" spans="1:13" ht="14.45" customHeight="1" x14ac:dyDescent="0.2">
      <c r="A20" s="464" t="s">
        <v>281</v>
      </c>
      <c r="B20" s="460">
        <v>1.84615384615385</v>
      </c>
      <c r="C20" s="461">
        <v>0.4884</v>
      </c>
      <c r="D20" s="461">
        <v>-1.3577538461538501</v>
      </c>
      <c r="E20" s="462">
        <v>0.26454999999999945</v>
      </c>
      <c r="F20" s="460">
        <v>2.0000003999999998</v>
      </c>
      <c r="G20" s="461">
        <v>1.8333336999999996</v>
      </c>
      <c r="H20" s="461">
        <v>0</v>
      </c>
      <c r="I20" s="461">
        <v>0</v>
      </c>
      <c r="J20" s="461">
        <v>-1.8333336999999996</v>
      </c>
      <c r="K20" s="463">
        <v>0</v>
      </c>
      <c r="L20" s="150"/>
      <c r="M20" s="459" t="str">
        <f t="shared" si="0"/>
        <v/>
      </c>
    </row>
    <row r="21" spans="1:13" ht="14.45" customHeight="1" x14ac:dyDescent="0.2">
      <c r="A21" s="464" t="s">
        <v>282</v>
      </c>
      <c r="B21" s="460">
        <v>20</v>
      </c>
      <c r="C21" s="461">
        <v>32.450580000000002</v>
      </c>
      <c r="D21" s="461">
        <v>12.450580000000002</v>
      </c>
      <c r="E21" s="462">
        <v>1.6225290000000001</v>
      </c>
      <c r="F21" s="460">
        <v>30</v>
      </c>
      <c r="G21" s="461">
        <v>27.5</v>
      </c>
      <c r="H21" s="461">
        <v>20.819659999999999</v>
      </c>
      <c r="I21" s="461">
        <v>118.79097999999999</v>
      </c>
      <c r="J21" s="461">
        <v>91.29097999999999</v>
      </c>
      <c r="K21" s="463">
        <v>3.959699333333333</v>
      </c>
      <c r="L21" s="150"/>
      <c r="M21" s="459" t="str">
        <f t="shared" si="0"/>
        <v/>
      </c>
    </row>
    <row r="22" spans="1:13" ht="14.45" customHeight="1" x14ac:dyDescent="0.2">
      <c r="A22" s="464" t="s">
        <v>283</v>
      </c>
      <c r="B22" s="460">
        <v>0</v>
      </c>
      <c r="C22" s="461">
        <v>0</v>
      </c>
      <c r="D22" s="461">
        <v>0</v>
      </c>
      <c r="E22" s="462">
        <v>0</v>
      </c>
      <c r="F22" s="460">
        <v>0</v>
      </c>
      <c r="G22" s="461">
        <v>0</v>
      </c>
      <c r="H22" s="461">
        <v>0</v>
      </c>
      <c r="I22" s="461">
        <v>1.09626</v>
      </c>
      <c r="J22" s="461">
        <v>1.09626</v>
      </c>
      <c r="K22" s="463">
        <v>0</v>
      </c>
      <c r="L22" s="150"/>
      <c r="M22" s="459" t="str">
        <f t="shared" si="0"/>
        <v/>
      </c>
    </row>
    <row r="23" spans="1:13" ht="14.45" customHeight="1" x14ac:dyDescent="0.2">
      <c r="A23" s="464" t="s">
        <v>284</v>
      </c>
      <c r="B23" s="460">
        <v>0</v>
      </c>
      <c r="C23" s="461">
        <v>0.42480000000000001</v>
      </c>
      <c r="D23" s="461">
        <v>0.42480000000000001</v>
      </c>
      <c r="E23" s="462">
        <v>0</v>
      </c>
      <c r="F23" s="460">
        <v>0</v>
      </c>
      <c r="G23" s="461">
        <v>0</v>
      </c>
      <c r="H23" s="461">
        <v>0</v>
      </c>
      <c r="I23" s="461">
        <v>0</v>
      </c>
      <c r="J23" s="461">
        <v>0</v>
      </c>
      <c r="K23" s="463">
        <v>0</v>
      </c>
      <c r="L23" s="150"/>
      <c r="M23" s="459" t="str">
        <f t="shared" si="0"/>
        <v/>
      </c>
    </row>
    <row r="24" spans="1:13" ht="14.45" customHeight="1" x14ac:dyDescent="0.2">
      <c r="A24" s="464" t="s">
        <v>285</v>
      </c>
      <c r="B24" s="460">
        <v>0</v>
      </c>
      <c r="C24" s="461">
        <v>0</v>
      </c>
      <c r="D24" s="461">
        <v>0</v>
      </c>
      <c r="E24" s="462">
        <v>0</v>
      </c>
      <c r="F24" s="460">
        <v>0</v>
      </c>
      <c r="G24" s="461">
        <v>0</v>
      </c>
      <c r="H24" s="461">
        <v>0.95920000000000005</v>
      </c>
      <c r="I24" s="461">
        <v>20.739699999999999</v>
      </c>
      <c r="J24" s="461">
        <v>20.739699999999999</v>
      </c>
      <c r="K24" s="463">
        <v>0</v>
      </c>
      <c r="L24" s="150"/>
      <c r="M24" s="459" t="str">
        <f t="shared" si="0"/>
        <v/>
      </c>
    </row>
    <row r="25" spans="1:13" ht="14.45" customHeight="1" x14ac:dyDescent="0.2">
      <c r="A25" s="464" t="s">
        <v>286</v>
      </c>
      <c r="B25" s="460">
        <v>781.67771189999996</v>
      </c>
      <c r="C25" s="461">
        <v>776.05819999999994</v>
      </c>
      <c r="D25" s="461">
        <v>-5.6195119000000204</v>
      </c>
      <c r="E25" s="462">
        <v>0.99281096056027895</v>
      </c>
      <c r="F25" s="460">
        <v>876.67851940000003</v>
      </c>
      <c r="G25" s="461">
        <v>803.6219761166667</v>
      </c>
      <c r="H25" s="461">
        <v>83.281329999999997</v>
      </c>
      <c r="I25" s="461">
        <v>783.15254000000004</v>
      </c>
      <c r="J25" s="461">
        <v>-20.469436116666657</v>
      </c>
      <c r="K25" s="463">
        <v>0.89331781567545498</v>
      </c>
      <c r="L25" s="150"/>
      <c r="M25" s="459" t="str">
        <f t="shared" si="0"/>
        <v>X</v>
      </c>
    </row>
    <row r="26" spans="1:13" ht="14.45" customHeight="1" x14ac:dyDescent="0.2">
      <c r="A26" s="464" t="s">
        <v>287</v>
      </c>
      <c r="B26" s="460">
        <v>0</v>
      </c>
      <c r="C26" s="461">
        <v>3.7711199999999998</v>
      </c>
      <c r="D26" s="461">
        <v>3.7711199999999998</v>
      </c>
      <c r="E26" s="462">
        <v>0</v>
      </c>
      <c r="F26" s="460">
        <v>0</v>
      </c>
      <c r="G26" s="461">
        <v>0</v>
      </c>
      <c r="H26" s="461">
        <v>0</v>
      </c>
      <c r="I26" s="461">
        <v>0</v>
      </c>
      <c r="J26" s="461">
        <v>0</v>
      </c>
      <c r="K26" s="463">
        <v>0</v>
      </c>
      <c r="L26" s="150"/>
      <c r="M26" s="459" t="str">
        <f t="shared" si="0"/>
        <v/>
      </c>
    </row>
    <row r="27" spans="1:13" ht="14.45" customHeight="1" x14ac:dyDescent="0.2">
      <c r="A27" s="464" t="s">
        <v>288</v>
      </c>
      <c r="B27" s="460">
        <v>10</v>
      </c>
      <c r="C27" s="461">
        <v>9.5809800000000003</v>
      </c>
      <c r="D27" s="461">
        <v>-0.41901999999999973</v>
      </c>
      <c r="E27" s="462">
        <v>0.95809800000000001</v>
      </c>
      <c r="F27" s="460">
        <v>10</v>
      </c>
      <c r="G27" s="461">
        <v>9.1666666666666679</v>
      </c>
      <c r="H27" s="461">
        <v>0.77536000000000005</v>
      </c>
      <c r="I27" s="461">
        <v>9.1230400000000014</v>
      </c>
      <c r="J27" s="461">
        <v>-4.362666666666648E-2</v>
      </c>
      <c r="K27" s="463">
        <v>0.91230400000000011</v>
      </c>
      <c r="L27" s="150"/>
      <c r="M27" s="459" t="str">
        <f t="shared" si="0"/>
        <v/>
      </c>
    </row>
    <row r="28" spans="1:13" ht="14.45" customHeight="1" x14ac:dyDescent="0.2">
      <c r="A28" s="464" t="s">
        <v>289</v>
      </c>
      <c r="B28" s="460">
        <v>24.999999899999999</v>
      </c>
      <c r="C28" s="461">
        <v>27.258189999999999</v>
      </c>
      <c r="D28" s="461">
        <v>2.2581901000000002</v>
      </c>
      <c r="E28" s="462">
        <v>1.0903276043613104</v>
      </c>
      <c r="F28" s="460">
        <v>24.999999899999999</v>
      </c>
      <c r="G28" s="461">
        <v>22.916666575000001</v>
      </c>
      <c r="H28" s="461">
        <v>0.69487999999999994</v>
      </c>
      <c r="I28" s="461">
        <v>16.24006</v>
      </c>
      <c r="J28" s="461">
        <v>-6.676606575000001</v>
      </c>
      <c r="K28" s="463">
        <v>0.64960240259840962</v>
      </c>
      <c r="L28" s="150"/>
      <c r="M28" s="459" t="str">
        <f t="shared" si="0"/>
        <v/>
      </c>
    </row>
    <row r="29" spans="1:13" ht="14.45" customHeight="1" x14ac:dyDescent="0.2">
      <c r="A29" s="464" t="s">
        <v>290</v>
      </c>
      <c r="B29" s="460">
        <v>80.000000100000008</v>
      </c>
      <c r="C29" s="461">
        <v>77.508210000000005</v>
      </c>
      <c r="D29" s="461">
        <v>-2.4917901000000029</v>
      </c>
      <c r="E29" s="462">
        <v>0.96885262378893422</v>
      </c>
      <c r="F29" s="460">
        <v>80.000000100000008</v>
      </c>
      <c r="G29" s="461">
        <v>73.333333425000006</v>
      </c>
      <c r="H29" s="461">
        <v>3.43987</v>
      </c>
      <c r="I29" s="461">
        <v>55.892940000000003</v>
      </c>
      <c r="J29" s="461">
        <v>-17.440393425000003</v>
      </c>
      <c r="K29" s="463">
        <v>0.69866174912667278</v>
      </c>
      <c r="L29" s="150"/>
      <c r="M29" s="459" t="str">
        <f t="shared" si="0"/>
        <v/>
      </c>
    </row>
    <row r="30" spans="1:13" ht="14.45" customHeight="1" x14ac:dyDescent="0.2">
      <c r="A30" s="464" t="s">
        <v>291</v>
      </c>
      <c r="B30" s="460">
        <v>0</v>
      </c>
      <c r="C30" s="461">
        <v>0.31348999999999999</v>
      </c>
      <c r="D30" s="461">
        <v>0.31348999999999999</v>
      </c>
      <c r="E30" s="462">
        <v>0</v>
      </c>
      <c r="F30" s="460">
        <v>0</v>
      </c>
      <c r="G30" s="461">
        <v>0</v>
      </c>
      <c r="H30" s="461">
        <v>0</v>
      </c>
      <c r="I30" s="461">
        <v>0.52515000000000001</v>
      </c>
      <c r="J30" s="461">
        <v>0.52515000000000001</v>
      </c>
      <c r="K30" s="463">
        <v>0</v>
      </c>
      <c r="L30" s="150"/>
      <c r="M30" s="459" t="str">
        <f t="shared" si="0"/>
        <v/>
      </c>
    </row>
    <row r="31" spans="1:13" ht="14.45" customHeight="1" x14ac:dyDescent="0.2">
      <c r="A31" s="464" t="s">
        <v>292</v>
      </c>
      <c r="B31" s="460">
        <v>0</v>
      </c>
      <c r="C31" s="461">
        <v>0.15174000000000001</v>
      </c>
      <c r="D31" s="461">
        <v>0.15174000000000001</v>
      </c>
      <c r="E31" s="462">
        <v>0</v>
      </c>
      <c r="F31" s="460">
        <v>0</v>
      </c>
      <c r="G31" s="461">
        <v>0</v>
      </c>
      <c r="H31" s="461">
        <v>0</v>
      </c>
      <c r="I31" s="461">
        <v>0</v>
      </c>
      <c r="J31" s="461">
        <v>0</v>
      </c>
      <c r="K31" s="463">
        <v>0</v>
      </c>
      <c r="L31" s="150"/>
      <c r="M31" s="459" t="str">
        <f t="shared" si="0"/>
        <v/>
      </c>
    </row>
    <row r="32" spans="1:13" ht="14.45" customHeight="1" x14ac:dyDescent="0.2">
      <c r="A32" s="464" t="s">
        <v>293</v>
      </c>
      <c r="B32" s="460">
        <v>205.12507870000002</v>
      </c>
      <c r="C32" s="461">
        <v>153.61301</v>
      </c>
      <c r="D32" s="461">
        <v>-51.512068700000015</v>
      </c>
      <c r="E32" s="462">
        <v>0.74887483760414508</v>
      </c>
      <c r="F32" s="460">
        <v>300.12588620000002</v>
      </c>
      <c r="G32" s="461">
        <v>275.11539568333336</v>
      </c>
      <c r="H32" s="461">
        <v>43.765900000000002</v>
      </c>
      <c r="I32" s="461">
        <v>236.81867000000003</v>
      </c>
      <c r="J32" s="461">
        <v>-38.296725683333335</v>
      </c>
      <c r="K32" s="463">
        <v>0.78906445891237487</v>
      </c>
      <c r="L32" s="150"/>
      <c r="M32" s="459" t="str">
        <f t="shared" si="0"/>
        <v/>
      </c>
    </row>
    <row r="33" spans="1:13" ht="14.45" customHeight="1" x14ac:dyDescent="0.2">
      <c r="A33" s="464" t="s">
        <v>294</v>
      </c>
      <c r="B33" s="460">
        <v>0</v>
      </c>
      <c r="C33" s="461">
        <v>6.4889999999999999</v>
      </c>
      <c r="D33" s="461">
        <v>6.4889999999999999</v>
      </c>
      <c r="E33" s="462">
        <v>0</v>
      </c>
      <c r="F33" s="460">
        <v>0</v>
      </c>
      <c r="G33" s="461">
        <v>0</v>
      </c>
      <c r="H33" s="461">
        <v>0</v>
      </c>
      <c r="I33" s="461">
        <v>3.39629</v>
      </c>
      <c r="J33" s="461">
        <v>3.39629</v>
      </c>
      <c r="K33" s="463">
        <v>0</v>
      </c>
      <c r="L33" s="150"/>
      <c r="M33" s="459" t="str">
        <f t="shared" si="0"/>
        <v/>
      </c>
    </row>
    <row r="34" spans="1:13" ht="14.45" customHeight="1" x14ac:dyDescent="0.2">
      <c r="A34" s="464" t="s">
        <v>295</v>
      </c>
      <c r="B34" s="460">
        <v>180.00000009999999</v>
      </c>
      <c r="C34" s="461">
        <v>189.96470000000002</v>
      </c>
      <c r="D34" s="461">
        <v>9.9646999000000278</v>
      </c>
      <c r="E34" s="462">
        <v>1.0553594438581337</v>
      </c>
      <c r="F34" s="460">
        <v>180.00000009999999</v>
      </c>
      <c r="G34" s="461">
        <v>165.00000009166666</v>
      </c>
      <c r="H34" s="461">
        <v>9.6610800000000001</v>
      </c>
      <c r="I34" s="461">
        <v>171.60720999999998</v>
      </c>
      <c r="J34" s="461">
        <v>6.6072099083333171</v>
      </c>
      <c r="K34" s="463">
        <v>0.95337338835923691</v>
      </c>
      <c r="L34" s="150"/>
      <c r="M34" s="459" t="str">
        <f t="shared" si="0"/>
        <v/>
      </c>
    </row>
    <row r="35" spans="1:13" ht="14.45" customHeight="1" x14ac:dyDescent="0.2">
      <c r="A35" s="464" t="s">
        <v>296</v>
      </c>
      <c r="B35" s="460">
        <v>281.55263309999998</v>
      </c>
      <c r="C35" s="461">
        <v>307.40776</v>
      </c>
      <c r="D35" s="461">
        <v>25.855126900000016</v>
      </c>
      <c r="E35" s="462">
        <v>1.091830527796261</v>
      </c>
      <c r="F35" s="460">
        <v>281.55263309999998</v>
      </c>
      <c r="G35" s="461">
        <v>258.08991367499999</v>
      </c>
      <c r="H35" s="461">
        <v>24.944240000000001</v>
      </c>
      <c r="I35" s="461">
        <v>289.54917999999998</v>
      </c>
      <c r="J35" s="461">
        <v>31.459266324999987</v>
      </c>
      <c r="K35" s="463">
        <v>1.0284016058097381</v>
      </c>
      <c r="L35" s="150"/>
      <c r="M35" s="459" t="str">
        <f t="shared" si="0"/>
        <v/>
      </c>
    </row>
    <row r="36" spans="1:13" ht="14.45" customHeight="1" x14ac:dyDescent="0.2">
      <c r="A36" s="464" t="s">
        <v>297</v>
      </c>
      <c r="B36" s="460">
        <v>85.161419500000008</v>
      </c>
      <c r="C36" s="461">
        <v>53.718629999999997</v>
      </c>
      <c r="D36" s="461">
        <v>-31.442789500000011</v>
      </c>
      <c r="E36" s="462">
        <v>0.63078598637027172</v>
      </c>
      <c r="F36" s="460">
        <v>93.946719999999999</v>
      </c>
      <c r="G36" s="461">
        <v>86.117826666666673</v>
      </c>
      <c r="H36" s="461">
        <v>4.3884600000000002</v>
      </c>
      <c r="I36" s="461">
        <v>127.64100999999999</v>
      </c>
      <c r="J36" s="461">
        <v>41.523183333333321</v>
      </c>
      <c r="K36" s="463">
        <v>1.3586531812925453</v>
      </c>
      <c r="L36" s="150"/>
      <c r="M36" s="459" t="str">
        <f t="shared" si="0"/>
        <v>X</v>
      </c>
    </row>
    <row r="37" spans="1:13" ht="14.45" customHeight="1" x14ac:dyDescent="0.2">
      <c r="A37" s="464" t="s">
        <v>298</v>
      </c>
      <c r="B37" s="460">
        <v>0</v>
      </c>
      <c r="C37" s="461">
        <v>1</v>
      </c>
      <c r="D37" s="461">
        <v>1</v>
      </c>
      <c r="E37" s="462">
        <v>0</v>
      </c>
      <c r="F37" s="460">
        <v>0</v>
      </c>
      <c r="G37" s="461">
        <v>0</v>
      </c>
      <c r="H37" s="461">
        <v>0</v>
      </c>
      <c r="I37" s="461">
        <v>0</v>
      </c>
      <c r="J37" s="461">
        <v>0</v>
      </c>
      <c r="K37" s="463">
        <v>0</v>
      </c>
      <c r="L37" s="150"/>
      <c r="M37" s="459" t="str">
        <f t="shared" si="0"/>
        <v/>
      </c>
    </row>
    <row r="38" spans="1:13" ht="14.45" customHeight="1" x14ac:dyDescent="0.2">
      <c r="A38" s="464" t="s">
        <v>299</v>
      </c>
      <c r="B38" s="460">
        <v>1.7010648000000002</v>
      </c>
      <c r="C38" s="461">
        <v>5.6108700000000002</v>
      </c>
      <c r="D38" s="461">
        <v>3.9098052000000001</v>
      </c>
      <c r="E38" s="462">
        <v>3.2984457734943429</v>
      </c>
      <c r="F38" s="460">
        <v>1.7010648000000002</v>
      </c>
      <c r="G38" s="461">
        <v>1.5593094000000001</v>
      </c>
      <c r="H38" s="461">
        <v>0</v>
      </c>
      <c r="I38" s="461">
        <v>4.6120000000000001</v>
      </c>
      <c r="J38" s="461">
        <v>3.0526906</v>
      </c>
      <c r="K38" s="463">
        <v>2.7112429814549097</v>
      </c>
      <c r="L38" s="150"/>
      <c r="M38" s="459" t="str">
        <f t="shared" si="0"/>
        <v/>
      </c>
    </row>
    <row r="39" spans="1:13" ht="14.45" customHeight="1" x14ac:dyDescent="0.2">
      <c r="A39" s="464" t="s">
        <v>300</v>
      </c>
      <c r="B39" s="460">
        <v>83.460354699999996</v>
      </c>
      <c r="C39" s="461">
        <v>47.107759999999999</v>
      </c>
      <c r="D39" s="461">
        <v>-36.352594699999997</v>
      </c>
      <c r="E39" s="462">
        <v>0.56443277972313721</v>
      </c>
      <c r="F39" s="460">
        <v>92.245655199999987</v>
      </c>
      <c r="G39" s="461">
        <v>84.558517266666655</v>
      </c>
      <c r="H39" s="461">
        <v>4.3884600000000002</v>
      </c>
      <c r="I39" s="461">
        <v>123.02901</v>
      </c>
      <c r="J39" s="461">
        <v>38.470492733333344</v>
      </c>
      <c r="K39" s="463">
        <v>1.3337106201181821</v>
      </c>
      <c r="L39" s="150"/>
      <c r="M39" s="459" t="str">
        <f t="shared" si="0"/>
        <v/>
      </c>
    </row>
    <row r="40" spans="1:13" ht="14.45" customHeight="1" x14ac:dyDescent="0.2">
      <c r="A40" s="464" t="s">
        <v>301</v>
      </c>
      <c r="B40" s="460">
        <v>2</v>
      </c>
      <c r="C40" s="461">
        <v>141.11765</v>
      </c>
      <c r="D40" s="461">
        <v>139.11765</v>
      </c>
      <c r="E40" s="462">
        <v>70.558824999999999</v>
      </c>
      <c r="F40" s="460">
        <v>49.999999900000006</v>
      </c>
      <c r="G40" s="461">
        <v>45.833333241666672</v>
      </c>
      <c r="H40" s="461">
        <v>6.8718000000000004</v>
      </c>
      <c r="I40" s="461">
        <v>101.2842</v>
      </c>
      <c r="J40" s="461">
        <v>55.450866758333326</v>
      </c>
      <c r="K40" s="463">
        <v>2.0256840040513677</v>
      </c>
      <c r="L40" s="150"/>
      <c r="M40" s="459" t="str">
        <f t="shared" si="0"/>
        <v>X</v>
      </c>
    </row>
    <row r="41" spans="1:13" ht="14.45" customHeight="1" x14ac:dyDescent="0.2">
      <c r="A41" s="464" t="s">
        <v>302</v>
      </c>
      <c r="B41" s="460">
        <v>0</v>
      </c>
      <c r="C41" s="461">
        <v>6.4136199999999999</v>
      </c>
      <c r="D41" s="461">
        <v>6.4136199999999999</v>
      </c>
      <c r="E41" s="462">
        <v>0</v>
      </c>
      <c r="F41" s="460">
        <v>0</v>
      </c>
      <c r="G41" s="461">
        <v>0</v>
      </c>
      <c r="H41" s="461">
        <v>2.1138400000000002</v>
      </c>
      <c r="I41" s="461">
        <v>6.7692399999999999</v>
      </c>
      <c r="J41" s="461">
        <v>6.7692399999999999</v>
      </c>
      <c r="K41" s="463">
        <v>0</v>
      </c>
      <c r="L41" s="150"/>
      <c r="M41" s="459" t="str">
        <f t="shared" si="0"/>
        <v/>
      </c>
    </row>
    <row r="42" spans="1:13" ht="14.45" customHeight="1" x14ac:dyDescent="0.2">
      <c r="A42" s="464" t="s">
        <v>303</v>
      </c>
      <c r="B42" s="460">
        <v>2</v>
      </c>
      <c r="C42" s="461">
        <v>49.442059999999998</v>
      </c>
      <c r="D42" s="461">
        <v>47.442059999999998</v>
      </c>
      <c r="E42" s="462">
        <v>24.721029999999999</v>
      </c>
      <c r="F42" s="460">
        <v>49.999999900000006</v>
      </c>
      <c r="G42" s="461">
        <v>45.833333241666672</v>
      </c>
      <c r="H42" s="461">
        <v>2.9115000000000002</v>
      </c>
      <c r="I42" s="461">
        <v>85.618499999999997</v>
      </c>
      <c r="J42" s="461">
        <v>39.785166758333325</v>
      </c>
      <c r="K42" s="463">
        <v>1.7123700034247398</v>
      </c>
      <c r="L42" s="150"/>
      <c r="M42" s="459" t="str">
        <f t="shared" si="0"/>
        <v/>
      </c>
    </row>
    <row r="43" spans="1:13" ht="14.45" customHeight="1" x14ac:dyDescent="0.2">
      <c r="A43" s="464" t="s">
        <v>304</v>
      </c>
      <c r="B43" s="460">
        <v>0</v>
      </c>
      <c r="C43" s="461">
        <v>0</v>
      </c>
      <c r="D43" s="461">
        <v>0</v>
      </c>
      <c r="E43" s="462">
        <v>0</v>
      </c>
      <c r="F43" s="460">
        <v>0</v>
      </c>
      <c r="G43" s="461">
        <v>0</v>
      </c>
      <c r="H43" s="461">
        <v>1.84646</v>
      </c>
      <c r="I43" s="461">
        <v>1.84646</v>
      </c>
      <c r="J43" s="461">
        <v>1.84646</v>
      </c>
      <c r="K43" s="463">
        <v>0</v>
      </c>
      <c r="L43" s="150"/>
      <c r="M43" s="459" t="str">
        <f t="shared" si="0"/>
        <v/>
      </c>
    </row>
    <row r="44" spans="1:13" ht="14.45" customHeight="1" x14ac:dyDescent="0.2">
      <c r="A44" s="464" t="s">
        <v>305</v>
      </c>
      <c r="B44" s="460">
        <v>0</v>
      </c>
      <c r="C44" s="461">
        <v>0.79664999999999997</v>
      </c>
      <c r="D44" s="461">
        <v>0.79664999999999997</v>
      </c>
      <c r="E44" s="462">
        <v>0</v>
      </c>
      <c r="F44" s="460">
        <v>0</v>
      </c>
      <c r="G44" s="461">
        <v>0</v>
      </c>
      <c r="H44" s="461">
        <v>0</v>
      </c>
      <c r="I44" s="461">
        <v>0</v>
      </c>
      <c r="J44" s="461">
        <v>0</v>
      </c>
      <c r="K44" s="463">
        <v>0</v>
      </c>
      <c r="L44" s="150"/>
      <c r="M44" s="459" t="str">
        <f t="shared" si="0"/>
        <v/>
      </c>
    </row>
    <row r="45" spans="1:13" ht="14.45" customHeight="1" x14ac:dyDescent="0.2">
      <c r="A45" s="464" t="s">
        <v>306</v>
      </c>
      <c r="B45" s="460">
        <v>0</v>
      </c>
      <c r="C45" s="461">
        <v>73.834199999999996</v>
      </c>
      <c r="D45" s="461">
        <v>73.834199999999996</v>
      </c>
      <c r="E45" s="462">
        <v>0</v>
      </c>
      <c r="F45" s="460">
        <v>0</v>
      </c>
      <c r="G45" s="461">
        <v>0</v>
      </c>
      <c r="H45" s="461">
        <v>0</v>
      </c>
      <c r="I45" s="461">
        <v>6.5339999999999998</v>
      </c>
      <c r="J45" s="461">
        <v>6.5339999999999998</v>
      </c>
      <c r="K45" s="463">
        <v>0</v>
      </c>
      <c r="L45" s="150"/>
      <c r="M45" s="459" t="str">
        <f t="shared" si="0"/>
        <v/>
      </c>
    </row>
    <row r="46" spans="1:13" ht="14.45" customHeight="1" x14ac:dyDescent="0.2">
      <c r="A46" s="464" t="s">
        <v>307</v>
      </c>
      <c r="B46" s="460">
        <v>0</v>
      </c>
      <c r="C46" s="461">
        <v>4.05098</v>
      </c>
      <c r="D46" s="461">
        <v>4.05098</v>
      </c>
      <c r="E46" s="462">
        <v>0</v>
      </c>
      <c r="F46" s="460">
        <v>0</v>
      </c>
      <c r="G46" s="461">
        <v>0</v>
      </c>
      <c r="H46" s="461">
        <v>0</v>
      </c>
      <c r="I46" s="461">
        <v>0</v>
      </c>
      <c r="J46" s="461">
        <v>0</v>
      </c>
      <c r="K46" s="463">
        <v>0</v>
      </c>
      <c r="L46" s="150"/>
      <c r="M46" s="459" t="str">
        <f t="shared" si="0"/>
        <v/>
      </c>
    </row>
    <row r="47" spans="1:13" ht="14.45" customHeight="1" x14ac:dyDescent="0.2">
      <c r="A47" s="464" t="s">
        <v>308</v>
      </c>
      <c r="B47" s="460">
        <v>0</v>
      </c>
      <c r="C47" s="461">
        <v>3.5516399999999999</v>
      </c>
      <c r="D47" s="461">
        <v>3.5516399999999999</v>
      </c>
      <c r="E47" s="462">
        <v>0</v>
      </c>
      <c r="F47" s="460">
        <v>0</v>
      </c>
      <c r="G47" s="461">
        <v>0</v>
      </c>
      <c r="H47" s="461">
        <v>0</v>
      </c>
      <c r="I47" s="461">
        <v>0</v>
      </c>
      <c r="J47" s="461">
        <v>0</v>
      </c>
      <c r="K47" s="463">
        <v>0</v>
      </c>
      <c r="L47" s="150"/>
      <c r="M47" s="459" t="str">
        <f t="shared" si="0"/>
        <v/>
      </c>
    </row>
    <row r="48" spans="1:13" ht="14.45" customHeight="1" x14ac:dyDescent="0.2">
      <c r="A48" s="464" t="s">
        <v>309</v>
      </c>
      <c r="B48" s="460">
        <v>0</v>
      </c>
      <c r="C48" s="461">
        <v>1.9964999999999999</v>
      </c>
      <c r="D48" s="461">
        <v>1.9964999999999999</v>
      </c>
      <c r="E48" s="462">
        <v>0</v>
      </c>
      <c r="F48" s="460">
        <v>0</v>
      </c>
      <c r="G48" s="461">
        <v>0</v>
      </c>
      <c r="H48" s="461">
        <v>0</v>
      </c>
      <c r="I48" s="461">
        <v>0</v>
      </c>
      <c r="J48" s="461">
        <v>0</v>
      </c>
      <c r="K48" s="463">
        <v>0</v>
      </c>
      <c r="L48" s="150"/>
      <c r="M48" s="459" t="str">
        <f t="shared" si="0"/>
        <v/>
      </c>
    </row>
    <row r="49" spans="1:13" ht="14.45" customHeight="1" x14ac:dyDescent="0.2">
      <c r="A49" s="464" t="s">
        <v>310</v>
      </c>
      <c r="B49" s="460">
        <v>0</v>
      </c>
      <c r="C49" s="461">
        <v>1.032</v>
      </c>
      <c r="D49" s="461">
        <v>1.032</v>
      </c>
      <c r="E49" s="462">
        <v>0</v>
      </c>
      <c r="F49" s="460">
        <v>0</v>
      </c>
      <c r="G49" s="461">
        <v>0</v>
      </c>
      <c r="H49" s="461">
        <v>0</v>
      </c>
      <c r="I49" s="461">
        <v>0.51600000000000001</v>
      </c>
      <c r="J49" s="461">
        <v>0.51600000000000001</v>
      </c>
      <c r="K49" s="463">
        <v>0</v>
      </c>
      <c r="L49" s="150"/>
      <c r="M49" s="459" t="str">
        <f t="shared" si="0"/>
        <v/>
      </c>
    </row>
    <row r="50" spans="1:13" ht="14.45" customHeight="1" x14ac:dyDescent="0.2">
      <c r="A50" s="464" t="s">
        <v>311</v>
      </c>
      <c r="B50" s="460">
        <v>0</v>
      </c>
      <c r="C50" s="461">
        <v>0.26400000000000001</v>
      </c>
      <c r="D50" s="461">
        <v>0.26400000000000001</v>
      </c>
      <c r="E50" s="462">
        <v>0</v>
      </c>
      <c r="F50" s="460">
        <v>0</v>
      </c>
      <c r="G50" s="461">
        <v>0</v>
      </c>
      <c r="H50" s="461">
        <v>0</v>
      </c>
      <c r="I50" s="461">
        <v>0</v>
      </c>
      <c r="J50" s="461">
        <v>0</v>
      </c>
      <c r="K50" s="463">
        <v>0</v>
      </c>
      <c r="L50" s="150"/>
      <c r="M50" s="459" t="str">
        <f t="shared" si="0"/>
        <v>X</v>
      </c>
    </row>
    <row r="51" spans="1:13" ht="14.45" customHeight="1" x14ac:dyDescent="0.2">
      <c r="A51" s="464" t="s">
        <v>312</v>
      </c>
      <c r="B51" s="460">
        <v>0</v>
      </c>
      <c r="C51" s="461">
        <v>0.26400000000000001</v>
      </c>
      <c r="D51" s="461">
        <v>0.26400000000000001</v>
      </c>
      <c r="E51" s="462">
        <v>0</v>
      </c>
      <c r="F51" s="460">
        <v>0</v>
      </c>
      <c r="G51" s="461">
        <v>0</v>
      </c>
      <c r="H51" s="461">
        <v>0</v>
      </c>
      <c r="I51" s="461">
        <v>0</v>
      </c>
      <c r="J51" s="461">
        <v>0</v>
      </c>
      <c r="K51" s="463">
        <v>0</v>
      </c>
      <c r="L51" s="150"/>
      <c r="M51" s="459" t="str">
        <f t="shared" si="0"/>
        <v/>
      </c>
    </row>
    <row r="52" spans="1:13" ht="14.45" customHeight="1" x14ac:dyDescent="0.2">
      <c r="A52" s="464" t="s">
        <v>313</v>
      </c>
      <c r="B52" s="460">
        <v>6.3334219000000003</v>
      </c>
      <c r="C52" s="461">
        <v>6.13</v>
      </c>
      <c r="D52" s="461">
        <v>-0.20342190000000038</v>
      </c>
      <c r="E52" s="462">
        <v>0.96788120178761494</v>
      </c>
      <c r="F52" s="460">
        <v>6.1110388000000002</v>
      </c>
      <c r="G52" s="461">
        <v>5.6017855666666669</v>
      </c>
      <c r="H52" s="461">
        <v>0.40331</v>
      </c>
      <c r="I52" s="461">
        <v>5.1773100000000003</v>
      </c>
      <c r="J52" s="461">
        <v>-0.42447556666666664</v>
      </c>
      <c r="K52" s="463">
        <v>0.84720620657816803</v>
      </c>
      <c r="L52" s="150"/>
      <c r="M52" s="459" t="str">
        <f t="shared" si="0"/>
        <v/>
      </c>
    </row>
    <row r="53" spans="1:13" ht="14.45" customHeight="1" x14ac:dyDescent="0.2">
      <c r="A53" s="464" t="s">
        <v>314</v>
      </c>
      <c r="B53" s="460">
        <v>6.3334219000000003</v>
      </c>
      <c r="C53" s="461">
        <v>6.13</v>
      </c>
      <c r="D53" s="461">
        <v>-0.20342190000000038</v>
      </c>
      <c r="E53" s="462">
        <v>0.96788120178761494</v>
      </c>
      <c r="F53" s="460">
        <v>6.1110388000000002</v>
      </c>
      <c r="G53" s="461">
        <v>5.6017855666666669</v>
      </c>
      <c r="H53" s="461">
        <v>0.40331</v>
      </c>
      <c r="I53" s="461">
        <v>5.1773100000000003</v>
      </c>
      <c r="J53" s="461">
        <v>-0.42447556666666664</v>
      </c>
      <c r="K53" s="463">
        <v>0.84720620657816803</v>
      </c>
      <c r="L53" s="150"/>
      <c r="M53" s="459" t="str">
        <f t="shared" si="0"/>
        <v>X</v>
      </c>
    </row>
    <row r="54" spans="1:13" ht="14.45" customHeight="1" x14ac:dyDescent="0.2">
      <c r="A54" s="464" t="s">
        <v>315</v>
      </c>
      <c r="B54" s="460">
        <v>6.3334219000000003</v>
      </c>
      <c r="C54" s="461">
        <v>6.13</v>
      </c>
      <c r="D54" s="461">
        <v>-0.20342190000000038</v>
      </c>
      <c r="E54" s="462">
        <v>0.96788120178761494</v>
      </c>
      <c r="F54" s="460">
        <v>6.1110388000000002</v>
      </c>
      <c r="G54" s="461">
        <v>5.6017855666666669</v>
      </c>
      <c r="H54" s="461">
        <v>0.40331</v>
      </c>
      <c r="I54" s="461">
        <v>5.1773100000000003</v>
      </c>
      <c r="J54" s="461">
        <v>-0.42447556666666664</v>
      </c>
      <c r="K54" s="463">
        <v>0.84720620657816803</v>
      </c>
      <c r="L54" s="150"/>
      <c r="M54" s="459" t="str">
        <f t="shared" si="0"/>
        <v/>
      </c>
    </row>
    <row r="55" spans="1:13" ht="14.45" customHeight="1" x14ac:dyDescent="0.2">
      <c r="A55" s="464" t="s">
        <v>316</v>
      </c>
      <c r="B55" s="460">
        <v>1412.6637364000001</v>
      </c>
      <c r="C55" s="461">
        <v>846.97506999999996</v>
      </c>
      <c r="D55" s="461">
        <v>-565.6886664000001</v>
      </c>
      <c r="E55" s="462">
        <v>0.59955886753234844</v>
      </c>
      <c r="F55" s="460">
        <v>1552.4293702</v>
      </c>
      <c r="G55" s="461">
        <v>1423.0602560166665</v>
      </c>
      <c r="H55" s="461">
        <v>118.98245</v>
      </c>
      <c r="I55" s="461">
        <v>1024.2675899999999</v>
      </c>
      <c r="J55" s="461">
        <v>-398.79266601666654</v>
      </c>
      <c r="K55" s="463">
        <v>0.65978369751407318</v>
      </c>
      <c r="L55" s="150"/>
      <c r="M55" s="459" t="str">
        <f t="shared" si="0"/>
        <v/>
      </c>
    </row>
    <row r="56" spans="1:13" ht="14.45" customHeight="1" x14ac:dyDescent="0.2">
      <c r="A56" s="464" t="s">
        <v>317</v>
      </c>
      <c r="B56" s="460">
        <v>706.24672109999995</v>
      </c>
      <c r="C56" s="461">
        <v>200.17698000000001</v>
      </c>
      <c r="D56" s="461">
        <v>-506.06974109999993</v>
      </c>
      <c r="E56" s="462">
        <v>0.28343774777207958</v>
      </c>
      <c r="F56" s="460">
        <v>707.17080009999995</v>
      </c>
      <c r="G56" s="461">
        <v>648.23990009166664</v>
      </c>
      <c r="H56" s="461">
        <v>0</v>
      </c>
      <c r="I56" s="461">
        <v>210.50220999999999</v>
      </c>
      <c r="J56" s="461">
        <v>-437.73769009166665</v>
      </c>
      <c r="K56" s="463">
        <v>0.29766813048592106</v>
      </c>
      <c r="L56" s="150"/>
      <c r="M56" s="459" t="str">
        <f t="shared" si="0"/>
        <v/>
      </c>
    </row>
    <row r="57" spans="1:13" ht="14.45" customHeight="1" x14ac:dyDescent="0.2">
      <c r="A57" s="464" t="s">
        <v>318</v>
      </c>
      <c r="B57" s="460">
        <v>706.24672109999995</v>
      </c>
      <c r="C57" s="461">
        <v>200.17698000000001</v>
      </c>
      <c r="D57" s="461">
        <v>-506.06974109999993</v>
      </c>
      <c r="E57" s="462">
        <v>0.28343774777207958</v>
      </c>
      <c r="F57" s="460">
        <v>707.17080009999995</v>
      </c>
      <c r="G57" s="461">
        <v>648.23990009166664</v>
      </c>
      <c r="H57" s="461">
        <v>0</v>
      </c>
      <c r="I57" s="461">
        <v>210.50220999999999</v>
      </c>
      <c r="J57" s="461">
        <v>-437.73769009166665</v>
      </c>
      <c r="K57" s="463">
        <v>0.29766813048592106</v>
      </c>
      <c r="L57" s="150"/>
      <c r="M57" s="459" t="str">
        <f t="shared" si="0"/>
        <v>X</v>
      </c>
    </row>
    <row r="58" spans="1:13" ht="14.45" customHeight="1" x14ac:dyDescent="0.2">
      <c r="A58" s="464" t="s">
        <v>319</v>
      </c>
      <c r="B58" s="460">
        <v>702.2396086</v>
      </c>
      <c r="C58" s="461">
        <v>172.05742999999998</v>
      </c>
      <c r="D58" s="461">
        <v>-530.18217860000004</v>
      </c>
      <c r="E58" s="462">
        <v>0.2450124258057978</v>
      </c>
      <c r="F58" s="460">
        <v>702.23960869999996</v>
      </c>
      <c r="G58" s="461">
        <v>643.71964130833328</v>
      </c>
      <c r="H58" s="461">
        <v>0</v>
      </c>
      <c r="I58" s="461">
        <v>194.06424999999999</v>
      </c>
      <c r="J58" s="461">
        <v>-449.65539130833326</v>
      </c>
      <c r="K58" s="463">
        <v>0.2763504758144526</v>
      </c>
      <c r="L58" s="150"/>
      <c r="M58" s="459" t="str">
        <f t="shared" si="0"/>
        <v/>
      </c>
    </row>
    <row r="59" spans="1:13" ht="14.45" customHeight="1" x14ac:dyDescent="0.2">
      <c r="A59" s="464" t="s">
        <v>320</v>
      </c>
      <c r="B59" s="460">
        <v>0</v>
      </c>
      <c r="C59" s="461">
        <v>1.2644500000000001</v>
      </c>
      <c r="D59" s="461">
        <v>1.2644500000000001</v>
      </c>
      <c r="E59" s="462">
        <v>0</v>
      </c>
      <c r="F59" s="460">
        <v>0</v>
      </c>
      <c r="G59" s="461">
        <v>0</v>
      </c>
      <c r="H59" s="461">
        <v>0</v>
      </c>
      <c r="I59" s="461">
        <v>0</v>
      </c>
      <c r="J59" s="461">
        <v>0</v>
      </c>
      <c r="K59" s="463">
        <v>0</v>
      </c>
      <c r="L59" s="150"/>
      <c r="M59" s="459" t="str">
        <f t="shared" si="0"/>
        <v/>
      </c>
    </row>
    <row r="60" spans="1:13" ht="14.45" customHeight="1" x14ac:dyDescent="0.2">
      <c r="A60" s="464" t="s">
        <v>321</v>
      </c>
      <c r="B60" s="460">
        <v>0.23244030000000002</v>
      </c>
      <c r="C60" s="461">
        <v>0.64900000000000002</v>
      </c>
      <c r="D60" s="461">
        <v>0.41655969999999998</v>
      </c>
      <c r="E60" s="462">
        <v>2.7921147924865006</v>
      </c>
      <c r="F60" s="460">
        <v>0.45900249999999998</v>
      </c>
      <c r="G60" s="461">
        <v>0.42075229166666667</v>
      </c>
      <c r="H60" s="461">
        <v>0</v>
      </c>
      <c r="I60" s="461">
        <v>0</v>
      </c>
      <c r="J60" s="461">
        <v>-0.42075229166666667</v>
      </c>
      <c r="K60" s="463">
        <v>0</v>
      </c>
      <c r="L60" s="150"/>
      <c r="M60" s="459" t="str">
        <f t="shared" si="0"/>
        <v/>
      </c>
    </row>
    <row r="61" spans="1:13" ht="14.45" customHeight="1" x14ac:dyDescent="0.2">
      <c r="A61" s="464" t="s">
        <v>322</v>
      </c>
      <c r="B61" s="460">
        <v>3.7746721999999999</v>
      </c>
      <c r="C61" s="461">
        <v>5.6361000000000008</v>
      </c>
      <c r="D61" s="461">
        <v>1.8614278000000009</v>
      </c>
      <c r="E61" s="462">
        <v>1.4931362781647637</v>
      </c>
      <c r="F61" s="460">
        <v>4.4721888999999999</v>
      </c>
      <c r="G61" s="461">
        <v>4.0995064916666664</v>
      </c>
      <c r="H61" s="461">
        <v>0</v>
      </c>
      <c r="I61" s="461">
        <v>8.04786</v>
      </c>
      <c r="J61" s="461">
        <v>3.9483535083333337</v>
      </c>
      <c r="K61" s="463">
        <v>1.7995348988948119</v>
      </c>
      <c r="L61" s="150"/>
      <c r="M61" s="459" t="str">
        <f t="shared" si="0"/>
        <v/>
      </c>
    </row>
    <row r="62" spans="1:13" ht="14.45" customHeight="1" x14ac:dyDescent="0.2">
      <c r="A62" s="464" t="s">
        <v>323</v>
      </c>
      <c r="B62" s="460">
        <v>0</v>
      </c>
      <c r="C62" s="461">
        <v>0</v>
      </c>
      <c r="D62" s="461">
        <v>0</v>
      </c>
      <c r="E62" s="462">
        <v>0</v>
      </c>
      <c r="F62" s="460">
        <v>0</v>
      </c>
      <c r="G62" s="461">
        <v>0</v>
      </c>
      <c r="H62" s="461">
        <v>0</v>
      </c>
      <c r="I62" s="461">
        <v>8.3901000000000003</v>
      </c>
      <c r="J62" s="461">
        <v>8.3901000000000003</v>
      </c>
      <c r="K62" s="463">
        <v>0</v>
      </c>
      <c r="L62" s="150"/>
      <c r="M62" s="459" t="str">
        <f t="shared" si="0"/>
        <v/>
      </c>
    </row>
    <row r="63" spans="1:13" ht="14.45" customHeight="1" x14ac:dyDescent="0.2">
      <c r="A63" s="464" t="s">
        <v>324</v>
      </c>
      <c r="B63" s="460">
        <v>0</v>
      </c>
      <c r="C63" s="461">
        <v>20.57</v>
      </c>
      <c r="D63" s="461">
        <v>20.57</v>
      </c>
      <c r="E63" s="462">
        <v>0</v>
      </c>
      <c r="F63" s="460">
        <v>0</v>
      </c>
      <c r="G63" s="461">
        <v>0</v>
      </c>
      <c r="H63" s="461">
        <v>0</v>
      </c>
      <c r="I63" s="461">
        <v>0</v>
      </c>
      <c r="J63" s="461">
        <v>0</v>
      </c>
      <c r="K63" s="463">
        <v>0</v>
      </c>
      <c r="L63" s="150"/>
      <c r="M63" s="459" t="str">
        <f t="shared" si="0"/>
        <v/>
      </c>
    </row>
    <row r="64" spans="1:13" ht="14.45" customHeight="1" x14ac:dyDescent="0.2">
      <c r="A64" s="464" t="s">
        <v>325</v>
      </c>
      <c r="B64" s="460">
        <v>0</v>
      </c>
      <c r="C64" s="461">
        <v>43.622999999999998</v>
      </c>
      <c r="D64" s="461">
        <v>43.622999999999998</v>
      </c>
      <c r="E64" s="462">
        <v>0</v>
      </c>
      <c r="F64" s="460">
        <v>0</v>
      </c>
      <c r="G64" s="461">
        <v>0</v>
      </c>
      <c r="H64" s="461">
        <v>29.347000000000001</v>
      </c>
      <c r="I64" s="461">
        <v>36.603999999999999</v>
      </c>
      <c r="J64" s="461">
        <v>36.603999999999999</v>
      </c>
      <c r="K64" s="463">
        <v>0</v>
      </c>
      <c r="L64" s="150"/>
      <c r="M64" s="459" t="str">
        <f t="shared" si="0"/>
        <v/>
      </c>
    </row>
    <row r="65" spans="1:13" ht="14.45" customHeight="1" x14ac:dyDescent="0.2">
      <c r="A65" s="464" t="s">
        <v>326</v>
      </c>
      <c r="B65" s="460">
        <v>0</v>
      </c>
      <c r="C65" s="461">
        <v>43.622999999999998</v>
      </c>
      <c r="D65" s="461">
        <v>43.622999999999998</v>
      </c>
      <c r="E65" s="462">
        <v>0</v>
      </c>
      <c r="F65" s="460">
        <v>0</v>
      </c>
      <c r="G65" s="461">
        <v>0</v>
      </c>
      <c r="H65" s="461">
        <v>29.347000000000001</v>
      </c>
      <c r="I65" s="461">
        <v>36.603999999999999</v>
      </c>
      <c r="J65" s="461">
        <v>36.603999999999999</v>
      </c>
      <c r="K65" s="463">
        <v>0</v>
      </c>
      <c r="L65" s="150"/>
      <c r="M65" s="459" t="str">
        <f t="shared" si="0"/>
        <v>X</v>
      </c>
    </row>
    <row r="66" spans="1:13" ht="14.45" customHeight="1" x14ac:dyDescent="0.2">
      <c r="A66" s="464" t="s">
        <v>327</v>
      </c>
      <c r="B66" s="460">
        <v>0</v>
      </c>
      <c r="C66" s="461">
        <v>38.865000000000002</v>
      </c>
      <c r="D66" s="461">
        <v>38.865000000000002</v>
      </c>
      <c r="E66" s="462">
        <v>0</v>
      </c>
      <c r="F66" s="460">
        <v>0</v>
      </c>
      <c r="G66" s="461">
        <v>0</v>
      </c>
      <c r="H66" s="461">
        <v>29.347000000000001</v>
      </c>
      <c r="I66" s="461">
        <v>36.603999999999999</v>
      </c>
      <c r="J66" s="461">
        <v>36.603999999999999</v>
      </c>
      <c r="K66" s="463">
        <v>0</v>
      </c>
      <c r="L66" s="150"/>
      <c r="M66" s="459" t="str">
        <f t="shared" si="0"/>
        <v/>
      </c>
    </row>
    <row r="67" spans="1:13" ht="14.45" customHeight="1" x14ac:dyDescent="0.2">
      <c r="A67" s="464" t="s">
        <v>328</v>
      </c>
      <c r="B67" s="460">
        <v>0</v>
      </c>
      <c r="C67" s="461">
        <v>4.758</v>
      </c>
      <c r="D67" s="461">
        <v>4.758</v>
      </c>
      <c r="E67" s="462">
        <v>0</v>
      </c>
      <c r="F67" s="460">
        <v>0</v>
      </c>
      <c r="G67" s="461">
        <v>0</v>
      </c>
      <c r="H67" s="461">
        <v>0</v>
      </c>
      <c r="I67" s="461">
        <v>0</v>
      </c>
      <c r="J67" s="461">
        <v>0</v>
      </c>
      <c r="K67" s="463">
        <v>0</v>
      </c>
      <c r="L67" s="150"/>
      <c r="M67" s="459" t="str">
        <f t="shared" si="0"/>
        <v/>
      </c>
    </row>
    <row r="68" spans="1:13" ht="14.45" customHeight="1" x14ac:dyDescent="0.2">
      <c r="A68" s="464" t="s">
        <v>329</v>
      </c>
      <c r="B68" s="460">
        <v>706.4170153</v>
      </c>
      <c r="C68" s="461">
        <v>603.17508999999995</v>
      </c>
      <c r="D68" s="461">
        <v>-103.24192530000005</v>
      </c>
      <c r="E68" s="462">
        <v>0.85385130445059365</v>
      </c>
      <c r="F68" s="460">
        <v>845.25857010000004</v>
      </c>
      <c r="G68" s="461">
        <v>774.82035592499994</v>
      </c>
      <c r="H68" s="461">
        <v>89.635449999999992</v>
      </c>
      <c r="I68" s="461">
        <v>777.16138000000001</v>
      </c>
      <c r="J68" s="461">
        <v>2.3410240750000639</v>
      </c>
      <c r="K68" s="463">
        <v>0.91943626186251659</v>
      </c>
      <c r="L68" s="150"/>
      <c r="M68" s="459" t="str">
        <f t="shared" si="0"/>
        <v/>
      </c>
    </row>
    <row r="69" spans="1:13" ht="14.45" customHeight="1" x14ac:dyDescent="0.2">
      <c r="A69" s="464" t="s">
        <v>330</v>
      </c>
      <c r="B69" s="460">
        <v>226.75870139999998</v>
      </c>
      <c r="C69" s="461">
        <v>6.6820000000000004</v>
      </c>
      <c r="D69" s="461">
        <v>-220.07670139999999</v>
      </c>
      <c r="E69" s="462">
        <v>2.9467446932556835E-2</v>
      </c>
      <c r="F69" s="460">
        <v>259.45337969999997</v>
      </c>
      <c r="G69" s="461">
        <v>237.83226472499996</v>
      </c>
      <c r="H69" s="461">
        <v>0</v>
      </c>
      <c r="I69" s="461">
        <v>0</v>
      </c>
      <c r="J69" s="461">
        <v>-237.83226472499996</v>
      </c>
      <c r="K69" s="463">
        <v>0</v>
      </c>
      <c r="L69" s="150"/>
      <c r="M69" s="459" t="str">
        <f t="shared" si="0"/>
        <v>X</v>
      </c>
    </row>
    <row r="70" spans="1:13" ht="14.45" customHeight="1" x14ac:dyDescent="0.2">
      <c r="A70" s="464" t="s">
        <v>331</v>
      </c>
      <c r="B70" s="460">
        <v>226.75870139999998</v>
      </c>
      <c r="C70" s="461">
        <v>6.6820000000000004</v>
      </c>
      <c r="D70" s="461">
        <v>-220.07670139999999</v>
      </c>
      <c r="E70" s="462">
        <v>2.9467446932556835E-2</v>
      </c>
      <c r="F70" s="460">
        <v>259.45337969999997</v>
      </c>
      <c r="G70" s="461">
        <v>237.83226472499996</v>
      </c>
      <c r="H70" s="461">
        <v>0</v>
      </c>
      <c r="I70" s="461">
        <v>0</v>
      </c>
      <c r="J70" s="461">
        <v>-237.83226472499996</v>
      </c>
      <c r="K70" s="463">
        <v>0</v>
      </c>
      <c r="L70" s="150"/>
      <c r="M70" s="459" t="str">
        <f t="shared" ref="M70:M133" si="1">IF(A70="HV","HV",IF(OR(LEFT(A70,16)="               5",LEFT(A70,16)="               6",LEFT(A70,16)="               7",LEFT(A70,16)="               8"),"X",""))</f>
        <v/>
      </c>
    </row>
    <row r="71" spans="1:13" ht="14.45" customHeight="1" x14ac:dyDescent="0.2">
      <c r="A71" s="464" t="s">
        <v>332</v>
      </c>
      <c r="B71" s="460">
        <v>15.7409623</v>
      </c>
      <c r="C71" s="461">
        <v>14.919919999999999</v>
      </c>
      <c r="D71" s="461">
        <v>-0.82104230000000022</v>
      </c>
      <c r="E71" s="462">
        <v>0.94784039982104529</v>
      </c>
      <c r="F71" s="460">
        <v>2.6794726</v>
      </c>
      <c r="G71" s="461">
        <v>2.4561832166666666</v>
      </c>
      <c r="H71" s="461">
        <v>1.3528099999999998</v>
      </c>
      <c r="I71" s="461">
        <v>13.80011</v>
      </c>
      <c r="J71" s="461">
        <v>11.343926783333334</v>
      </c>
      <c r="K71" s="463">
        <v>5.1503083106727798</v>
      </c>
      <c r="L71" s="150"/>
      <c r="M71" s="459" t="str">
        <f t="shared" si="1"/>
        <v>X</v>
      </c>
    </row>
    <row r="72" spans="1:13" ht="14.45" customHeight="1" x14ac:dyDescent="0.2">
      <c r="A72" s="464" t="s">
        <v>333</v>
      </c>
      <c r="B72" s="460">
        <v>13.271091800000001</v>
      </c>
      <c r="C72" s="461">
        <v>12.6394</v>
      </c>
      <c r="D72" s="461">
        <v>-0.63169180000000047</v>
      </c>
      <c r="E72" s="462">
        <v>0.95240091700669272</v>
      </c>
      <c r="F72" s="460">
        <v>0</v>
      </c>
      <c r="G72" s="461">
        <v>0</v>
      </c>
      <c r="H72" s="461">
        <v>1.1629</v>
      </c>
      <c r="I72" s="461">
        <v>11.7111</v>
      </c>
      <c r="J72" s="461">
        <v>11.7111</v>
      </c>
      <c r="K72" s="463">
        <v>0</v>
      </c>
      <c r="L72" s="150"/>
      <c r="M72" s="459" t="str">
        <f t="shared" si="1"/>
        <v/>
      </c>
    </row>
    <row r="73" spans="1:13" ht="14.45" customHeight="1" x14ac:dyDescent="0.2">
      <c r="A73" s="464" t="s">
        <v>334</v>
      </c>
      <c r="B73" s="460">
        <v>2.4698704999999999</v>
      </c>
      <c r="C73" s="461">
        <v>2.2805200000000001</v>
      </c>
      <c r="D73" s="461">
        <v>-0.18935049999999976</v>
      </c>
      <c r="E73" s="462">
        <v>0.92333585910678317</v>
      </c>
      <c r="F73" s="460">
        <v>2.6794726</v>
      </c>
      <c r="G73" s="461">
        <v>2.4561832166666666</v>
      </c>
      <c r="H73" s="461">
        <v>0.18991</v>
      </c>
      <c r="I73" s="461">
        <v>2.08901</v>
      </c>
      <c r="J73" s="461">
        <v>-0.36717321666666658</v>
      </c>
      <c r="K73" s="463">
        <v>0.77963476842420409</v>
      </c>
      <c r="L73" s="150"/>
      <c r="M73" s="459" t="str">
        <f t="shared" si="1"/>
        <v/>
      </c>
    </row>
    <row r="74" spans="1:13" ht="14.45" customHeight="1" x14ac:dyDescent="0.2">
      <c r="A74" s="464" t="s">
        <v>335</v>
      </c>
      <c r="B74" s="460">
        <v>15.4631378</v>
      </c>
      <c r="C74" s="461">
        <v>6.1619999999999999</v>
      </c>
      <c r="D74" s="461">
        <v>-9.3011377999999993</v>
      </c>
      <c r="E74" s="462">
        <v>0.39849609307627071</v>
      </c>
      <c r="F74" s="460">
        <v>15.4821013</v>
      </c>
      <c r="G74" s="461">
        <v>14.191926191666665</v>
      </c>
      <c r="H74" s="461">
        <v>0.34883999999999998</v>
      </c>
      <c r="I74" s="461">
        <v>7.1772900000000002</v>
      </c>
      <c r="J74" s="461">
        <v>-7.0146361916666651</v>
      </c>
      <c r="K74" s="463">
        <v>0.46358629626070202</v>
      </c>
      <c r="L74" s="150"/>
      <c r="M74" s="459" t="str">
        <f t="shared" si="1"/>
        <v>X</v>
      </c>
    </row>
    <row r="75" spans="1:13" ht="14.45" customHeight="1" x14ac:dyDescent="0.2">
      <c r="A75" s="464" t="s">
        <v>336</v>
      </c>
      <c r="B75" s="460">
        <v>1.08</v>
      </c>
      <c r="C75" s="461">
        <v>1.08</v>
      </c>
      <c r="D75" s="461">
        <v>0</v>
      </c>
      <c r="E75" s="462">
        <v>1</v>
      </c>
      <c r="F75" s="460">
        <v>1.08</v>
      </c>
      <c r="G75" s="461">
        <v>0.9900000000000001</v>
      </c>
      <c r="H75" s="461">
        <v>0</v>
      </c>
      <c r="I75" s="461">
        <v>1.08</v>
      </c>
      <c r="J75" s="461">
        <v>8.9999999999999969E-2</v>
      </c>
      <c r="K75" s="463">
        <v>1</v>
      </c>
      <c r="L75" s="150"/>
      <c r="M75" s="459" t="str">
        <f t="shared" si="1"/>
        <v/>
      </c>
    </row>
    <row r="76" spans="1:13" ht="14.45" customHeight="1" x14ac:dyDescent="0.2">
      <c r="A76" s="464" t="s">
        <v>337</v>
      </c>
      <c r="B76" s="460">
        <v>14.3831378</v>
      </c>
      <c r="C76" s="461">
        <v>5.0819999999999999</v>
      </c>
      <c r="D76" s="461">
        <v>-9.3011377999999993</v>
      </c>
      <c r="E76" s="462">
        <v>0.35333041167136697</v>
      </c>
      <c r="F76" s="460">
        <v>14.4021013</v>
      </c>
      <c r="G76" s="461">
        <v>13.201926191666667</v>
      </c>
      <c r="H76" s="461">
        <v>0.34883999999999998</v>
      </c>
      <c r="I76" s="461">
        <v>6.0972900000000001</v>
      </c>
      <c r="J76" s="461">
        <v>-7.1046361916666667</v>
      </c>
      <c r="K76" s="463">
        <v>0.42336113828056465</v>
      </c>
      <c r="L76" s="150"/>
      <c r="M76" s="459" t="str">
        <f t="shared" si="1"/>
        <v/>
      </c>
    </row>
    <row r="77" spans="1:13" ht="14.45" customHeight="1" x14ac:dyDescent="0.2">
      <c r="A77" s="464" t="s">
        <v>338</v>
      </c>
      <c r="B77" s="460">
        <v>15.717281999999999</v>
      </c>
      <c r="C77" s="461">
        <v>80.268160000000009</v>
      </c>
      <c r="D77" s="461">
        <v>64.550878000000012</v>
      </c>
      <c r="E77" s="462">
        <v>5.1070000525536168</v>
      </c>
      <c r="F77" s="460">
        <v>90.877367899999996</v>
      </c>
      <c r="G77" s="461">
        <v>83.304253908333322</v>
      </c>
      <c r="H77" s="461">
        <v>7.6040799999999997</v>
      </c>
      <c r="I77" s="461">
        <v>93.884779999999992</v>
      </c>
      <c r="J77" s="461">
        <v>10.58052609166667</v>
      </c>
      <c r="K77" s="463">
        <v>1.0330930810332151</v>
      </c>
      <c r="L77" s="150"/>
      <c r="M77" s="459" t="str">
        <f t="shared" si="1"/>
        <v>X</v>
      </c>
    </row>
    <row r="78" spans="1:13" ht="14.45" customHeight="1" x14ac:dyDescent="0.2">
      <c r="A78" s="464" t="s">
        <v>339</v>
      </c>
      <c r="B78" s="460">
        <v>0</v>
      </c>
      <c r="C78" s="461">
        <v>0</v>
      </c>
      <c r="D78" s="461">
        <v>0</v>
      </c>
      <c r="E78" s="462">
        <v>0</v>
      </c>
      <c r="F78" s="460">
        <v>0</v>
      </c>
      <c r="G78" s="461">
        <v>0</v>
      </c>
      <c r="H78" s="461">
        <v>0</v>
      </c>
      <c r="I78" s="461">
        <v>4.1182700000000008</v>
      </c>
      <c r="J78" s="461">
        <v>4.1182700000000008</v>
      </c>
      <c r="K78" s="463">
        <v>0</v>
      </c>
      <c r="L78" s="150"/>
      <c r="M78" s="459" t="str">
        <f t="shared" si="1"/>
        <v/>
      </c>
    </row>
    <row r="79" spans="1:13" ht="14.45" customHeight="1" x14ac:dyDescent="0.2">
      <c r="A79" s="464" t="s">
        <v>340</v>
      </c>
      <c r="B79" s="460">
        <v>3.4992815999999998</v>
      </c>
      <c r="C79" s="461">
        <v>3.4890300000000001</v>
      </c>
      <c r="D79" s="461">
        <v>-1.0251599999999694E-2</v>
      </c>
      <c r="E79" s="462">
        <v>0.99707037010110888</v>
      </c>
      <c r="F79" s="460">
        <v>3.7063679999999999</v>
      </c>
      <c r="G79" s="461">
        <v>3.3975039999999996</v>
      </c>
      <c r="H79" s="461">
        <v>0.35922999999999999</v>
      </c>
      <c r="I79" s="461">
        <v>3.6335999999999999</v>
      </c>
      <c r="J79" s="461">
        <v>0.23609600000000031</v>
      </c>
      <c r="K79" s="463">
        <v>0.98036676336510564</v>
      </c>
      <c r="L79" s="150"/>
      <c r="M79" s="459" t="str">
        <f t="shared" si="1"/>
        <v/>
      </c>
    </row>
    <row r="80" spans="1:13" ht="14.45" customHeight="1" x14ac:dyDescent="0.2">
      <c r="A80" s="464" t="s">
        <v>341</v>
      </c>
      <c r="B80" s="460">
        <v>12.218000400000001</v>
      </c>
      <c r="C80" s="461">
        <v>76.779130000000009</v>
      </c>
      <c r="D80" s="461">
        <v>64.561129600000015</v>
      </c>
      <c r="E80" s="462">
        <v>6.2840994832509587</v>
      </c>
      <c r="F80" s="460">
        <v>87.170999899999998</v>
      </c>
      <c r="G80" s="461">
        <v>79.906749908333325</v>
      </c>
      <c r="H80" s="461">
        <v>7.2448500000000005</v>
      </c>
      <c r="I80" s="461">
        <v>86.13291000000001</v>
      </c>
      <c r="J80" s="461">
        <v>6.226160091666685</v>
      </c>
      <c r="K80" s="463">
        <v>0.988091338849034</v>
      </c>
      <c r="L80" s="150"/>
      <c r="M80" s="459" t="str">
        <f t="shared" si="1"/>
        <v/>
      </c>
    </row>
    <row r="81" spans="1:13" ht="14.45" customHeight="1" x14ac:dyDescent="0.2">
      <c r="A81" s="464" t="s">
        <v>342</v>
      </c>
      <c r="B81" s="460">
        <v>374.63210420000001</v>
      </c>
      <c r="C81" s="461">
        <v>434.51890999999995</v>
      </c>
      <c r="D81" s="461">
        <v>59.886805799999934</v>
      </c>
      <c r="E81" s="462">
        <v>1.1598549753974874</v>
      </c>
      <c r="F81" s="460">
        <v>413.01056520000003</v>
      </c>
      <c r="G81" s="461">
        <v>378.59301809999999</v>
      </c>
      <c r="H81" s="461">
        <v>79.929720000000003</v>
      </c>
      <c r="I81" s="461">
        <v>609.27665999999999</v>
      </c>
      <c r="J81" s="461">
        <v>230.6836419</v>
      </c>
      <c r="K81" s="463">
        <v>1.475208411932412</v>
      </c>
      <c r="L81" s="150"/>
      <c r="M81" s="459" t="str">
        <f t="shared" si="1"/>
        <v>X</v>
      </c>
    </row>
    <row r="82" spans="1:13" ht="14.45" customHeight="1" x14ac:dyDescent="0.2">
      <c r="A82" s="464" t="s">
        <v>343</v>
      </c>
      <c r="B82" s="460">
        <v>197</v>
      </c>
      <c r="C82" s="461">
        <v>270.53858000000002</v>
      </c>
      <c r="D82" s="461">
        <v>73.538580000000024</v>
      </c>
      <c r="E82" s="462">
        <v>1.3732922842639594</v>
      </c>
      <c r="F82" s="460">
        <v>215.25262590000003</v>
      </c>
      <c r="G82" s="461">
        <v>197.31490707500001</v>
      </c>
      <c r="H82" s="461">
        <v>47.281440000000003</v>
      </c>
      <c r="I82" s="461">
        <v>324.24270000000001</v>
      </c>
      <c r="J82" s="461">
        <v>126.92779292500001</v>
      </c>
      <c r="K82" s="463">
        <v>1.5063356307236575</v>
      </c>
      <c r="L82" s="150"/>
      <c r="M82" s="459" t="str">
        <f t="shared" si="1"/>
        <v/>
      </c>
    </row>
    <row r="83" spans="1:13" ht="14.45" customHeight="1" x14ac:dyDescent="0.2">
      <c r="A83" s="464" t="s">
        <v>344</v>
      </c>
      <c r="B83" s="460">
        <v>177.63210420000001</v>
      </c>
      <c r="C83" s="461">
        <v>158.02714</v>
      </c>
      <c r="D83" s="461">
        <v>-19.604964200000012</v>
      </c>
      <c r="E83" s="462">
        <v>0.88963163900864262</v>
      </c>
      <c r="F83" s="460">
        <v>188.81174729999998</v>
      </c>
      <c r="G83" s="461">
        <v>173.077435025</v>
      </c>
      <c r="H83" s="461">
        <v>25.41</v>
      </c>
      <c r="I83" s="461">
        <v>171.41127</v>
      </c>
      <c r="J83" s="461">
        <v>-1.666165024999998</v>
      </c>
      <c r="K83" s="463">
        <v>0.90784218911785908</v>
      </c>
      <c r="L83" s="150"/>
      <c r="M83" s="459" t="str">
        <f t="shared" si="1"/>
        <v/>
      </c>
    </row>
    <row r="84" spans="1:13" ht="14.45" customHeight="1" x14ac:dyDescent="0.2">
      <c r="A84" s="464" t="s">
        <v>345</v>
      </c>
      <c r="B84" s="460">
        <v>0</v>
      </c>
      <c r="C84" s="461">
        <v>2.11144</v>
      </c>
      <c r="D84" s="461">
        <v>2.11144</v>
      </c>
      <c r="E84" s="462">
        <v>0</v>
      </c>
      <c r="F84" s="460">
        <v>8.9461919999999999</v>
      </c>
      <c r="G84" s="461">
        <v>8.2006759999999996</v>
      </c>
      <c r="H84" s="461">
        <v>0</v>
      </c>
      <c r="I84" s="461">
        <v>0</v>
      </c>
      <c r="J84" s="461">
        <v>-8.2006759999999996</v>
      </c>
      <c r="K84" s="463">
        <v>0</v>
      </c>
      <c r="L84" s="150"/>
      <c r="M84" s="459" t="str">
        <f t="shared" si="1"/>
        <v/>
      </c>
    </row>
    <row r="85" spans="1:13" ht="14.45" customHeight="1" x14ac:dyDescent="0.2">
      <c r="A85" s="464" t="s">
        <v>346</v>
      </c>
      <c r="B85" s="460">
        <v>0</v>
      </c>
      <c r="C85" s="461">
        <v>3.8417500000000002</v>
      </c>
      <c r="D85" s="461">
        <v>3.8417500000000002</v>
      </c>
      <c r="E85" s="462">
        <v>0</v>
      </c>
      <c r="F85" s="460">
        <v>0</v>
      </c>
      <c r="G85" s="461">
        <v>0</v>
      </c>
      <c r="H85" s="461">
        <v>7.2382799999999996</v>
      </c>
      <c r="I85" s="461">
        <v>113.62269000000001</v>
      </c>
      <c r="J85" s="461">
        <v>113.62269000000001</v>
      </c>
      <c r="K85" s="463">
        <v>0</v>
      </c>
      <c r="L85" s="150"/>
      <c r="M85" s="459" t="str">
        <f t="shared" si="1"/>
        <v/>
      </c>
    </row>
    <row r="86" spans="1:13" ht="14.45" customHeight="1" x14ac:dyDescent="0.2">
      <c r="A86" s="464" t="s">
        <v>347</v>
      </c>
      <c r="B86" s="460">
        <v>58.1048276</v>
      </c>
      <c r="C86" s="461">
        <v>60.624099999999999</v>
      </c>
      <c r="D86" s="461">
        <v>2.5192723999999984</v>
      </c>
      <c r="E86" s="462">
        <v>1.0433573681234019</v>
      </c>
      <c r="F86" s="460">
        <v>63.755683400000002</v>
      </c>
      <c r="G86" s="461">
        <v>58.442709783333335</v>
      </c>
      <c r="H86" s="461">
        <v>0.4</v>
      </c>
      <c r="I86" s="461">
        <v>53.022539999999999</v>
      </c>
      <c r="J86" s="461">
        <v>-5.4201697833333355</v>
      </c>
      <c r="K86" s="463">
        <v>0.83165197473202834</v>
      </c>
      <c r="L86" s="150"/>
      <c r="M86" s="459" t="str">
        <f t="shared" si="1"/>
        <v>X</v>
      </c>
    </row>
    <row r="87" spans="1:13" ht="14.45" customHeight="1" x14ac:dyDescent="0.2">
      <c r="A87" s="464" t="s">
        <v>348</v>
      </c>
      <c r="B87" s="460">
        <v>0</v>
      </c>
      <c r="C87" s="461">
        <v>3.3410000000000002</v>
      </c>
      <c r="D87" s="461">
        <v>3.3410000000000002</v>
      </c>
      <c r="E87" s="462">
        <v>0</v>
      </c>
      <c r="F87" s="460">
        <v>0</v>
      </c>
      <c r="G87" s="461">
        <v>0</v>
      </c>
      <c r="H87" s="461">
        <v>0</v>
      </c>
      <c r="I87" s="461">
        <v>0</v>
      </c>
      <c r="J87" s="461">
        <v>0</v>
      </c>
      <c r="K87" s="463">
        <v>0</v>
      </c>
      <c r="L87" s="150"/>
      <c r="M87" s="459" t="str">
        <f t="shared" si="1"/>
        <v/>
      </c>
    </row>
    <row r="88" spans="1:13" ht="14.45" customHeight="1" x14ac:dyDescent="0.2">
      <c r="A88" s="464" t="s">
        <v>349</v>
      </c>
      <c r="B88" s="460">
        <v>0</v>
      </c>
      <c r="C88" s="461">
        <v>0</v>
      </c>
      <c r="D88" s="461">
        <v>0</v>
      </c>
      <c r="E88" s="462">
        <v>0</v>
      </c>
      <c r="F88" s="460">
        <v>0</v>
      </c>
      <c r="G88" s="461">
        <v>0</v>
      </c>
      <c r="H88" s="461">
        <v>0.4</v>
      </c>
      <c r="I88" s="461">
        <v>2.3958000000000004</v>
      </c>
      <c r="J88" s="461">
        <v>2.3958000000000004</v>
      </c>
      <c r="K88" s="463">
        <v>0</v>
      </c>
      <c r="L88" s="150"/>
      <c r="M88" s="459" t="str">
        <f t="shared" si="1"/>
        <v/>
      </c>
    </row>
    <row r="89" spans="1:13" ht="14.45" customHeight="1" x14ac:dyDescent="0.2">
      <c r="A89" s="464" t="s">
        <v>350</v>
      </c>
      <c r="B89" s="460">
        <v>45.938353999999997</v>
      </c>
      <c r="C89" s="461">
        <v>24.008099999999999</v>
      </c>
      <c r="D89" s="461">
        <v>-21.930253999999998</v>
      </c>
      <c r="E89" s="462">
        <v>0.52261559044975792</v>
      </c>
      <c r="F89" s="460">
        <v>44.846798700000001</v>
      </c>
      <c r="G89" s="461">
        <v>41.109565475000004</v>
      </c>
      <c r="H89" s="461">
        <v>0</v>
      </c>
      <c r="I89" s="461">
        <v>40.264849999999996</v>
      </c>
      <c r="J89" s="461">
        <v>-0.8447154750000081</v>
      </c>
      <c r="K89" s="463">
        <v>0.89783108643605358</v>
      </c>
      <c r="L89" s="150"/>
      <c r="M89" s="459" t="str">
        <f t="shared" si="1"/>
        <v/>
      </c>
    </row>
    <row r="90" spans="1:13" ht="14.45" customHeight="1" x14ac:dyDescent="0.2">
      <c r="A90" s="464" t="s">
        <v>351</v>
      </c>
      <c r="B90" s="460">
        <v>12.1664736</v>
      </c>
      <c r="C90" s="461">
        <v>33.274999999999999</v>
      </c>
      <c r="D90" s="461">
        <v>21.108526399999999</v>
      </c>
      <c r="E90" s="462">
        <v>2.7349749067798905</v>
      </c>
      <c r="F90" s="460">
        <v>18.908884699999998</v>
      </c>
      <c r="G90" s="461">
        <v>17.333144308333331</v>
      </c>
      <c r="H90" s="461">
        <v>0</v>
      </c>
      <c r="I90" s="461">
        <v>8.4700000000000006</v>
      </c>
      <c r="J90" s="461">
        <v>-8.8631443083333306</v>
      </c>
      <c r="K90" s="463">
        <v>0.44793757719618449</v>
      </c>
      <c r="L90" s="150"/>
      <c r="M90" s="459" t="str">
        <f t="shared" si="1"/>
        <v/>
      </c>
    </row>
    <row r="91" spans="1:13" ht="14.45" customHeight="1" x14ac:dyDescent="0.2">
      <c r="A91" s="464" t="s">
        <v>352</v>
      </c>
      <c r="B91" s="460">
        <v>0</v>
      </c>
      <c r="C91" s="461">
        <v>0</v>
      </c>
      <c r="D91" s="461">
        <v>0</v>
      </c>
      <c r="E91" s="462">
        <v>0</v>
      </c>
      <c r="F91" s="460">
        <v>0</v>
      </c>
      <c r="G91" s="461">
        <v>0</v>
      </c>
      <c r="H91" s="461">
        <v>0</v>
      </c>
      <c r="I91" s="461">
        <v>1.8918900000000001</v>
      </c>
      <c r="J91" s="461">
        <v>1.8918900000000001</v>
      </c>
      <c r="K91" s="463">
        <v>0</v>
      </c>
      <c r="L91" s="150"/>
      <c r="M91" s="459" t="str">
        <f t="shared" si="1"/>
        <v/>
      </c>
    </row>
    <row r="92" spans="1:13" ht="14.45" customHeight="1" x14ac:dyDescent="0.2">
      <c r="A92" s="464" t="s">
        <v>353</v>
      </c>
      <c r="B92" s="460">
        <v>42690.146831200007</v>
      </c>
      <c r="C92" s="461">
        <v>45519.682829999998</v>
      </c>
      <c r="D92" s="461">
        <v>2829.5359987999909</v>
      </c>
      <c r="E92" s="462">
        <v>1.0662807745775198</v>
      </c>
      <c r="F92" s="460">
        <v>46122.816575499994</v>
      </c>
      <c r="G92" s="461">
        <v>42279.248527541662</v>
      </c>
      <c r="H92" s="461">
        <v>5210.7749800000001</v>
      </c>
      <c r="I92" s="461">
        <v>43152.663209999999</v>
      </c>
      <c r="J92" s="461">
        <v>873.41468245833676</v>
      </c>
      <c r="K92" s="463">
        <v>0.93560338275009614</v>
      </c>
      <c r="L92" s="150"/>
      <c r="M92" s="459" t="str">
        <f t="shared" si="1"/>
        <v/>
      </c>
    </row>
    <row r="93" spans="1:13" ht="14.45" customHeight="1" x14ac:dyDescent="0.2">
      <c r="A93" s="464" t="s">
        <v>354</v>
      </c>
      <c r="B93" s="460">
        <v>31371.5619357</v>
      </c>
      <c r="C93" s="461">
        <v>33633.046999999999</v>
      </c>
      <c r="D93" s="461">
        <v>2261.4850642999991</v>
      </c>
      <c r="E93" s="462">
        <v>1.0720871045227267</v>
      </c>
      <c r="F93" s="460">
        <v>34020.631572600003</v>
      </c>
      <c r="G93" s="461">
        <v>31185.578941550004</v>
      </c>
      <c r="H93" s="461">
        <v>3844.7910000000002</v>
      </c>
      <c r="I93" s="461">
        <v>31878.59</v>
      </c>
      <c r="J93" s="461">
        <v>693.0110584499962</v>
      </c>
      <c r="K93" s="463">
        <v>0.93703698392462564</v>
      </c>
      <c r="L93" s="150"/>
      <c r="M93" s="459" t="str">
        <f t="shared" si="1"/>
        <v/>
      </c>
    </row>
    <row r="94" spans="1:13" ht="14.45" customHeight="1" x14ac:dyDescent="0.2">
      <c r="A94" s="464" t="s">
        <v>355</v>
      </c>
      <c r="B94" s="460">
        <v>30793.031987100003</v>
      </c>
      <c r="C94" s="461">
        <v>29770.103999999999</v>
      </c>
      <c r="D94" s="461">
        <v>-1022.9279871000035</v>
      </c>
      <c r="E94" s="462">
        <v>0.96678053698874034</v>
      </c>
      <c r="F94" s="460">
        <v>33191.0816519</v>
      </c>
      <c r="G94" s="461">
        <v>30425.158180908336</v>
      </c>
      <c r="H94" s="461">
        <v>3777.3580000000002</v>
      </c>
      <c r="I94" s="461">
        <v>28384.839</v>
      </c>
      <c r="J94" s="461">
        <v>-2040.3191809083364</v>
      </c>
      <c r="K94" s="463">
        <v>0.85519475676307555</v>
      </c>
      <c r="L94" s="150"/>
      <c r="M94" s="459" t="str">
        <f t="shared" si="1"/>
        <v>X</v>
      </c>
    </row>
    <row r="95" spans="1:13" ht="14.45" customHeight="1" x14ac:dyDescent="0.2">
      <c r="A95" s="464" t="s">
        <v>356</v>
      </c>
      <c r="B95" s="460">
        <v>30793.031987100003</v>
      </c>
      <c r="C95" s="461">
        <v>29770.103999999999</v>
      </c>
      <c r="D95" s="461">
        <v>-1022.9279871000035</v>
      </c>
      <c r="E95" s="462">
        <v>0.96678053698874034</v>
      </c>
      <c r="F95" s="460">
        <v>33191.0816519</v>
      </c>
      <c r="G95" s="461">
        <v>30425.158180908336</v>
      </c>
      <c r="H95" s="461">
        <v>3777.3580000000002</v>
      </c>
      <c r="I95" s="461">
        <v>28384.839</v>
      </c>
      <c r="J95" s="461">
        <v>-2040.3191809083364</v>
      </c>
      <c r="K95" s="463">
        <v>0.85519475676307555</v>
      </c>
      <c r="L95" s="150"/>
      <c r="M95" s="459" t="str">
        <f t="shared" si="1"/>
        <v/>
      </c>
    </row>
    <row r="96" spans="1:13" ht="14.45" customHeight="1" x14ac:dyDescent="0.2">
      <c r="A96" s="464" t="s">
        <v>357</v>
      </c>
      <c r="B96" s="460">
        <v>0</v>
      </c>
      <c r="C96" s="461">
        <v>0</v>
      </c>
      <c r="D96" s="461">
        <v>0</v>
      </c>
      <c r="E96" s="462">
        <v>0</v>
      </c>
      <c r="F96" s="460">
        <v>0</v>
      </c>
      <c r="G96" s="461">
        <v>0</v>
      </c>
      <c r="H96" s="461">
        <v>0</v>
      </c>
      <c r="I96" s="461">
        <v>-12.15</v>
      </c>
      <c r="J96" s="461">
        <v>-12.15</v>
      </c>
      <c r="K96" s="463">
        <v>0</v>
      </c>
      <c r="L96" s="150"/>
      <c r="M96" s="459" t="str">
        <f t="shared" si="1"/>
        <v>X</v>
      </c>
    </row>
    <row r="97" spans="1:13" ht="14.45" customHeight="1" x14ac:dyDescent="0.2">
      <c r="A97" s="464" t="s">
        <v>358</v>
      </c>
      <c r="B97" s="460">
        <v>0</v>
      </c>
      <c r="C97" s="461">
        <v>0</v>
      </c>
      <c r="D97" s="461">
        <v>0</v>
      </c>
      <c r="E97" s="462">
        <v>0</v>
      </c>
      <c r="F97" s="460">
        <v>0</v>
      </c>
      <c r="G97" s="461">
        <v>0</v>
      </c>
      <c r="H97" s="461">
        <v>0</v>
      </c>
      <c r="I97" s="461">
        <v>-12.15</v>
      </c>
      <c r="J97" s="461">
        <v>-12.15</v>
      </c>
      <c r="K97" s="463">
        <v>0</v>
      </c>
      <c r="L97" s="150"/>
      <c r="M97" s="459" t="str">
        <f t="shared" si="1"/>
        <v/>
      </c>
    </row>
    <row r="98" spans="1:13" ht="14.45" customHeight="1" x14ac:dyDescent="0.2">
      <c r="A98" s="464" t="s">
        <v>359</v>
      </c>
      <c r="B98" s="460">
        <v>450.44727599999999</v>
      </c>
      <c r="C98" s="461">
        <v>350.10500000000002</v>
      </c>
      <c r="D98" s="461">
        <v>-100.34227599999997</v>
      </c>
      <c r="E98" s="462">
        <v>0.77723857741788194</v>
      </c>
      <c r="F98" s="460">
        <v>518.04267549999997</v>
      </c>
      <c r="G98" s="461">
        <v>474.87245254166669</v>
      </c>
      <c r="H98" s="461">
        <v>18.251999999999999</v>
      </c>
      <c r="I98" s="461">
        <v>253.136</v>
      </c>
      <c r="J98" s="461">
        <v>-221.73645254166669</v>
      </c>
      <c r="K98" s="463">
        <v>0.4886392800664161</v>
      </c>
      <c r="L98" s="150"/>
      <c r="M98" s="459" t="str">
        <f t="shared" si="1"/>
        <v>X</v>
      </c>
    </row>
    <row r="99" spans="1:13" ht="14.45" customHeight="1" x14ac:dyDescent="0.2">
      <c r="A99" s="464" t="s">
        <v>360</v>
      </c>
      <c r="B99" s="460">
        <v>450.44727599999999</v>
      </c>
      <c r="C99" s="461">
        <v>350.10500000000002</v>
      </c>
      <c r="D99" s="461">
        <v>-100.34227599999997</v>
      </c>
      <c r="E99" s="462">
        <v>0.77723857741788194</v>
      </c>
      <c r="F99" s="460">
        <v>518.04267549999997</v>
      </c>
      <c r="G99" s="461">
        <v>474.87245254166669</v>
      </c>
      <c r="H99" s="461">
        <v>18.251999999999999</v>
      </c>
      <c r="I99" s="461">
        <v>253.136</v>
      </c>
      <c r="J99" s="461">
        <v>-221.73645254166669</v>
      </c>
      <c r="K99" s="463">
        <v>0.4886392800664161</v>
      </c>
      <c r="L99" s="150"/>
      <c r="M99" s="459" t="str">
        <f t="shared" si="1"/>
        <v/>
      </c>
    </row>
    <row r="100" spans="1:13" ht="14.45" customHeight="1" x14ac:dyDescent="0.2">
      <c r="A100" s="464" t="s">
        <v>361</v>
      </c>
      <c r="B100" s="460">
        <v>91.216051800000002</v>
      </c>
      <c r="C100" s="461">
        <v>203.61799999999999</v>
      </c>
      <c r="D100" s="461">
        <v>112.40194819999999</v>
      </c>
      <c r="E100" s="462">
        <v>2.2322606162175505</v>
      </c>
      <c r="F100" s="460">
        <v>311.5072452</v>
      </c>
      <c r="G100" s="461">
        <v>285.54830809999999</v>
      </c>
      <c r="H100" s="461">
        <v>37.116999999999997</v>
      </c>
      <c r="I100" s="461">
        <v>170.94499999999999</v>
      </c>
      <c r="J100" s="461">
        <v>-114.60330809999999</v>
      </c>
      <c r="K100" s="463">
        <v>0.54876733249092335</v>
      </c>
      <c r="L100" s="150"/>
      <c r="M100" s="459" t="str">
        <f t="shared" si="1"/>
        <v>X</v>
      </c>
    </row>
    <row r="101" spans="1:13" ht="14.45" customHeight="1" x14ac:dyDescent="0.2">
      <c r="A101" s="464" t="s">
        <v>362</v>
      </c>
      <c r="B101" s="460">
        <v>91.216051800000002</v>
      </c>
      <c r="C101" s="461">
        <v>203.61799999999999</v>
      </c>
      <c r="D101" s="461">
        <v>112.40194819999999</v>
      </c>
      <c r="E101" s="462">
        <v>2.2322606162175505</v>
      </c>
      <c r="F101" s="460">
        <v>311.5072452</v>
      </c>
      <c r="G101" s="461">
        <v>285.54830809999999</v>
      </c>
      <c r="H101" s="461">
        <v>37.116999999999997</v>
      </c>
      <c r="I101" s="461">
        <v>170.94499999999999</v>
      </c>
      <c r="J101" s="461">
        <v>-114.60330809999999</v>
      </c>
      <c r="K101" s="463">
        <v>0.54876733249092335</v>
      </c>
      <c r="L101" s="150"/>
      <c r="M101" s="459" t="str">
        <f t="shared" si="1"/>
        <v/>
      </c>
    </row>
    <row r="102" spans="1:13" ht="14.45" customHeight="1" x14ac:dyDescent="0.2">
      <c r="A102" s="464" t="s">
        <v>363</v>
      </c>
      <c r="B102" s="460">
        <v>36.8666208</v>
      </c>
      <c r="C102" s="461">
        <v>35.5</v>
      </c>
      <c r="D102" s="461">
        <v>-1.3666207999999997</v>
      </c>
      <c r="E102" s="462">
        <v>0.96293067359186879</v>
      </c>
      <c r="F102" s="460">
        <v>0</v>
      </c>
      <c r="G102" s="461">
        <v>0</v>
      </c>
      <c r="H102" s="461">
        <v>2.25</v>
      </c>
      <c r="I102" s="461">
        <v>43.5</v>
      </c>
      <c r="J102" s="461">
        <v>43.5</v>
      </c>
      <c r="K102" s="463">
        <v>0</v>
      </c>
      <c r="L102" s="150"/>
      <c r="M102" s="459" t="str">
        <f t="shared" si="1"/>
        <v>X</v>
      </c>
    </row>
    <row r="103" spans="1:13" ht="14.45" customHeight="1" x14ac:dyDescent="0.2">
      <c r="A103" s="464" t="s">
        <v>364</v>
      </c>
      <c r="B103" s="460">
        <v>36.8666208</v>
      </c>
      <c r="C103" s="461">
        <v>35.5</v>
      </c>
      <c r="D103" s="461">
        <v>-1.3666207999999997</v>
      </c>
      <c r="E103" s="462">
        <v>0.96293067359186879</v>
      </c>
      <c r="F103" s="460">
        <v>0</v>
      </c>
      <c r="G103" s="461">
        <v>0</v>
      </c>
      <c r="H103" s="461">
        <v>2.25</v>
      </c>
      <c r="I103" s="461">
        <v>43.5</v>
      </c>
      <c r="J103" s="461">
        <v>43.5</v>
      </c>
      <c r="K103" s="463">
        <v>0</v>
      </c>
      <c r="L103" s="150"/>
      <c r="M103" s="459" t="str">
        <f t="shared" si="1"/>
        <v/>
      </c>
    </row>
    <row r="104" spans="1:13" ht="14.45" customHeight="1" x14ac:dyDescent="0.2">
      <c r="A104" s="464" t="s">
        <v>365</v>
      </c>
      <c r="B104" s="460">
        <v>0</v>
      </c>
      <c r="C104" s="461">
        <v>3273.72</v>
      </c>
      <c r="D104" s="461">
        <v>3273.72</v>
      </c>
      <c r="E104" s="462">
        <v>0</v>
      </c>
      <c r="F104" s="460">
        <v>0</v>
      </c>
      <c r="G104" s="461">
        <v>0</v>
      </c>
      <c r="H104" s="461">
        <v>9.8140000000000001</v>
      </c>
      <c r="I104" s="461">
        <v>3038.32</v>
      </c>
      <c r="J104" s="461">
        <v>3038.32</v>
      </c>
      <c r="K104" s="463">
        <v>0</v>
      </c>
      <c r="L104" s="150"/>
      <c r="M104" s="459" t="str">
        <f t="shared" si="1"/>
        <v>X</v>
      </c>
    </row>
    <row r="105" spans="1:13" ht="14.45" customHeight="1" x14ac:dyDescent="0.2">
      <c r="A105" s="464" t="s">
        <v>366</v>
      </c>
      <c r="B105" s="460">
        <v>0</v>
      </c>
      <c r="C105" s="461">
        <v>3273.72</v>
      </c>
      <c r="D105" s="461">
        <v>3273.72</v>
      </c>
      <c r="E105" s="462">
        <v>0</v>
      </c>
      <c r="F105" s="460">
        <v>0</v>
      </c>
      <c r="G105" s="461">
        <v>0</v>
      </c>
      <c r="H105" s="461">
        <v>9.8140000000000001</v>
      </c>
      <c r="I105" s="461">
        <v>3038.32</v>
      </c>
      <c r="J105" s="461">
        <v>3038.32</v>
      </c>
      <c r="K105" s="463">
        <v>0</v>
      </c>
      <c r="L105" s="150"/>
      <c r="M105" s="459" t="str">
        <f t="shared" si="1"/>
        <v/>
      </c>
    </row>
    <row r="106" spans="1:13" ht="14.45" customHeight="1" x14ac:dyDescent="0.2">
      <c r="A106" s="464" t="s">
        <v>367</v>
      </c>
      <c r="B106" s="460">
        <v>10557.968419199999</v>
      </c>
      <c r="C106" s="461">
        <v>11287.12082</v>
      </c>
      <c r="D106" s="461">
        <v>729.15240080000149</v>
      </c>
      <c r="E106" s="462">
        <v>1.069061809227807</v>
      </c>
      <c r="F106" s="460">
        <v>11423.2999855</v>
      </c>
      <c r="G106" s="461">
        <v>10471.358320041667</v>
      </c>
      <c r="H106" s="461">
        <v>1287.10438</v>
      </c>
      <c r="I106" s="461">
        <v>10693.3048</v>
      </c>
      <c r="J106" s="461">
        <v>221.94647995833293</v>
      </c>
      <c r="K106" s="463">
        <v>0.93609594544250707</v>
      </c>
      <c r="L106" s="150"/>
      <c r="M106" s="459" t="str">
        <f t="shared" si="1"/>
        <v/>
      </c>
    </row>
    <row r="107" spans="1:13" ht="14.45" customHeight="1" x14ac:dyDescent="0.2">
      <c r="A107" s="464" t="s">
        <v>368</v>
      </c>
      <c r="B107" s="460">
        <v>2811.2933661000002</v>
      </c>
      <c r="C107" s="461">
        <v>2711.5503399999998</v>
      </c>
      <c r="D107" s="461">
        <v>-99.743026100000407</v>
      </c>
      <c r="E107" s="462">
        <v>0.96452059137521817</v>
      </c>
      <c r="F107" s="460">
        <v>3046.6368964999997</v>
      </c>
      <c r="G107" s="461">
        <v>2792.7504884583332</v>
      </c>
      <c r="H107" s="461">
        <v>341.83593000000002</v>
      </c>
      <c r="I107" s="461">
        <v>2575.9638999999997</v>
      </c>
      <c r="J107" s="461">
        <v>-216.78658845833343</v>
      </c>
      <c r="K107" s="463">
        <v>0.84551063599317899</v>
      </c>
      <c r="L107" s="150"/>
      <c r="M107" s="459" t="str">
        <f t="shared" si="1"/>
        <v>X</v>
      </c>
    </row>
    <row r="108" spans="1:13" ht="14.45" customHeight="1" x14ac:dyDescent="0.2">
      <c r="A108" s="464" t="s">
        <v>369</v>
      </c>
      <c r="B108" s="460">
        <v>2811.2933661000002</v>
      </c>
      <c r="C108" s="461">
        <v>2711.5503399999998</v>
      </c>
      <c r="D108" s="461">
        <v>-99.743026100000407</v>
      </c>
      <c r="E108" s="462">
        <v>0.96452059137521817</v>
      </c>
      <c r="F108" s="460">
        <v>3046.6368964999997</v>
      </c>
      <c r="G108" s="461">
        <v>2792.7504884583332</v>
      </c>
      <c r="H108" s="461">
        <v>341.83593000000002</v>
      </c>
      <c r="I108" s="461">
        <v>2575.9638999999997</v>
      </c>
      <c r="J108" s="461">
        <v>-216.78658845833343</v>
      </c>
      <c r="K108" s="463">
        <v>0.84551063599317899</v>
      </c>
      <c r="L108" s="150"/>
      <c r="M108" s="459" t="str">
        <f t="shared" si="1"/>
        <v/>
      </c>
    </row>
    <row r="109" spans="1:13" ht="14.45" customHeight="1" x14ac:dyDescent="0.2">
      <c r="A109" s="464" t="s">
        <v>370</v>
      </c>
      <c r="B109" s="460">
        <v>7746.6750530999998</v>
      </c>
      <c r="C109" s="461">
        <v>7470.5145899999998</v>
      </c>
      <c r="D109" s="461">
        <v>-276.16046310000002</v>
      </c>
      <c r="E109" s="462">
        <v>0.96435109757321136</v>
      </c>
      <c r="F109" s="460">
        <v>8376.6630889999997</v>
      </c>
      <c r="G109" s="461">
        <v>7678.6078315833338</v>
      </c>
      <c r="H109" s="461">
        <v>941.95136000000002</v>
      </c>
      <c r="I109" s="461">
        <v>7096.0415000000003</v>
      </c>
      <c r="J109" s="461">
        <v>-582.56633158333352</v>
      </c>
      <c r="K109" s="463">
        <v>0.847120318031929</v>
      </c>
      <c r="L109" s="150"/>
      <c r="M109" s="459" t="str">
        <f t="shared" si="1"/>
        <v>X</v>
      </c>
    </row>
    <row r="110" spans="1:13" ht="14.45" customHeight="1" x14ac:dyDescent="0.2">
      <c r="A110" s="464" t="s">
        <v>371</v>
      </c>
      <c r="B110" s="460">
        <v>7746.6750530999998</v>
      </c>
      <c r="C110" s="461">
        <v>7470.5145899999998</v>
      </c>
      <c r="D110" s="461">
        <v>-276.16046310000002</v>
      </c>
      <c r="E110" s="462">
        <v>0.96435109757321136</v>
      </c>
      <c r="F110" s="460">
        <v>8376.6630889999997</v>
      </c>
      <c r="G110" s="461">
        <v>7678.6078315833338</v>
      </c>
      <c r="H110" s="461">
        <v>941.95136000000002</v>
      </c>
      <c r="I110" s="461">
        <v>7096.0415000000003</v>
      </c>
      <c r="J110" s="461">
        <v>-582.56633158333352</v>
      </c>
      <c r="K110" s="463">
        <v>0.847120318031929</v>
      </c>
      <c r="L110" s="150"/>
      <c r="M110" s="459" t="str">
        <f t="shared" si="1"/>
        <v/>
      </c>
    </row>
    <row r="111" spans="1:13" ht="14.45" customHeight="1" x14ac:dyDescent="0.2">
      <c r="A111" s="464" t="s">
        <v>372</v>
      </c>
      <c r="B111" s="460">
        <v>0</v>
      </c>
      <c r="C111" s="461">
        <v>0</v>
      </c>
      <c r="D111" s="461">
        <v>0</v>
      </c>
      <c r="E111" s="462">
        <v>0</v>
      </c>
      <c r="F111" s="460">
        <v>0</v>
      </c>
      <c r="G111" s="461">
        <v>0</v>
      </c>
      <c r="H111" s="461">
        <v>0</v>
      </c>
      <c r="I111" s="461">
        <v>-1.0960000000000001</v>
      </c>
      <c r="J111" s="461">
        <v>-1.0960000000000001</v>
      </c>
      <c r="K111" s="463">
        <v>0</v>
      </c>
      <c r="L111" s="150"/>
      <c r="M111" s="459" t="str">
        <f t="shared" si="1"/>
        <v>X</v>
      </c>
    </row>
    <row r="112" spans="1:13" ht="14.45" customHeight="1" x14ac:dyDescent="0.2">
      <c r="A112" s="464" t="s">
        <v>373</v>
      </c>
      <c r="B112" s="460">
        <v>0</v>
      </c>
      <c r="C112" s="461">
        <v>0</v>
      </c>
      <c r="D112" s="461">
        <v>0</v>
      </c>
      <c r="E112" s="462">
        <v>0</v>
      </c>
      <c r="F112" s="460">
        <v>0</v>
      </c>
      <c r="G112" s="461">
        <v>0</v>
      </c>
      <c r="H112" s="461">
        <v>0</v>
      </c>
      <c r="I112" s="461">
        <v>-1.0960000000000001</v>
      </c>
      <c r="J112" s="461">
        <v>-1.0960000000000001</v>
      </c>
      <c r="K112" s="463">
        <v>0</v>
      </c>
      <c r="L112" s="150"/>
      <c r="M112" s="459" t="str">
        <f t="shared" si="1"/>
        <v/>
      </c>
    </row>
    <row r="113" spans="1:13" ht="14.45" customHeight="1" x14ac:dyDescent="0.2">
      <c r="A113" s="464" t="s">
        <v>374</v>
      </c>
      <c r="B113" s="460">
        <v>0</v>
      </c>
      <c r="C113" s="461">
        <v>0</v>
      </c>
      <c r="D113" s="461">
        <v>0</v>
      </c>
      <c r="E113" s="462">
        <v>0</v>
      </c>
      <c r="F113" s="460">
        <v>0</v>
      </c>
      <c r="G113" s="461">
        <v>0</v>
      </c>
      <c r="H113" s="461">
        <v>0</v>
      </c>
      <c r="I113" s="461">
        <v>-3.0169999999999999</v>
      </c>
      <c r="J113" s="461">
        <v>-3.0169999999999999</v>
      </c>
      <c r="K113" s="463">
        <v>0</v>
      </c>
      <c r="L113" s="150"/>
      <c r="M113" s="459" t="str">
        <f t="shared" si="1"/>
        <v>X</v>
      </c>
    </row>
    <row r="114" spans="1:13" ht="14.45" customHeight="1" x14ac:dyDescent="0.2">
      <c r="A114" s="464" t="s">
        <v>375</v>
      </c>
      <c r="B114" s="460">
        <v>0</v>
      </c>
      <c r="C114" s="461">
        <v>0</v>
      </c>
      <c r="D114" s="461">
        <v>0</v>
      </c>
      <c r="E114" s="462">
        <v>0</v>
      </c>
      <c r="F114" s="460">
        <v>0</v>
      </c>
      <c r="G114" s="461">
        <v>0</v>
      </c>
      <c r="H114" s="461">
        <v>0</v>
      </c>
      <c r="I114" s="461">
        <v>-3.0169999999999999</v>
      </c>
      <c r="J114" s="461">
        <v>-3.0169999999999999</v>
      </c>
      <c r="K114" s="463">
        <v>0</v>
      </c>
      <c r="L114" s="150"/>
      <c r="M114" s="459" t="str">
        <f t="shared" si="1"/>
        <v/>
      </c>
    </row>
    <row r="115" spans="1:13" ht="14.45" customHeight="1" x14ac:dyDescent="0.2">
      <c r="A115" s="464" t="s">
        <v>376</v>
      </c>
      <c r="B115" s="460">
        <v>0</v>
      </c>
      <c r="C115" s="461">
        <v>294.24689000000001</v>
      </c>
      <c r="D115" s="461">
        <v>294.24689000000001</v>
      </c>
      <c r="E115" s="462">
        <v>0</v>
      </c>
      <c r="F115" s="460">
        <v>0</v>
      </c>
      <c r="G115" s="461">
        <v>0</v>
      </c>
      <c r="H115" s="461">
        <v>0.88322000000000001</v>
      </c>
      <c r="I115" s="461">
        <v>273.03884999999997</v>
      </c>
      <c r="J115" s="461">
        <v>273.03884999999997</v>
      </c>
      <c r="K115" s="463">
        <v>0</v>
      </c>
      <c r="L115" s="150"/>
      <c r="M115" s="459" t="str">
        <f t="shared" si="1"/>
        <v>X</v>
      </c>
    </row>
    <row r="116" spans="1:13" ht="14.45" customHeight="1" x14ac:dyDescent="0.2">
      <c r="A116" s="464" t="s">
        <v>377</v>
      </c>
      <c r="B116" s="460">
        <v>0</v>
      </c>
      <c r="C116" s="461">
        <v>294.24689000000001</v>
      </c>
      <c r="D116" s="461">
        <v>294.24689000000001</v>
      </c>
      <c r="E116" s="462">
        <v>0</v>
      </c>
      <c r="F116" s="460">
        <v>0</v>
      </c>
      <c r="G116" s="461">
        <v>0</v>
      </c>
      <c r="H116" s="461">
        <v>0.88322000000000001</v>
      </c>
      <c r="I116" s="461">
        <v>273.03884999999997</v>
      </c>
      <c r="J116" s="461">
        <v>273.03884999999997</v>
      </c>
      <c r="K116" s="463">
        <v>0</v>
      </c>
      <c r="L116" s="150"/>
      <c r="M116" s="459" t="str">
        <f t="shared" si="1"/>
        <v/>
      </c>
    </row>
    <row r="117" spans="1:13" ht="14.45" customHeight="1" x14ac:dyDescent="0.2">
      <c r="A117" s="464" t="s">
        <v>378</v>
      </c>
      <c r="B117" s="460">
        <v>0</v>
      </c>
      <c r="C117" s="461">
        <v>810.80899999999997</v>
      </c>
      <c r="D117" s="461">
        <v>810.80899999999997</v>
      </c>
      <c r="E117" s="462">
        <v>0</v>
      </c>
      <c r="F117" s="460">
        <v>0</v>
      </c>
      <c r="G117" s="461">
        <v>0</v>
      </c>
      <c r="H117" s="461">
        <v>2.4338699999999998</v>
      </c>
      <c r="I117" s="461">
        <v>752.37355000000002</v>
      </c>
      <c r="J117" s="461">
        <v>752.37355000000002</v>
      </c>
      <c r="K117" s="463">
        <v>0</v>
      </c>
      <c r="L117" s="150"/>
      <c r="M117" s="459" t="str">
        <f t="shared" si="1"/>
        <v>X</v>
      </c>
    </row>
    <row r="118" spans="1:13" ht="14.45" customHeight="1" x14ac:dyDescent="0.2">
      <c r="A118" s="464" t="s">
        <v>379</v>
      </c>
      <c r="B118" s="460">
        <v>0</v>
      </c>
      <c r="C118" s="461">
        <v>810.80899999999997</v>
      </c>
      <c r="D118" s="461">
        <v>810.80899999999997</v>
      </c>
      <c r="E118" s="462">
        <v>0</v>
      </c>
      <c r="F118" s="460">
        <v>0</v>
      </c>
      <c r="G118" s="461">
        <v>0</v>
      </c>
      <c r="H118" s="461">
        <v>2.4338699999999998</v>
      </c>
      <c r="I118" s="461">
        <v>752.37355000000002</v>
      </c>
      <c r="J118" s="461">
        <v>752.37355000000002</v>
      </c>
      <c r="K118" s="463">
        <v>0</v>
      </c>
      <c r="L118" s="150"/>
      <c r="M118" s="459" t="str">
        <f t="shared" si="1"/>
        <v/>
      </c>
    </row>
    <row r="119" spans="1:13" ht="14.45" customHeight="1" x14ac:dyDescent="0.2">
      <c r="A119" s="464" t="s">
        <v>380</v>
      </c>
      <c r="B119" s="460">
        <v>133.1852403</v>
      </c>
      <c r="C119" s="461">
        <v>0</v>
      </c>
      <c r="D119" s="461">
        <v>-133.1852403</v>
      </c>
      <c r="E119" s="462">
        <v>0</v>
      </c>
      <c r="F119" s="460">
        <v>0</v>
      </c>
      <c r="G119" s="461">
        <v>0</v>
      </c>
      <c r="H119" s="461">
        <v>0</v>
      </c>
      <c r="I119" s="461">
        <v>0</v>
      </c>
      <c r="J119" s="461">
        <v>0</v>
      </c>
      <c r="K119" s="463">
        <v>0</v>
      </c>
      <c r="L119" s="150"/>
      <c r="M119" s="459" t="str">
        <f t="shared" si="1"/>
        <v/>
      </c>
    </row>
    <row r="120" spans="1:13" ht="14.45" customHeight="1" x14ac:dyDescent="0.2">
      <c r="A120" s="464" t="s">
        <v>381</v>
      </c>
      <c r="B120" s="460">
        <v>133.1852403</v>
      </c>
      <c r="C120" s="461">
        <v>0</v>
      </c>
      <c r="D120" s="461">
        <v>-133.1852403</v>
      </c>
      <c r="E120" s="462">
        <v>0</v>
      </c>
      <c r="F120" s="460">
        <v>0</v>
      </c>
      <c r="G120" s="461">
        <v>0</v>
      </c>
      <c r="H120" s="461">
        <v>0</v>
      </c>
      <c r="I120" s="461">
        <v>0</v>
      </c>
      <c r="J120" s="461">
        <v>0</v>
      </c>
      <c r="K120" s="463">
        <v>0</v>
      </c>
      <c r="L120" s="150"/>
      <c r="M120" s="459" t="str">
        <f t="shared" si="1"/>
        <v>X</v>
      </c>
    </row>
    <row r="121" spans="1:13" ht="14.45" customHeight="1" x14ac:dyDescent="0.2">
      <c r="A121" s="464" t="s">
        <v>382</v>
      </c>
      <c r="B121" s="460">
        <v>133.1852403</v>
      </c>
      <c r="C121" s="461">
        <v>0</v>
      </c>
      <c r="D121" s="461">
        <v>-133.1852403</v>
      </c>
      <c r="E121" s="462">
        <v>0</v>
      </c>
      <c r="F121" s="460">
        <v>0</v>
      </c>
      <c r="G121" s="461">
        <v>0</v>
      </c>
      <c r="H121" s="461">
        <v>0</v>
      </c>
      <c r="I121" s="461">
        <v>0</v>
      </c>
      <c r="J121" s="461">
        <v>0</v>
      </c>
      <c r="K121" s="463">
        <v>0</v>
      </c>
      <c r="L121" s="150"/>
      <c r="M121" s="459" t="str">
        <f t="shared" si="1"/>
        <v/>
      </c>
    </row>
    <row r="122" spans="1:13" ht="14.45" customHeight="1" x14ac:dyDescent="0.2">
      <c r="A122" s="464" t="s">
        <v>383</v>
      </c>
      <c r="B122" s="460">
        <v>627.43123600000001</v>
      </c>
      <c r="C122" s="461">
        <v>599.51500999999996</v>
      </c>
      <c r="D122" s="461">
        <v>-27.916226000000051</v>
      </c>
      <c r="E122" s="462">
        <v>0.95550711472707095</v>
      </c>
      <c r="F122" s="460">
        <v>678.88501740000004</v>
      </c>
      <c r="G122" s="461">
        <v>622.31126595000001</v>
      </c>
      <c r="H122" s="461">
        <v>76.296600000000012</v>
      </c>
      <c r="I122" s="461">
        <v>570.93541000000005</v>
      </c>
      <c r="J122" s="461">
        <v>-51.375855949999959</v>
      </c>
      <c r="K122" s="463">
        <v>0.8409898515459564</v>
      </c>
      <c r="L122" s="150"/>
      <c r="M122" s="459" t="str">
        <f t="shared" si="1"/>
        <v/>
      </c>
    </row>
    <row r="123" spans="1:13" ht="14.45" customHeight="1" x14ac:dyDescent="0.2">
      <c r="A123" s="464" t="s">
        <v>384</v>
      </c>
      <c r="B123" s="460">
        <v>627.43123600000001</v>
      </c>
      <c r="C123" s="461">
        <v>599.51500999999996</v>
      </c>
      <c r="D123" s="461">
        <v>-27.916226000000051</v>
      </c>
      <c r="E123" s="462">
        <v>0.95550711472707095</v>
      </c>
      <c r="F123" s="460">
        <v>678.88501740000004</v>
      </c>
      <c r="G123" s="461">
        <v>622.31126595000001</v>
      </c>
      <c r="H123" s="461">
        <v>76.296600000000012</v>
      </c>
      <c r="I123" s="461">
        <v>570.93541000000005</v>
      </c>
      <c r="J123" s="461">
        <v>-51.375855949999959</v>
      </c>
      <c r="K123" s="463">
        <v>0.8409898515459564</v>
      </c>
      <c r="L123" s="150"/>
      <c r="M123" s="459" t="str">
        <f t="shared" si="1"/>
        <v>X</v>
      </c>
    </row>
    <row r="124" spans="1:13" ht="14.45" customHeight="1" x14ac:dyDescent="0.2">
      <c r="A124" s="464" t="s">
        <v>385</v>
      </c>
      <c r="B124" s="460">
        <v>627.43123600000001</v>
      </c>
      <c r="C124" s="461">
        <v>599.51500999999996</v>
      </c>
      <c r="D124" s="461">
        <v>-27.916226000000051</v>
      </c>
      <c r="E124" s="462">
        <v>0.95550711472707095</v>
      </c>
      <c r="F124" s="460">
        <v>678.88501740000004</v>
      </c>
      <c r="G124" s="461">
        <v>622.31126595000001</v>
      </c>
      <c r="H124" s="461">
        <v>76.296600000000012</v>
      </c>
      <c r="I124" s="461">
        <v>570.93541000000005</v>
      </c>
      <c r="J124" s="461">
        <v>-51.375855949999959</v>
      </c>
      <c r="K124" s="463">
        <v>0.8409898515459564</v>
      </c>
      <c r="L124" s="150"/>
      <c r="M124" s="459" t="str">
        <f t="shared" si="1"/>
        <v/>
      </c>
    </row>
    <row r="125" spans="1:13" ht="14.45" customHeight="1" x14ac:dyDescent="0.2">
      <c r="A125" s="464" t="s">
        <v>386</v>
      </c>
      <c r="B125" s="460">
        <v>0</v>
      </c>
      <c r="C125" s="461">
        <v>0</v>
      </c>
      <c r="D125" s="461">
        <v>0</v>
      </c>
      <c r="E125" s="462">
        <v>0</v>
      </c>
      <c r="F125" s="460">
        <v>0</v>
      </c>
      <c r="G125" s="461">
        <v>0</v>
      </c>
      <c r="H125" s="461">
        <v>2.5830000000000002</v>
      </c>
      <c r="I125" s="461">
        <v>9.8330000000000002</v>
      </c>
      <c r="J125" s="461">
        <v>9.8330000000000002</v>
      </c>
      <c r="K125" s="463">
        <v>0</v>
      </c>
      <c r="L125" s="150"/>
      <c r="M125" s="459" t="str">
        <f t="shared" si="1"/>
        <v/>
      </c>
    </row>
    <row r="126" spans="1:13" ht="14.45" customHeight="1" x14ac:dyDescent="0.2">
      <c r="A126" s="464" t="s">
        <v>387</v>
      </c>
      <c r="B126" s="460">
        <v>0</v>
      </c>
      <c r="C126" s="461">
        <v>0</v>
      </c>
      <c r="D126" s="461">
        <v>0</v>
      </c>
      <c r="E126" s="462">
        <v>0</v>
      </c>
      <c r="F126" s="460">
        <v>0</v>
      </c>
      <c r="G126" s="461">
        <v>0</v>
      </c>
      <c r="H126" s="461">
        <v>2.5830000000000002</v>
      </c>
      <c r="I126" s="461">
        <v>9.8330000000000002</v>
      </c>
      <c r="J126" s="461">
        <v>9.8330000000000002</v>
      </c>
      <c r="K126" s="463">
        <v>0</v>
      </c>
      <c r="L126" s="150"/>
      <c r="M126" s="459" t="str">
        <f t="shared" si="1"/>
        <v>X</v>
      </c>
    </row>
    <row r="127" spans="1:13" ht="14.45" customHeight="1" x14ac:dyDescent="0.2">
      <c r="A127" s="464" t="s">
        <v>388</v>
      </c>
      <c r="B127" s="460">
        <v>0</v>
      </c>
      <c r="C127" s="461">
        <v>0</v>
      </c>
      <c r="D127" s="461">
        <v>0</v>
      </c>
      <c r="E127" s="462">
        <v>0</v>
      </c>
      <c r="F127" s="460">
        <v>0</v>
      </c>
      <c r="G127" s="461">
        <v>0</v>
      </c>
      <c r="H127" s="461">
        <v>2.5830000000000002</v>
      </c>
      <c r="I127" s="461">
        <v>9.8330000000000002</v>
      </c>
      <c r="J127" s="461">
        <v>9.8330000000000002</v>
      </c>
      <c r="K127" s="463">
        <v>0</v>
      </c>
      <c r="L127" s="150"/>
      <c r="M127" s="459" t="str">
        <f t="shared" si="1"/>
        <v/>
      </c>
    </row>
    <row r="128" spans="1:13" ht="14.45" customHeight="1" x14ac:dyDescent="0.2">
      <c r="A128" s="464" t="s">
        <v>389</v>
      </c>
      <c r="B128" s="460">
        <v>103.45982640000001</v>
      </c>
      <c r="C128" s="461">
        <v>109.1575</v>
      </c>
      <c r="D128" s="461">
        <v>5.6976735999999875</v>
      </c>
      <c r="E128" s="462">
        <v>1.0550713624626764</v>
      </c>
      <c r="F128" s="460">
        <v>37</v>
      </c>
      <c r="G128" s="461">
        <v>33.916666666666671</v>
      </c>
      <c r="H128" s="461">
        <v>100.03842</v>
      </c>
      <c r="I128" s="461">
        <v>153.60842000000002</v>
      </c>
      <c r="J128" s="461">
        <v>119.69175333333335</v>
      </c>
      <c r="K128" s="463">
        <v>4.1515789189189194</v>
      </c>
      <c r="L128" s="150"/>
      <c r="M128" s="459" t="str">
        <f t="shared" si="1"/>
        <v/>
      </c>
    </row>
    <row r="129" spans="1:13" ht="14.45" customHeight="1" x14ac:dyDescent="0.2">
      <c r="A129" s="464" t="s">
        <v>390</v>
      </c>
      <c r="B129" s="460">
        <v>0</v>
      </c>
      <c r="C129" s="461">
        <v>0</v>
      </c>
      <c r="D129" s="461">
        <v>0</v>
      </c>
      <c r="E129" s="462">
        <v>0</v>
      </c>
      <c r="F129" s="460">
        <v>0</v>
      </c>
      <c r="G129" s="461">
        <v>0</v>
      </c>
      <c r="H129" s="461">
        <v>7.6094200000000001</v>
      </c>
      <c r="I129" s="461">
        <v>7.6094200000000001</v>
      </c>
      <c r="J129" s="461">
        <v>7.6094200000000001</v>
      </c>
      <c r="K129" s="463">
        <v>0</v>
      </c>
      <c r="L129" s="150"/>
      <c r="M129" s="459" t="str">
        <f t="shared" si="1"/>
        <v/>
      </c>
    </row>
    <row r="130" spans="1:13" ht="14.45" customHeight="1" x14ac:dyDescent="0.2">
      <c r="A130" s="464" t="s">
        <v>391</v>
      </c>
      <c r="B130" s="460">
        <v>0</v>
      </c>
      <c r="C130" s="461">
        <v>0</v>
      </c>
      <c r="D130" s="461">
        <v>0</v>
      </c>
      <c r="E130" s="462">
        <v>0</v>
      </c>
      <c r="F130" s="460">
        <v>0</v>
      </c>
      <c r="G130" s="461">
        <v>0</v>
      </c>
      <c r="H130" s="461">
        <v>7.6094200000000001</v>
      </c>
      <c r="I130" s="461">
        <v>7.6094200000000001</v>
      </c>
      <c r="J130" s="461">
        <v>7.6094200000000001</v>
      </c>
      <c r="K130" s="463">
        <v>0</v>
      </c>
      <c r="L130" s="150"/>
      <c r="M130" s="459" t="str">
        <f t="shared" si="1"/>
        <v>X</v>
      </c>
    </row>
    <row r="131" spans="1:13" ht="14.45" customHeight="1" x14ac:dyDescent="0.2">
      <c r="A131" s="464" t="s">
        <v>392</v>
      </c>
      <c r="B131" s="460">
        <v>0</v>
      </c>
      <c r="C131" s="461">
        <v>0</v>
      </c>
      <c r="D131" s="461">
        <v>0</v>
      </c>
      <c r="E131" s="462">
        <v>0</v>
      </c>
      <c r="F131" s="460">
        <v>0</v>
      </c>
      <c r="G131" s="461">
        <v>0</v>
      </c>
      <c r="H131" s="461">
        <v>7.6094200000000001</v>
      </c>
      <c r="I131" s="461">
        <v>7.6094200000000001</v>
      </c>
      <c r="J131" s="461">
        <v>7.6094200000000001</v>
      </c>
      <c r="K131" s="463">
        <v>0</v>
      </c>
      <c r="L131" s="150"/>
      <c r="M131" s="459" t="str">
        <f t="shared" si="1"/>
        <v/>
      </c>
    </row>
    <row r="132" spans="1:13" ht="14.45" customHeight="1" x14ac:dyDescent="0.2">
      <c r="A132" s="464" t="s">
        <v>393</v>
      </c>
      <c r="B132" s="460">
        <v>103.45982640000001</v>
      </c>
      <c r="C132" s="461">
        <v>109.1575</v>
      </c>
      <c r="D132" s="461">
        <v>5.6976735999999875</v>
      </c>
      <c r="E132" s="462">
        <v>1.0550713624626764</v>
      </c>
      <c r="F132" s="460">
        <v>37</v>
      </c>
      <c r="G132" s="461">
        <v>33.916666666666671</v>
      </c>
      <c r="H132" s="461">
        <v>92.429000000000002</v>
      </c>
      <c r="I132" s="461">
        <v>145.999</v>
      </c>
      <c r="J132" s="461">
        <v>112.08233333333332</v>
      </c>
      <c r="K132" s="463">
        <v>3.945918918918919</v>
      </c>
      <c r="L132" s="150"/>
      <c r="M132" s="459" t="str">
        <f t="shared" si="1"/>
        <v/>
      </c>
    </row>
    <row r="133" spans="1:13" ht="14.45" customHeight="1" x14ac:dyDescent="0.2">
      <c r="A133" s="464" t="s">
        <v>394</v>
      </c>
      <c r="B133" s="460">
        <v>66.093369600000003</v>
      </c>
      <c r="C133" s="461">
        <v>30.1</v>
      </c>
      <c r="D133" s="461">
        <v>-35.993369600000001</v>
      </c>
      <c r="E133" s="462">
        <v>0.45541633271486281</v>
      </c>
      <c r="F133" s="460">
        <v>0</v>
      </c>
      <c r="G133" s="461">
        <v>0</v>
      </c>
      <c r="H133" s="461">
        <v>62.750999999999998</v>
      </c>
      <c r="I133" s="461">
        <v>67.430999999999997</v>
      </c>
      <c r="J133" s="461">
        <v>67.430999999999997</v>
      </c>
      <c r="K133" s="463">
        <v>0</v>
      </c>
      <c r="L133" s="150"/>
      <c r="M133" s="459" t="str">
        <f t="shared" si="1"/>
        <v>X</v>
      </c>
    </row>
    <row r="134" spans="1:13" ht="14.45" customHeight="1" x14ac:dyDescent="0.2">
      <c r="A134" s="464" t="s">
        <v>395</v>
      </c>
      <c r="B134" s="460">
        <v>40.508652000000005</v>
      </c>
      <c r="C134" s="461">
        <v>2.5</v>
      </c>
      <c r="D134" s="461">
        <v>-38.008652000000005</v>
      </c>
      <c r="E134" s="462">
        <v>6.171521086408898E-2</v>
      </c>
      <c r="F134" s="460">
        <v>0</v>
      </c>
      <c r="G134" s="461">
        <v>0</v>
      </c>
      <c r="H134" s="461">
        <v>32</v>
      </c>
      <c r="I134" s="461">
        <v>32</v>
      </c>
      <c r="J134" s="461">
        <v>32</v>
      </c>
      <c r="K134" s="463">
        <v>0</v>
      </c>
      <c r="L134" s="150"/>
      <c r="M134" s="459" t="str">
        <f t="shared" ref="M134:M197" si="2">IF(A134="HV","HV",IF(OR(LEFT(A134,16)="               5",LEFT(A134,16)="               6",LEFT(A134,16)="               7",LEFT(A134,16)="               8"),"X",""))</f>
        <v/>
      </c>
    </row>
    <row r="135" spans="1:13" ht="14.45" customHeight="1" x14ac:dyDescent="0.2">
      <c r="A135" s="464" t="s">
        <v>396</v>
      </c>
      <c r="B135" s="460">
        <v>24.697183199999998</v>
      </c>
      <c r="C135" s="461">
        <v>27.6</v>
      </c>
      <c r="D135" s="461">
        <v>2.9028168000000036</v>
      </c>
      <c r="E135" s="462">
        <v>1.1175363512710228</v>
      </c>
      <c r="F135" s="460">
        <v>0</v>
      </c>
      <c r="G135" s="461">
        <v>0</v>
      </c>
      <c r="H135" s="461">
        <v>27</v>
      </c>
      <c r="I135" s="461">
        <v>31.68</v>
      </c>
      <c r="J135" s="461">
        <v>31.68</v>
      </c>
      <c r="K135" s="463">
        <v>0</v>
      </c>
      <c r="L135" s="150"/>
      <c r="M135" s="459" t="str">
        <f t="shared" si="2"/>
        <v/>
      </c>
    </row>
    <row r="136" spans="1:13" ht="14.45" customHeight="1" x14ac:dyDescent="0.2">
      <c r="A136" s="464" t="s">
        <v>397</v>
      </c>
      <c r="B136" s="460">
        <v>0</v>
      </c>
      <c r="C136" s="461">
        <v>0</v>
      </c>
      <c r="D136" s="461">
        <v>0</v>
      </c>
      <c r="E136" s="462">
        <v>0</v>
      </c>
      <c r="F136" s="460">
        <v>0</v>
      </c>
      <c r="G136" s="461">
        <v>0</v>
      </c>
      <c r="H136" s="461">
        <v>3.7509999999999999</v>
      </c>
      <c r="I136" s="461">
        <v>3.7509999999999999</v>
      </c>
      <c r="J136" s="461">
        <v>3.7509999999999999</v>
      </c>
      <c r="K136" s="463">
        <v>0</v>
      </c>
      <c r="L136" s="150"/>
      <c r="M136" s="459" t="str">
        <f t="shared" si="2"/>
        <v/>
      </c>
    </row>
    <row r="137" spans="1:13" ht="14.45" customHeight="1" x14ac:dyDescent="0.2">
      <c r="A137" s="464" t="s">
        <v>398</v>
      </c>
      <c r="B137" s="460">
        <v>0.88753440000000006</v>
      </c>
      <c r="C137" s="461">
        <v>0</v>
      </c>
      <c r="D137" s="461">
        <v>-0.88753440000000006</v>
      </c>
      <c r="E137" s="462">
        <v>0</v>
      </c>
      <c r="F137" s="460">
        <v>0</v>
      </c>
      <c r="G137" s="461">
        <v>0</v>
      </c>
      <c r="H137" s="461">
        <v>0</v>
      </c>
      <c r="I137" s="461">
        <v>0</v>
      </c>
      <c r="J137" s="461">
        <v>0</v>
      </c>
      <c r="K137" s="463">
        <v>0</v>
      </c>
      <c r="L137" s="150"/>
      <c r="M137" s="459" t="str">
        <f t="shared" si="2"/>
        <v/>
      </c>
    </row>
    <row r="138" spans="1:13" ht="14.45" customHeight="1" x14ac:dyDescent="0.2">
      <c r="A138" s="464" t="s">
        <v>399</v>
      </c>
      <c r="B138" s="460">
        <v>21.7671432</v>
      </c>
      <c r="C138" s="461">
        <v>67.457499999999996</v>
      </c>
      <c r="D138" s="461">
        <v>45.690356799999996</v>
      </c>
      <c r="E138" s="462">
        <v>3.0990516017738146</v>
      </c>
      <c r="F138" s="460">
        <v>37</v>
      </c>
      <c r="G138" s="461">
        <v>33.916666666666671</v>
      </c>
      <c r="H138" s="461">
        <v>0</v>
      </c>
      <c r="I138" s="461">
        <v>0</v>
      </c>
      <c r="J138" s="461">
        <v>-33.916666666666671</v>
      </c>
      <c r="K138" s="463">
        <v>0</v>
      </c>
      <c r="L138" s="150"/>
      <c r="M138" s="459" t="str">
        <f t="shared" si="2"/>
        <v>X</v>
      </c>
    </row>
    <row r="139" spans="1:13" ht="14.45" customHeight="1" x14ac:dyDescent="0.2">
      <c r="A139" s="464" t="s">
        <v>400</v>
      </c>
      <c r="B139" s="460">
        <v>21.7671432</v>
      </c>
      <c r="C139" s="461">
        <v>67.457499999999996</v>
      </c>
      <c r="D139" s="461">
        <v>45.690356799999996</v>
      </c>
      <c r="E139" s="462">
        <v>3.0990516017738146</v>
      </c>
      <c r="F139" s="460">
        <v>37</v>
      </c>
      <c r="G139" s="461">
        <v>33.916666666666671</v>
      </c>
      <c r="H139" s="461">
        <v>0</v>
      </c>
      <c r="I139" s="461">
        <v>0</v>
      </c>
      <c r="J139" s="461">
        <v>-33.916666666666671</v>
      </c>
      <c r="K139" s="463">
        <v>0</v>
      </c>
      <c r="L139" s="150"/>
      <c r="M139" s="459" t="str">
        <f t="shared" si="2"/>
        <v/>
      </c>
    </row>
    <row r="140" spans="1:13" ht="14.45" customHeight="1" x14ac:dyDescent="0.2">
      <c r="A140" s="464" t="s">
        <v>401</v>
      </c>
      <c r="B140" s="460">
        <v>0</v>
      </c>
      <c r="C140" s="461">
        <v>0</v>
      </c>
      <c r="D140" s="461">
        <v>0</v>
      </c>
      <c r="E140" s="462">
        <v>0</v>
      </c>
      <c r="F140" s="460">
        <v>0</v>
      </c>
      <c r="G140" s="461">
        <v>0</v>
      </c>
      <c r="H140" s="461">
        <v>7.4779999999999998</v>
      </c>
      <c r="I140" s="461">
        <v>44.588000000000001</v>
      </c>
      <c r="J140" s="461">
        <v>44.588000000000001</v>
      </c>
      <c r="K140" s="463">
        <v>0</v>
      </c>
      <c r="L140" s="150"/>
      <c r="M140" s="459" t="str">
        <f t="shared" si="2"/>
        <v>X</v>
      </c>
    </row>
    <row r="141" spans="1:13" ht="14.45" customHeight="1" x14ac:dyDescent="0.2">
      <c r="A141" s="464" t="s">
        <v>402</v>
      </c>
      <c r="B141" s="460">
        <v>0</v>
      </c>
      <c r="C141" s="461">
        <v>0</v>
      </c>
      <c r="D141" s="461">
        <v>0</v>
      </c>
      <c r="E141" s="462">
        <v>0</v>
      </c>
      <c r="F141" s="460">
        <v>0</v>
      </c>
      <c r="G141" s="461">
        <v>0</v>
      </c>
      <c r="H141" s="461">
        <v>7.4779999999999998</v>
      </c>
      <c r="I141" s="461">
        <v>44.588000000000001</v>
      </c>
      <c r="J141" s="461">
        <v>44.588000000000001</v>
      </c>
      <c r="K141" s="463">
        <v>0</v>
      </c>
      <c r="L141" s="150"/>
      <c r="M141" s="459" t="str">
        <f t="shared" si="2"/>
        <v/>
      </c>
    </row>
    <row r="142" spans="1:13" ht="14.45" customHeight="1" x14ac:dyDescent="0.2">
      <c r="A142" s="464" t="s">
        <v>403</v>
      </c>
      <c r="B142" s="460">
        <v>14.870131199999999</v>
      </c>
      <c r="C142" s="461">
        <v>11.6</v>
      </c>
      <c r="D142" s="461">
        <v>-3.2701311999999998</v>
      </c>
      <c r="E142" s="462">
        <v>0.78008726647953186</v>
      </c>
      <c r="F142" s="460">
        <v>0</v>
      </c>
      <c r="G142" s="461">
        <v>0</v>
      </c>
      <c r="H142" s="461">
        <v>22.2</v>
      </c>
      <c r="I142" s="461">
        <v>33.549999999999997</v>
      </c>
      <c r="J142" s="461">
        <v>33.549999999999997</v>
      </c>
      <c r="K142" s="463">
        <v>0</v>
      </c>
      <c r="L142" s="150"/>
      <c r="M142" s="459" t="str">
        <f t="shared" si="2"/>
        <v>X</v>
      </c>
    </row>
    <row r="143" spans="1:13" ht="14.45" customHeight="1" x14ac:dyDescent="0.2">
      <c r="A143" s="464" t="s">
        <v>404</v>
      </c>
      <c r="B143" s="460">
        <v>14.870131199999999</v>
      </c>
      <c r="C143" s="461">
        <v>11.6</v>
      </c>
      <c r="D143" s="461">
        <v>-3.2701311999999998</v>
      </c>
      <c r="E143" s="462">
        <v>0.78008726647953186</v>
      </c>
      <c r="F143" s="460">
        <v>0</v>
      </c>
      <c r="G143" s="461">
        <v>0</v>
      </c>
      <c r="H143" s="461">
        <v>22.2</v>
      </c>
      <c r="I143" s="461">
        <v>33.549999999999997</v>
      </c>
      <c r="J143" s="461">
        <v>33.549999999999997</v>
      </c>
      <c r="K143" s="463">
        <v>0</v>
      </c>
      <c r="L143" s="150"/>
      <c r="M143" s="459" t="str">
        <f t="shared" si="2"/>
        <v/>
      </c>
    </row>
    <row r="144" spans="1:13" ht="14.45" customHeight="1" x14ac:dyDescent="0.2">
      <c r="A144" s="464" t="s">
        <v>405</v>
      </c>
      <c r="B144" s="460">
        <v>0.72918240000000001</v>
      </c>
      <c r="C144" s="461">
        <v>0</v>
      </c>
      <c r="D144" s="461">
        <v>-0.72918240000000001</v>
      </c>
      <c r="E144" s="462">
        <v>0</v>
      </c>
      <c r="F144" s="460">
        <v>0</v>
      </c>
      <c r="G144" s="461">
        <v>0</v>
      </c>
      <c r="H144" s="461">
        <v>0</v>
      </c>
      <c r="I144" s="461">
        <v>0.43</v>
      </c>
      <c r="J144" s="461">
        <v>0.43</v>
      </c>
      <c r="K144" s="463">
        <v>0</v>
      </c>
      <c r="L144" s="150"/>
      <c r="M144" s="459" t="str">
        <f t="shared" si="2"/>
        <v>X</v>
      </c>
    </row>
    <row r="145" spans="1:13" ht="14.45" customHeight="1" x14ac:dyDescent="0.2">
      <c r="A145" s="464" t="s">
        <v>406</v>
      </c>
      <c r="B145" s="460">
        <v>0.72918240000000001</v>
      </c>
      <c r="C145" s="461">
        <v>0</v>
      </c>
      <c r="D145" s="461">
        <v>-0.72918240000000001</v>
      </c>
      <c r="E145" s="462">
        <v>0</v>
      </c>
      <c r="F145" s="460">
        <v>0</v>
      </c>
      <c r="G145" s="461">
        <v>0</v>
      </c>
      <c r="H145" s="461">
        <v>0</v>
      </c>
      <c r="I145" s="461">
        <v>0.43</v>
      </c>
      <c r="J145" s="461">
        <v>0.43</v>
      </c>
      <c r="K145" s="463">
        <v>0</v>
      </c>
      <c r="L145" s="150"/>
      <c r="M145" s="459" t="str">
        <f t="shared" si="2"/>
        <v/>
      </c>
    </row>
    <row r="146" spans="1:13" ht="14.45" customHeight="1" x14ac:dyDescent="0.2">
      <c r="A146" s="464" t="s">
        <v>407</v>
      </c>
      <c r="B146" s="460">
        <v>626.22637139999995</v>
      </c>
      <c r="C146" s="461">
        <v>723.47014999999999</v>
      </c>
      <c r="D146" s="461">
        <v>97.243778600000041</v>
      </c>
      <c r="E146" s="462">
        <v>1.1552853457490149</v>
      </c>
      <c r="F146" s="460">
        <v>733.346406</v>
      </c>
      <c r="G146" s="461">
        <v>672.23420550000003</v>
      </c>
      <c r="H146" s="461">
        <v>63.636499999999998</v>
      </c>
      <c r="I146" s="461">
        <v>811.91203000000007</v>
      </c>
      <c r="J146" s="461">
        <v>139.67782450000004</v>
      </c>
      <c r="K146" s="463">
        <v>1.1071330320257955</v>
      </c>
      <c r="L146" s="150"/>
      <c r="M146" s="459" t="str">
        <f t="shared" si="2"/>
        <v/>
      </c>
    </row>
    <row r="147" spans="1:13" ht="14.45" customHeight="1" x14ac:dyDescent="0.2">
      <c r="A147" s="464" t="s">
        <v>408</v>
      </c>
      <c r="B147" s="460">
        <v>626.22637139999995</v>
      </c>
      <c r="C147" s="461">
        <v>723.47014999999999</v>
      </c>
      <c r="D147" s="461">
        <v>97.243778600000041</v>
      </c>
      <c r="E147" s="462">
        <v>1.1552853457490149</v>
      </c>
      <c r="F147" s="460">
        <v>733.346406</v>
      </c>
      <c r="G147" s="461">
        <v>672.23420550000003</v>
      </c>
      <c r="H147" s="461">
        <v>63.636499999999998</v>
      </c>
      <c r="I147" s="461">
        <v>743.99414999999999</v>
      </c>
      <c r="J147" s="461">
        <v>71.75994449999996</v>
      </c>
      <c r="K147" s="463">
        <v>1.014519392081128</v>
      </c>
      <c r="L147" s="150"/>
      <c r="M147" s="459" t="str">
        <f t="shared" si="2"/>
        <v/>
      </c>
    </row>
    <row r="148" spans="1:13" ht="14.45" customHeight="1" x14ac:dyDescent="0.2">
      <c r="A148" s="464" t="s">
        <v>409</v>
      </c>
      <c r="B148" s="460">
        <v>626.22637139999995</v>
      </c>
      <c r="C148" s="461">
        <v>723.47014999999999</v>
      </c>
      <c r="D148" s="461">
        <v>97.243778600000041</v>
      </c>
      <c r="E148" s="462">
        <v>1.1552853457490149</v>
      </c>
      <c r="F148" s="460">
        <v>733.346406</v>
      </c>
      <c r="G148" s="461">
        <v>672.23420550000003</v>
      </c>
      <c r="H148" s="461">
        <v>63.636499999999998</v>
      </c>
      <c r="I148" s="461">
        <v>743.99414999999999</v>
      </c>
      <c r="J148" s="461">
        <v>71.75994449999996</v>
      </c>
      <c r="K148" s="463">
        <v>1.014519392081128</v>
      </c>
      <c r="L148" s="150"/>
      <c r="M148" s="459" t="str">
        <f t="shared" si="2"/>
        <v>X</v>
      </c>
    </row>
    <row r="149" spans="1:13" ht="14.45" customHeight="1" x14ac:dyDescent="0.2">
      <c r="A149" s="464" t="s">
        <v>410</v>
      </c>
      <c r="B149" s="460">
        <v>4.2323177999999997</v>
      </c>
      <c r="C149" s="461">
        <v>3.5560700000000001</v>
      </c>
      <c r="D149" s="461">
        <v>-0.67624779999999962</v>
      </c>
      <c r="E149" s="462">
        <v>0.84021809515344059</v>
      </c>
      <c r="F149" s="460">
        <v>3.3336155999999999</v>
      </c>
      <c r="G149" s="461">
        <v>3.0558142999999998</v>
      </c>
      <c r="H149" s="461">
        <v>0.30087000000000003</v>
      </c>
      <c r="I149" s="461">
        <v>3.40612</v>
      </c>
      <c r="J149" s="461">
        <v>0.35030570000000028</v>
      </c>
      <c r="K149" s="463">
        <v>1.0217494782541814</v>
      </c>
      <c r="L149" s="150"/>
      <c r="M149" s="459" t="str">
        <f t="shared" si="2"/>
        <v/>
      </c>
    </row>
    <row r="150" spans="1:13" ht="14.45" customHeight="1" x14ac:dyDescent="0.2">
      <c r="A150" s="464" t="s">
        <v>411</v>
      </c>
      <c r="B150" s="460">
        <v>464.89416360000001</v>
      </c>
      <c r="C150" s="461">
        <v>568.35900000000004</v>
      </c>
      <c r="D150" s="461">
        <v>103.46483640000002</v>
      </c>
      <c r="E150" s="462">
        <v>1.2225556793374208</v>
      </c>
      <c r="F150" s="460">
        <v>659.42900040000006</v>
      </c>
      <c r="G150" s="461">
        <v>604.47658370000011</v>
      </c>
      <c r="H150" s="461">
        <v>53.764000000000003</v>
      </c>
      <c r="I150" s="461">
        <v>633.06500000000005</v>
      </c>
      <c r="J150" s="461">
        <v>28.588416299999949</v>
      </c>
      <c r="K150" s="463">
        <v>0.96001995607713952</v>
      </c>
      <c r="L150" s="150"/>
      <c r="M150" s="459" t="str">
        <f t="shared" si="2"/>
        <v/>
      </c>
    </row>
    <row r="151" spans="1:13" ht="14.45" customHeight="1" x14ac:dyDescent="0.2">
      <c r="A151" s="464" t="s">
        <v>412</v>
      </c>
      <c r="B151" s="460">
        <v>133.03800000000001</v>
      </c>
      <c r="C151" s="461">
        <v>127.932</v>
      </c>
      <c r="D151" s="461">
        <v>-5.1060000000000088</v>
      </c>
      <c r="E151" s="462">
        <v>0.96161998827402695</v>
      </c>
      <c r="F151" s="460">
        <v>46.472999999999999</v>
      </c>
      <c r="G151" s="461">
        <v>42.600250000000003</v>
      </c>
      <c r="H151" s="461">
        <v>7.7030000000000003</v>
      </c>
      <c r="I151" s="461">
        <v>86.018000000000001</v>
      </c>
      <c r="J151" s="461">
        <v>43.417749999999998</v>
      </c>
      <c r="K151" s="463">
        <v>1.8509241925419062</v>
      </c>
      <c r="L151" s="150"/>
      <c r="M151" s="459" t="str">
        <f t="shared" si="2"/>
        <v/>
      </c>
    </row>
    <row r="152" spans="1:13" ht="14.45" customHeight="1" x14ac:dyDescent="0.2">
      <c r="A152" s="464" t="s">
        <v>413</v>
      </c>
      <c r="B152" s="460">
        <v>24.061889999999998</v>
      </c>
      <c r="C152" s="461">
        <v>23.623080000000002</v>
      </c>
      <c r="D152" s="461">
        <v>-0.43880999999999659</v>
      </c>
      <c r="E152" s="462">
        <v>0.98176327794699436</v>
      </c>
      <c r="F152" s="460">
        <v>24.110790000000001</v>
      </c>
      <c r="G152" s="461">
        <v>22.101557499999998</v>
      </c>
      <c r="H152" s="461">
        <v>1.86863</v>
      </c>
      <c r="I152" s="461">
        <v>21.505029999999998</v>
      </c>
      <c r="J152" s="461">
        <v>-0.59652750000000054</v>
      </c>
      <c r="K152" s="463">
        <v>0.89192556527596134</v>
      </c>
      <c r="L152" s="150"/>
      <c r="M152" s="459" t="str">
        <f t="shared" si="2"/>
        <v/>
      </c>
    </row>
    <row r="153" spans="1:13" ht="14.45" customHeight="1" x14ac:dyDescent="0.2">
      <c r="A153" s="464" t="s">
        <v>414</v>
      </c>
      <c r="B153" s="460">
        <v>0</v>
      </c>
      <c r="C153" s="461">
        <v>0</v>
      </c>
      <c r="D153" s="461">
        <v>0</v>
      </c>
      <c r="E153" s="462">
        <v>0</v>
      </c>
      <c r="F153" s="460">
        <v>0</v>
      </c>
      <c r="G153" s="461">
        <v>0</v>
      </c>
      <c r="H153" s="461">
        <v>0</v>
      </c>
      <c r="I153" s="461">
        <v>67.917880000000011</v>
      </c>
      <c r="J153" s="461">
        <v>67.917880000000011</v>
      </c>
      <c r="K153" s="463">
        <v>0</v>
      </c>
      <c r="L153" s="150"/>
      <c r="M153" s="459" t="str">
        <f t="shared" si="2"/>
        <v/>
      </c>
    </row>
    <row r="154" spans="1:13" ht="14.45" customHeight="1" x14ac:dyDescent="0.2">
      <c r="A154" s="464" t="s">
        <v>415</v>
      </c>
      <c r="B154" s="460">
        <v>0</v>
      </c>
      <c r="C154" s="461">
        <v>0</v>
      </c>
      <c r="D154" s="461">
        <v>0</v>
      </c>
      <c r="E154" s="462">
        <v>0</v>
      </c>
      <c r="F154" s="460">
        <v>0</v>
      </c>
      <c r="G154" s="461">
        <v>0</v>
      </c>
      <c r="H154" s="461">
        <v>0</v>
      </c>
      <c r="I154" s="461">
        <v>38.55668</v>
      </c>
      <c r="J154" s="461">
        <v>38.55668</v>
      </c>
      <c r="K154" s="463">
        <v>0</v>
      </c>
      <c r="L154" s="150"/>
      <c r="M154" s="459" t="str">
        <f t="shared" si="2"/>
        <v>X</v>
      </c>
    </row>
    <row r="155" spans="1:13" ht="14.45" customHeight="1" x14ac:dyDescent="0.2">
      <c r="A155" s="464" t="s">
        <v>416</v>
      </c>
      <c r="B155" s="460">
        <v>0</v>
      </c>
      <c r="C155" s="461">
        <v>0</v>
      </c>
      <c r="D155" s="461">
        <v>0</v>
      </c>
      <c r="E155" s="462">
        <v>0</v>
      </c>
      <c r="F155" s="460">
        <v>0</v>
      </c>
      <c r="G155" s="461">
        <v>0</v>
      </c>
      <c r="H155" s="461">
        <v>0</v>
      </c>
      <c r="I155" s="461">
        <v>38.55668</v>
      </c>
      <c r="J155" s="461">
        <v>38.55668</v>
      </c>
      <c r="K155" s="463">
        <v>0</v>
      </c>
      <c r="L155" s="150"/>
      <c r="M155" s="459" t="str">
        <f t="shared" si="2"/>
        <v/>
      </c>
    </row>
    <row r="156" spans="1:13" ht="14.45" customHeight="1" x14ac:dyDescent="0.2">
      <c r="A156" s="464" t="s">
        <v>417</v>
      </c>
      <c r="B156" s="460">
        <v>0</v>
      </c>
      <c r="C156" s="461">
        <v>0</v>
      </c>
      <c r="D156" s="461">
        <v>0</v>
      </c>
      <c r="E156" s="462">
        <v>0</v>
      </c>
      <c r="F156" s="460">
        <v>0</v>
      </c>
      <c r="G156" s="461">
        <v>0</v>
      </c>
      <c r="H156" s="461">
        <v>0</v>
      </c>
      <c r="I156" s="461">
        <v>17.600000000000001</v>
      </c>
      <c r="J156" s="461">
        <v>17.600000000000001</v>
      </c>
      <c r="K156" s="463">
        <v>0</v>
      </c>
      <c r="L156" s="150"/>
      <c r="M156" s="459" t="str">
        <f t="shared" si="2"/>
        <v>X</v>
      </c>
    </row>
    <row r="157" spans="1:13" ht="14.45" customHeight="1" x14ac:dyDescent="0.2">
      <c r="A157" s="464" t="s">
        <v>418</v>
      </c>
      <c r="B157" s="460">
        <v>0</v>
      </c>
      <c r="C157" s="461">
        <v>0</v>
      </c>
      <c r="D157" s="461">
        <v>0</v>
      </c>
      <c r="E157" s="462">
        <v>0</v>
      </c>
      <c r="F157" s="460">
        <v>0</v>
      </c>
      <c r="G157" s="461">
        <v>0</v>
      </c>
      <c r="H157" s="461">
        <v>0</v>
      </c>
      <c r="I157" s="461">
        <v>17.600000000000001</v>
      </c>
      <c r="J157" s="461">
        <v>17.600000000000001</v>
      </c>
      <c r="K157" s="463">
        <v>0</v>
      </c>
      <c r="L157" s="150"/>
      <c r="M157" s="459" t="str">
        <f t="shared" si="2"/>
        <v/>
      </c>
    </row>
    <row r="158" spans="1:13" ht="14.45" customHeight="1" x14ac:dyDescent="0.2">
      <c r="A158" s="464" t="s">
        <v>419</v>
      </c>
      <c r="B158" s="460">
        <v>0</v>
      </c>
      <c r="C158" s="461">
        <v>0</v>
      </c>
      <c r="D158" s="461">
        <v>0</v>
      </c>
      <c r="E158" s="462">
        <v>0</v>
      </c>
      <c r="F158" s="460">
        <v>0</v>
      </c>
      <c r="G158" s="461">
        <v>0</v>
      </c>
      <c r="H158" s="461">
        <v>0</v>
      </c>
      <c r="I158" s="461">
        <v>11.761200000000001</v>
      </c>
      <c r="J158" s="461">
        <v>11.761200000000001</v>
      </c>
      <c r="K158" s="463">
        <v>0</v>
      </c>
      <c r="L158" s="150"/>
      <c r="M158" s="459" t="str">
        <f t="shared" si="2"/>
        <v>X</v>
      </c>
    </row>
    <row r="159" spans="1:13" ht="14.45" customHeight="1" x14ac:dyDescent="0.2">
      <c r="A159" s="464" t="s">
        <v>420</v>
      </c>
      <c r="B159" s="460">
        <v>0</v>
      </c>
      <c r="C159" s="461">
        <v>0</v>
      </c>
      <c r="D159" s="461">
        <v>0</v>
      </c>
      <c r="E159" s="462">
        <v>0</v>
      </c>
      <c r="F159" s="460">
        <v>0</v>
      </c>
      <c r="G159" s="461">
        <v>0</v>
      </c>
      <c r="H159" s="461">
        <v>0</v>
      </c>
      <c r="I159" s="461">
        <v>11.761200000000001</v>
      </c>
      <c r="J159" s="461">
        <v>11.761200000000001</v>
      </c>
      <c r="K159" s="463">
        <v>0</v>
      </c>
      <c r="L159" s="150"/>
      <c r="M159" s="459" t="str">
        <f t="shared" si="2"/>
        <v/>
      </c>
    </row>
    <row r="160" spans="1:13" ht="14.45" customHeight="1" x14ac:dyDescent="0.2">
      <c r="A160" s="464" t="s">
        <v>421</v>
      </c>
      <c r="B160" s="460">
        <v>5.54628E-2</v>
      </c>
      <c r="C160" s="461">
        <v>2.2100000000000002E-3</v>
      </c>
      <c r="D160" s="461">
        <v>-5.3252800000000003E-2</v>
      </c>
      <c r="E160" s="462">
        <v>3.9846527762752694E-2</v>
      </c>
      <c r="F160" s="460">
        <v>0</v>
      </c>
      <c r="G160" s="461">
        <v>0</v>
      </c>
      <c r="H160" s="461">
        <v>0</v>
      </c>
      <c r="I160" s="461">
        <v>3.6749999999999998E-2</v>
      </c>
      <c r="J160" s="461">
        <v>3.6749999999999998E-2</v>
      </c>
      <c r="K160" s="463">
        <v>0</v>
      </c>
      <c r="L160" s="150"/>
      <c r="M160" s="459" t="str">
        <f t="shared" si="2"/>
        <v/>
      </c>
    </row>
    <row r="161" spans="1:13" ht="14.45" customHeight="1" x14ac:dyDescent="0.2">
      <c r="A161" s="464" t="s">
        <v>422</v>
      </c>
      <c r="B161" s="460">
        <v>5.54628E-2</v>
      </c>
      <c r="C161" s="461">
        <v>2.2100000000000002E-3</v>
      </c>
      <c r="D161" s="461">
        <v>-5.3252800000000003E-2</v>
      </c>
      <c r="E161" s="462">
        <v>3.9846527762752694E-2</v>
      </c>
      <c r="F161" s="460">
        <v>0</v>
      </c>
      <c r="G161" s="461">
        <v>0</v>
      </c>
      <c r="H161" s="461">
        <v>0</v>
      </c>
      <c r="I161" s="461">
        <v>3.6749999999999998E-2</v>
      </c>
      <c r="J161" s="461">
        <v>3.6749999999999998E-2</v>
      </c>
      <c r="K161" s="463">
        <v>0</v>
      </c>
      <c r="L161" s="150"/>
      <c r="M161" s="459" t="str">
        <f t="shared" si="2"/>
        <v/>
      </c>
    </row>
    <row r="162" spans="1:13" ht="14.45" customHeight="1" x14ac:dyDescent="0.2">
      <c r="A162" s="464" t="s">
        <v>423</v>
      </c>
      <c r="B162" s="460">
        <v>5.54628E-2</v>
      </c>
      <c r="C162" s="461">
        <v>2.2100000000000002E-3</v>
      </c>
      <c r="D162" s="461">
        <v>-5.3252800000000003E-2</v>
      </c>
      <c r="E162" s="462">
        <v>3.9846527762752694E-2</v>
      </c>
      <c r="F162" s="460">
        <v>0</v>
      </c>
      <c r="G162" s="461">
        <v>0</v>
      </c>
      <c r="H162" s="461">
        <v>0</v>
      </c>
      <c r="I162" s="461">
        <v>3.6749999999999998E-2</v>
      </c>
      <c r="J162" s="461">
        <v>3.6749999999999998E-2</v>
      </c>
      <c r="K162" s="463">
        <v>0</v>
      </c>
      <c r="L162" s="150"/>
      <c r="M162" s="459" t="str">
        <f t="shared" si="2"/>
        <v>X</v>
      </c>
    </row>
    <row r="163" spans="1:13" ht="14.45" customHeight="1" x14ac:dyDescent="0.2">
      <c r="A163" s="464" t="s">
        <v>424</v>
      </c>
      <c r="B163" s="460">
        <v>5.54628E-2</v>
      </c>
      <c r="C163" s="461">
        <v>2.2100000000000002E-3</v>
      </c>
      <c r="D163" s="461">
        <v>-5.3252800000000003E-2</v>
      </c>
      <c r="E163" s="462">
        <v>3.9846527762752694E-2</v>
      </c>
      <c r="F163" s="460">
        <v>0</v>
      </c>
      <c r="G163" s="461">
        <v>0</v>
      </c>
      <c r="H163" s="461">
        <v>0</v>
      </c>
      <c r="I163" s="461">
        <v>3.6749999999999998E-2</v>
      </c>
      <c r="J163" s="461">
        <v>3.6749999999999998E-2</v>
      </c>
      <c r="K163" s="463">
        <v>0</v>
      </c>
      <c r="L163" s="150"/>
      <c r="M163" s="459" t="str">
        <f t="shared" si="2"/>
        <v/>
      </c>
    </row>
    <row r="164" spans="1:13" ht="14.45" customHeight="1" x14ac:dyDescent="0.2">
      <c r="A164" s="464" t="s">
        <v>425</v>
      </c>
      <c r="B164" s="460">
        <v>425.3711945</v>
      </c>
      <c r="C164" s="461">
        <v>134236.12581999999</v>
      </c>
      <c r="D164" s="461">
        <v>133810.75462549998</v>
      </c>
      <c r="E164" s="462">
        <v>315.57408577651108</v>
      </c>
      <c r="F164" s="460">
        <v>125428.624354</v>
      </c>
      <c r="G164" s="461">
        <v>114976.23899116665</v>
      </c>
      <c r="H164" s="461">
        <v>12751.07343</v>
      </c>
      <c r="I164" s="461">
        <v>140132.75315999999</v>
      </c>
      <c r="J164" s="461">
        <v>25156.514168833339</v>
      </c>
      <c r="K164" s="463">
        <v>1.1172310457978094</v>
      </c>
      <c r="L164" s="150"/>
      <c r="M164" s="459" t="str">
        <f t="shared" si="2"/>
        <v/>
      </c>
    </row>
    <row r="165" spans="1:13" ht="14.45" customHeight="1" x14ac:dyDescent="0.2">
      <c r="A165" s="464" t="s">
        <v>426</v>
      </c>
      <c r="B165" s="460">
        <v>331.73761330000002</v>
      </c>
      <c r="C165" s="461">
        <v>129801.27079000001</v>
      </c>
      <c r="D165" s="461">
        <v>129469.5331767</v>
      </c>
      <c r="E165" s="462">
        <v>391.27691761807222</v>
      </c>
      <c r="F165" s="460">
        <v>125428.12465719999</v>
      </c>
      <c r="G165" s="461">
        <v>114975.78093576667</v>
      </c>
      <c r="H165" s="461">
        <v>12619.36082</v>
      </c>
      <c r="I165" s="461">
        <v>135914.32631999999</v>
      </c>
      <c r="J165" s="461">
        <v>20938.545384233323</v>
      </c>
      <c r="K165" s="463">
        <v>1.0836032723239639</v>
      </c>
      <c r="L165" s="150"/>
      <c r="M165" s="459" t="str">
        <f t="shared" si="2"/>
        <v/>
      </c>
    </row>
    <row r="166" spans="1:13" ht="14.45" customHeight="1" x14ac:dyDescent="0.2">
      <c r="A166" s="464" t="s">
        <v>427</v>
      </c>
      <c r="B166" s="460">
        <v>331.73761330000002</v>
      </c>
      <c r="C166" s="461">
        <v>129801.27079000001</v>
      </c>
      <c r="D166" s="461">
        <v>129469.5331767</v>
      </c>
      <c r="E166" s="462">
        <v>391.27691761807222</v>
      </c>
      <c r="F166" s="460">
        <v>125428.12465719999</v>
      </c>
      <c r="G166" s="461">
        <v>114975.78093576667</v>
      </c>
      <c r="H166" s="461">
        <v>12619.36082</v>
      </c>
      <c r="I166" s="461">
        <v>135914.32631999999</v>
      </c>
      <c r="J166" s="461">
        <v>20938.545384233323</v>
      </c>
      <c r="K166" s="463">
        <v>1.0836032723239639</v>
      </c>
      <c r="L166" s="150"/>
      <c r="M166" s="459" t="str">
        <f t="shared" si="2"/>
        <v/>
      </c>
    </row>
    <row r="167" spans="1:13" ht="14.45" customHeight="1" x14ac:dyDescent="0.2">
      <c r="A167" s="464" t="s">
        <v>428</v>
      </c>
      <c r="B167" s="460">
        <v>331.73761330000002</v>
      </c>
      <c r="C167" s="461">
        <v>210.66620999999998</v>
      </c>
      <c r="D167" s="461">
        <v>-121.07140330000004</v>
      </c>
      <c r="E167" s="462">
        <v>0.63503866174345558</v>
      </c>
      <c r="F167" s="460">
        <v>281.5277729</v>
      </c>
      <c r="G167" s="461">
        <v>258.06712515833334</v>
      </c>
      <c r="H167" s="461">
        <v>0</v>
      </c>
      <c r="I167" s="461">
        <v>-4.3285900000000099</v>
      </c>
      <c r="J167" s="461">
        <v>-262.39571515833336</v>
      </c>
      <c r="K167" s="463">
        <v>-1.5375356951150769E-2</v>
      </c>
      <c r="L167" s="150"/>
      <c r="M167" s="459" t="str">
        <f t="shared" si="2"/>
        <v>X</v>
      </c>
    </row>
    <row r="168" spans="1:13" ht="14.45" customHeight="1" x14ac:dyDescent="0.2">
      <c r="A168" s="464" t="s">
        <v>429</v>
      </c>
      <c r="B168" s="460">
        <v>46.322680099999999</v>
      </c>
      <c r="C168" s="461">
        <v>7.6626000000000003</v>
      </c>
      <c r="D168" s="461">
        <v>-38.660080100000002</v>
      </c>
      <c r="E168" s="462">
        <v>0.16541788997221687</v>
      </c>
      <c r="F168" s="460">
        <v>74.9986253</v>
      </c>
      <c r="G168" s="461">
        <v>68.748739858333337</v>
      </c>
      <c r="H168" s="461">
        <v>0</v>
      </c>
      <c r="I168" s="461">
        <v>4.5228000000000002</v>
      </c>
      <c r="J168" s="461">
        <v>-64.225939858333334</v>
      </c>
      <c r="K168" s="463">
        <v>6.0305105352377708E-2</v>
      </c>
      <c r="L168" s="150"/>
      <c r="M168" s="459" t="str">
        <f t="shared" si="2"/>
        <v/>
      </c>
    </row>
    <row r="169" spans="1:13" ht="14.45" customHeight="1" x14ac:dyDescent="0.2">
      <c r="A169" s="464" t="s">
        <v>430</v>
      </c>
      <c r="B169" s="460">
        <v>0</v>
      </c>
      <c r="C169" s="461">
        <v>0.56759999999999999</v>
      </c>
      <c r="D169" s="461">
        <v>0.56759999999999999</v>
      </c>
      <c r="E169" s="462">
        <v>0</v>
      </c>
      <c r="F169" s="460">
        <v>0</v>
      </c>
      <c r="G169" s="461">
        <v>0</v>
      </c>
      <c r="H169" s="461">
        <v>0</v>
      </c>
      <c r="I169" s="461">
        <v>0</v>
      </c>
      <c r="J169" s="461">
        <v>0</v>
      </c>
      <c r="K169" s="463">
        <v>0</v>
      </c>
      <c r="L169" s="150"/>
      <c r="M169" s="459" t="str">
        <f t="shared" si="2"/>
        <v/>
      </c>
    </row>
    <row r="170" spans="1:13" ht="14.45" customHeight="1" x14ac:dyDescent="0.2">
      <c r="A170" s="464" t="s">
        <v>431</v>
      </c>
      <c r="B170" s="460">
        <v>285.19308490000003</v>
      </c>
      <c r="C170" s="461">
        <v>72.650899999999993</v>
      </c>
      <c r="D170" s="461">
        <v>-212.54218490000005</v>
      </c>
      <c r="E170" s="462">
        <v>0.25474285263779894</v>
      </c>
      <c r="F170" s="460">
        <v>206.26755639999999</v>
      </c>
      <c r="G170" s="461">
        <v>189.07859336666667</v>
      </c>
      <c r="H170" s="461">
        <v>0</v>
      </c>
      <c r="I170" s="461">
        <v>101.00946</v>
      </c>
      <c r="J170" s="461">
        <v>-88.069133366666662</v>
      </c>
      <c r="K170" s="463">
        <v>0.48970115205185033</v>
      </c>
      <c r="L170" s="150"/>
      <c r="M170" s="459" t="str">
        <f t="shared" si="2"/>
        <v/>
      </c>
    </row>
    <row r="171" spans="1:13" ht="14.45" customHeight="1" x14ac:dyDescent="0.2">
      <c r="A171" s="464" t="s">
        <v>432</v>
      </c>
      <c r="B171" s="460">
        <v>0.2218483</v>
      </c>
      <c r="C171" s="461">
        <v>129.78511</v>
      </c>
      <c r="D171" s="461">
        <v>129.5632617</v>
      </c>
      <c r="E171" s="462">
        <v>585.01737448517747</v>
      </c>
      <c r="F171" s="460">
        <v>0.26159120000000002</v>
      </c>
      <c r="G171" s="461">
        <v>0.23979193333333335</v>
      </c>
      <c r="H171" s="461">
        <v>0</v>
      </c>
      <c r="I171" s="461">
        <v>-109.86085</v>
      </c>
      <c r="J171" s="461">
        <v>-110.10064193333334</v>
      </c>
      <c r="K171" s="463">
        <v>-419.97150515766583</v>
      </c>
      <c r="L171" s="150"/>
      <c r="M171" s="459" t="str">
        <f t="shared" si="2"/>
        <v/>
      </c>
    </row>
    <row r="172" spans="1:13" ht="14.45" customHeight="1" x14ac:dyDescent="0.2">
      <c r="A172" s="464" t="s">
        <v>433</v>
      </c>
      <c r="B172" s="460">
        <v>0</v>
      </c>
      <c r="C172" s="461">
        <v>466.90459000000004</v>
      </c>
      <c r="D172" s="461">
        <v>466.90459000000004</v>
      </c>
      <c r="E172" s="462">
        <v>0</v>
      </c>
      <c r="F172" s="460">
        <v>458.6102927</v>
      </c>
      <c r="G172" s="461">
        <v>420.3927683083333</v>
      </c>
      <c r="H172" s="461">
        <v>10.243469999999999</v>
      </c>
      <c r="I172" s="461">
        <v>491.43846000000002</v>
      </c>
      <c r="J172" s="461">
        <v>71.045691691666718</v>
      </c>
      <c r="K172" s="463">
        <v>1.0715818371775501</v>
      </c>
      <c r="L172" s="150"/>
      <c r="M172" s="459" t="str">
        <f t="shared" si="2"/>
        <v>X</v>
      </c>
    </row>
    <row r="173" spans="1:13" ht="14.45" customHeight="1" x14ac:dyDescent="0.2">
      <c r="A173" s="464" t="s">
        <v>434</v>
      </c>
      <c r="B173" s="460">
        <v>0</v>
      </c>
      <c r="C173" s="461">
        <v>243.05683999999999</v>
      </c>
      <c r="D173" s="461">
        <v>243.05683999999999</v>
      </c>
      <c r="E173" s="462">
        <v>0</v>
      </c>
      <c r="F173" s="460">
        <v>134.7482881</v>
      </c>
      <c r="G173" s="461">
        <v>123.51926409166666</v>
      </c>
      <c r="H173" s="461">
        <v>17.381520000000002</v>
      </c>
      <c r="I173" s="461">
        <v>275.34596999999997</v>
      </c>
      <c r="J173" s="461">
        <v>151.82670590833331</v>
      </c>
      <c r="K173" s="463">
        <v>2.0434097819161829</v>
      </c>
      <c r="L173" s="150"/>
      <c r="M173" s="459" t="str">
        <f t="shared" si="2"/>
        <v/>
      </c>
    </row>
    <row r="174" spans="1:13" ht="14.45" customHeight="1" x14ac:dyDescent="0.2">
      <c r="A174" s="464" t="s">
        <v>435</v>
      </c>
      <c r="B174" s="460">
        <v>0</v>
      </c>
      <c r="C174" s="461">
        <v>223.84774999999999</v>
      </c>
      <c r="D174" s="461">
        <v>223.84774999999999</v>
      </c>
      <c r="E174" s="462">
        <v>0</v>
      </c>
      <c r="F174" s="460">
        <v>323.86200459999998</v>
      </c>
      <c r="G174" s="461">
        <v>296.87350421666667</v>
      </c>
      <c r="H174" s="461">
        <v>-7.1380499999999998</v>
      </c>
      <c r="I174" s="461">
        <v>216.09249</v>
      </c>
      <c r="J174" s="461">
        <v>-80.781014216666676</v>
      </c>
      <c r="K174" s="463">
        <v>0.66723631340111833</v>
      </c>
      <c r="L174" s="150"/>
      <c r="M174" s="459" t="str">
        <f t="shared" si="2"/>
        <v/>
      </c>
    </row>
    <row r="175" spans="1:13" ht="14.45" customHeight="1" x14ac:dyDescent="0.2">
      <c r="A175" s="464" t="s">
        <v>436</v>
      </c>
      <c r="B175" s="460">
        <v>0</v>
      </c>
      <c r="C175" s="461">
        <v>123498.54570999999</v>
      </c>
      <c r="D175" s="461">
        <v>123498.54570999999</v>
      </c>
      <c r="E175" s="462">
        <v>0</v>
      </c>
      <c r="F175" s="460">
        <v>124687.9865916</v>
      </c>
      <c r="G175" s="461">
        <v>114297.3210423</v>
      </c>
      <c r="H175" s="461">
        <v>12445.21711</v>
      </c>
      <c r="I175" s="461">
        <v>131459.88891000001</v>
      </c>
      <c r="J175" s="461">
        <v>17162.567867700011</v>
      </c>
      <c r="K175" s="463">
        <v>1.0543107840900545</v>
      </c>
      <c r="L175" s="150"/>
      <c r="M175" s="459" t="str">
        <f t="shared" si="2"/>
        <v>X</v>
      </c>
    </row>
    <row r="176" spans="1:13" ht="14.45" customHeight="1" x14ac:dyDescent="0.2">
      <c r="A176" s="464" t="s">
        <v>437</v>
      </c>
      <c r="B176" s="460">
        <v>0</v>
      </c>
      <c r="C176" s="461">
        <v>123498.54570999999</v>
      </c>
      <c r="D176" s="461">
        <v>123498.54570999999</v>
      </c>
      <c r="E176" s="462">
        <v>0</v>
      </c>
      <c r="F176" s="460">
        <v>124687.9865916</v>
      </c>
      <c r="G176" s="461">
        <v>114297.3210423</v>
      </c>
      <c r="H176" s="461">
        <v>12445.21711</v>
      </c>
      <c r="I176" s="461">
        <v>131459.88891000001</v>
      </c>
      <c r="J176" s="461">
        <v>17162.567867700011</v>
      </c>
      <c r="K176" s="463">
        <v>1.0543107840900545</v>
      </c>
      <c r="L176" s="150"/>
      <c r="M176" s="459" t="str">
        <f t="shared" si="2"/>
        <v/>
      </c>
    </row>
    <row r="177" spans="1:13" ht="14.45" customHeight="1" x14ac:dyDescent="0.2">
      <c r="A177" s="464" t="s">
        <v>438</v>
      </c>
      <c r="B177" s="460">
        <v>0</v>
      </c>
      <c r="C177" s="461">
        <v>5625.1542800000007</v>
      </c>
      <c r="D177" s="461">
        <v>5625.1542800000007</v>
      </c>
      <c r="E177" s="462">
        <v>0</v>
      </c>
      <c r="F177" s="460">
        <v>0</v>
      </c>
      <c r="G177" s="461">
        <v>0</v>
      </c>
      <c r="H177" s="461">
        <v>163.90024</v>
      </c>
      <c r="I177" s="461">
        <v>3967.3275400000002</v>
      </c>
      <c r="J177" s="461">
        <v>3967.3275400000002</v>
      </c>
      <c r="K177" s="463">
        <v>0</v>
      </c>
      <c r="L177" s="150"/>
      <c r="M177" s="459" t="str">
        <f t="shared" si="2"/>
        <v>X</v>
      </c>
    </row>
    <row r="178" spans="1:13" ht="14.45" customHeight="1" x14ac:dyDescent="0.2">
      <c r="A178" s="464" t="s">
        <v>439</v>
      </c>
      <c r="B178" s="460">
        <v>0</v>
      </c>
      <c r="C178" s="461">
        <v>5625.1542800000007</v>
      </c>
      <c r="D178" s="461">
        <v>5625.1542800000007</v>
      </c>
      <c r="E178" s="462">
        <v>0</v>
      </c>
      <c r="F178" s="460">
        <v>0</v>
      </c>
      <c r="G178" s="461">
        <v>0</v>
      </c>
      <c r="H178" s="461">
        <v>163.90024</v>
      </c>
      <c r="I178" s="461">
        <v>3967.3275400000002</v>
      </c>
      <c r="J178" s="461">
        <v>3967.3275400000002</v>
      </c>
      <c r="K178" s="463">
        <v>0</v>
      </c>
      <c r="L178" s="150"/>
      <c r="M178" s="459" t="str">
        <f t="shared" si="2"/>
        <v/>
      </c>
    </row>
    <row r="179" spans="1:13" ht="14.45" customHeight="1" x14ac:dyDescent="0.2">
      <c r="A179" s="464" t="s">
        <v>440</v>
      </c>
      <c r="B179" s="460">
        <v>93.5717164</v>
      </c>
      <c r="C179" s="461">
        <v>56.079140000000002</v>
      </c>
      <c r="D179" s="461">
        <v>-37.492576399999997</v>
      </c>
      <c r="E179" s="462">
        <v>0.59931720991707704</v>
      </c>
      <c r="F179" s="460">
        <v>0.4996968</v>
      </c>
      <c r="G179" s="461">
        <v>0.4580554</v>
      </c>
      <c r="H179" s="461">
        <v>9.1921299999999988</v>
      </c>
      <c r="I179" s="461">
        <v>179.08073000000002</v>
      </c>
      <c r="J179" s="461">
        <v>178.62267460000001</v>
      </c>
      <c r="K179" s="463">
        <v>358.3787808927334</v>
      </c>
      <c r="L179" s="150"/>
      <c r="M179" s="459" t="str">
        <f t="shared" si="2"/>
        <v/>
      </c>
    </row>
    <row r="180" spans="1:13" ht="14.45" customHeight="1" x14ac:dyDescent="0.2">
      <c r="A180" s="464" t="s">
        <v>441</v>
      </c>
      <c r="B180" s="460">
        <v>0</v>
      </c>
      <c r="C180" s="461">
        <v>35.5</v>
      </c>
      <c r="D180" s="461">
        <v>35.5</v>
      </c>
      <c r="E180" s="462">
        <v>0</v>
      </c>
      <c r="F180" s="460">
        <v>0</v>
      </c>
      <c r="G180" s="461">
        <v>0</v>
      </c>
      <c r="H180" s="461">
        <v>2.25</v>
      </c>
      <c r="I180" s="461">
        <v>43.5</v>
      </c>
      <c r="J180" s="461">
        <v>43.5</v>
      </c>
      <c r="K180" s="463">
        <v>0</v>
      </c>
      <c r="L180" s="150"/>
      <c r="M180" s="459" t="str">
        <f t="shared" si="2"/>
        <v/>
      </c>
    </row>
    <row r="181" spans="1:13" ht="14.45" customHeight="1" x14ac:dyDescent="0.2">
      <c r="A181" s="464" t="s">
        <v>442</v>
      </c>
      <c r="B181" s="460">
        <v>0</v>
      </c>
      <c r="C181" s="461">
        <v>35.5</v>
      </c>
      <c r="D181" s="461">
        <v>35.5</v>
      </c>
      <c r="E181" s="462">
        <v>0</v>
      </c>
      <c r="F181" s="460">
        <v>0</v>
      </c>
      <c r="G181" s="461">
        <v>0</v>
      </c>
      <c r="H181" s="461">
        <v>2.25</v>
      </c>
      <c r="I181" s="461">
        <v>43.5</v>
      </c>
      <c r="J181" s="461">
        <v>43.5</v>
      </c>
      <c r="K181" s="463">
        <v>0</v>
      </c>
      <c r="L181" s="150"/>
      <c r="M181" s="459" t="str">
        <f t="shared" si="2"/>
        <v>X</v>
      </c>
    </row>
    <row r="182" spans="1:13" ht="14.45" customHeight="1" x14ac:dyDescent="0.2">
      <c r="A182" s="464" t="s">
        <v>443</v>
      </c>
      <c r="B182" s="460">
        <v>0</v>
      </c>
      <c r="C182" s="461">
        <v>35.5</v>
      </c>
      <c r="D182" s="461">
        <v>35.5</v>
      </c>
      <c r="E182" s="462">
        <v>0</v>
      </c>
      <c r="F182" s="460">
        <v>0</v>
      </c>
      <c r="G182" s="461">
        <v>0</v>
      </c>
      <c r="H182" s="461">
        <v>2.25</v>
      </c>
      <c r="I182" s="461">
        <v>43.5</v>
      </c>
      <c r="J182" s="461">
        <v>43.5</v>
      </c>
      <c r="K182" s="463">
        <v>0</v>
      </c>
      <c r="L182" s="150"/>
      <c r="M182" s="459" t="str">
        <f t="shared" si="2"/>
        <v/>
      </c>
    </row>
    <row r="183" spans="1:13" ht="14.45" customHeight="1" x14ac:dyDescent="0.2">
      <c r="A183" s="464" t="s">
        <v>444</v>
      </c>
      <c r="B183" s="460">
        <v>93.5717164</v>
      </c>
      <c r="C183" s="461">
        <v>20.579139999999999</v>
      </c>
      <c r="D183" s="461">
        <v>-72.992576400000004</v>
      </c>
      <c r="E183" s="462">
        <v>0.21992906394949915</v>
      </c>
      <c r="F183" s="460">
        <v>0.4996968</v>
      </c>
      <c r="G183" s="461">
        <v>0.4580554</v>
      </c>
      <c r="H183" s="461">
        <v>6.9421299999999997</v>
      </c>
      <c r="I183" s="461">
        <v>135.58073000000002</v>
      </c>
      <c r="J183" s="461">
        <v>135.12267460000001</v>
      </c>
      <c r="K183" s="463">
        <v>271.32599208159832</v>
      </c>
      <c r="L183" s="150"/>
      <c r="M183" s="459" t="str">
        <f t="shared" si="2"/>
        <v/>
      </c>
    </row>
    <row r="184" spans="1:13" ht="14.45" customHeight="1" x14ac:dyDescent="0.2">
      <c r="A184" s="464" t="s">
        <v>445</v>
      </c>
      <c r="B184" s="460">
        <v>0</v>
      </c>
      <c r="C184" s="461">
        <v>6.3000000000000003E-4</v>
      </c>
      <c r="D184" s="461">
        <v>6.3000000000000003E-4</v>
      </c>
      <c r="E184" s="462">
        <v>0</v>
      </c>
      <c r="F184" s="460">
        <v>0</v>
      </c>
      <c r="G184" s="461">
        <v>0</v>
      </c>
      <c r="H184" s="461">
        <v>-1.1E-4</v>
      </c>
      <c r="I184" s="461">
        <v>3.6600000000000001E-3</v>
      </c>
      <c r="J184" s="461">
        <v>3.6600000000000001E-3</v>
      </c>
      <c r="K184" s="463">
        <v>0</v>
      </c>
      <c r="L184" s="150"/>
      <c r="M184" s="459" t="str">
        <f t="shared" si="2"/>
        <v>X</v>
      </c>
    </row>
    <row r="185" spans="1:13" ht="14.45" customHeight="1" x14ac:dyDescent="0.2">
      <c r="A185" s="464" t="s">
        <v>446</v>
      </c>
      <c r="B185" s="460">
        <v>0</v>
      </c>
      <c r="C185" s="461">
        <v>6.3000000000000003E-4</v>
      </c>
      <c r="D185" s="461">
        <v>6.3000000000000003E-4</v>
      </c>
      <c r="E185" s="462">
        <v>0</v>
      </c>
      <c r="F185" s="460">
        <v>0</v>
      </c>
      <c r="G185" s="461">
        <v>0</v>
      </c>
      <c r="H185" s="461">
        <v>-1.1E-4</v>
      </c>
      <c r="I185" s="461">
        <v>3.6600000000000001E-3</v>
      </c>
      <c r="J185" s="461">
        <v>3.6600000000000001E-3</v>
      </c>
      <c r="K185" s="463">
        <v>0</v>
      </c>
      <c r="L185" s="150"/>
      <c r="M185" s="459" t="str">
        <f t="shared" si="2"/>
        <v/>
      </c>
    </row>
    <row r="186" spans="1:13" ht="14.45" customHeight="1" x14ac:dyDescent="0.2">
      <c r="A186" s="464" t="s">
        <v>447</v>
      </c>
      <c r="B186" s="460">
        <v>93.5717164</v>
      </c>
      <c r="C186" s="461">
        <v>20.578509999999998</v>
      </c>
      <c r="D186" s="461">
        <v>-72.993206400000005</v>
      </c>
      <c r="E186" s="462">
        <v>0.21992233114578197</v>
      </c>
      <c r="F186" s="460">
        <v>0.4996968</v>
      </c>
      <c r="G186" s="461">
        <v>0.4580554</v>
      </c>
      <c r="H186" s="461">
        <v>6.94224</v>
      </c>
      <c r="I186" s="461">
        <v>135.57707000000002</v>
      </c>
      <c r="J186" s="461">
        <v>135.11901460000001</v>
      </c>
      <c r="K186" s="463">
        <v>271.31866764005696</v>
      </c>
      <c r="L186" s="150"/>
      <c r="M186" s="459" t="str">
        <f t="shared" si="2"/>
        <v>X</v>
      </c>
    </row>
    <row r="187" spans="1:13" ht="14.45" customHeight="1" x14ac:dyDescent="0.2">
      <c r="A187" s="464" t="s">
        <v>448</v>
      </c>
      <c r="B187" s="460">
        <v>0</v>
      </c>
      <c r="C187" s="461">
        <v>0</v>
      </c>
      <c r="D187" s="461">
        <v>0</v>
      </c>
      <c r="E187" s="462">
        <v>0</v>
      </c>
      <c r="F187" s="460">
        <v>0.4996968</v>
      </c>
      <c r="G187" s="461">
        <v>0.4580554</v>
      </c>
      <c r="H187" s="461">
        <v>0</v>
      </c>
      <c r="I187" s="461">
        <v>0.125</v>
      </c>
      <c r="J187" s="461">
        <v>-0.3330554</v>
      </c>
      <c r="K187" s="463">
        <v>0.25015169198602033</v>
      </c>
      <c r="L187" s="150"/>
      <c r="M187" s="459" t="str">
        <f t="shared" si="2"/>
        <v/>
      </c>
    </row>
    <row r="188" spans="1:13" ht="14.45" customHeight="1" x14ac:dyDescent="0.2">
      <c r="A188" s="464" t="s">
        <v>449</v>
      </c>
      <c r="B188" s="460">
        <v>93.5717164</v>
      </c>
      <c r="C188" s="461">
        <v>20.578509999999998</v>
      </c>
      <c r="D188" s="461">
        <v>-72.993206400000005</v>
      </c>
      <c r="E188" s="462">
        <v>0.21992233114578197</v>
      </c>
      <c r="F188" s="460">
        <v>0</v>
      </c>
      <c r="G188" s="461">
        <v>0</v>
      </c>
      <c r="H188" s="461">
        <v>6.94224</v>
      </c>
      <c r="I188" s="461">
        <v>135.45207000000002</v>
      </c>
      <c r="J188" s="461">
        <v>135.45207000000002</v>
      </c>
      <c r="K188" s="463">
        <v>0</v>
      </c>
      <c r="L188" s="150"/>
      <c r="M188" s="459" t="str">
        <f t="shared" si="2"/>
        <v/>
      </c>
    </row>
    <row r="189" spans="1:13" ht="14.45" customHeight="1" x14ac:dyDescent="0.2">
      <c r="A189" s="464" t="s">
        <v>450</v>
      </c>
      <c r="B189" s="460">
        <v>6.1864800000000005E-2</v>
      </c>
      <c r="C189" s="461">
        <v>0</v>
      </c>
      <c r="D189" s="461">
        <v>-6.1864800000000005E-2</v>
      </c>
      <c r="E189" s="462">
        <v>0</v>
      </c>
      <c r="F189" s="460">
        <v>0</v>
      </c>
      <c r="G189" s="461">
        <v>0</v>
      </c>
      <c r="H189" s="461">
        <v>0</v>
      </c>
      <c r="I189" s="461">
        <v>0</v>
      </c>
      <c r="J189" s="461">
        <v>0</v>
      </c>
      <c r="K189" s="463">
        <v>0</v>
      </c>
      <c r="L189" s="150"/>
      <c r="M189" s="459" t="str">
        <f t="shared" si="2"/>
        <v/>
      </c>
    </row>
    <row r="190" spans="1:13" ht="14.45" customHeight="1" x14ac:dyDescent="0.2">
      <c r="A190" s="464" t="s">
        <v>451</v>
      </c>
      <c r="B190" s="460">
        <v>6.1864800000000005E-2</v>
      </c>
      <c r="C190" s="461">
        <v>0</v>
      </c>
      <c r="D190" s="461">
        <v>-6.1864800000000005E-2</v>
      </c>
      <c r="E190" s="462">
        <v>0</v>
      </c>
      <c r="F190" s="460">
        <v>0</v>
      </c>
      <c r="G190" s="461">
        <v>0</v>
      </c>
      <c r="H190" s="461">
        <v>0</v>
      </c>
      <c r="I190" s="461">
        <v>0</v>
      </c>
      <c r="J190" s="461">
        <v>0</v>
      </c>
      <c r="K190" s="463">
        <v>0</v>
      </c>
      <c r="L190" s="150"/>
      <c r="M190" s="459" t="str">
        <f t="shared" si="2"/>
        <v/>
      </c>
    </row>
    <row r="191" spans="1:13" ht="14.45" customHeight="1" x14ac:dyDescent="0.2">
      <c r="A191" s="464" t="s">
        <v>452</v>
      </c>
      <c r="B191" s="460">
        <v>6.1864800000000005E-2</v>
      </c>
      <c r="C191" s="461">
        <v>0</v>
      </c>
      <c r="D191" s="461">
        <v>-6.1864800000000005E-2</v>
      </c>
      <c r="E191" s="462">
        <v>0</v>
      </c>
      <c r="F191" s="460">
        <v>0</v>
      </c>
      <c r="G191" s="461">
        <v>0</v>
      </c>
      <c r="H191" s="461">
        <v>0</v>
      </c>
      <c r="I191" s="461">
        <v>0</v>
      </c>
      <c r="J191" s="461">
        <v>0</v>
      </c>
      <c r="K191" s="463">
        <v>0</v>
      </c>
      <c r="L191" s="150"/>
      <c r="M191" s="459" t="str">
        <f t="shared" si="2"/>
        <v>X</v>
      </c>
    </row>
    <row r="192" spans="1:13" ht="14.45" customHeight="1" x14ac:dyDescent="0.2">
      <c r="A192" s="464" t="s">
        <v>453</v>
      </c>
      <c r="B192" s="460">
        <v>6.1864800000000005E-2</v>
      </c>
      <c r="C192" s="461">
        <v>0</v>
      </c>
      <c r="D192" s="461">
        <v>-6.1864800000000005E-2</v>
      </c>
      <c r="E192" s="462">
        <v>0</v>
      </c>
      <c r="F192" s="460">
        <v>0</v>
      </c>
      <c r="G192" s="461">
        <v>0</v>
      </c>
      <c r="H192" s="461">
        <v>0</v>
      </c>
      <c r="I192" s="461">
        <v>0</v>
      </c>
      <c r="J192" s="461">
        <v>0</v>
      </c>
      <c r="K192" s="463">
        <v>0</v>
      </c>
      <c r="L192" s="150"/>
      <c r="M192" s="459" t="str">
        <f t="shared" si="2"/>
        <v/>
      </c>
    </row>
    <row r="193" spans="1:13" ht="14.45" customHeight="1" x14ac:dyDescent="0.2">
      <c r="A193" s="464" t="s">
        <v>454</v>
      </c>
      <c r="B193" s="460">
        <v>0</v>
      </c>
      <c r="C193" s="461">
        <v>4378.7758899999999</v>
      </c>
      <c r="D193" s="461">
        <v>4378.7758899999999</v>
      </c>
      <c r="E193" s="462">
        <v>0</v>
      </c>
      <c r="F193" s="460">
        <v>0</v>
      </c>
      <c r="G193" s="461">
        <v>0</v>
      </c>
      <c r="H193" s="461">
        <v>122.52047999999999</v>
      </c>
      <c r="I193" s="461">
        <v>4039.34611</v>
      </c>
      <c r="J193" s="461">
        <v>4039.34611</v>
      </c>
      <c r="K193" s="463">
        <v>0</v>
      </c>
      <c r="L193" s="150"/>
      <c r="M193" s="459" t="str">
        <f t="shared" si="2"/>
        <v/>
      </c>
    </row>
    <row r="194" spans="1:13" ht="14.45" customHeight="1" x14ac:dyDescent="0.2">
      <c r="A194" s="464" t="s">
        <v>455</v>
      </c>
      <c r="B194" s="460">
        <v>0</v>
      </c>
      <c r="C194" s="461">
        <v>4378.7758899999999</v>
      </c>
      <c r="D194" s="461">
        <v>4378.7758899999999</v>
      </c>
      <c r="E194" s="462">
        <v>0</v>
      </c>
      <c r="F194" s="460">
        <v>0</v>
      </c>
      <c r="G194" s="461">
        <v>0</v>
      </c>
      <c r="H194" s="461">
        <v>122.52047999999999</v>
      </c>
      <c r="I194" s="461">
        <v>4039.34611</v>
      </c>
      <c r="J194" s="461">
        <v>4039.34611</v>
      </c>
      <c r="K194" s="463">
        <v>0</v>
      </c>
      <c r="L194" s="150"/>
      <c r="M194" s="459" t="str">
        <f t="shared" si="2"/>
        <v/>
      </c>
    </row>
    <row r="195" spans="1:13" ht="14.45" customHeight="1" x14ac:dyDescent="0.2">
      <c r="A195" s="464" t="s">
        <v>456</v>
      </c>
      <c r="B195" s="460">
        <v>0</v>
      </c>
      <c r="C195" s="461">
        <v>4378.7758899999999</v>
      </c>
      <c r="D195" s="461">
        <v>4378.7758899999999</v>
      </c>
      <c r="E195" s="462">
        <v>0</v>
      </c>
      <c r="F195" s="460">
        <v>0</v>
      </c>
      <c r="G195" s="461">
        <v>0</v>
      </c>
      <c r="H195" s="461">
        <v>122.52047999999999</v>
      </c>
      <c r="I195" s="461">
        <v>4039.34611</v>
      </c>
      <c r="J195" s="461">
        <v>4039.34611</v>
      </c>
      <c r="K195" s="463">
        <v>0</v>
      </c>
      <c r="L195" s="150"/>
      <c r="M195" s="459" t="str">
        <f t="shared" si="2"/>
        <v>X</v>
      </c>
    </row>
    <row r="196" spans="1:13" ht="14.45" customHeight="1" x14ac:dyDescent="0.2">
      <c r="A196" s="464" t="s">
        <v>457</v>
      </c>
      <c r="B196" s="460">
        <v>0</v>
      </c>
      <c r="C196" s="461">
        <v>4378.7758899999999</v>
      </c>
      <c r="D196" s="461">
        <v>4378.7758899999999</v>
      </c>
      <c r="E196" s="462">
        <v>0</v>
      </c>
      <c r="F196" s="460">
        <v>0</v>
      </c>
      <c r="G196" s="461">
        <v>0</v>
      </c>
      <c r="H196" s="461">
        <v>122.52047999999999</v>
      </c>
      <c r="I196" s="461">
        <v>4039.34611</v>
      </c>
      <c r="J196" s="461">
        <v>4039.34611</v>
      </c>
      <c r="K196" s="463">
        <v>0</v>
      </c>
      <c r="L196" s="150"/>
      <c r="M196" s="459" t="str">
        <f t="shared" si="2"/>
        <v/>
      </c>
    </row>
    <row r="197" spans="1:13" ht="14.45" customHeight="1" x14ac:dyDescent="0.2">
      <c r="A197" s="464" t="s">
        <v>458</v>
      </c>
      <c r="B197" s="460">
        <v>0</v>
      </c>
      <c r="C197" s="461">
        <v>5853.79781</v>
      </c>
      <c r="D197" s="461">
        <v>5853.79781</v>
      </c>
      <c r="E197" s="462">
        <v>0</v>
      </c>
      <c r="F197" s="460">
        <v>0</v>
      </c>
      <c r="G197" s="461">
        <v>0</v>
      </c>
      <c r="H197" s="461">
        <v>510.74982</v>
      </c>
      <c r="I197" s="461">
        <v>6050.4899400000004</v>
      </c>
      <c r="J197" s="461">
        <v>6050.4899400000004</v>
      </c>
      <c r="K197" s="463">
        <v>0</v>
      </c>
      <c r="L197" s="150"/>
      <c r="M197" s="459" t="str">
        <f t="shared" si="2"/>
        <v/>
      </c>
    </row>
    <row r="198" spans="1:13" ht="14.45" customHeight="1" x14ac:dyDescent="0.2">
      <c r="A198" s="464" t="s">
        <v>459</v>
      </c>
      <c r="B198" s="460">
        <v>0</v>
      </c>
      <c r="C198" s="461">
        <v>5853.79781</v>
      </c>
      <c r="D198" s="461">
        <v>5853.79781</v>
      </c>
      <c r="E198" s="462">
        <v>0</v>
      </c>
      <c r="F198" s="460">
        <v>0</v>
      </c>
      <c r="G198" s="461">
        <v>0</v>
      </c>
      <c r="H198" s="461">
        <v>510.74982</v>
      </c>
      <c r="I198" s="461">
        <v>6050.4899400000004</v>
      </c>
      <c r="J198" s="461">
        <v>6050.4899400000004</v>
      </c>
      <c r="K198" s="463">
        <v>0</v>
      </c>
      <c r="L198" s="150"/>
      <c r="M198" s="459" t="str">
        <f t="shared" ref="M198:M261" si="3">IF(A198="HV","HV",IF(OR(LEFT(A198,16)="               5",LEFT(A198,16)="               6",LEFT(A198,16)="               7",LEFT(A198,16)="               8"),"X",""))</f>
        <v/>
      </c>
    </row>
    <row r="199" spans="1:13" ht="14.45" customHeight="1" x14ac:dyDescent="0.2">
      <c r="A199" s="464" t="s">
        <v>460</v>
      </c>
      <c r="B199" s="460">
        <v>0</v>
      </c>
      <c r="C199" s="461">
        <v>5853.79781</v>
      </c>
      <c r="D199" s="461">
        <v>5853.79781</v>
      </c>
      <c r="E199" s="462">
        <v>0</v>
      </c>
      <c r="F199" s="460">
        <v>0</v>
      </c>
      <c r="G199" s="461">
        <v>0</v>
      </c>
      <c r="H199" s="461">
        <v>510.74982</v>
      </c>
      <c r="I199" s="461">
        <v>6050.4899400000004</v>
      </c>
      <c r="J199" s="461">
        <v>6050.4899400000004</v>
      </c>
      <c r="K199" s="463">
        <v>0</v>
      </c>
      <c r="L199" s="150"/>
      <c r="M199" s="459" t="str">
        <f t="shared" si="3"/>
        <v/>
      </c>
    </row>
    <row r="200" spans="1:13" ht="14.45" customHeight="1" x14ac:dyDescent="0.2">
      <c r="A200" s="464" t="s">
        <v>461</v>
      </c>
      <c r="B200" s="460">
        <v>0</v>
      </c>
      <c r="C200" s="461">
        <v>2.56114</v>
      </c>
      <c r="D200" s="461">
        <v>2.56114</v>
      </c>
      <c r="E200" s="462">
        <v>0</v>
      </c>
      <c r="F200" s="460">
        <v>0</v>
      </c>
      <c r="G200" s="461">
        <v>0</v>
      </c>
      <c r="H200" s="461">
        <v>0.371</v>
      </c>
      <c r="I200" s="461">
        <v>1.9477200000000001</v>
      </c>
      <c r="J200" s="461">
        <v>1.9477200000000001</v>
      </c>
      <c r="K200" s="463">
        <v>0</v>
      </c>
      <c r="L200" s="150"/>
      <c r="M200" s="459" t="str">
        <f t="shared" si="3"/>
        <v>X</v>
      </c>
    </row>
    <row r="201" spans="1:13" ht="14.45" customHeight="1" x14ac:dyDescent="0.2">
      <c r="A201" s="464" t="s">
        <v>462</v>
      </c>
      <c r="B201" s="460">
        <v>0</v>
      </c>
      <c r="C201" s="461">
        <v>2.56114</v>
      </c>
      <c r="D201" s="461">
        <v>2.56114</v>
      </c>
      <c r="E201" s="462">
        <v>0</v>
      </c>
      <c r="F201" s="460">
        <v>0</v>
      </c>
      <c r="G201" s="461">
        <v>0</v>
      </c>
      <c r="H201" s="461">
        <v>0.371</v>
      </c>
      <c r="I201" s="461">
        <v>1.9477200000000001</v>
      </c>
      <c r="J201" s="461">
        <v>1.9477200000000001</v>
      </c>
      <c r="K201" s="463">
        <v>0</v>
      </c>
      <c r="L201" s="150"/>
      <c r="M201" s="459" t="str">
        <f t="shared" si="3"/>
        <v/>
      </c>
    </row>
    <row r="202" spans="1:13" ht="14.45" customHeight="1" x14ac:dyDescent="0.2">
      <c r="A202" s="464" t="s">
        <v>463</v>
      </c>
      <c r="B202" s="460">
        <v>0</v>
      </c>
      <c r="C202" s="461">
        <v>6.5188199999999998</v>
      </c>
      <c r="D202" s="461">
        <v>6.5188199999999998</v>
      </c>
      <c r="E202" s="462">
        <v>0</v>
      </c>
      <c r="F202" s="460">
        <v>0</v>
      </c>
      <c r="G202" s="461">
        <v>0</v>
      </c>
      <c r="H202" s="461">
        <v>0.36749999999999999</v>
      </c>
      <c r="I202" s="461">
        <v>6.6885000000000003</v>
      </c>
      <c r="J202" s="461">
        <v>6.6885000000000003</v>
      </c>
      <c r="K202" s="463">
        <v>0</v>
      </c>
      <c r="L202" s="150"/>
      <c r="M202" s="459" t="str">
        <f t="shared" si="3"/>
        <v>X</v>
      </c>
    </row>
    <row r="203" spans="1:13" ht="14.45" customHeight="1" x14ac:dyDescent="0.2">
      <c r="A203" s="464" t="s">
        <v>464</v>
      </c>
      <c r="B203" s="460">
        <v>0</v>
      </c>
      <c r="C203" s="461">
        <v>0.92400000000000004</v>
      </c>
      <c r="D203" s="461">
        <v>0.92400000000000004</v>
      </c>
      <c r="E203" s="462">
        <v>0</v>
      </c>
      <c r="F203" s="460">
        <v>0</v>
      </c>
      <c r="G203" s="461">
        <v>0</v>
      </c>
      <c r="H203" s="461">
        <v>0</v>
      </c>
      <c r="I203" s="461">
        <v>0</v>
      </c>
      <c r="J203" s="461">
        <v>0</v>
      </c>
      <c r="K203" s="463">
        <v>0</v>
      </c>
      <c r="L203" s="150"/>
      <c r="M203" s="459" t="str">
        <f t="shared" si="3"/>
        <v/>
      </c>
    </row>
    <row r="204" spans="1:13" ht="14.45" customHeight="1" x14ac:dyDescent="0.2">
      <c r="A204" s="464" t="s">
        <v>465</v>
      </c>
      <c r="B204" s="460">
        <v>0</v>
      </c>
      <c r="C204" s="461">
        <v>5.5948199999999995</v>
      </c>
      <c r="D204" s="461">
        <v>5.5948199999999995</v>
      </c>
      <c r="E204" s="462">
        <v>0</v>
      </c>
      <c r="F204" s="460">
        <v>0</v>
      </c>
      <c r="G204" s="461">
        <v>0</v>
      </c>
      <c r="H204" s="461">
        <v>0.36749999999999999</v>
      </c>
      <c r="I204" s="461">
        <v>6.6885000000000003</v>
      </c>
      <c r="J204" s="461">
        <v>6.6885000000000003</v>
      </c>
      <c r="K204" s="463">
        <v>0</v>
      </c>
      <c r="L204" s="150"/>
      <c r="M204" s="459" t="str">
        <f t="shared" si="3"/>
        <v/>
      </c>
    </row>
    <row r="205" spans="1:13" ht="14.45" customHeight="1" x14ac:dyDescent="0.2">
      <c r="A205" s="464" t="s">
        <v>466</v>
      </c>
      <c r="B205" s="460">
        <v>0</v>
      </c>
      <c r="C205" s="461">
        <v>4.1033999999999997</v>
      </c>
      <c r="D205" s="461">
        <v>4.1033999999999997</v>
      </c>
      <c r="E205" s="462">
        <v>0</v>
      </c>
      <c r="F205" s="460">
        <v>0</v>
      </c>
      <c r="G205" s="461">
        <v>0</v>
      </c>
      <c r="H205" s="461">
        <v>0.42693000000000003</v>
      </c>
      <c r="I205" s="461">
        <v>4.1383100000000006</v>
      </c>
      <c r="J205" s="461">
        <v>4.1383100000000006</v>
      </c>
      <c r="K205" s="463">
        <v>0</v>
      </c>
      <c r="L205" s="150"/>
      <c r="M205" s="459" t="str">
        <f t="shared" si="3"/>
        <v>X</v>
      </c>
    </row>
    <row r="206" spans="1:13" ht="14.45" customHeight="1" x14ac:dyDescent="0.2">
      <c r="A206" s="464" t="s">
        <v>467</v>
      </c>
      <c r="B206" s="460">
        <v>0</v>
      </c>
      <c r="C206" s="461">
        <v>4.1033999999999997</v>
      </c>
      <c r="D206" s="461">
        <v>4.1033999999999997</v>
      </c>
      <c r="E206" s="462">
        <v>0</v>
      </c>
      <c r="F206" s="460">
        <v>0</v>
      </c>
      <c r="G206" s="461">
        <v>0</v>
      </c>
      <c r="H206" s="461">
        <v>0.42693000000000003</v>
      </c>
      <c r="I206" s="461">
        <v>4.1383100000000006</v>
      </c>
      <c r="J206" s="461">
        <v>4.1383100000000006</v>
      </c>
      <c r="K206" s="463">
        <v>0</v>
      </c>
      <c r="L206" s="150"/>
      <c r="M206" s="459" t="str">
        <f t="shared" si="3"/>
        <v/>
      </c>
    </row>
    <row r="207" spans="1:13" ht="14.45" customHeight="1" x14ac:dyDescent="0.2">
      <c r="A207" s="464" t="s">
        <v>468</v>
      </c>
      <c r="B207" s="460">
        <v>0</v>
      </c>
      <c r="C207" s="461">
        <v>1361.9764599999999</v>
      </c>
      <c r="D207" s="461">
        <v>1361.9764599999999</v>
      </c>
      <c r="E207" s="462">
        <v>0</v>
      </c>
      <c r="F207" s="460">
        <v>0</v>
      </c>
      <c r="G207" s="461">
        <v>0</v>
      </c>
      <c r="H207" s="461">
        <v>78.164050000000003</v>
      </c>
      <c r="I207" s="461">
        <v>1126.0219299999999</v>
      </c>
      <c r="J207" s="461">
        <v>1126.0219299999999</v>
      </c>
      <c r="K207" s="463">
        <v>0</v>
      </c>
      <c r="L207" s="150"/>
      <c r="M207" s="459" t="str">
        <f t="shared" si="3"/>
        <v>X</v>
      </c>
    </row>
    <row r="208" spans="1:13" ht="14.45" customHeight="1" x14ac:dyDescent="0.2">
      <c r="A208" s="464" t="s">
        <v>469</v>
      </c>
      <c r="B208" s="460">
        <v>0</v>
      </c>
      <c r="C208" s="461">
        <v>1361.9764599999999</v>
      </c>
      <c r="D208" s="461">
        <v>1361.9764599999999</v>
      </c>
      <c r="E208" s="462">
        <v>0</v>
      </c>
      <c r="F208" s="460">
        <v>0</v>
      </c>
      <c r="G208" s="461">
        <v>0</v>
      </c>
      <c r="H208" s="461">
        <v>78.164050000000003</v>
      </c>
      <c r="I208" s="461">
        <v>1126.0219299999999</v>
      </c>
      <c r="J208" s="461">
        <v>1126.0219299999999</v>
      </c>
      <c r="K208" s="463">
        <v>0</v>
      </c>
      <c r="L208" s="150"/>
      <c r="M208" s="459" t="str">
        <f t="shared" si="3"/>
        <v/>
      </c>
    </row>
    <row r="209" spans="1:13" ht="14.45" customHeight="1" x14ac:dyDescent="0.2">
      <c r="A209" s="464" t="s">
        <v>470</v>
      </c>
      <c r="B209" s="460">
        <v>0</v>
      </c>
      <c r="C209" s="461">
        <v>4478.6379900000002</v>
      </c>
      <c r="D209" s="461">
        <v>4478.6379900000002</v>
      </c>
      <c r="E209" s="462">
        <v>0</v>
      </c>
      <c r="F209" s="460">
        <v>0</v>
      </c>
      <c r="G209" s="461">
        <v>0</v>
      </c>
      <c r="H209" s="461">
        <v>431.42034000000001</v>
      </c>
      <c r="I209" s="461">
        <v>4911.6934800000008</v>
      </c>
      <c r="J209" s="461">
        <v>4911.6934800000008</v>
      </c>
      <c r="K209" s="463">
        <v>0</v>
      </c>
      <c r="L209" s="150"/>
      <c r="M209" s="459" t="str">
        <f t="shared" si="3"/>
        <v>X</v>
      </c>
    </row>
    <row r="210" spans="1:13" ht="14.45" customHeight="1" x14ac:dyDescent="0.2">
      <c r="A210" s="464" t="s">
        <v>471</v>
      </c>
      <c r="B210" s="460">
        <v>0</v>
      </c>
      <c r="C210" s="461">
        <v>4478.6379900000002</v>
      </c>
      <c r="D210" s="461">
        <v>4478.6379900000002</v>
      </c>
      <c r="E210" s="462">
        <v>0</v>
      </c>
      <c r="F210" s="460">
        <v>0</v>
      </c>
      <c r="G210" s="461">
        <v>0</v>
      </c>
      <c r="H210" s="461">
        <v>431.42034000000001</v>
      </c>
      <c r="I210" s="461">
        <v>4911.6934800000008</v>
      </c>
      <c r="J210" s="461">
        <v>4911.6934800000008</v>
      </c>
      <c r="K210" s="463">
        <v>0</v>
      </c>
      <c r="L210" s="150"/>
      <c r="M210" s="459" t="str">
        <f t="shared" si="3"/>
        <v/>
      </c>
    </row>
    <row r="211" spans="1:13" ht="14.45" customHeight="1" x14ac:dyDescent="0.2">
      <c r="A211" s="464" t="s">
        <v>472</v>
      </c>
      <c r="B211" s="460">
        <v>0</v>
      </c>
      <c r="C211" s="461">
        <v>136.18799999999999</v>
      </c>
      <c r="D211" s="461">
        <v>136.18799999999999</v>
      </c>
      <c r="E211" s="462">
        <v>0</v>
      </c>
      <c r="F211" s="460">
        <v>0</v>
      </c>
      <c r="G211" s="461">
        <v>0</v>
      </c>
      <c r="H211" s="461">
        <v>0</v>
      </c>
      <c r="I211" s="461">
        <v>254.90199999999999</v>
      </c>
      <c r="J211" s="461">
        <v>254.90199999999999</v>
      </c>
      <c r="K211" s="463">
        <v>0</v>
      </c>
      <c r="L211" s="150"/>
      <c r="M211" s="459" t="str">
        <f t="shared" si="3"/>
        <v/>
      </c>
    </row>
    <row r="212" spans="1:13" ht="14.45" customHeight="1" x14ac:dyDescent="0.2">
      <c r="A212" s="464" t="s">
        <v>473</v>
      </c>
      <c r="B212" s="460">
        <v>0</v>
      </c>
      <c r="C212" s="461">
        <v>136.18799999999999</v>
      </c>
      <c r="D212" s="461">
        <v>136.18799999999999</v>
      </c>
      <c r="E212" s="462">
        <v>0</v>
      </c>
      <c r="F212" s="460">
        <v>0</v>
      </c>
      <c r="G212" s="461">
        <v>0</v>
      </c>
      <c r="H212" s="461">
        <v>0</v>
      </c>
      <c r="I212" s="461">
        <v>254.90199999999999</v>
      </c>
      <c r="J212" s="461">
        <v>254.90199999999999</v>
      </c>
      <c r="K212" s="463">
        <v>0</v>
      </c>
      <c r="L212" s="150"/>
      <c r="M212" s="459" t="str">
        <f t="shared" si="3"/>
        <v/>
      </c>
    </row>
    <row r="213" spans="1:13" ht="14.45" customHeight="1" x14ac:dyDescent="0.2">
      <c r="A213" s="464" t="s">
        <v>474</v>
      </c>
      <c r="B213" s="460">
        <v>0</v>
      </c>
      <c r="C213" s="461">
        <v>136.18799999999999</v>
      </c>
      <c r="D213" s="461">
        <v>136.18799999999999</v>
      </c>
      <c r="E213" s="462">
        <v>0</v>
      </c>
      <c r="F213" s="460">
        <v>0</v>
      </c>
      <c r="G213" s="461">
        <v>0</v>
      </c>
      <c r="H213" s="461">
        <v>0</v>
      </c>
      <c r="I213" s="461">
        <v>254.90199999999999</v>
      </c>
      <c r="J213" s="461">
        <v>254.90199999999999</v>
      </c>
      <c r="K213" s="463">
        <v>0</v>
      </c>
      <c r="L213" s="150"/>
      <c r="M213" s="459" t="str">
        <f t="shared" si="3"/>
        <v/>
      </c>
    </row>
    <row r="214" spans="1:13" ht="14.45" customHeight="1" x14ac:dyDescent="0.2">
      <c r="A214" s="464" t="s">
        <v>475</v>
      </c>
      <c r="B214" s="460">
        <v>0</v>
      </c>
      <c r="C214" s="461">
        <v>136.18799999999999</v>
      </c>
      <c r="D214" s="461">
        <v>136.18799999999999</v>
      </c>
      <c r="E214" s="462">
        <v>0</v>
      </c>
      <c r="F214" s="460">
        <v>0</v>
      </c>
      <c r="G214" s="461">
        <v>0</v>
      </c>
      <c r="H214" s="461">
        <v>0</v>
      </c>
      <c r="I214" s="461">
        <v>254.90199999999999</v>
      </c>
      <c r="J214" s="461">
        <v>254.90199999999999</v>
      </c>
      <c r="K214" s="463">
        <v>0</v>
      </c>
      <c r="L214" s="150"/>
      <c r="M214" s="459" t="str">
        <f t="shared" si="3"/>
        <v>X</v>
      </c>
    </row>
    <row r="215" spans="1:13" ht="14.45" customHeight="1" x14ac:dyDescent="0.2">
      <c r="A215" s="464" t="s">
        <v>476</v>
      </c>
      <c r="B215" s="460">
        <v>0</v>
      </c>
      <c r="C215" s="461">
        <v>136.18799999999999</v>
      </c>
      <c r="D215" s="461">
        <v>136.18799999999999</v>
      </c>
      <c r="E215" s="462">
        <v>0</v>
      </c>
      <c r="F215" s="460">
        <v>0</v>
      </c>
      <c r="G215" s="461">
        <v>0</v>
      </c>
      <c r="H215" s="461">
        <v>0</v>
      </c>
      <c r="I215" s="461">
        <v>254.90199999999999</v>
      </c>
      <c r="J215" s="461">
        <v>254.90199999999999</v>
      </c>
      <c r="K215" s="463">
        <v>0</v>
      </c>
      <c r="L215" s="150"/>
      <c r="M215" s="459" t="str">
        <f t="shared" si="3"/>
        <v/>
      </c>
    </row>
    <row r="216" spans="1:13" ht="14.45" customHeight="1" x14ac:dyDescent="0.2">
      <c r="A216" s="464"/>
      <c r="B216" s="460"/>
      <c r="C216" s="461"/>
      <c r="D216" s="461"/>
      <c r="E216" s="462"/>
      <c r="F216" s="460"/>
      <c r="G216" s="461"/>
      <c r="H216" s="461"/>
      <c r="I216" s="461"/>
      <c r="J216" s="461"/>
      <c r="K216" s="463"/>
      <c r="L216" s="150"/>
      <c r="M216" s="459" t="str">
        <f t="shared" si="3"/>
        <v/>
      </c>
    </row>
    <row r="217" spans="1:13" ht="14.45" customHeight="1" x14ac:dyDescent="0.2">
      <c r="A217" s="464"/>
      <c r="B217" s="460"/>
      <c r="C217" s="461"/>
      <c r="D217" s="461"/>
      <c r="E217" s="462"/>
      <c r="F217" s="460"/>
      <c r="G217" s="461"/>
      <c r="H217" s="461"/>
      <c r="I217" s="461"/>
      <c r="J217" s="461"/>
      <c r="K217" s="463"/>
      <c r="L217" s="150"/>
      <c r="M217" s="459" t="str">
        <f t="shared" si="3"/>
        <v/>
      </c>
    </row>
    <row r="218" spans="1:13" ht="14.45" customHeight="1" x14ac:dyDescent="0.2">
      <c r="A218" s="464"/>
      <c r="B218" s="460"/>
      <c r="C218" s="461"/>
      <c r="D218" s="461"/>
      <c r="E218" s="462"/>
      <c r="F218" s="460"/>
      <c r="G218" s="461"/>
      <c r="H218" s="461"/>
      <c r="I218" s="461"/>
      <c r="J218" s="461"/>
      <c r="K218" s="463"/>
      <c r="L218" s="150"/>
      <c r="M218" s="459" t="str">
        <f t="shared" si="3"/>
        <v/>
      </c>
    </row>
    <row r="219" spans="1:13" ht="14.45" customHeight="1" x14ac:dyDescent="0.2">
      <c r="A219" s="464"/>
      <c r="B219" s="460"/>
      <c r="C219" s="461"/>
      <c r="D219" s="461"/>
      <c r="E219" s="462"/>
      <c r="F219" s="460"/>
      <c r="G219" s="461"/>
      <c r="H219" s="461"/>
      <c r="I219" s="461"/>
      <c r="J219" s="461"/>
      <c r="K219" s="463"/>
      <c r="L219" s="150"/>
      <c r="M219" s="459" t="str">
        <f t="shared" si="3"/>
        <v/>
      </c>
    </row>
    <row r="220" spans="1:13" ht="14.45" customHeight="1" x14ac:dyDescent="0.2">
      <c r="A220" s="464"/>
      <c r="B220" s="460"/>
      <c r="C220" s="461"/>
      <c r="D220" s="461"/>
      <c r="E220" s="462"/>
      <c r="F220" s="460"/>
      <c r="G220" s="461"/>
      <c r="H220" s="461"/>
      <c r="I220" s="461"/>
      <c r="J220" s="461"/>
      <c r="K220" s="463"/>
      <c r="L220" s="150"/>
      <c r="M220" s="459" t="str">
        <f t="shared" si="3"/>
        <v/>
      </c>
    </row>
    <row r="221" spans="1:13" ht="14.45" customHeight="1" x14ac:dyDescent="0.2">
      <c r="A221" s="464"/>
      <c r="B221" s="460"/>
      <c r="C221" s="461"/>
      <c r="D221" s="461"/>
      <c r="E221" s="462"/>
      <c r="F221" s="460"/>
      <c r="G221" s="461"/>
      <c r="H221" s="461"/>
      <c r="I221" s="461"/>
      <c r="J221" s="461"/>
      <c r="K221" s="463"/>
      <c r="L221" s="150"/>
      <c r="M221" s="459" t="str">
        <f t="shared" si="3"/>
        <v/>
      </c>
    </row>
    <row r="222" spans="1:13" ht="14.45" customHeight="1" x14ac:dyDescent="0.2">
      <c r="A222" s="464"/>
      <c r="B222" s="460"/>
      <c r="C222" s="461"/>
      <c r="D222" s="461"/>
      <c r="E222" s="462"/>
      <c r="F222" s="460"/>
      <c r="G222" s="461"/>
      <c r="H222" s="461"/>
      <c r="I222" s="461"/>
      <c r="J222" s="461"/>
      <c r="K222" s="463"/>
      <c r="L222" s="150"/>
      <c r="M222" s="459" t="str">
        <f t="shared" si="3"/>
        <v/>
      </c>
    </row>
    <row r="223" spans="1:13" ht="14.45" customHeight="1" x14ac:dyDescent="0.2">
      <c r="A223" s="464"/>
      <c r="B223" s="460"/>
      <c r="C223" s="461"/>
      <c r="D223" s="461"/>
      <c r="E223" s="462"/>
      <c r="F223" s="460"/>
      <c r="G223" s="461"/>
      <c r="H223" s="461"/>
      <c r="I223" s="461"/>
      <c r="J223" s="461"/>
      <c r="K223" s="463"/>
      <c r="L223" s="150"/>
      <c r="M223" s="459" t="str">
        <f t="shared" si="3"/>
        <v/>
      </c>
    </row>
    <row r="224" spans="1:13" ht="14.45" customHeight="1" x14ac:dyDescent="0.2">
      <c r="A224" s="464"/>
      <c r="B224" s="460"/>
      <c r="C224" s="461"/>
      <c r="D224" s="461"/>
      <c r="E224" s="462"/>
      <c r="F224" s="460"/>
      <c r="G224" s="461"/>
      <c r="H224" s="461"/>
      <c r="I224" s="461"/>
      <c r="J224" s="461"/>
      <c r="K224" s="463"/>
      <c r="L224" s="150"/>
      <c r="M224" s="459" t="str">
        <f t="shared" si="3"/>
        <v/>
      </c>
    </row>
    <row r="225" spans="1:13" ht="14.45" customHeight="1" x14ac:dyDescent="0.2">
      <c r="A225" s="464"/>
      <c r="B225" s="460"/>
      <c r="C225" s="461"/>
      <c r="D225" s="461"/>
      <c r="E225" s="462"/>
      <c r="F225" s="460"/>
      <c r="G225" s="461"/>
      <c r="H225" s="461"/>
      <c r="I225" s="461"/>
      <c r="J225" s="461"/>
      <c r="K225" s="463"/>
      <c r="L225" s="150"/>
      <c r="M225" s="459" t="str">
        <f t="shared" si="3"/>
        <v/>
      </c>
    </row>
    <row r="226" spans="1:13" ht="14.45" customHeight="1" x14ac:dyDescent="0.2">
      <c r="A226" s="464"/>
      <c r="B226" s="460"/>
      <c r="C226" s="461"/>
      <c r="D226" s="461"/>
      <c r="E226" s="462"/>
      <c r="F226" s="460"/>
      <c r="G226" s="461"/>
      <c r="H226" s="461"/>
      <c r="I226" s="461"/>
      <c r="J226" s="461"/>
      <c r="K226" s="463"/>
      <c r="L226" s="150"/>
      <c r="M226" s="459" t="str">
        <f t="shared" si="3"/>
        <v/>
      </c>
    </row>
    <row r="227" spans="1:13" ht="14.45" customHeight="1" x14ac:dyDescent="0.2">
      <c r="A227" s="464"/>
      <c r="B227" s="460"/>
      <c r="C227" s="461"/>
      <c r="D227" s="461"/>
      <c r="E227" s="462"/>
      <c r="F227" s="460"/>
      <c r="G227" s="461"/>
      <c r="H227" s="461"/>
      <c r="I227" s="461"/>
      <c r="J227" s="461"/>
      <c r="K227" s="463"/>
      <c r="L227" s="150"/>
      <c r="M227" s="459" t="str">
        <f t="shared" si="3"/>
        <v/>
      </c>
    </row>
    <row r="228" spans="1:13" ht="14.45" customHeight="1" x14ac:dyDescent="0.2">
      <c r="A228" s="464"/>
      <c r="B228" s="460"/>
      <c r="C228" s="461"/>
      <c r="D228" s="461"/>
      <c r="E228" s="462"/>
      <c r="F228" s="460"/>
      <c r="G228" s="461"/>
      <c r="H228" s="461"/>
      <c r="I228" s="461"/>
      <c r="J228" s="461"/>
      <c r="K228" s="463"/>
      <c r="L228" s="150"/>
      <c r="M228" s="459" t="str">
        <f t="shared" si="3"/>
        <v/>
      </c>
    </row>
    <row r="229" spans="1:13" ht="14.45" customHeight="1" x14ac:dyDescent="0.2">
      <c r="A229" s="464"/>
      <c r="B229" s="460"/>
      <c r="C229" s="461"/>
      <c r="D229" s="461"/>
      <c r="E229" s="462"/>
      <c r="F229" s="460"/>
      <c r="G229" s="461"/>
      <c r="H229" s="461"/>
      <c r="I229" s="461"/>
      <c r="J229" s="461"/>
      <c r="K229" s="463"/>
      <c r="L229" s="150"/>
      <c r="M229" s="459" t="str">
        <f t="shared" si="3"/>
        <v/>
      </c>
    </row>
    <row r="230" spans="1:13" ht="14.45" customHeight="1" x14ac:dyDescent="0.2">
      <c r="A230" s="464"/>
      <c r="B230" s="460"/>
      <c r="C230" s="461"/>
      <c r="D230" s="461"/>
      <c r="E230" s="462"/>
      <c r="F230" s="460"/>
      <c r="G230" s="461"/>
      <c r="H230" s="461"/>
      <c r="I230" s="461"/>
      <c r="J230" s="461"/>
      <c r="K230" s="463"/>
      <c r="L230" s="150"/>
      <c r="M230" s="459" t="str">
        <f t="shared" si="3"/>
        <v/>
      </c>
    </row>
    <row r="231" spans="1:13" ht="14.45" customHeight="1" x14ac:dyDescent="0.2">
      <c r="A231" s="464"/>
      <c r="B231" s="460"/>
      <c r="C231" s="461"/>
      <c r="D231" s="461"/>
      <c r="E231" s="462"/>
      <c r="F231" s="460"/>
      <c r="G231" s="461"/>
      <c r="H231" s="461"/>
      <c r="I231" s="461"/>
      <c r="J231" s="461"/>
      <c r="K231" s="463"/>
      <c r="L231" s="150"/>
      <c r="M231" s="459" t="str">
        <f t="shared" si="3"/>
        <v/>
      </c>
    </row>
    <row r="232" spans="1:13" ht="14.45" customHeight="1" x14ac:dyDescent="0.2">
      <c r="A232" s="464"/>
      <c r="B232" s="460"/>
      <c r="C232" s="461"/>
      <c r="D232" s="461"/>
      <c r="E232" s="462"/>
      <c r="F232" s="460"/>
      <c r="G232" s="461"/>
      <c r="H232" s="461"/>
      <c r="I232" s="461"/>
      <c r="J232" s="461"/>
      <c r="K232" s="463"/>
      <c r="L232" s="150"/>
      <c r="M232" s="459" t="str">
        <f t="shared" si="3"/>
        <v/>
      </c>
    </row>
    <row r="233" spans="1:13" ht="14.45" customHeight="1" x14ac:dyDescent="0.2">
      <c r="A233" s="464"/>
      <c r="B233" s="460"/>
      <c r="C233" s="461"/>
      <c r="D233" s="461"/>
      <c r="E233" s="462"/>
      <c r="F233" s="460"/>
      <c r="G233" s="461"/>
      <c r="H233" s="461"/>
      <c r="I233" s="461"/>
      <c r="J233" s="461"/>
      <c r="K233" s="463"/>
      <c r="L233" s="150"/>
      <c r="M233" s="459" t="str">
        <f t="shared" si="3"/>
        <v/>
      </c>
    </row>
    <row r="234" spans="1:13" ht="14.45" customHeight="1" x14ac:dyDescent="0.2">
      <c r="A234" s="464"/>
      <c r="B234" s="460"/>
      <c r="C234" s="461"/>
      <c r="D234" s="461"/>
      <c r="E234" s="462"/>
      <c r="F234" s="460"/>
      <c r="G234" s="461"/>
      <c r="H234" s="461"/>
      <c r="I234" s="461"/>
      <c r="J234" s="461"/>
      <c r="K234" s="463"/>
      <c r="L234" s="150"/>
      <c r="M234" s="459" t="str">
        <f t="shared" si="3"/>
        <v/>
      </c>
    </row>
    <row r="235" spans="1:13" ht="14.45" customHeight="1" x14ac:dyDescent="0.2">
      <c r="A235" s="464"/>
      <c r="B235" s="460"/>
      <c r="C235" s="461"/>
      <c r="D235" s="461"/>
      <c r="E235" s="462"/>
      <c r="F235" s="460"/>
      <c r="G235" s="461"/>
      <c r="H235" s="461"/>
      <c r="I235" s="461"/>
      <c r="J235" s="461"/>
      <c r="K235" s="463"/>
      <c r="L235" s="150"/>
      <c r="M235" s="459" t="str">
        <f t="shared" si="3"/>
        <v/>
      </c>
    </row>
    <row r="236" spans="1:13" ht="14.45" customHeight="1" x14ac:dyDescent="0.2">
      <c r="A236" s="464"/>
      <c r="B236" s="460"/>
      <c r="C236" s="461"/>
      <c r="D236" s="461"/>
      <c r="E236" s="462"/>
      <c r="F236" s="460"/>
      <c r="G236" s="461"/>
      <c r="H236" s="461"/>
      <c r="I236" s="461"/>
      <c r="J236" s="461"/>
      <c r="K236" s="463"/>
      <c r="L236" s="150"/>
      <c r="M236" s="459" t="str">
        <f t="shared" si="3"/>
        <v/>
      </c>
    </row>
    <row r="237" spans="1:13" ht="14.45" customHeight="1" x14ac:dyDescent="0.2">
      <c r="A237" s="464"/>
      <c r="B237" s="460"/>
      <c r="C237" s="461"/>
      <c r="D237" s="461"/>
      <c r="E237" s="462"/>
      <c r="F237" s="460"/>
      <c r="G237" s="461"/>
      <c r="H237" s="461"/>
      <c r="I237" s="461"/>
      <c r="J237" s="461"/>
      <c r="K237" s="463"/>
      <c r="L237" s="150"/>
      <c r="M237" s="459" t="str">
        <f t="shared" si="3"/>
        <v/>
      </c>
    </row>
    <row r="238" spans="1:13" ht="14.45" customHeight="1" x14ac:dyDescent="0.2">
      <c r="A238" s="464"/>
      <c r="B238" s="460"/>
      <c r="C238" s="461"/>
      <c r="D238" s="461"/>
      <c r="E238" s="462"/>
      <c r="F238" s="460"/>
      <c r="G238" s="461"/>
      <c r="H238" s="461"/>
      <c r="I238" s="461"/>
      <c r="J238" s="461"/>
      <c r="K238" s="463"/>
      <c r="L238" s="150"/>
      <c r="M238" s="459" t="str">
        <f t="shared" si="3"/>
        <v/>
      </c>
    </row>
    <row r="239" spans="1:13" ht="14.45" customHeight="1" x14ac:dyDescent="0.2">
      <c r="A239" s="464"/>
      <c r="B239" s="460"/>
      <c r="C239" s="461"/>
      <c r="D239" s="461"/>
      <c r="E239" s="462"/>
      <c r="F239" s="460"/>
      <c r="G239" s="461"/>
      <c r="H239" s="461"/>
      <c r="I239" s="461"/>
      <c r="J239" s="461"/>
      <c r="K239" s="463"/>
      <c r="L239" s="150"/>
      <c r="M239" s="459" t="str">
        <f t="shared" si="3"/>
        <v/>
      </c>
    </row>
    <row r="240" spans="1:13" ht="14.45" customHeight="1" x14ac:dyDescent="0.2">
      <c r="A240" s="464"/>
      <c r="B240" s="460"/>
      <c r="C240" s="461"/>
      <c r="D240" s="461"/>
      <c r="E240" s="462"/>
      <c r="F240" s="460"/>
      <c r="G240" s="461"/>
      <c r="H240" s="461"/>
      <c r="I240" s="461"/>
      <c r="J240" s="461"/>
      <c r="K240" s="463"/>
      <c r="L240" s="150"/>
      <c r="M240" s="459" t="str">
        <f t="shared" si="3"/>
        <v/>
      </c>
    </row>
    <row r="241" spans="1:13" ht="14.45" customHeight="1" x14ac:dyDescent="0.2">
      <c r="A241" s="464"/>
      <c r="B241" s="460"/>
      <c r="C241" s="461"/>
      <c r="D241" s="461"/>
      <c r="E241" s="462"/>
      <c r="F241" s="460"/>
      <c r="G241" s="461"/>
      <c r="H241" s="461"/>
      <c r="I241" s="461"/>
      <c r="J241" s="461"/>
      <c r="K241" s="463"/>
      <c r="L241" s="150"/>
      <c r="M241" s="459" t="str">
        <f t="shared" si="3"/>
        <v/>
      </c>
    </row>
    <row r="242" spans="1:13" ht="14.45" customHeight="1" x14ac:dyDescent="0.2">
      <c r="A242" s="464"/>
      <c r="B242" s="460"/>
      <c r="C242" s="461"/>
      <c r="D242" s="461"/>
      <c r="E242" s="462"/>
      <c r="F242" s="460"/>
      <c r="G242" s="461"/>
      <c r="H242" s="461"/>
      <c r="I242" s="461"/>
      <c r="J242" s="461"/>
      <c r="K242" s="463"/>
      <c r="L242" s="150"/>
      <c r="M242" s="459" t="str">
        <f t="shared" si="3"/>
        <v/>
      </c>
    </row>
    <row r="243" spans="1:13" ht="14.45" customHeight="1" x14ac:dyDescent="0.2">
      <c r="A243" s="464"/>
      <c r="B243" s="460"/>
      <c r="C243" s="461"/>
      <c r="D243" s="461"/>
      <c r="E243" s="462"/>
      <c r="F243" s="460"/>
      <c r="G243" s="461"/>
      <c r="H243" s="461"/>
      <c r="I243" s="461"/>
      <c r="J243" s="461"/>
      <c r="K243" s="463"/>
      <c r="L243" s="150"/>
      <c r="M243" s="459" t="str">
        <f t="shared" si="3"/>
        <v/>
      </c>
    </row>
    <row r="244" spans="1:13" ht="14.45" customHeight="1" x14ac:dyDescent="0.2">
      <c r="A244" s="464"/>
      <c r="B244" s="460"/>
      <c r="C244" s="461"/>
      <c r="D244" s="461"/>
      <c r="E244" s="462"/>
      <c r="F244" s="460"/>
      <c r="G244" s="461"/>
      <c r="H244" s="461"/>
      <c r="I244" s="461"/>
      <c r="J244" s="461"/>
      <c r="K244" s="463"/>
      <c r="L244" s="150"/>
      <c r="M244" s="459" t="str">
        <f t="shared" si="3"/>
        <v/>
      </c>
    </row>
    <row r="245" spans="1:13" ht="14.45" customHeight="1" x14ac:dyDescent="0.2">
      <c r="A245" s="464"/>
      <c r="B245" s="460"/>
      <c r="C245" s="461"/>
      <c r="D245" s="461"/>
      <c r="E245" s="462"/>
      <c r="F245" s="460"/>
      <c r="G245" s="461"/>
      <c r="H245" s="461"/>
      <c r="I245" s="461"/>
      <c r="J245" s="461"/>
      <c r="K245" s="463"/>
      <c r="L245" s="150"/>
      <c r="M245" s="459" t="str">
        <f t="shared" si="3"/>
        <v/>
      </c>
    </row>
    <row r="246" spans="1:13" ht="14.45" customHeight="1" x14ac:dyDescent="0.2">
      <c r="A246" s="464"/>
      <c r="B246" s="460"/>
      <c r="C246" s="461"/>
      <c r="D246" s="461"/>
      <c r="E246" s="462"/>
      <c r="F246" s="460"/>
      <c r="G246" s="461"/>
      <c r="H246" s="461"/>
      <c r="I246" s="461"/>
      <c r="J246" s="461"/>
      <c r="K246" s="463"/>
      <c r="L246" s="150"/>
      <c r="M246" s="459" t="str">
        <f t="shared" si="3"/>
        <v/>
      </c>
    </row>
    <row r="247" spans="1:13" ht="14.45" customHeight="1" x14ac:dyDescent="0.2">
      <c r="A247" s="464"/>
      <c r="B247" s="460"/>
      <c r="C247" s="461"/>
      <c r="D247" s="461"/>
      <c r="E247" s="462"/>
      <c r="F247" s="460"/>
      <c r="G247" s="461"/>
      <c r="H247" s="461"/>
      <c r="I247" s="461"/>
      <c r="J247" s="461"/>
      <c r="K247" s="463"/>
      <c r="L247" s="150"/>
      <c r="M247" s="459" t="str">
        <f t="shared" si="3"/>
        <v/>
      </c>
    </row>
    <row r="248" spans="1:13" ht="14.45" customHeight="1" x14ac:dyDescent="0.2">
      <c r="A248" s="464"/>
      <c r="B248" s="460"/>
      <c r="C248" s="461"/>
      <c r="D248" s="461"/>
      <c r="E248" s="462"/>
      <c r="F248" s="460"/>
      <c r="G248" s="461"/>
      <c r="H248" s="461"/>
      <c r="I248" s="461"/>
      <c r="J248" s="461"/>
      <c r="K248" s="463"/>
      <c r="L248" s="150"/>
      <c r="M248" s="459" t="str">
        <f t="shared" si="3"/>
        <v/>
      </c>
    </row>
    <row r="249" spans="1:13" ht="14.45" customHeight="1" x14ac:dyDescent="0.2">
      <c r="A249" s="464"/>
      <c r="B249" s="460"/>
      <c r="C249" s="461"/>
      <c r="D249" s="461"/>
      <c r="E249" s="462"/>
      <c r="F249" s="460"/>
      <c r="G249" s="461"/>
      <c r="H249" s="461"/>
      <c r="I249" s="461"/>
      <c r="J249" s="461"/>
      <c r="K249" s="463"/>
      <c r="L249" s="150"/>
      <c r="M249" s="459" t="str">
        <f t="shared" si="3"/>
        <v/>
      </c>
    </row>
    <row r="250" spans="1:13" ht="14.45" customHeight="1" x14ac:dyDescent="0.2">
      <c r="A250" s="464"/>
      <c r="B250" s="460"/>
      <c r="C250" s="461"/>
      <c r="D250" s="461"/>
      <c r="E250" s="462"/>
      <c r="F250" s="460"/>
      <c r="G250" s="461"/>
      <c r="H250" s="461"/>
      <c r="I250" s="461"/>
      <c r="J250" s="461"/>
      <c r="K250" s="463"/>
      <c r="L250" s="150"/>
      <c r="M250" s="459" t="str">
        <f t="shared" si="3"/>
        <v/>
      </c>
    </row>
    <row r="251" spans="1:13" ht="14.45" customHeight="1" x14ac:dyDescent="0.2">
      <c r="A251" s="464"/>
      <c r="B251" s="460"/>
      <c r="C251" s="461"/>
      <c r="D251" s="461"/>
      <c r="E251" s="462"/>
      <c r="F251" s="460"/>
      <c r="G251" s="461"/>
      <c r="H251" s="461"/>
      <c r="I251" s="461"/>
      <c r="J251" s="461"/>
      <c r="K251" s="463"/>
      <c r="L251" s="150"/>
      <c r="M251" s="459" t="str">
        <f t="shared" si="3"/>
        <v/>
      </c>
    </row>
    <row r="252" spans="1:13" ht="14.45" customHeight="1" x14ac:dyDescent="0.2">
      <c r="A252" s="464"/>
      <c r="B252" s="460"/>
      <c r="C252" s="461"/>
      <c r="D252" s="461"/>
      <c r="E252" s="462"/>
      <c r="F252" s="460"/>
      <c r="G252" s="461"/>
      <c r="H252" s="461"/>
      <c r="I252" s="461"/>
      <c r="J252" s="461"/>
      <c r="K252" s="463"/>
      <c r="L252" s="150"/>
      <c r="M252" s="459" t="str">
        <f t="shared" si="3"/>
        <v/>
      </c>
    </row>
    <row r="253" spans="1:13" ht="14.45" customHeight="1" x14ac:dyDescent="0.2">
      <c r="A253" s="464"/>
      <c r="B253" s="460"/>
      <c r="C253" s="461"/>
      <c r="D253" s="461"/>
      <c r="E253" s="462"/>
      <c r="F253" s="460"/>
      <c r="G253" s="461"/>
      <c r="H253" s="461"/>
      <c r="I253" s="461"/>
      <c r="J253" s="461"/>
      <c r="K253" s="463"/>
      <c r="L253" s="150"/>
      <c r="M253" s="459" t="str">
        <f t="shared" si="3"/>
        <v/>
      </c>
    </row>
    <row r="254" spans="1:13" ht="14.45" customHeight="1" x14ac:dyDescent="0.2">
      <c r="A254" s="464"/>
      <c r="B254" s="460"/>
      <c r="C254" s="461"/>
      <c r="D254" s="461"/>
      <c r="E254" s="462"/>
      <c r="F254" s="460"/>
      <c r="G254" s="461"/>
      <c r="H254" s="461"/>
      <c r="I254" s="461"/>
      <c r="J254" s="461"/>
      <c r="K254" s="463"/>
      <c r="L254" s="150"/>
      <c r="M254" s="459" t="str">
        <f t="shared" si="3"/>
        <v/>
      </c>
    </row>
    <row r="255" spans="1:13" ht="14.45" customHeight="1" x14ac:dyDescent="0.2">
      <c r="A255" s="464"/>
      <c r="B255" s="460"/>
      <c r="C255" s="461"/>
      <c r="D255" s="461"/>
      <c r="E255" s="462"/>
      <c r="F255" s="460"/>
      <c r="G255" s="461"/>
      <c r="H255" s="461"/>
      <c r="I255" s="461"/>
      <c r="J255" s="461"/>
      <c r="K255" s="463"/>
      <c r="L255" s="150"/>
      <c r="M255" s="459" t="str">
        <f t="shared" si="3"/>
        <v/>
      </c>
    </row>
    <row r="256" spans="1:13" ht="14.45" customHeight="1" x14ac:dyDescent="0.2">
      <c r="A256" s="464"/>
      <c r="B256" s="460"/>
      <c r="C256" s="461"/>
      <c r="D256" s="461"/>
      <c r="E256" s="462"/>
      <c r="F256" s="460"/>
      <c r="G256" s="461"/>
      <c r="H256" s="461"/>
      <c r="I256" s="461"/>
      <c r="J256" s="461"/>
      <c r="K256" s="463"/>
      <c r="L256" s="150"/>
      <c r="M256" s="459" t="str">
        <f t="shared" si="3"/>
        <v/>
      </c>
    </row>
    <row r="257" spans="1:13" ht="14.45" customHeight="1" x14ac:dyDescent="0.2">
      <c r="A257" s="464"/>
      <c r="B257" s="460"/>
      <c r="C257" s="461"/>
      <c r="D257" s="461"/>
      <c r="E257" s="462"/>
      <c r="F257" s="460"/>
      <c r="G257" s="461"/>
      <c r="H257" s="461"/>
      <c r="I257" s="461"/>
      <c r="J257" s="461"/>
      <c r="K257" s="463"/>
      <c r="L257" s="150"/>
      <c r="M257" s="459" t="str">
        <f t="shared" si="3"/>
        <v/>
      </c>
    </row>
    <row r="258" spans="1:13" ht="14.45" customHeight="1" x14ac:dyDescent="0.2">
      <c r="A258" s="464"/>
      <c r="B258" s="460"/>
      <c r="C258" s="461"/>
      <c r="D258" s="461"/>
      <c r="E258" s="462"/>
      <c r="F258" s="460"/>
      <c r="G258" s="461"/>
      <c r="H258" s="461"/>
      <c r="I258" s="461"/>
      <c r="J258" s="461"/>
      <c r="K258" s="463"/>
      <c r="L258" s="150"/>
      <c r="M258" s="459" t="str">
        <f t="shared" si="3"/>
        <v/>
      </c>
    </row>
    <row r="259" spans="1:13" ht="14.45" customHeight="1" x14ac:dyDescent="0.2">
      <c r="A259" s="464"/>
      <c r="B259" s="460"/>
      <c r="C259" s="461"/>
      <c r="D259" s="461"/>
      <c r="E259" s="462"/>
      <c r="F259" s="460"/>
      <c r="G259" s="461"/>
      <c r="H259" s="461"/>
      <c r="I259" s="461"/>
      <c r="J259" s="461"/>
      <c r="K259" s="463"/>
      <c r="L259" s="150"/>
      <c r="M259" s="459" t="str">
        <f t="shared" si="3"/>
        <v/>
      </c>
    </row>
    <row r="260" spans="1:13" ht="14.45" customHeight="1" x14ac:dyDescent="0.2">
      <c r="A260" s="464"/>
      <c r="B260" s="460"/>
      <c r="C260" s="461"/>
      <c r="D260" s="461"/>
      <c r="E260" s="462"/>
      <c r="F260" s="460"/>
      <c r="G260" s="461"/>
      <c r="H260" s="461"/>
      <c r="I260" s="461"/>
      <c r="J260" s="461"/>
      <c r="K260" s="463"/>
      <c r="L260" s="150"/>
      <c r="M260" s="459" t="str">
        <f t="shared" si="3"/>
        <v/>
      </c>
    </row>
    <row r="261" spans="1:13" ht="14.45" customHeight="1" x14ac:dyDescent="0.2">
      <c r="A261" s="464"/>
      <c r="B261" s="460"/>
      <c r="C261" s="461"/>
      <c r="D261" s="461"/>
      <c r="E261" s="462"/>
      <c r="F261" s="460"/>
      <c r="G261" s="461"/>
      <c r="H261" s="461"/>
      <c r="I261" s="461"/>
      <c r="J261" s="461"/>
      <c r="K261" s="463"/>
      <c r="L261" s="150"/>
      <c r="M261" s="459" t="str">
        <f t="shared" si="3"/>
        <v/>
      </c>
    </row>
    <row r="262" spans="1:13" ht="14.45" customHeight="1" x14ac:dyDescent="0.2">
      <c r="A262" s="464"/>
      <c r="B262" s="460"/>
      <c r="C262" s="461"/>
      <c r="D262" s="461"/>
      <c r="E262" s="462"/>
      <c r="F262" s="460"/>
      <c r="G262" s="461"/>
      <c r="H262" s="461"/>
      <c r="I262" s="461"/>
      <c r="J262" s="461"/>
      <c r="K262" s="463"/>
      <c r="L262" s="150"/>
      <c r="M262" s="459" t="str">
        <f t="shared" ref="M262:M325" si="4">IF(A262="HV","HV",IF(OR(LEFT(A262,16)="               5",LEFT(A262,16)="               6",LEFT(A262,16)="               7",LEFT(A262,16)="               8"),"X",""))</f>
        <v/>
      </c>
    </row>
    <row r="263" spans="1:13" ht="14.45" customHeight="1" x14ac:dyDescent="0.2">
      <c r="A263" s="464"/>
      <c r="B263" s="460"/>
      <c r="C263" s="461"/>
      <c r="D263" s="461"/>
      <c r="E263" s="462"/>
      <c r="F263" s="460"/>
      <c r="G263" s="461"/>
      <c r="H263" s="461"/>
      <c r="I263" s="461"/>
      <c r="J263" s="461"/>
      <c r="K263" s="463"/>
      <c r="L263" s="150"/>
      <c r="M263" s="459" t="str">
        <f t="shared" si="4"/>
        <v/>
      </c>
    </row>
    <row r="264" spans="1:13" ht="14.45" customHeight="1" x14ac:dyDescent="0.2">
      <c r="A264" s="464"/>
      <c r="B264" s="460"/>
      <c r="C264" s="461"/>
      <c r="D264" s="461"/>
      <c r="E264" s="462"/>
      <c r="F264" s="460"/>
      <c r="G264" s="461"/>
      <c r="H264" s="461"/>
      <c r="I264" s="461"/>
      <c r="J264" s="461"/>
      <c r="K264" s="463"/>
      <c r="L264" s="150"/>
      <c r="M264" s="459" t="str">
        <f t="shared" si="4"/>
        <v/>
      </c>
    </row>
    <row r="265" spans="1:13" ht="14.45" customHeight="1" x14ac:dyDescent="0.2">
      <c r="A265" s="464"/>
      <c r="B265" s="460"/>
      <c r="C265" s="461"/>
      <c r="D265" s="461"/>
      <c r="E265" s="462"/>
      <c r="F265" s="460"/>
      <c r="G265" s="461"/>
      <c r="H265" s="461"/>
      <c r="I265" s="461"/>
      <c r="J265" s="461"/>
      <c r="K265" s="463"/>
      <c r="L265" s="150"/>
      <c r="M265" s="459" t="str">
        <f t="shared" si="4"/>
        <v/>
      </c>
    </row>
    <row r="266" spans="1:13" ht="14.45" customHeight="1" x14ac:dyDescent="0.2">
      <c r="A266" s="464"/>
      <c r="B266" s="460"/>
      <c r="C266" s="461"/>
      <c r="D266" s="461"/>
      <c r="E266" s="462"/>
      <c r="F266" s="460"/>
      <c r="G266" s="461"/>
      <c r="H266" s="461"/>
      <c r="I266" s="461"/>
      <c r="J266" s="461"/>
      <c r="K266" s="463"/>
      <c r="L266" s="150"/>
      <c r="M266" s="459" t="str">
        <f t="shared" si="4"/>
        <v/>
      </c>
    </row>
    <row r="267" spans="1:13" ht="14.45" customHeight="1" x14ac:dyDescent="0.2">
      <c r="A267" s="464"/>
      <c r="B267" s="460"/>
      <c r="C267" s="461"/>
      <c r="D267" s="461"/>
      <c r="E267" s="462"/>
      <c r="F267" s="460"/>
      <c r="G267" s="461"/>
      <c r="H267" s="461"/>
      <c r="I267" s="461"/>
      <c r="J267" s="461"/>
      <c r="K267" s="463"/>
      <c r="L267" s="150"/>
      <c r="M267" s="459" t="str">
        <f t="shared" si="4"/>
        <v/>
      </c>
    </row>
    <row r="268" spans="1:13" ht="14.45" customHeight="1" x14ac:dyDescent="0.2">
      <c r="A268" s="464"/>
      <c r="B268" s="460"/>
      <c r="C268" s="461"/>
      <c r="D268" s="461"/>
      <c r="E268" s="462"/>
      <c r="F268" s="460"/>
      <c r="G268" s="461"/>
      <c r="H268" s="461"/>
      <c r="I268" s="461"/>
      <c r="J268" s="461"/>
      <c r="K268" s="463"/>
      <c r="L268" s="150"/>
      <c r="M268" s="459" t="str">
        <f t="shared" si="4"/>
        <v/>
      </c>
    </row>
    <row r="269" spans="1:13" ht="14.45" customHeight="1" x14ac:dyDescent="0.2">
      <c r="A269" s="464"/>
      <c r="B269" s="460"/>
      <c r="C269" s="461"/>
      <c r="D269" s="461"/>
      <c r="E269" s="462"/>
      <c r="F269" s="460"/>
      <c r="G269" s="461"/>
      <c r="H269" s="461"/>
      <c r="I269" s="461"/>
      <c r="J269" s="461"/>
      <c r="K269" s="463"/>
      <c r="L269" s="150"/>
      <c r="M269" s="459" t="str">
        <f t="shared" si="4"/>
        <v/>
      </c>
    </row>
    <row r="270" spans="1:13" ht="14.45" customHeight="1" x14ac:dyDescent="0.2">
      <c r="A270" s="464"/>
      <c r="B270" s="460"/>
      <c r="C270" s="461"/>
      <c r="D270" s="461"/>
      <c r="E270" s="462"/>
      <c r="F270" s="460"/>
      <c r="G270" s="461"/>
      <c r="H270" s="461"/>
      <c r="I270" s="461"/>
      <c r="J270" s="461"/>
      <c r="K270" s="463"/>
      <c r="L270" s="150"/>
      <c r="M270" s="459" t="str">
        <f t="shared" si="4"/>
        <v/>
      </c>
    </row>
    <row r="271" spans="1:13" ht="14.45" customHeight="1" x14ac:dyDescent="0.2">
      <c r="A271" s="464"/>
      <c r="B271" s="460"/>
      <c r="C271" s="461"/>
      <c r="D271" s="461"/>
      <c r="E271" s="462"/>
      <c r="F271" s="460"/>
      <c r="G271" s="461"/>
      <c r="H271" s="461"/>
      <c r="I271" s="461"/>
      <c r="J271" s="461"/>
      <c r="K271" s="463"/>
      <c r="L271" s="150"/>
      <c r="M271" s="459" t="str">
        <f t="shared" si="4"/>
        <v/>
      </c>
    </row>
    <row r="272" spans="1:13" ht="14.45" customHeight="1" x14ac:dyDescent="0.2">
      <c r="A272" s="464"/>
      <c r="B272" s="460"/>
      <c r="C272" s="461"/>
      <c r="D272" s="461"/>
      <c r="E272" s="462"/>
      <c r="F272" s="460"/>
      <c r="G272" s="461"/>
      <c r="H272" s="461"/>
      <c r="I272" s="461"/>
      <c r="J272" s="461"/>
      <c r="K272" s="463"/>
      <c r="L272" s="150"/>
      <c r="M272" s="459" t="str">
        <f t="shared" si="4"/>
        <v/>
      </c>
    </row>
    <row r="273" spans="1:13" ht="14.45" customHeight="1" x14ac:dyDescent="0.2">
      <c r="A273" s="464"/>
      <c r="B273" s="460"/>
      <c r="C273" s="461"/>
      <c r="D273" s="461"/>
      <c r="E273" s="462"/>
      <c r="F273" s="460"/>
      <c r="G273" s="461"/>
      <c r="H273" s="461"/>
      <c r="I273" s="461"/>
      <c r="J273" s="461"/>
      <c r="K273" s="463"/>
      <c r="L273" s="150"/>
      <c r="M273" s="459" t="str">
        <f t="shared" si="4"/>
        <v/>
      </c>
    </row>
    <row r="274" spans="1:13" ht="14.45" customHeight="1" x14ac:dyDescent="0.2">
      <c r="A274" s="464"/>
      <c r="B274" s="460"/>
      <c r="C274" s="461"/>
      <c r="D274" s="461"/>
      <c r="E274" s="462"/>
      <c r="F274" s="460"/>
      <c r="G274" s="461"/>
      <c r="H274" s="461"/>
      <c r="I274" s="461"/>
      <c r="J274" s="461"/>
      <c r="K274" s="463"/>
      <c r="L274" s="150"/>
      <c r="M274" s="459" t="str">
        <f t="shared" si="4"/>
        <v/>
      </c>
    </row>
    <row r="275" spans="1:13" ht="14.45" customHeight="1" x14ac:dyDescent="0.2">
      <c r="A275" s="464"/>
      <c r="B275" s="460"/>
      <c r="C275" s="461"/>
      <c r="D275" s="461"/>
      <c r="E275" s="462"/>
      <c r="F275" s="460"/>
      <c r="G275" s="461"/>
      <c r="H275" s="461"/>
      <c r="I275" s="461"/>
      <c r="J275" s="461"/>
      <c r="K275" s="463"/>
      <c r="L275" s="150"/>
      <c r="M275" s="459" t="str">
        <f t="shared" si="4"/>
        <v/>
      </c>
    </row>
    <row r="276" spans="1:13" ht="14.45" customHeight="1" x14ac:dyDescent="0.2">
      <c r="A276" s="464"/>
      <c r="B276" s="460"/>
      <c r="C276" s="461"/>
      <c r="D276" s="461"/>
      <c r="E276" s="462"/>
      <c r="F276" s="460"/>
      <c r="G276" s="461"/>
      <c r="H276" s="461"/>
      <c r="I276" s="461"/>
      <c r="J276" s="461"/>
      <c r="K276" s="463"/>
      <c r="L276" s="150"/>
      <c r="M276" s="459" t="str">
        <f t="shared" si="4"/>
        <v/>
      </c>
    </row>
    <row r="277" spans="1:13" ht="14.45" customHeight="1" x14ac:dyDescent="0.2">
      <c r="A277" s="464"/>
      <c r="B277" s="460"/>
      <c r="C277" s="461"/>
      <c r="D277" s="461"/>
      <c r="E277" s="462"/>
      <c r="F277" s="460"/>
      <c r="G277" s="461"/>
      <c r="H277" s="461"/>
      <c r="I277" s="461"/>
      <c r="J277" s="461"/>
      <c r="K277" s="463"/>
      <c r="L277" s="150"/>
      <c r="M277" s="459" t="str">
        <f t="shared" si="4"/>
        <v/>
      </c>
    </row>
    <row r="278" spans="1:13" ht="14.45" customHeight="1" x14ac:dyDescent="0.2">
      <c r="A278" s="464"/>
      <c r="B278" s="460"/>
      <c r="C278" s="461"/>
      <c r="D278" s="461"/>
      <c r="E278" s="462"/>
      <c r="F278" s="460"/>
      <c r="G278" s="461"/>
      <c r="H278" s="461"/>
      <c r="I278" s="461"/>
      <c r="J278" s="461"/>
      <c r="K278" s="463"/>
      <c r="L278" s="150"/>
      <c r="M278" s="459" t="str">
        <f t="shared" si="4"/>
        <v/>
      </c>
    </row>
    <row r="279" spans="1:13" ht="14.45" customHeight="1" x14ac:dyDescent="0.2">
      <c r="A279" s="464"/>
      <c r="B279" s="460"/>
      <c r="C279" s="461"/>
      <c r="D279" s="461"/>
      <c r="E279" s="462"/>
      <c r="F279" s="460"/>
      <c r="G279" s="461"/>
      <c r="H279" s="461"/>
      <c r="I279" s="461"/>
      <c r="J279" s="461"/>
      <c r="K279" s="463"/>
      <c r="L279" s="150"/>
      <c r="M279" s="459" t="str">
        <f t="shared" si="4"/>
        <v/>
      </c>
    </row>
    <row r="280" spans="1:13" ht="14.45" customHeight="1" x14ac:dyDescent="0.2">
      <c r="A280" s="464"/>
      <c r="B280" s="460"/>
      <c r="C280" s="461"/>
      <c r="D280" s="461"/>
      <c r="E280" s="462"/>
      <c r="F280" s="460"/>
      <c r="G280" s="461"/>
      <c r="H280" s="461"/>
      <c r="I280" s="461"/>
      <c r="J280" s="461"/>
      <c r="K280" s="463"/>
      <c r="L280" s="150"/>
      <c r="M280" s="459" t="str">
        <f t="shared" si="4"/>
        <v/>
      </c>
    </row>
    <row r="281" spans="1:13" ht="14.45" customHeight="1" x14ac:dyDescent="0.2">
      <c r="A281" s="464"/>
      <c r="B281" s="460"/>
      <c r="C281" s="461"/>
      <c r="D281" s="461"/>
      <c r="E281" s="462"/>
      <c r="F281" s="460"/>
      <c r="G281" s="461"/>
      <c r="H281" s="461"/>
      <c r="I281" s="461"/>
      <c r="J281" s="461"/>
      <c r="K281" s="463"/>
      <c r="L281" s="150"/>
      <c r="M281" s="459" t="str">
        <f t="shared" si="4"/>
        <v/>
      </c>
    </row>
    <row r="282" spans="1:13" ht="14.45" customHeight="1" x14ac:dyDescent="0.2">
      <c r="A282" s="464"/>
      <c r="B282" s="460"/>
      <c r="C282" s="461"/>
      <c r="D282" s="461"/>
      <c r="E282" s="462"/>
      <c r="F282" s="460"/>
      <c r="G282" s="461"/>
      <c r="H282" s="461"/>
      <c r="I282" s="461"/>
      <c r="J282" s="461"/>
      <c r="K282" s="463"/>
      <c r="L282" s="150"/>
      <c r="M282" s="459" t="str">
        <f t="shared" si="4"/>
        <v/>
      </c>
    </row>
    <row r="283" spans="1:13" ht="14.45" customHeight="1" x14ac:dyDescent="0.2">
      <c r="A283" s="464"/>
      <c r="B283" s="460"/>
      <c r="C283" s="461"/>
      <c r="D283" s="461"/>
      <c r="E283" s="462"/>
      <c r="F283" s="460"/>
      <c r="G283" s="461"/>
      <c r="H283" s="461"/>
      <c r="I283" s="461"/>
      <c r="J283" s="461"/>
      <c r="K283" s="463"/>
      <c r="L283" s="150"/>
      <c r="M283" s="459" t="str">
        <f t="shared" si="4"/>
        <v/>
      </c>
    </row>
    <row r="284" spans="1:13" ht="14.45" customHeight="1" x14ac:dyDescent="0.2">
      <c r="A284" s="464"/>
      <c r="B284" s="460"/>
      <c r="C284" s="461"/>
      <c r="D284" s="461"/>
      <c r="E284" s="462"/>
      <c r="F284" s="460"/>
      <c r="G284" s="461"/>
      <c r="H284" s="461"/>
      <c r="I284" s="461"/>
      <c r="J284" s="461"/>
      <c r="K284" s="463"/>
      <c r="L284" s="150"/>
      <c r="M284" s="459" t="str">
        <f t="shared" si="4"/>
        <v/>
      </c>
    </row>
    <row r="285" spans="1:13" ht="14.45" customHeight="1" x14ac:dyDescent="0.2">
      <c r="A285" s="464"/>
      <c r="B285" s="460"/>
      <c r="C285" s="461"/>
      <c r="D285" s="461"/>
      <c r="E285" s="462"/>
      <c r="F285" s="460"/>
      <c r="G285" s="461"/>
      <c r="H285" s="461"/>
      <c r="I285" s="461"/>
      <c r="J285" s="461"/>
      <c r="K285" s="463"/>
      <c r="L285" s="150"/>
      <c r="M285" s="459" t="str">
        <f t="shared" si="4"/>
        <v/>
      </c>
    </row>
    <row r="286" spans="1:13" ht="14.45" customHeight="1" x14ac:dyDescent="0.2">
      <c r="A286" s="464"/>
      <c r="B286" s="460"/>
      <c r="C286" s="461"/>
      <c r="D286" s="461"/>
      <c r="E286" s="462"/>
      <c r="F286" s="460"/>
      <c r="G286" s="461"/>
      <c r="H286" s="461"/>
      <c r="I286" s="461"/>
      <c r="J286" s="461"/>
      <c r="K286" s="463"/>
      <c r="L286" s="150"/>
      <c r="M286" s="459" t="str">
        <f t="shared" si="4"/>
        <v/>
      </c>
    </row>
    <row r="287" spans="1:13" ht="14.45" customHeight="1" x14ac:dyDescent="0.2">
      <c r="A287" s="464"/>
      <c r="B287" s="460"/>
      <c r="C287" s="461"/>
      <c r="D287" s="461"/>
      <c r="E287" s="462"/>
      <c r="F287" s="460"/>
      <c r="G287" s="461"/>
      <c r="H287" s="461"/>
      <c r="I287" s="461"/>
      <c r="J287" s="461"/>
      <c r="K287" s="463"/>
      <c r="L287" s="150"/>
      <c r="M287" s="459" t="str">
        <f t="shared" si="4"/>
        <v/>
      </c>
    </row>
    <row r="288" spans="1:13" ht="14.45" customHeight="1" x14ac:dyDescent="0.2">
      <c r="A288" s="464"/>
      <c r="B288" s="460"/>
      <c r="C288" s="461"/>
      <c r="D288" s="461"/>
      <c r="E288" s="462"/>
      <c r="F288" s="460"/>
      <c r="G288" s="461"/>
      <c r="H288" s="461"/>
      <c r="I288" s="461"/>
      <c r="J288" s="461"/>
      <c r="K288" s="463"/>
      <c r="L288" s="150"/>
      <c r="M288" s="459" t="str">
        <f t="shared" si="4"/>
        <v/>
      </c>
    </row>
    <row r="289" spans="1:13" ht="14.45" customHeight="1" x14ac:dyDescent="0.2">
      <c r="A289" s="464"/>
      <c r="B289" s="460"/>
      <c r="C289" s="461"/>
      <c r="D289" s="461"/>
      <c r="E289" s="462"/>
      <c r="F289" s="460"/>
      <c r="G289" s="461"/>
      <c r="H289" s="461"/>
      <c r="I289" s="461"/>
      <c r="J289" s="461"/>
      <c r="K289" s="463"/>
      <c r="L289" s="150"/>
      <c r="M289" s="459" t="str">
        <f t="shared" si="4"/>
        <v/>
      </c>
    </row>
    <row r="290" spans="1:13" ht="14.45" customHeight="1" x14ac:dyDescent="0.2">
      <c r="A290" s="464"/>
      <c r="B290" s="460"/>
      <c r="C290" s="461"/>
      <c r="D290" s="461"/>
      <c r="E290" s="462"/>
      <c r="F290" s="460"/>
      <c r="G290" s="461"/>
      <c r="H290" s="461"/>
      <c r="I290" s="461"/>
      <c r="J290" s="461"/>
      <c r="K290" s="463"/>
      <c r="L290" s="150"/>
      <c r="M290" s="459" t="str">
        <f t="shared" si="4"/>
        <v/>
      </c>
    </row>
    <row r="291" spans="1:13" ht="14.45" customHeight="1" x14ac:dyDescent="0.2">
      <c r="A291" s="464"/>
      <c r="B291" s="460"/>
      <c r="C291" s="461"/>
      <c r="D291" s="461"/>
      <c r="E291" s="462"/>
      <c r="F291" s="460"/>
      <c r="G291" s="461"/>
      <c r="H291" s="461"/>
      <c r="I291" s="461"/>
      <c r="J291" s="461"/>
      <c r="K291" s="463"/>
      <c r="L291" s="150"/>
      <c r="M291" s="459" t="str">
        <f t="shared" si="4"/>
        <v/>
      </c>
    </row>
    <row r="292" spans="1:13" ht="14.45" customHeight="1" x14ac:dyDescent="0.2">
      <c r="A292" s="464"/>
      <c r="B292" s="460"/>
      <c r="C292" s="461"/>
      <c r="D292" s="461"/>
      <c r="E292" s="462"/>
      <c r="F292" s="460"/>
      <c r="G292" s="461"/>
      <c r="H292" s="461"/>
      <c r="I292" s="461"/>
      <c r="J292" s="461"/>
      <c r="K292" s="463"/>
      <c r="L292" s="150"/>
      <c r="M292" s="459" t="str">
        <f t="shared" si="4"/>
        <v/>
      </c>
    </row>
    <row r="293" spans="1:13" ht="14.45" customHeight="1" x14ac:dyDescent="0.2">
      <c r="A293" s="464"/>
      <c r="B293" s="460"/>
      <c r="C293" s="461"/>
      <c r="D293" s="461"/>
      <c r="E293" s="462"/>
      <c r="F293" s="460"/>
      <c r="G293" s="461"/>
      <c r="H293" s="461"/>
      <c r="I293" s="461"/>
      <c r="J293" s="461"/>
      <c r="K293" s="463"/>
      <c r="L293" s="150"/>
      <c r="M293" s="459" t="str">
        <f t="shared" si="4"/>
        <v/>
      </c>
    </row>
    <row r="294" spans="1:13" ht="14.45" customHeight="1" x14ac:dyDescent="0.2">
      <c r="A294" s="464"/>
      <c r="B294" s="460"/>
      <c r="C294" s="461"/>
      <c r="D294" s="461"/>
      <c r="E294" s="462"/>
      <c r="F294" s="460"/>
      <c r="G294" s="461"/>
      <c r="H294" s="461"/>
      <c r="I294" s="461"/>
      <c r="J294" s="461"/>
      <c r="K294" s="463"/>
      <c r="L294" s="150"/>
      <c r="M294" s="459" t="str">
        <f t="shared" si="4"/>
        <v/>
      </c>
    </row>
    <row r="295" spans="1:13" ht="14.45" customHeight="1" x14ac:dyDescent="0.2">
      <c r="A295" s="464"/>
      <c r="B295" s="460"/>
      <c r="C295" s="461"/>
      <c r="D295" s="461"/>
      <c r="E295" s="462"/>
      <c r="F295" s="460"/>
      <c r="G295" s="461"/>
      <c r="H295" s="461"/>
      <c r="I295" s="461"/>
      <c r="J295" s="461"/>
      <c r="K295" s="463"/>
      <c r="L295" s="150"/>
      <c r="M295" s="459" t="str">
        <f t="shared" si="4"/>
        <v/>
      </c>
    </row>
    <row r="296" spans="1:13" ht="14.45" customHeight="1" x14ac:dyDescent="0.2">
      <c r="A296" s="464"/>
      <c r="B296" s="460"/>
      <c r="C296" s="461"/>
      <c r="D296" s="461"/>
      <c r="E296" s="462"/>
      <c r="F296" s="460"/>
      <c r="G296" s="461"/>
      <c r="H296" s="461"/>
      <c r="I296" s="461"/>
      <c r="J296" s="461"/>
      <c r="K296" s="463"/>
      <c r="L296" s="150"/>
      <c r="M296" s="459" t="str">
        <f t="shared" si="4"/>
        <v/>
      </c>
    </row>
    <row r="297" spans="1:13" ht="14.45" customHeight="1" x14ac:dyDescent="0.2">
      <c r="A297" s="464"/>
      <c r="B297" s="460"/>
      <c r="C297" s="461"/>
      <c r="D297" s="461"/>
      <c r="E297" s="462"/>
      <c r="F297" s="460"/>
      <c r="G297" s="461"/>
      <c r="H297" s="461"/>
      <c r="I297" s="461"/>
      <c r="J297" s="461"/>
      <c r="K297" s="463"/>
      <c r="L297" s="150"/>
      <c r="M297" s="459" t="str">
        <f t="shared" si="4"/>
        <v/>
      </c>
    </row>
    <row r="298" spans="1:13" ht="14.45" customHeight="1" x14ac:dyDescent="0.2">
      <c r="A298" s="464"/>
      <c r="B298" s="460"/>
      <c r="C298" s="461"/>
      <c r="D298" s="461"/>
      <c r="E298" s="462"/>
      <c r="F298" s="460"/>
      <c r="G298" s="461"/>
      <c r="H298" s="461"/>
      <c r="I298" s="461"/>
      <c r="J298" s="461"/>
      <c r="K298" s="463"/>
      <c r="L298" s="150"/>
      <c r="M298" s="459" t="str">
        <f t="shared" si="4"/>
        <v/>
      </c>
    </row>
    <row r="299" spans="1:13" ht="14.45" customHeight="1" x14ac:dyDescent="0.2">
      <c r="A299" s="464"/>
      <c r="B299" s="460"/>
      <c r="C299" s="461"/>
      <c r="D299" s="461"/>
      <c r="E299" s="462"/>
      <c r="F299" s="460"/>
      <c r="G299" s="461"/>
      <c r="H299" s="461"/>
      <c r="I299" s="461"/>
      <c r="J299" s="461"/>
      <c r="K299" s="463"/>
      <c r="L299" s="150"/>
      <c r="M299" s="459" t="str">
        <f t="shared" si="4"/>
        <v/>
      </c>
    </row>
    <row r="300" spans="1:13" ht="14.45" customHeight="1" x14ac:dyDescent="0.2">
      <c r="A300" s="464"/>
      <c r="B300" s="460"/>
      <c r="C300" s="461"/>
      <c r="D300" s="461"/>
      <c r="E300" s="462"/>
      <c r="F300" s="460"/>
      <c r="G300" s="461"/>
      <c r="H300" s="461"/>
      <c r="I300" s="461"/>
      <c r="J300" s="461"/>
      <c r="K300" s="463"/>
      <c r="L300" s="150"/>
      <c r="M300" s="459" t="str">
        <f t="shared" si="4"/>
        <v/>
      </c>
    </row>
    <row r="301" spans="1:13" ht="14.45" customHeight="1" x14ac:dyDescent="0.2">
      <c r="A301" s="464"/>
      <c r="B301" s="460"/>
      <c r="C301" s="461"/>
      <c r="D301" s="461"/>
      <c r="E301" s="462"/>
      <c r="F301" s="460"/>
      <c r="G301" s="461"/>
      <c r="H301" s="461"/>
      <c r="I301" s="461"/>
      <c r="J301" s="461"/>
      <c r="K301" s="463"/>
      <c r="L301" s="150"/>
      <c r="M301" s="459" t="str">
        <f t="shared" si="4"/>
        <v/>
      </c>
    </row>
    <row r="302" spans="1:13" ht="14.45" customHeight="1" x14ac:dyDescent="0.2">
      <c r="A302" s="464"/>
      <c r="B302" s="460"/>
      <c r="C302" s="461"/>
      <c r="D302" s="461"/>
      <c r="E302" s="462"/>
      <c r="F302" s="460"/>
      <c r="G302" s="461"/>
      <c r="H302" s="461"/>
      <c r="I302" s="461"/>
      <c r="J302" s="461"/>
      <c r="K302" s="463"/>
      <c r="L302" s="150"/>
      <c r="M302" s="459" t="str">
        <f t="shared" si="4"/>
        <v/>
      </c>
    </row>
    <row r="303" spans="1:13" ht="14.45" customHeight="1" x14ac:dyDescent="0.2">
      <c r="A303" s="464"/>
      <c r="B303" s="460"/>
      <c r="C303" s="461"/>
      <c r="D303" s="461"/>
      <c r="E303" s="462"/>
      <c r="F303" s="460"/>
      <c r="G303" s="461"/>
      <c r="H303" s="461"/>
      <c r="I303" s="461"/>
      <c r="J303" s="461"/>
      <c r="K303" s="463"/>
      <c r="L303" s="150"/>
      <c r="M303" s="459" t="str">
        <f t="shared" si="4"/>
        <v/>
      </c>
    </row>
    <row r="304" spans="1:13" ht="14.45" customHeight="1" x14ac:dyDescent="0.2">
      <c r="A304" s="464"/>
      <c r="B304" s="460"/>
      <c r="C304" s="461"/>
      <c r="D304" s="461"/>
      <c r="E304" s="462"/>
      <c r="F304" s="460"/>
      <c r="G304" s="461"/>
      <c r="H304" s="461"/>
      <c r="I304" s="461"/>
      <c r="J304" s="461"/>
      <c r="K304" s="463"/>
      <c r="L304" s="150"/>
      <c r="M304" s="459" t="str">
        <f t="shared" si="4"/>
        <v/>
      </c>
    </row>
    <row r="305" spans="1:13" ht="14.45" customHeight="1" x14ac:dyDescent="0.2">
      <c r="A305" s="464"/>
      <c r="B305" s="460"/>
      <c r="C305" s="461"/>
      <c r="D305" s="461"/>
      <c r="E305" s="462"/>
      <c r="F305" s="460"/>
      <c r="G305" s="461"/>
      <c r="H305" s="461"/>
      <c r="I305" s="461"/>
      <c r="J305" s="461"/>
      <c r="K305" s="463"/>
      <c r="L305" s="150"/>
      <c r="M305" s="459" t="str">
        <f t="shared" si="4"/>
        <v/>
      </c>
    </row>
    <row r="306" spans="1:13" ht="14.45" customHeight="1" x14ac:dyDescent="0.2">
      <c r="A306" s="464"/>
      <c r="B306" s="460"/>
      <c r="C306" s="461"/>
      <c r="D306" s="461"/>
      <c r="E306" s="462"/>
      <c r="F306" s="460"/>
      <c r="G306" s="461"/>
      <c r="H306" s="461"/>
      <c r="I306" s="461"/>
      <c r="J306" s="461"/>
      <c r="K306" s="463"/>
      <c r="L306" s="150"/>
      <c r="M306" s="459" t="str">
        <f t="shared" si="4"/>
        <v/>
      </c>
    </row>
    <row r="307" spans="1:13" ht="14.45" customHeight="1" x14ac:dyDescent="0.2">
      <c r="A307" s="464"/>
      <c r="B307" s="460"/>
      <c r="C307" s="461"/>
      <c r="D307" s="461"/>
      <c r="E307" s="462"/>
      <c r="F307" s="460"/>
      <c r="G307" s="461"/>
      <c r="H307" s="461"/>
      <c r="I307" s="461"/>
      <c r="J307" s="461"/>
      <c r="K307" s="463"/>
      <c r="L307" s="150"/>
      <c r="M307" s="459" t="str">
        <f t="shared" si="4"/>
        <v/>
      </c>
    </row>
    <row r="308" spans="1:13" ht="14.45" customHeight="1" x14ac:dyDescent="0.2">
      <c r="A308" s="464"/>
      <c r="B308" s="460"/>
      <c r="C308" s="461"/>
      <c r="D308" s="461"/>
      <c r="E308" s="462"/>
      <c r="F308" s="460"/>
      <c r="G308" s="461"/>
      <c r="H308" s="461"/>
      <c r="I308" s="461"/>
      <c r="J308" s="461"/>
      <c r="K308" s="463"/>
      <c r="L308" s="150"/>
      <c r="M308" s="459" t="str">
        <f t="shared" si="4"/>
        <v/>
      </c>
    </row>
    <row r="309" spans="1:13" ht="14.45" customHeight="1" x14ac:dyDescent="0.2">
      <c r="A309" s="464"/>
      <c r="B309" s="460"/>
      <c r="C309" s="461"/>
      <c r="D309" s="461"/>
      <c r="E309" s="462"/>
      <c r="F309" s="460"/>
      <c r="G309" s="461"/>
      <c r="H309" s="461"/>
      <c r="I309" s="461"/>
      <c r="J309" s="461"/>
      <c r="K309" s="463"/>
      <c r="L309" s="150"/>
      <c r="M309" s="459" t="str">
        <f t="shared" si="4"/>
        <v/>
      </c>
    </row>
    <row r="310" spans="1:13" ht="14.45" customHeight="1" x14ac:dyDescent="0.2">
      <c r="A310" s="464"/>
      <c r="B310" s="460"/>
      <c r="C310" s="461"/>
      <c r="D310" s="461"/>
      <c r="E310" s="462"/>
      <c r="F310" s="460"/>
      <c r="G310" s="461"/>
      <c r="H310" s="461"/>
      <c r="I310" s="461"/>
      <c r="J310" s="461"/>
      <c r="K310" s="463"/>
      <c r="L310" s="150"/>
      <c r="M310" s="459" t="str">
        <f t="shared" si="4"/>
        <v/>
      </c>
    </row>
    <row r="311" spans="1:13" ht="14.45" customHeight="1" x14ac:dyDescent="0.2">
      <c r="A311" s="464"/>
      <c r="B311" s="460"/>
      <c r="C311" s="461"/>
      <c r="D311" s="461"/>
      <c r="E311" s="462"/>
      <c r="F311" s="460"/>
      <c r="G311" s="461"/>
      <c r="H311" s="461"/>
      <c r="I311" s="461"/>
      <c r="J311" s="461"/>
      <c r="K311" s="463"/>
      <c r="L311" s="150"/>
      <c r="M311" s="459" t="str">
        <f t="shared" si="4"/>
        <v/>
      </c>
    </row>
    <row r="312" spans="1:13" ht="14.45" customHeight="1" x14ac:dyDescent="0.2">
      <c r="A312" s="464"/>
      <c r="B312" s="460"/>
      <c r="C312" s="461"/>
      <c r="D312" s="461"/>
      <c r="E312" s="462"/>
      <c r="F312" s="460"/>
      <c r="G312" s="461"/>
      <c r="H312" s="461"/>
      <c r="I312" s="461"/>
      <c r="J312" s="461"/>
      <c r="K312" s="463"/>
      <c r="L312" s="150"/>
      <c r="M312" s="459" t="str">
        <f t="shared" si="4"/>
        <v/>
      </c>
    </row>
    <row r="313" spans="1:13" ht="14.45" customHeight="1" x14ac:dyDescent="0.2">
      <c r="A313" s="464"/>
      <c r="B313" s="460"/>
      <c r="C313" s="461"/>
      <c r="D313" s="461"/>
      <c r="E313" s="462"/>
      <c r="F313" s="460"/>
      <c r="G313" s="461"/>
      <c r="H313" s="461"/>
      <c r="I313" s="461"/>
      <c r="J313" s="461"/>
      <c r="K313" s="463"/>
      <c r="L313" s="150"/>
      <c r="M313" s="459" t="str">
        <f t="shared" si="4"/>
        <v/>
      </c>
    </row>
    <row r="314" spans="1:13" ht="14.45" customHeight="1" x14ac:dyDescent="0.2">
      <c r="A314" s="464"/>
      <c r="B314" s="460"/>
      <c r="C314" s="461"/>
      <c r="D314" s="461"/>
      <c r="E314" s="462"/>
      <c r="F314" s="460"/>
      <c r="G314" s="461"/>
      <c r="H314" s="461"/>
      <c r="I314" s="461"/>
      <c r="J314" s="461"/>
      <c r="K314" s="463"/>
      <c r="L314" s="150"/>
      <c r="M314" s="459" t="str">
        <f t="shared" si="4"/>
        <v/>
      </c>
    </row>
    <row r="315" spans="1:13" ht="14.45" customHeight="1" x14ac:dyDescent="0.2">
      <c r="A315" s="464"/>
      <c r="B315" s="460"/>
      <c r="C315" s="461"/>
      <c r="D315" s="461"/>
      <c r="E315" s="462"/>
      <c r="F315" s="460"/>
      <c r="G315" s="461"/>
      <c r="H315" s="461"/>
      <c r="I315" s="461"/>
      <c r="J315" s="461"/>
      <c r="K315" s="463"/>
      <c r="L315" s="150"/>
      <c r="M315" s="459" t="str">
        <f t="shared" si="4"/>
        <v/>
      </c>
    </row>
    <row r="316" spans="1:13" ht="14.45" customHeight="1" x14ac:dyDescent="0.2">
      <c r="A316" s="464"/>
      <c r="B316" s="460"/>
      <c r="C316" s="461"/>
      <c r="D316" s="461"/>
      <c r="E316" s="462"/>
      <c r="F316" s="460"/>
      <c r="G316" s="461"/>
      <c r="H316" s="461"/>
      <c r="I316" s="461"/>
      <c r="J316" s="461"/>
      <c r="K316" s="463"/>
      <c r="L316" s="150"/>
      <c r="M316" s="459" t="str">
        <f t="shared" si="4"/>
        <v/>
      </c>
    </row>
    <row r="317" spans="1:13" ht="14.45" customHeight="1" x14ac:dyDescent="0.2">
      <c r="A317" s="464"/>
      <c r="B317" s="460"/>
      <c r="C317" s="461"/>
      <c r="D317" s="461"/>
      <c r="E317" s="462"/>
      <c r="F317" s="460"/>
      <c r="G317" s="461"/>
      <c r="H317" s="461"/>
      <c r="I317" s="461"/>
      <c r="J317" s="461"/>
      <c r="K317" s="463"/>
      <c r="L317" s="150"/>
      <c r="M317" s="459" t="str">
        <f t="shared" si="4"/>
        <v/>
      </c>
    </row>
    <row r="318" spans="1:13" ht="14.45" customHeight="1" x14ac:dyDescent="0.2">
      <c r="A318" s="464"/>
      <c r="B318" s="460"/>
      <c r="C318" s="461"/>
      <c r="D318" s="461"/>
      <c r="E318" s="462"/>
      <c r="F318" s="460"/>
      <c r="G318" s="461"/>
      <c r="H318" s="461"/>
      <c r="I318" s="461"/>
      <c r="J318" s="461"/>
      <c r="K318" s="463"/>
      <c r="L318" s="150"/>
      <c r="M318" s="459" t="str">
        <f t="shared" si="4"/>
        <v/>
      </c>
    </row>
    <row r="319" spans="1:13" ht="14.45" customHeight="1" x14ac:dyDescent="0.2">
      <c r="A319" s="464"/>
      <c r="B319" s="460"/>
      <c r="C319" s="461"/>
      <c r="D319" s="461"/>
      <c r="E319" s="462"/>
      <c r="F319" s="460"/>
      <c r="G319" s="461"/>
      <c r="H319" s="461"/>
      <c r="I319" s="461"/>
      <c r="J319" s="461"/>
      <c r="K319" s="463"/>
      <c r="L319" s="150"/>
      <c r="M319" s="459" t="str">
        <f t="shared" si="4"/>
        <v/>
      </c>
    </row>
    <row r="320" spans="1:13" ht="14.45" customHeight="1" x14ac:dyDescent="0.2">
      <c r="A320" s="464"/>
      <c r="B320" s="460"/>
      <c r="C320" s="461"/>
      <c r="D320" s="461"/>
      <c r="E320" s="462"/>
      <c r="F320" s="460"/>
      <c r="G320" s="461"/>
      <c r="H320" s="461"/>
      <c r="I320" s="461"/>
      <c r="J320" s="461"/>
      <c r="K320" s="463"/>
      <c r="L320" s="150"/>
      <c r="M320" s="459" t="str">
        <f t="shared" si="4"/>
        <v/>
      </c>
    </row>
    <row r="321" spans="1:13" ht="14.45" customHeight="1" x14ac:dyDescent="0.2">
      <c r="A321" s="464"/>
      <c r="B321" s="460"/>
      <c r="C321" s="461"/>
      <c r="D321" s="461"/>
      <c r="E321" s="462"/>
      <c r="F321" s="460"/>
      <c r="G321" s="461"/>
      <c r="H321" s="461"/>
      <c r="I321" s="461"/>
      <c r="J321" s="461"/>
      <c r="K321" s="463"/>
      <c r="L321" s="150"/>
      <c r="M321" s="459" t="str">
        <f t="shared" si="4"/>
        <v/>
      </c>
    </row>
    <row r="322" spans="1:13" ht="14.45" customHeight="1" x14ac:dyDescent="0.2">
      <c r="A322" s="464"/>
      <c r="B322" s="460"/>
      <c r="C322" s="461"/>
      <c r="D322" s="461"/>
      <c r="E322" s="462"/>
      <c r="F322" s="460"/>
      <c r="G322" s="461"/>
      <c r="H322" s="461"/>
      <c r="I322" s="461"/>
      <c r="J322" s="461"/>
      <c r="K322" s="463"/>
      <c r="L322" s="150"/>
      <c r="M322" s="459" t="str">
        <f t="shared" si="4"/>
        <v/>
      </c>
    </row>
    <row r="323" spans="1:13" ht="14.45" customHeight="1" x14ac:dyDescent="0.2">
      <c r="A323" s="464"/>
      <c r="B323" s="460"/>
      <c r="C323" s="461"/>
      <c r="D323" s="461"/>
      <c r="E323" s="462"/>
      <c r="F323" s="460"/>
      <c r="G323" s="461"/>
      <c r="H323" s="461"/>
      <c r="I323" s="461"/>
      <c r="J323" s="461"/>
      <c r="K323" s="463"/>
      <c r="L323" s="150"/>
      <c r="M323" s="459" t="str">
        <f t="shared" si="4"/>
        <v/>
      </c>
    </row>
    <row r="324" spans="1:13" ht="14.45" customHeight="1" x14ac:dyDescent="0.2">
      <c r="A324" s="464"/>
      <c r="B324" s="460"/>
      <c r="C324" s="461"/>
      <c r="D324" s="461"/>
      <c r="E324" s="462"/>
      <c r="F324" s="460"/>
      <c r="G324" s="461"/>
      <c r="H324" s="461"/>
      <c r="I324" s="461"/>
      <c r="J324" s="461"/>
      <c r="K324" s="463"/>
      <c r="L324" s="150"/>
      <c r="M324" s="459" t="str">
        <f t="shared" si="4"/>
        <v/>
      </c>
    </row>
    <row r="325" spans="1:13" ht="14.45" customHeight="1" x14ac:dyDescent="0.2">
      <c r="A325" s="464"/>
      <c r="B325" s="460"/>
      <c r="C325" s="461"/>
      <c r="D325" s="461"/>
      <c r="E325" s="462"/>
      <c r="F325" s="460"/>
      <c r="G325" s="461"/>
      <c r="H325" s="461"/>
      <c r="I325" s="461"/>
      <c r="J325" s="461"/>
      <c r="K325" s="463"/>
      <c r="L325" s="150"/>
      <c r="M325" s="459" t="str">
        <f t="shared" si="4"/>
        <v/>
      </c>
    </row>
    <row r="326" spans="1:13" ht="14.45" customHeight="1" x14ac:dyDescent="0.2">
      <c r="A326" s="464"/>
      <c r="B326" s="460"/>
      <c r="C326" s="461"/>
      <c r="D326" s="461"/>
      <c r="E326" s="462"/>
      <c r="F326" s="460"/>
      <c r="G326" s="461"/>
      <c r="H326" s="461"/>
      <c r="I326" s="461"/>
      <c r="J326" s="461"/>
      <c r="K326" s="463"/>
      <c r="L326" s="150"/>
      <c r="M326" s="459" t="str">
        <f t="shared" ref="M326:M389" si="5">IF(A326="HV","HV",IF(OR(LEFT(A326,16)="               5",LEFT(A326,16)="               6",LEFT(A326,16)="               7",LEFT(A326,16)="               8"),"X",""))</f>
        <v/>
      </c>
    </row>
    <row r="327" spans="1:13" ht="14.45" customHeight="1" x14ac:dyDescent="0.2">
      <c r="A327" s="464"/>
      <c r="B327" s="460"/>
      <c r="C327" s="461"/>
      <c r="D327" s="461"/>
      <c r="E327" s="462"/>
      <c r="F327" s="460"/>
      <c r="G327" s="461"/>
      <c r="H327" s="461"/>
      <c r="I327" s="461"/>
      <c r="J327" s="461"/>
      <c r="K327" s="463"/>
      <c r="L327" s="150"/>
      <c r="M327" s="459" t="str">
        <f t="shared" si="5"/>
        <v/>
      </c>
    </row>
    <row r="328" spans="1:13" ht="14.45" customHeight="1" x14ac:dyDescent="0.2">
      <c r="A328" s="464"/>
      <c r="B328" s="460"/>
      <c r="C328" s="461"/>
      <c r="D328" s="461"/>
      <c r="E328" s="462"/>
      <c r="F328" s="460"/>
      <c r="G328" s="461"/>
      <c r="H328" s="461"/>
      <c r="I328" s="461"/>
      <c r="J328" s="461"/>
      <c r="K328" s="463"/>
      <c r="L328" s="150"/>
      <c r="M328" s="459" t="str">
        <f t="shared" si="5"/>
        <v/>
      </c>
    </row>
    <row r="329" spans="1:13" ht="14.45" customHeight="1" x14ac:dyDescent="0.2">
      <c r="A329" s="464"/>
      <c r="B329" s="460"/>
      <c r="C329" s="461"/>
      <c r="D329" s="461"/>
      <c r="E329" s="462"/>
      <c r="F329" s="460"/>
      <c r="G329" s="461"/>
      <c r="H329" s="461"/>
      <c r="I329" s="461"/>
      <c r="J329" s="461"/>
      <c r="K329" s="463"/>
      <c r="L329" s="150"/>
      <c r="M329" s="459" t="str">
        <f t="shared" si="5"/>
        <v/>
      </c>
    </row>
    <row r="330" spans="1:13" ht="14.45" customHeight="1" x14ac:dyDescent="0.2">
      <c r="A330" s="464"/>
      <c r="B330" s="460"/>
      <c r="C330" s="461"/>
      <c r="D330" s="461"/>
      <c r="E330" s="462"/>
      <c r="F330" s="460"/>
      <c r="G330" s="461"/>
      <c r="H330" s="461"/>
      <c r="I330" s="461"/>
      <c r="J330" s="461"/>
      <c r="K330" s="463"/>
      <c r="L330" s="150"/>
      <c r="M330" s="459" t="str">
        <f t="shared" si="5"/>
        <v/>
      </c>
    </row>
    <row r="331" spans="1:13" ht="14.45" customHeight="1" x14ac:dyDescent="0.2">
      <c r="A331" s="464"/>
      <c r="B331" s="460"/>
      <c r="C331" s="461"/>
      <c r="D331" s="461"/>
      <c r="E331" s="462"/>
      <c r="F331" s="460"/>
      <c r="G331" s="461"/>
      <c r="H331" s="461"/>
      <c r="I331" s="461"/>
      <c r="J331" s="461"/>
      <c r="K331" s="463"/>
      <c r="L331" s="150"/>
      <c r="M331" s="459" t="str">
        <f t="shared" si="5"/>
        <v/>
      </c>
    </row>
    <row r="332" spans="1:13" ht="14.45" customHeight="1" x14ac:dyDescent="0.2">
      <c r="A332" s="464"/>
      <c r="B332" s="460"/>
      <c r="C332" s="461"/>
      <c r="D332" s="461"/>
      <c r="E332" s="462"/>
      <c r="F332" s="460"/>
      <c r="G332" s="461"/>
      <c r="H332" s="461"/>
      <c r="I332" s="461"/>
      <c r="J332" s="461"/>
      <c r="K332" s="463"/>
      <c r="L332" s="150"/>
      <c r="M332" s="459" t="str">
        <f t="shared" si="5"/>
        <v/>
      </c>
    </row>
    <row r="333" spans="1:13" ht="14.45" customHeight="1" x14ac:dyDescent="0.2">
      <c r="A333" s="464"/>
      <c r="B333" s="460"/>
      <c r="C333" s="461"/>
      <c r="D333" s="461"/>
      <c r="E333" s="462"/>
      <c r="F333" s="460"/>
      <c r="G333" s="461"/>
      <c r="H333" s="461"/>
      <c r="I333" s="461"/>
      <c r="J333" s="461"/>
      <c r="K333" s="463"/>
      <c r="L333" s="150"/>
      <c r="M333" s="459" t="str">
        <f t="shared" si="5"/>
        <v/>
      </c>
    </row>
    <row r="334" spans="1:13" ht="14.45" customHeight="1" x14ac:dyDescent="0.2">
      <c r="A334" s="464"/>
      <c r="B334" s="460"/>
      <c r="C334" s="461"/>
      <c r="D334" s="461"/>
      <c r="E334" s="462"/>
      <c r="F334" s="460"/>
      <c r="G334" s="461"/>
      <c r="H334" s="461"/>
      <c r="I334" s="461"/>
      <c r="J334" s="461"/>
      <c r="K334" s="463"/>
      <c r="L334" s="150"/>
      <c r="M334" s="459" t="str">
        <f t="shared" si="5"/>
        <v/>
      </c>
    </row>
    <row r="335" spans="1:13" ht="14.45" customHeight="1" x14ac:dyDescent="0.2">
      <c r="A335" s="464"/>
      <c r="B335" s="460"/>
      <c r="C335" s="461"/>
      <c r="D335" s="461"/>
      <c r="E335" s="462"/>
      <c r="F335" s="460"/>
      <c r="G335" s="461"/>
      <c r="H335" s="461"/>
      <c r="I335" s="461"/>
      <c r="J335" s="461"/>
      <c r="K335" s="463"/>
      <c r="L335" s="150"/>
      <c r="M335" s="459" t="str">
        <f t="shared" si="5"/>
        <v/>
      </c>
    </row>
    <row r="336" spans="1:13" ht="14.45" customHeight="1" x14ac:dyDescent="0.2">
      <c r="A336" s="464"/>
      <c r="B336" s="460"/>
      <c r="C336" s="461"/>
      <c r="D336" s="461"/>
      <c r="E336" s="462"/>
      <c r="F336" s="460"/>
      <c r="G336" s="461"/>
      <c r="H336" s="461"/>
      <c r="I336" s="461"/>
      <c r="J336" s="461"/>
      <c r="K336" s="463"/>
      <c r="L336" s="150"/>
      <c r="M336" s="459" t="str">
        <f t="shared" si="5"/>
        <v/>
      </c>
    </row>
    <row r="337" spans="1:13" ht="14.45" customHeight="1" x14ac:dyDescent="0.2">
      <c r="A337" s="464"/>
      <c r="B337" s="460"/>
      <c r="C337" s="461"/>
      <c r="D337" s="461"/>
      <c r="E337" s="462"/>
      <c r="F337" s="460"/>
      <c r="G337" s="461"/>
      <c r="H337" s="461"/>
      <c r="I337" s="461"/>
      <c r="J337" s="461"/>
      <c r="K337" s="463"/>
      <c r="L337" s="150"/>
      <c r="M337" s="459" t="str">
        <f t="shared" si="5"/>
        <v/>
      </c>
    </row>
    <row r="338" spans="1:13" ht="14.45" customHeight="1" x14ac:dyDescent="0.2">
      <c r="A338" s="464"/>
      <c r="B338" s="460"/>
      <c r="C338" s="461"/>
      <c r="D338" s="461"/>
      <c r="E338" s="462"/>
      <c r="F338" s="460"/>
      <c r="G338" s="461"/>
      <c r="H338" s="461"/>
      <c r="I338" s="461"/>
      <c r="J338" s="461"/>
      <c r="K338" s="463"/>
      <c r="L338" s="150"/>
      <c r="M338" s="459" t="str">
        <f t="shared" si="5"/>
        <v/>
      </c>
    </row>
    <row r="339" spans="1:13" ht="14.45" customHeight="1" x14ac:dyDescent="0.2">
      <c r="A339" s="464"/>
      <c r="B339" s="460"/>
      <c r="C339" s="461"/>
      <c r="D339" s="461"/>
      <c r="E339" s="462"/>
      <c r="F339" s="460"/>
      <c r="G339" s="461"/>
      <c r="H339" s="461"/>
      <c r="I339" s="461"/>
      <c r="J339" s="461"/>
      <c r="K339" s="463"/>
      <c r="L339" s="150"/>
      <c r="M339" s="459" t="str">
        <f t="shared" si="5"/>
        <v/>
      </c>
    </row>
    <row r="340" spans="1:13" ht="14.45" customHeight="1" x14ac:dyDescent="0.2">
      <c r="A340" s="464"/>
      <c r="B340" s="460"/>
      <c r="C340" s="461"/>
      <c r="D340" s="461"/>
      <c r="E340" s="462"/>
      <c r="F340" s="460"/>
      <c r="G340" s="461"/>
      <c r="H340" s="461"/>
      <c r="I340" s="461"/>
      <c r="J340" s="461"/>
      <c r="K340" s="463"/>
      <c r="L340" s="150"/>
      <c r="M340" s="459" t="str">
        <f t="shared" si="5"/>
        <v/>
      </c>
    </row>
    <row r="341" spans="1:13" ht="14.45" customHeight="1" x14ac:dyDescent="0.2">
      <c r="A341" s="464"/>
      <c r="B341" s="460"/>
      <c r="C341" s="461"/>
      <c r="D341" s="461"/>
      <c r="E341" s="462"/>
      <c r="F341" s="460"/>
      <c r="G341" s="461"/>
      <c r="H341" s="461"/>
      <c r="I341" s="461"/>
      <c r="J341" s="461"/>
      <c r="K341" s="463"/>
      <c r="L341" s="150"/>
      <c r="M341" s="459" t="str">
        <f t="shared" si="5"/>
        <v/>
      </c>
    </row>
    <row r="342" spans="1:13" ht="14.45" customHeight="1" x14ac:dyDescent="0.2">
      <c r="A342" s="464"/>
      <c r="B342" s="460"/>
      <c r="C342" s="461"/>
      <c r="D342" s="461"/>
      <c r="E342" s="462"/>
      <c r="F342" s="460"/>
      <c r="G342" s="461"/>
      <c r="H342" s="461"/>
      <c r="I342" s="461"/>
      <c r="J342" s="461"/>
      <c r="K342" s="463"/>
      <c r="L342" s="150"/>
      <c r="M342" s="459" t="str">
        <f t="shared" si="5"/>
        <v/>
      </c>
    </row>
    <row r="343" spans="1:13" ht="14.45" customHeight="1" x14ac:dyDescent="0.2">
      <c r="A343" s="464"/>
      <c r="B343" s="460"/>
      <c r="C343" s="461"/>
      <c r="D343" s="461"/>
      <c r="E343" s="462"/>
      <c r="F343" s="460"/>
      <c r="G343" s="461"/>
      <c r="H343" s="461"/>
      <c r="I343" s="461"/>
      <c r="J343" s="461"/>
      <c r="K343" s="463"/>
      <c r="L343" s="150"/>
      <c r="M343" s="459" t="str">
        <f t="shared" si="5"/>
        <v/>
      </c>
    </row>
    <row r="344" spans="1:13" ht="14.45" customHeight="1" x14ac:dyDescent="0.2">
      <c r="A344" s="464"/>
      <c r="B344" s="460"/>
      <c r="C344" s="461"/>
      <c r="D344" s="461"/>
      <c r="E344" s="462"/>
      <c r="F344" s="460"/>
      <c r="G344" s="461"/>
      <c r="H344" s="461"/>
      <c r="I344" s="461"/>
      <c r="J344" s="461"/>
      <c r="K344" s="463"/>
      <c r="L344" s="150"/>
      <c r="M344" s="459" t="str">
        <f t="shared" si="5"/>
        <v/>
      </c>
    </row>
    <row r="345" spans="1:13" ht="14.45" customHeight="1" x14ac:dyDescent="0.2">
      <c r="A345" s="464"/>
      <c r="B345" s="460"/>
      <c r="C345" s="461"/>
      <c r="D345" s="461"/>
      <c r="E345" s="462"/>
      <c r="F345" s="460"/>
      <c r="G345" s="461"/>
      <c r="H345" s="461"/>
      <c r="I345" s="461"/>
      <c r="J345" s="461"/>
      <c r="K345" s="463"/>
      <c r="L345" s="150"/>
      <c r="M345" s="459" t="str">
        <f t="shared" si="5"/>
        <v/>
      </c>
    </row>
    <row r="346" spans="1:13" ht="14.45" customHeight="1" x14ac:dyDescent="0.2">
      <c r="A346" s="464"/>
      <c r="B346" s="460"/>
      <c r="C346" s="461"/>
      <c r="D346" s="461"/>
      <c r="E346" s="462"/>
      <c r="F346" s="460"/>
      <c r="G346" s="461"/>
      <c r="H346" s="461"/>
      <c r="I346" s="461"/>
      <c r="J346" s="461"/>
      <c r="K346" s="463"/>
      <c r="L346" s="150"/>
      <c r="M346" s="459" t="str">
        <f t="shared" si="5"/>
        <v/>
      </c>
    </row>
    <row r="347" spans="1:13" ht="14.45" customHeight="1" x14ac:dyDescent="0.2">
      <c r="A347" s="464"/>
      <c r="B347" s="460"/>
      <c r="C347" s="461"/>
      <c r="D347" s="461"/>
      <c r="E347" s="462"/>
      <c r="F347" s="460"/>
      <c r="G347" s="461"/>
      <c r="H347" s="461"/>
      <c r="I347" s="461"/>
      <c r="J347" s="461"/>
      <c r="K347" s="463"/>
      <c r="L347" s="150"/>
      <c r="M347" s="459" t="str">
        <f t="shared" si="5"/>
        <v/>
      </c>
    </row>
    <row r="348" spans="1:13" ht="14.45" customHeight="1" x14ac:dyDescent="0.2">
      <c r="A348" s="464"/>
      <c r="B348" s="460"/>
      <c r="C348" s="461"/>
      <c r="D348" s="461"/>
      <c r="E348" s="462"/>
      <c r="F348" s="460"/>
      <c r="G348" s="461"/>
      <c r="H348" s="461"/>
      <c r="I348" s="461"/>
      <c r="J348" s="461"/>
      <c r="K348" s="463"/>
      <c r="L348" s="150"/>
      <c r="M348" s="459" t="str">
        <f t="shared" si="5"/>
        <v/>
      </c>
    </row>
    <row r="349" spans="1:13" ht="14.45" customHeight="1" x14ac:dyDescent="0.2">
      <c r="A349" s="464"/>
      <c r="B349" s="460"/>
      <c r="C349" s="461"/>
      <c r="D349" s="461"/>
      <c r="E349" s="462"/>
      <c r="F349" s="460"/>
      <c r="G349" s="461"/>
      <c r="H349" s="461"/>
      <c r="I349" s="461"/>
      <c r="J349" s="461"/>
      <c r="K349" s="463"/>
      <c r="L349" s="150"/>
      <c r="M349" s="459" t="str">
        <f t="shared" si="5"/>
        <v/>
      </c>
    </row>
    <row r="350" spans="1:13" ht="14.45" customHeight="1" x14ac:dyDescent="0.2">
      <c r="A350" s="464"/>
      <c r="B350" s="460"/>
      <c r="C350" s="461"/>
      <c r="D350" s="461"/>
      <c r="E350" s="462"/>
      <c r="F350" s="460"/>
      <c r="G350" s="461"/>
      <c r="H350" s="461"/>
      <c r="I350" s="461"/>
      <c r="J350" s="461"/>
      <c r="K350" s="463"/>
      <c r="L350" s="150"/>
      <c r="M350" s="459" t="str">
        <f t="shared" si="5"/>
        <v/>
      </c>
    </row>
    <row r="351" spans="1:13" ht="14.45" customHeight="1" x14ac:dyDescent="0.2">
      <c r="A351" s="464"/>
      <c r="B351" s="460"/>
      <c r="C351" s="461"/>
      <c r="D351" s="461"/>
      <c r="E351" s="462"/>
      <c r="F351" s="460"/>
      <c r="G351" s="461"/>
      <c r="H351" s="461"/>
      <c r="I351" s="461"/>
      <c r="J351" s="461"/>
      <c r="K351" s="463"/>
      <c r="L351" s="150"/>
      <c r="M351" s="459" t="str">
        <f t="shared" si="5"/>
        <v/>
      </c>
    </row>
    <row r="352" spans="1:13" ht="14.45" customHeight="1" x14ac:dyDescent="0.2">
      <c r="A352" s="464"/>
      <c r="B352" s="460"/>
      <c r="C352" s="461"/>
      <c r="D352" s="461"/>
      <c r="E352" s="462"/>
      <c r="F352" s="460"/>
      <c r="G352" s="461"/>
      <c r="H352" s="461"/>
      <c r="I352" s="461"/>
      <c r="J352" s="461"/>
      <c r="K352" s="463"/>
      <c r="L352" s="150"/>
      <c r="M352" s="459" t="str">
        <f t="shared" si="5"/>
        <v/>
      </c>
    </row>
    <row r="353" spans="1:13" ht="14.45" customHeight="1" x14ac:dyDescent="0.2">
      <c r="A353" s="464"/>
      <c r="B353" s="460"/>
      <c r="C353" s="461"/>
      <c r="D353" s="461"/>
      <c r="E353" s="462"/>
      <c r="F353" s="460"/>
      <c r="G353" s="461"/>
      <c r="H353" s="461"/>
      <c r="I353" s="461"/>
      <c r="J353" s="461"/>
      <c r="K353" s="463"/>
      <c r="L353" s="150"/>
      <c r="M353" s="459" t="str">
        <f t="shared" si="5"/>
        <v/>
      </c>
    </row>
    <row r="354" spans="1:13" ht="14.45" customHeight="1" x14ac:dyDescent="0.2">
      <c r="A354" s="464"/>
      <c r="B354" s="460"/>
      <c r="C354" s="461"/>
      <c r="D354" s="461"/>
      <c r="E354" s="462"/>
      <c r="F354" s="460"/>
      <c r="G354" s="461"/>
      <c r="H354" s="461"/>
      <c r="I354" s="461"/>
      <c r="J354" s="461"/>
      <c r="K354" s="463"/>
      <c r="L354" s="150"/>
      <c r="M354" s="459" t="str">
        <f t="shared" si="5"/>
        <v/>
      </c>
    </row>
    <row r="355" spans="1:13" ht="14.45" customHeight="1" x14ac:dyDescent="0.2">
      <c r="A355" s="464"/>
      <c r="B355" s="460"/>
      <c r="C355" s="461"/>
      <c r="D355" s="461"/>
      <c r="E355" s="462"/>
      <c r="F355" s="460"/>
      <c r="G355" s="461"/>
      <c r="H355" s="461"/>
      <c r="I355" s="461"/>
      <c r="J355" s="461"/>
      <c r="K355" s="463"/>
      <c r="L355" s="150"/>
      <c r="M355" s="459" t="str">
        <f t="shared" si="5"/>
        <v/>
      </c>
    </row>
    <row r="356" spans="1:13" ht="14.45" customHeight="1" x14ac:dyDescent="0.2">
      <c r="A356" s="464"/>
      <c r="B356" s="460"/>
      <c r="C356" s="461"/>
      <c r="D356" s="461"/>
      <c r="E356" s="462"/>
      <c r="F356" s="460"/>
      <c r="G356" s="461"/>
      <c r="H356" s="461"/>
      <c r="I356" s="461"/>
      <c r="J356" s="461"/>
      <c r="K356" s="463"/>
      <c r="L356" s="150"/>
      <c r="M356" s="459" t="str">
        <f t="shared" si="5"/>
        <v/>
      </c>
    </row>
    <row r="357" spans="1:13" ht="14.45" customHeight="1" x14ac:dyDescent="0.2">
      <c r="A357" s="464"/>
      <c r="B357" s="460"/>
      <c r="C357" s="461"/>
      <c r="D357" s="461"/>
      <c r="E357" s="462"/>
      <c r="F357" s="460"/>
      <c r="G357" s="461"/>
      <c r="H357" s="461"/>
      <c r="I357" s="461"/>
      <c r="J357" s="461"/>
      <c r="K357" s="463"/>
      <c r="L357" s="150"/>
      <c r="M357" s="459" t="str">
        <f t="shared" si="5"/>
        <v/>
      </c>
    </row>
    <row r="358" spans="1:13" ht="14.45" customHeight="1" x14ac:dyDescent="0.2">
      <c r="A358" s="464"/>
      <c r="B358" s="460"/>
      <c r="C358" s="461"/>
      <c r="D358" s="461"/>
      <c r="E358" s="462"/>
      <c r="F358" s="460"/>
      <c r="G358" s="461"/>
      <c r="H358" s="461"/>
      <c r="I358" s="461"/>
      <c r="J358" s="461"/>
      <c r="K358" s="463"/>
      <c r="L358" s="150"/>
      <c r="M358" s="459" t="str">
        <f t="shared" si="5"/>
        <v/>
      </c>
    </row>
    <row r="359" spans="1:13" ht="14.45" customHeight="1" x14ac:dyDescent="0.2">
      <c r="A359" s="464"/>
      <c r="B359" s="460"/>
      <c r="C359" s="461"/>
      <c r="D359" s="461"/>
      <c r="E359" s="462"/>
      <c r="F359" s="460"/>
      <c r="G359" s="461"/>
      <c r="H359" s="461"/>
      <c r="I359" s="461"/>
      <c r="J359" s="461"/>
      <c r="K359" s="463"/>
      <c r="L359" s="150"/>
      <c r="M359" s="459" t="str">
        <f t="shared" si="5"/>
        <v/>
      </c>
    </row>
    <row r="360" spans="1:13" ht="14.45" customHeight="1" x14ac:dyDescent="0.2">
      <c r="A360" s="464"/>
      <c r="B360" s="460"/>
      <c r="C360" s="461"/>
      <c r="D360" s="461"/>
      <c r="E360" s="462"/>
      <c r="F360" s="460"/>
      <c r="G360" s="461"/>
      <c r="H360" s="461"/>
      <c r="I360" s="461"/>
      <c r="J360" s="461"/>
      <c r="K360" s="463"/>
      <c r="L360" s="150"/>
      <c r="M360" s="459" t="str">
        <f t="shared" si="5"/>
        <v/>
      </c>
    </row>
    <row r="361" spans="1:13" ht="14.45" customHeight="1" x14ac:dyDescent="0.2">
      <c r="A361" s="464"/>
      <c r="B361" s="460"/>
      <c r="C361" s="461"/>
      <c r="D361" s="461"/>
      <c r="E361" s="462"/>
      <c r="F361" s="460"/>
      <c r="G361" s="461"/>
      <c r="H361" s="461"/>
      <c r="I361" s="461"/>
      <c r="J361" s="461"/>
      <c r="K361" s="463"/>
      <c r="L361" s="150"/>
      <c r="M361" s="459" t="str">
        <f t="shared" si="5"/>
        <v/>
      </c>
    </row>
    <row r="362" spans="1:13" ht="14.45" customHeight="1" x14ac:dyDescent="0.2">
      <c r="A362" s="464"/>
      <c r="B362" s="460"/>
      <c r="C362" s="461"/>
      <c r="D362" s="461"/>
      <c r="E362" s="462"/>
      <c r="F362" s="460"/>
      <c r="G362" s="461"/>
      <c r="H362" s="461"/>
      <c r="I362" s="461"/>
      <c r="J362" s="461"/>
      <c r="K362" s="463"/>
      <c r="L362" s="150"/>
      <c r="M362" s="459" t="str">
        <f t="shared" si="5"/>
        <v/>
      </c>
    </row>
    <row r="363" spans="1:13" ht="14.45" customHeight="1" x14ac:dyDescent="0.2">
      <c r="A363" s="464"/>
      <c r="B363" s="460"/>
      <c r="C363" s="461"/>
      <c r="D363" s="461"/>
      <c r="E363" s="462"/>
      <c r="F363" s="460"/>
      <c r="G363" s="461"/>
      <c r="H363" s="461"/>
      <c r="I363" s="461"/>
      <c r="J363" s="461"/>
      <c r="K363" s="463"/>
      <c r="L363" s="150"/>
      <c r="M363" s="459" t="str">
        <f t="shared" si="5"/>
        <v/>
      </c>
    </row>
    <row r="364" spans="1:13" ht="14.45" customHeight="1" x14ac:dyDescent="0.2">
      <c r="A364" s="464"/>
      <c r="B364" s="460"/>
      <c r="C364" s="461"/>
      <c r="D364" s="461"/>
      <c r="E364" s="462"/>
      <c r="F364" s="460"/>
      <c r="G364" s="461"/>
      <c r="H364" s="461"/>
      <c r="I364" s="461"/>
      <c r="J364" s="461"/>
      <c r="K364" s="463"/>
      <c r="L364" s="150"/>
      <c r="M364" s="459" t="str">
        <f t="shared" si="5"/>
        <v/>
      </c>
    </row>
    <row r="365" spans="1:13" ht="14.45" customHeight="1" x14ac:dyDescent="0.2">
      <c r="A365" s="464"/>
      <c r="B365" s="460"/>
      <c r="C365" s="461"/>
      <c r="D365" s="461"/>
      <c r="E365" s="462"/>
      <c r="F365" s="460"/>
      <c r="G365" s="461"/>
      <c r="H365" s="461"/>
      <c r="I365" s="461"/>
      <c r="J365" s="461"/>
      <c r="K365" s="463"/>
      <c r="L365" s="150"/>
      <c r="M365" s="459" t="str">
        <f t="shared" si="5"/>
        <v/>
      </c>
    </row>
    <row r="366" spans="1:13" ht="14.45" customHeight="1" x14ac:dyDescent="0.2">
      <c r="A366" s="464"/>
      <c r="B366" s="460"/>
      <c r="C366" s="461"/>
      <c r="D366" s="461"/>
      <c r="E366" s="462"/>
      <c r="F366" s="460"/>
      <c r="G366" s="461"/>
      <c r="H366" s="461"/>
      <c r="I366" s="461"/>
      <c r="J366" s="461"/>
      <c r="K366" s="463"/>
      <c r="L366" s="150"/>
      <c r="M366" s="459" t="str">
        <f t="shared" si="5"/>
        <v/>
      </c>
    </row>
    <row r="367" spans="1:13" ht="14.45" customHeight="1" x14ac:dyDescent="0.2">
      <c r="A367" s="464"/>
      <c r="B367" s="460"/>
      <c r="C367" s="461"/>
      <c r="D367" s="461"/>
      <c r="E367" s="462"/>
      <c r="F367" s="460"/>
      <c r="G367" s="461"/>
      <c r="H367" s="461"/>
      <c r="I367" s="461"/>
      <c r="J367" s="461"/>
      <c r="K367" s="463"/>
      <c r="L367" s="150"/>
      <c r="M367" s="459" t="str">
        <f t="shared" si="5"/>
        <v/>
      </c>
    </row>
    <row r="368" spans="1:13" ht="14.45" customHeight="1" x14ac:dyDescent="0.2">
      <c r="A368" s="464"/>
      <c r="B368" s="460"/>
      <c r="C368" s="461"/>
      <c r="D368" s="461"/>
      <c r="E368" s="462"/>
      <c r="F368" s="460"/>
      <c r="G368" s="461"/>
      <c r="H368" s="461"/>
      <c r="I368" s="461"/>
      <c r="J368" s="461"/>
      <c r="K368" s="463"/>
      <c r="L368" s="150"/>
      <c r="M368" s="459" t="str">
        <f t="shared" si="5"/>
        <v/>
      </c>
    </row>
    <row r="369" spans="1:13" ht="14.45" customHeight="1" x14ac:dyDescent="0.2">
      <c r="A369" s="464"/>
      <c r="B369" s="460"/>
      <c r="C369" s="461"/>
      <c r="D369" s="461"/>
      <c r="E369" s="462"/>
      <c r="F369" s="460"/>
      <c r="G369" s="461"/>
      <c r="H369" s="461"/>
      <c r="I369" s="461"/>
      <c r="J369" s="461"/>
      <c r="K369" s="463"/>
      <c r="L369" s="150"/>
      <c r="M369" s="459" t="str">
        <f t="shared" si="5"/>
        <v/>
      </c>
    </row>
    <row r="370" spans="1:13" ht="14.45" customHeight="1" x14ac:dyDescent="0.2">
      <c r="A370" s="464"/>
      <c r="B370" s="460"/>
      <c r="C370" s="461"/>
      <c r="D370" s="461"/>
      <c r="E370" s="462"/>
      <c r="F370" s="460"/>
      <c r="G370" s="461"/>
      <c r="H370" s="461"/>
      <c r="I370" s="461"/>
      <c r="J370" s="461"/>
      <c r="K370" s="463"/>
      <c r="L370" s="150"/>
      <c r="M370" s="459" t="str">
        <f t="shared" si="5"/>
        <v/>
      </c>
    </row>
    <row r="371" spans="1:13" ht="14.45" customHeight="1" x14ac:dyDescent="0.2">
      <c r="A371" s="464"/>
      <c r="B371" s="460"/>
      <c r="C371" s="461"/>
      <c r="D371" s="461"/>
      <c r="E371" s="462"/>
      <c r="F371" s="460"/>
      <c r="G371" s="461"/>
      <c r="H371" s="461"/>
      <c r="I371" s="461"/>
      <c r="J371" s="461"/>
      <c r="K371" s="463"/>
      <c r="L371" s="150"/>
      <c r="M371" s="459" t="str">
        <f t="shared" si="5"/>
        <v/>
      </c>
    </row>
    <row r="372" spans="1:13" ht="14.45" customHeight="1" x14ac:dyDescent="0.2">
      <c r="A372" s="464"/>
      <c r="B372" s="460"/>
      <c r="C372" s="461"/>
      <c r="D372" s="461"/>
      <c r="E372" s="462"/>
      <c r="F372" s="460"/>
      <c r="G372" s="461"/>
      <c r="H372" s="461"/>
      <c r="I372" s="461"/>
      <c r="J372" s="461"/>
      <c r="K372" s="463"/>
      <c r="L372" s="150"/>
      <c r="M372" s="459" t="str">
        <f t="shared" si="5"/>
        <v/>
      </c>
    </row>
    <row r="373" spans="1:13" ht="14.45" customHeight="1" x14ac:dyDescent="0.2">
      <c r="A373" s="464"/>
      <c r="B373" s="460"/>
      <c r="C373" s="461"/>
      <c r="D373" s="461"/>
      <c r="E373" s="462"/>
      <c r="F373" s="460"/>
      <c r="G373" s="461"/>
      <c r="H373" s="461"/>
      <c r="I373" s="461"/>
      <c r="J373" s="461"/>
      <c r="K373" s="463"/>
      <c r="L373" s="150"/>
      <c r="M373" s="459" t="str">
        <f t="shared" si="5"/>
        <v/>
      </c>
    </row>
    <row r="374" spans="1:13" ht="14.45" customHeight="1" x14ac:dyDescent="0.2">
      <c r="A374" s="464"/>
      <c r="B374" s="460"/>
      <c r="C374" s="461"/>
      <c r="D374" s="461"/>
      <c r="E374" s="462"/>
      <c r="F374" s="460"/>
      <c r="G374" s="461"/>
      <c r="H374" s="461"/>
      <c r="I374" s="461"/>
      <c r="J374" s="461"/>
      <c r="K374" s="463"/>
      <c r="L374" s="150"/>
      <c r="M374" s="459" t="str">
        <f t="shared" si="5"/>
        <v/>
      </c>
    </row>
    <row r="375" spans="1:13" ht="14.45" customHeight="1" x14ac:dyDescent="0.2">
      <c r="A375" s="464"/>
      <c r="B375" s="460"/>
      <c r="C375" s="461"/>
      <c r="D375" s="461"/>
      <c r="E375" s="462"/>
      <c r="F375" s="460"/>
      <c r="G375" s="461"/>
      <c r="H375" s="461"/>
      <c r="I375" s="461"/>
      <c r="J375" s="461"/>
      <c r="K375" s="463"/>
      <c r="L375" s="150"/>
      <c r="M375" s="459" t="str">
        <f t="shared" si="5"/>
        <v/>
      </c>
    </row>
    <row r="376" spans="1:13" ht="14.45" customHeight="1" x14ac:dyDescent="0.2">
      <c r="A376" s="464"/>
      <c r="B376" s="460"/>
      <c r="C376" s="461"/>
      <c r="D376" s="461"/>
      <c r="E376" s="462"/>
      <c r="F376" s="460"/>
      <c r="G376" s="461"/>
      <c r="H376" s="461"/>
      <c r="I376" s="461"/>
      <c r="J376" s="461"/>
      <c r="K376" s="463"/>
      <c r="L376" s="150"/>
      <c r="M376" s="459" t="str">
        <f t="shared" si="5"/>
        <v/>
      </c>
    </row>
    <row r="377" spans="1:13" ht="14.45" customHeight="1" x14ac:dyDescent="0.2">
      <c r="A377" s="464"/>
      <c r="B377" s="460"/>
      <c r="C377" s="461"/>
      <c r="D377" s="461"/>
      <c r="E377" s="462"/>
      <c r="F377" s="460"/>
      <c r="G377" s="461"/>
      <c r="H377" s="461"/>
      <c r="I377" s="461"/>
      <c r="J377" s="461"/>
      <c r="K377" s="463"/>
      <c r="L377" s="150"/>
      <c r="M377" s="459" t="str">
        <f t="shared" si="5"/>
        <v/>
      </c>
    </row>
    <row r="378" spans="1:13" ht="14.45" customHeight="1" x14ac:dyDescent="0.2">
      <c r="A378" s="464"/>
      <c r="B378" s="460"/>
      <c r="C378" s="461"/>
      <c r="D378" s="461"/>
      <c r="E378" s="462"/>
      <c r="F378" s="460"/>
      <c r="G378" s="461"/>
      <c r="H378" s="461"/>
      <c r="I378" s="461"/>
      <c r="J378" s="461"/>
      <c r="K378" s="463"/>
      <c r="L378" s="150"/>
      <c r="M378" s="459" t="str">
        <f t="shared" si="5"/>
        <v/>
      </c>
    </row>
    <row r="379" spans="1:13" ht="14.45" customHeight="1" x14ac:dyDescent="0.2">
      <c r="A379" s="464"/>
      <c r="B379" s="460"/>
      <c r="C379" s="461"/>
      <c r="D379" s="461"/>
      <c r="E379" s="462"/>
      <c r="F379" s="460"/>
      <c r="G379" s="461"/>
      <c r="H379" s="461"/>
      <c r="I379" s="461"/>
      <c r="J379" s="461"/>
      <c r="K379" s="463"/>
      <c r="L379" s="150"/>
      <c r="M379" s="459" t="str">
        <f t="shared" si="5"/>
        <v/>
      </c>
    </row>
    <row r="380" spans="1:13" ht="14.45" customHeight="1" x14ac:dyDescent="0.2">
      <c r="A380" s="464"/>
      <c r="B380" s="460"/>
      <c r="C380" s="461"/>
      <c r="D380" s="461"/>
      <c r="E380" s="462"/>
      <c r="F380" s="460"/>
      <c r="G380" s="461"/>
      <c r="H380" s="461"/>
      <c r="I380" s="461"/>
      <c r="J380" s="461"/>
      <c r="K380" s="463"/>
      <c r="L380" s="150"/>
      <c r="M380" s="459" t="str">
        <f t="shared" si="5"/>
        <v/>
      </c>
    </row>
    <row r="381" spans="1:13" ht="14.45" customHeight="1" x14ac:dyDescent="0.2">
      <c r="A381" s="464"/>
      <c r="B381" s="460"/>
      <c r="C381" s="461"/>
      <c r="D381" s="461"/>
      <c r="E381" s="462"/>
      <c r="F381" s="460"/>
      <c r="G381" s="461"/>
      <c r="H381" s="461"/>
      <c r="I381" s="461"/>
      <c r="J381" s="461"/>
      <c r="K381" s="463"/>
      <c r="L381" s="150"/>
      <c r="M381" s="459" t="str">
        <f t="shared" si="5"/>
        <v/>
      </c>
    </row>
    <row r="382" spans="1:13" ht="14.45" customHeight="1" x14ac:dyDescent="0.2">
      <c r="A382" s="464"/>
      <c r="B382" s="460"/>
      <c r="C382" s="461"/>
      <c r="D382" s="461"/>
      <c r="E382" s="462"/>
      <c r="F382" s="460"/>
      <c r="G382" s="461"/>
      <c r="H382" s="461"/>
      <c r="I382" s="461"/>
      <c r="J382" s="461"/>
      <c r="K382" s="463"/>
      <c r="L382" s="150"/>
      <c r="M382" s="459" t="str">
        <f t="shared" si="5"/>
        <v/>
      </c>
    </row>
    <row r="383" spans="1:13" ht="14.45" customHeight="1" x14ac:dyDescent="0.2">
      <c r="A383" s="464"/>
      <c r="B383" s="460"/>
      <c r="C383" s="461"/>
      <c r="D383" s="461"/>
      <c r="E383" s="462"/>
      <c r="F383" s="460"/>
      <c r="G383" s="461"/>
      <c r="H383" s="461"/>
      <c r="I383" s="461"/>
      <c r="J383" s="461"/>
      <c r="K383" s="463"/>
      <c r="L383" s="150"/>
      <c r="M383" s="459" t="str">
        <f t="shared" si="5"/>
        <v/>
      </c>
    </row>
    <row r="384" spans="1:13" ht="14.45" customHeight="1" x14ac:dyDescent="0.2">
      <c r="A384" s="464"/>
      <c r="B384" s="460"/>
      <c r="C384" s="461"/>
      <c r="D384" s="461"/>
      <c r="E384" s="462"/>
      <c r="F384" s="460"/>
      <c r="G384" s="461"/>
      <c r="H384" s="461"/>
      <c r="I384" s="461"/>
      <c r="J384" s="461"/>
      <c r="K384" s="463"/>
      <c r="L384" s="150"/>
      <c r="M384" s="459" t="str">
        <f t="shared" si="5"/>
        <v/>
      </c>
    </row>
    <row r="385" spans="1:13" ht="14.45" customHeight="1" x14ac:dyDescent="0.2">
      <c r="A385" s="464"/>
      <c r="B385" s="460"/>
      <c r="C385" s="461"/>
      <c r="D385" s="461"/>
      <c r="E385" s="462"/>
      <c r="F385" s="460"/>
      <c r="G385" s="461"/>
      <c r="H385" s="461"/>
      <c r="I385" s="461"/>
      <c r="J385" s="461"/>
      <c r="K385" s="463"/>
      <c r="L385" s="150"/>
      <c r="M385" s="459" t="str">
        <f t="shared" si="5"/>
        <v/>
      </c>
    </row>
    <row r="386" spans="1:13" ht="14.45" customHeight="1" x14ac:dyDescent="0.2">
      <c r="A386" s="464"/>
      <c r="B386" s="460"/>
      <c r="C386" s="461"/>
      <c r="D386" s="461"/>
      <c r="E386" s="462"/>
      <c r="F386" s="460"/>
      <c r="G386" s="461"/>
      <c r="H386" s="461"/>
      <c r="I386" s="461"/>
      <c r="J386" s="461"/>
      <c r="K386" s="463"/>
      <c r="L386" s="150"/>
      <c r="M386" s="459" t="str">
        <f t="shared" si="5"/>
        <v/>
      </c>
    </row>
    <row r="387" spans="1:13" ht="14.45" customHeight="1" x14ac:dyDescent="0.2">
      <c r="A387" s="464"/>
      <c r="B387" s="460"/>
      <c r="C387" s="461"/>
      <c r="D387" s="461"/>
      <c r="E387" s="462"/>
      <c r="F387" s="460"/>
      <c r="G387" s="461"/>
      <c r="H387" s="461"/>
      <c r="I387" s="461"/>
      <c r="J387" s="461"/>
      <c r="K387" s="463"/>
      <c r="L387" s="150"/>
      <c r="M387" s="459" t="str">
        <f t="shared" si="5"/>
        <v/>
      </c>
    </row>
    <row r="388" spans="1:13" ht="14.45" customHeight="1" x14ac:dyDescent="0.2">
      <c r="A388" s="464"/>
      <c r="B388" s="460"/>
      <c r="C388" s="461"/>
      <c r="D388" s="461"/>
      <c r="E388" s="462"/>
      <c r="F388" s="460"/>
      <c r="G388" s="461"/>
      <c r="H388" s="461"/>
      <c r="I388" s="461"/>
      <c r="J388" s="461"/>
      <c r="K388" s="463"/>
      <c r="L388" s="150"/>
      <c r="M388" s="459" t="str">
        <f t="shared" si="5"/>
        <v/>
      </c>
    </row>
    <row r="389" spans="1:13" ht="14.45" customHeight="1" x14ac:dyDescent="0.2">
      <c r="A389" s="464"/>
      <c r="B389" s="460"/>
      <c r="C389" s="461"/>
      <c r="D389" s="461"/>
      <c r="E389" s="462"/>
      <c r="F389" s="460"/>
      <c r="G389" s="461"/>
      <c r="H389" s="461"/>
      <c r="I389" s="461"/>
      <c r="J389" s="461"/>
      <c r="K389" s="463"/>
      <c r="L389" s="150"/>
      <c r="M389" s="459" t="str">
        <f t="shared" si="5"/>
        <v/>
      </c>
    </row>
    <row r="390" spans="1:13" ht="14.45" customHeight="1" x14ac:dyDescent="0.2">
      <c r="A390" s="464"/>
      <c r="B390" s="460"/>
      <c r="C390" s="461"/>
      <c r="D390" s="461"/>
      <c r="E390" s="462"/>
      <c r="F390" s="460"/>
      <c r="G390" s="461"/>
      <c r="H390" s="461"/>
      <c r="I390" s="461"/>
      <c r="J390" s="461"/>
      <c r="K390" s="463"/>
      <c r="L390" s="150"/>
      <c r="M390" s="459" t="str">
        <f t="shared" ref="M390:M453" si="6">IF(A390="HV","HV",IF(OR(LEFT(A390,16)="               5",LEFT(A390,16)="               6",LEFT(A390,16)="               7",LEFT(A390,16)="               8"),"X",""))</f>
        <v/>
      </c>
    </row>
    <row r="391" spans="1:13" ht="14.45" customHeight="1" x14ac:dyDescent="0.2">
      <c r="A391" s="464"/>
      <c r="B391" s="460"/>
      <c r="C391" s="461"/>
      <c r="D391" s="461"/>
      <c r="E391" s="462"/>
      <c r="F391" s="460"/>
      <c r="G391" s="461"/>
      <c r="H391" s="461"/>
      <c r="I391" s="461"/>
      <c r="J391" s="461"/>
      <c r="K391" s="463"/>
      <c r="L391" s="150"/>
      <c r="M391" s="459" t="str">
        <f t="shared" si="6"/>
        <v/>
      </c>
    </row>
    <row r="392" spans="1:13" ht="14.45" customHeight="1" x14ac:dyDescent="0.2">
      <c r="A392" s="464"/>
      <c r="B392" s="460"/>
      <c r="C392" s="461"/>
      <c r="D392" s="461"/>
      <c r="E392" s="462"/>
      <c r="F392" s="460"/>
      <c r="G392" s="461"/>
      <c r="H392" s="461"/>
      <c r="I392" s="461"/>
      <c r="J392" s="461"/>
      <c r="K392" s="463"/>
      <c r="L392" s="150"/>
      <c r="M392" s="459" t="str">
        <f t="shared" si="6"/>
        <v/>
      </c>
    </row>
    <row r="393" spans="1:13" ht="14.45" customHeight="1" x14ac:dyDescent="0.2">
      <c r="A393" s="464"/>
      <c r="B393" s="460"/>
      <c r="C393" s="461"/>
      <c r="D393" s="461"/>
      <c r="E393" s="462"/>
      <c r="F393" s="460"/>
      <c r="G393" s="461"/>
      <c r="H393" s="461"/>
      <c r="I393" s="461"/>
      <c r="J393" s="461"/>
      <c r="K393" s="463"/>
      <c r="L393" s="150"/>
      <c r="M393" s="459" t="str">
        <f t="shared" si="6"/>
        <v/>
      </c>
    </row>
    <row r="394" spans="1:13" ht="14.45" customHeight="1" x14ac:dyDescent="0.2">
      <c r="A394" s="464"/>
      <c r="B394" s="460"/>
      <c r="C394" s="461"/>
      <c r="D394" s="461"/>
      <c r="E394" s="462"/>
      <c r="F394" s="460"/>
      <c r="G394" s="461"/>
      <c r="H394" s="461"/>
      <c r="I394" s="461"/>
      <c r="J394" s="461"/>
      <c r="K394" s="463"/>
      <c r="L394" s="150"/>
      <c r="M394" s="459" t="str">
        <f t="shared" si="6"/>
        <v/>
      </c>
    </row>
    <row r="395" spans="1:13" ht="14.45" customHeight="1" x14ac:dyDescent="0.2">
      <c r="A395" s="464"/>
      <c r="B395" s="460"/>
      <c r="C395" s="461"/>
      <c r="D395" s="461"/>
      <c r="E395" s="462"/>
      <c r="F395" s="460"/>
      <c r="G395" s="461"/>
      <c r="H395" s="461"/>
      <c r="I395" s="461"/>
      <c r="J395" s="461"/>
      <c r="K395" s="463"/>
      <c r="L395" s="150"/>
      <c r="M395" s="459" t="str">
        <f t="shared" si="6"/>
        <v/>
      </c>
    </row>
    <row r="396" spans="1:13" ht="14.45" customHeight="1" x14ac:dyDescent="0.2">
      <c r="A396" s="464"/>
      <c r="B396" s="460"/>
      <c r="C396" s="461"/>
      <c r="D396" s="461"/>
      <c r="E396" s="462"/>
      <c r="F396" s="460"/>
      <c r="G396" s="461"/>
      <c r="H396" s="461"/>
      <c r="I396" s="461"/>
      <c r="J396" s="461"/>
      <c r="K396" s="463"/>
      <c r="L396" s="150"/>
      <c r="M396" s="459" t="str">
        <f t="shared" si="6"/>
        <v/>
      </c>
    </row>
    <row r="397" spans="1:13" ht="14.45" customHeight="1" x14ac:dyDescent="0.2">
      <c r="A397" s="464"/>
      <c r="B397" s="460"/>
      <c r="C397" s="461"/>
      <c r="D397" s="461"/>
      <c r="E397" s="462"/>
      <c r="F397" s="460"/>
      <c r="G397" s="461"/>
      <c r="H397" s="461"/>
      <c r="I397" s="461"/>
      <c r="J397" s="461"/>
      <c r="K397" s="463"/>
      <c r="L397" s="150"/>
      <c r="M397" s="459" t="str">
        <f t="shared" si="6"/>
        <v/>
      </c>
    </row>
    <row r="398" spans="1:13" ht="14.45" customHeight="1" x14ac:dyDescent="0.2">
      <c r="A398" s="464"/>
      <c r="B398" s="460"/>
      <c r="C398" s="461"/>
      <c r="D398" s="461"/>
      <c r="E398" s="462"/>
      <c r="F398" s="460"/>
      <c r="G398" s="461"/>
      <c r="H398" s="461"/>
      <c r="I398" s="461"/>
      <c r="J398" s="461"/>
      <c r="K398" s="463"/>
      <c r="L398" s="150"/>
      <c r="M398" s="459" t="str">
        <f t="shared" si="6"/>
        <v/>
      </c>
    </row>
    <row r="399" spans="1:13" ht="14.45" customHeight="1" x14ac:dyDescent="0.2">
      <c r="A399" s="464"/>
      <c r="B399" s="460"/>
      <c r="C399" s="461"/>
      <c r="D399" s="461"/>
      <c r="E399" s="462"/>
      <c r="F399" s="460"/>
      <c r="G399" s="461"/>
      <c r="H399" s="461"/>
      <c r="I399" s="461"/>
      <c r="J399" s="461"/>
      <c r="K399" s="463"/>
      <c r="L399" s="150"/>
      <c r="M399" s="459" t="str">
        <f t="shared" si="6"/>
        <v/>
      </c>
    </row>
    <row r="400" spans="1:13" ht="14.45" customHeight="1" x14ac:dyDescent="0.2">
      <c r="A400" s="464"/>
      <c r="B400" s="460"/>
      <c r="C400" s="461"/>
      <c r="D400" s="461"/>
      <c r="E400" s="462"/>
      <c r="F400" s="460"/>
      <c r="G400" s="461"/>
      <c r="H400" s="461"/>
      <c r="I400" s="461"/>
      <c r="J400" s="461"/>
      <c r="K400" s="463"/>
      <c r="L400" s="150"/>
      <c r="M400" s="459" t="str">
        <f t="shared" si="6"/>
        <v/>
      </c>
    </row>
    <row r="401" spans="1:13" ht="14.45" customHeight="1" x14ac:dyDescent="0.2">
      <c r="A401" s="464"/>
      <c r="B401" s="460"/>
      <c r="C401" s="461"/>
      <c r="D401" s="461"/>
      <c r="E401" s="462"/>
      <c r="F401" s="460"/>
      <c r="G401" s="461"/>
      <c r="H401" s="461"/>
      <c r="I401" s="461"/>
      <c r="J401" s="461"/>
      <c r="K401" s="463"/>
      <c r="L401" s="150"/>
      <c r="M401" s="459" t="str">
        <f t="shared" si="6"/>
        <v/>
      </c>
    </row>
    <row r="402" spans="1:13" ht="14.45" customHeight="1" x14ac:dyDescent="0.2">
      <c r="A402" s="464"/>
      <c r="B402" s="460"/>
      <c r="C402" s="461"/>
      <c r="D402" s="461"/>
      <c r="E402" s="462"/>
      <c r="F402" s="460"/>
      <c r="G402" s="461"/>
      <c r="H402" s="461"/>
      <c r="I402" s="461"/>
      <c r="J402" s="461"/>
      <c r="K402" s="463"/>
      <c r="L402" s="150"/>
      <c r="M402" s="459" t="str">
        <f t="shared" si="6"/>
        <v/>
      </c>
    </row>
    <row r="403" spans="1:13" ht="14.45" customHeight="1" x14ac:dyDescent="0.2">
      <c r="A403" s="464"/>
      <c r="B403" s="460"/>
      <c r="C403" s="461"/>
      <c r="D403" s="461"/>
      <c r="E403" s="462"/>
      <c r="F403" s="460"/>
      <c r="G403" s="461"/>
      <c r="H403" s="461"/>
      <c r="I403" s="461"/>
      <c r="J403" s="461"/>
      <c r="K403" s="463"/>
      <c r="L403" s="150"/>
      <c r="M403" s="459" t="str">
        <f t="shared" si="6"/>
        <v/>
      </c>
    </row>
    <row r="404" spans="1:13" ht="14.45" customHeight="1" x14ac:dyDescent="0.2">
      <c r="A404" s="464"/>
      <c r="B404" s="460"/>
      <c r="C404" s="461"/>
      <c r="D404" s="461"/>
      <c r="E404" s="462"/>
      <c r="F404" s="460"/>
      <c r="G404" s="461"/>
      <c r="H404" s="461"/>
      <c r="I404" s="461"/>
      <c r="J404" s="461"/>
      <c r="K404" s="463"/>
      <c r="L404" s="150"/>
      <c r="M404" s="459" t="str">
        <f t="shared" si="6"/>
        <v/>
      </c>
    </row>
    <row r="405" spans="1:13" ht="14.45" customHeight="1" x14ac:dyDescent="0.2">
      <c r="A405" s="464"/>
      <c r="B405" s="460"/>
      <c r="C405" s="461"/>
      <c r="D405" s="461"/>
      <c r="E405" s="462"/>
      <c r="F405" s="460"/>
      <c r="G405" s="461"/>
      <c r="H405" s="461"/>
      <c r="I405" s="461"/>
      <c r="J405" s="461"/>
      <c r="K405" s="463"/>
      <c r="L405" s="150"/>
      <c r="M405" s="459" t="str">
        <f t="shared" si="6"/>
        <v/>
      </c>
    </row>
    <row r="406" spans="1:13" ht="14.45" customHeight="1" x14ac:dyDescent="0.2">
      <c r="A406" s="464"/>
      <c r="B406" s="460"/>
      <c r="C406" s="461"/>
      <c r="D406" s="461"/>
      <c r="E406" s="462"/>
      <c r="F406" s="460"/>
      <c r="G406" s="461"/>
      <c r="H406" s="461"/>
      <c r="I406" s="461"/>
      <c r="J406" s="461"/>
      <c r="K406" s="463"/>
      <c r="L406" s="150"/>
      <c r="M406" s="459" t="str">
        <f t="shared" si="6"/>
        <v/>
      </c>
    </row>
    <row r="407" spans="1:13" ht="14.45" customHeight="1" x14ac:dyDescent="0.2">
      <c r="A407" s="464"/>
      <c r="B407" s="460"/>
      <c r="C407" s="461"/>
      <c r="D407" s="461"/>
      <c r="E407" s="462"/>
      <c r="F407" s="460"/>
      <c r="G407" s="461"/>
      <c r="H407" s="461"/>
      <c r="I407" s="461"/>
      <c r="J407" s="461"/>
      <c r="K407" s="463"/>
      <c r="L407" s="150"/>
      <c r="M407" s="459" t="str">
        <f t="shared" si="6"/>
        <v/>
      </c>
    </row>
    <row r="408" spans="1:13" ht="14.45" customHeight="1" x14ac:dyDescent="0.2">
      <c r="A408" s="464"/>
      <c r="B408" s="460"/>
      <c r="C408" s="461"/>
      <c r="D408" s="461"/>
      <c r="E408" s="462"/>
      <c r="F408" s="460"/>
      <c r="G408" s="461"/>
      <c r="H408" s="461"/>
      <c r="I408" s="461"/>
      <c r="J408" s="461"/>
      <c r="K408" s="463"/>
      <c r="L408" s="150"/>
      <c r="M408" s="459" t="str">
        <f t="shared" si="6"/>
        <v/>
      </c>
    </row>
    <row r="409" spans="1:13" ht="14.45" customHeight="1" x14ac:dyDescent="0.2">
      <c r="A409" s="464"/>
      <c r="B409" s="460"/>
      <c r="C409" s="461"/>
      <c r="D409" s="461"/>
      <c r="E409" s="462"/>
      <c r="F409" s="460"/>
      <c r="G409" s="461"/>
      <c r="H409" s="461"/>
      <c r="I409" s="461"/>
      <c r="J409" s="461"/>
      <c r="K409" s="463"/>
      <c r="L409" s="150"/>
      <c r="M409" s="459" t="str">
        <f t="shared" si="6"/>
        <v/>
      </c>
    </row>
    <row r="410" spans="1:13" ht="14.45" customHeight="1" x14ac:dyDescent="0.2">
      <c r="A410" s="464"/>
      <c r="B410" s="460"/>
      <c r="C410" s="461"/>
      <c r="D410" s="461"/>
      <c r="E410" s="462"/>
      <c r="F410" s="460"/>
      <c r="G410" s="461"/>
      <c r="H410" s="461"/>
      <c r="I410" s="461"/>
      <c r="J410" s="461"/>
      <c r="K410" s="463"/>
      <c r="L410" s="150"/>
      <c r="M410" s="459" t="str">
        <f t="shared" si="6"/>
        <v/>
      </c>
    </row>
    <row r="411" spans="1:13" ht="14.45" customHeight="1" x14ac:dyDescent="0.2">
      <c r="A411" s="464"/>
      <c r="B411" s="460"/>
      <c r="C411" s="461"/>
      <c r="D411" s="461"/>
      <c r="E411" s="462"/>
      <c r="F411" s="460"/>
      <c r="G411" s="461"/>
      <c r="H411" s="461"/>
      <c r="I411" s="461"/>
      <c r="J411" s="461"/>
      <c r="K411" s="463"/>
      <c r="L411" s="150"/>
      <c r="M411" s="459" t="str">
        <f t="shared" si="6"/>
        <v/>
      </c>
    </row>
    <row r="412" spans="1:13" ht="14.45" customHeight="1" x14ac:dyDescent="0.2">
      <c r="A412" s="464"/>
      <c r="B412" s="460"/>
      <c r="C412" s="461"/>
      <c r="D412" s="461"/>
      <c r="E412" s="462"/>
      <c r="F412" s="460"/>
      <c r="G412" s="461"/>
      <c r="H412" s="461"/>
      <c r="I412" s="461"/>
      <c r="J412" s="461"/>
      <c r="K412" s="463"/>
      <c r="L412" s="150"/>
      <c r="M412" s="459" t="str">
        <f t="shared" si="6"/>
        <v/>
      </c>
    </row>
    <row r="413" spans="1:13" ht="14.45" customHeight="1" x14ac:dyDescent="0.2">
      <c r="A413" s="464"/>
      <c r="B413" s="460"/>
      <c r="C413" s="461"/>
      <c r="D413" s="461"/>
      <c r="E413" s="462"/>
      <c r="F413" s="460"/>
      <c r="G413" s="461"/>
      <c r="H413" s="461"/>
      <c r="I413" s="461"/>
      <c r="J413" s="461"/>
      <c r="K413" s="463"/>
      <c r="L413" s="150"/>
      <c r="M413" s="459" t="str">
        <f t="shared" si="6"/>
        <v/>
      </c>
    </row>
    <row r="414" spans="1:13" ht="14.45" customHeight="1" x14ac:dyDescent="0.2">
      <c r="A414" s="464"/>
      <c r="B414" s="460"/>
      <c r="C414" s="461"/>
      <c r="D414" s="461"/>
      <c r="E414" s="462"/>
      <c r="F414" s="460"/>
      <c r="G414" s="461"/>
      <c r="H414" s="461"/>
      <c r="I414" s="461"/>
      <c r="J414" s="461"/>
      <c r="K414" s="463"/>
      <c r="L414" s="150"/>
      <c r="M414" s="459" t="str">
        <f t="shared" si="6"/>
        <v/>
      </c>
    </row>
    <row r="415" spans="1:13" ht="14.45" customHeight="1" x14ac:dyDescent="0.2">
      <c r="A415" s="464"/>
      <c r="B415" s="460"/>
      <c r="C415" s="461"/>
      <c r="D415" s="461"/>
      <c r="E415" s="462"/>
      <c r="F415" s="460"/>
      <c r="G415" s="461"/>
      <c r="H415" s="461"/>
      <c r="I415" s="461"/>
      <c r="J415" s="461"/>
      <c r="K415" s="463"/>
      <c r="L415" s="150"/>
      <c r="M415" s="459" t="str">
        <f t="shared" si="6"/>
        <v/>
      </c>
    </row>
    <row r="416" spans="1:13" ht="14.45" customHeight="1" x14ac:dyDescent="0.2">
      <c r="A416" s="464"/>
      <c r="B416" s="460"/>
      <c r="C416" s="461"/>
      <c r="D416" s="461"/>
      <c r="E416" s="462"/>
      <c r="F416" s="460"/>
      <c r="G416" s="461"/>
      <c r="H416" s="461"/>
      <c r="I416" s="461"/>
      <c r="J416" s="461"/>
      <c r="K416" s="463"/>
      <c r="L416" s="150"/>
      <c r="M416" s="459" t="str">
        <f t="shared" si="6"/>
        <v/>
      </c>
    </row>
    <row r="417" spans="1:13" ht="14.45" customHeight="1" x14ac:dyDescent="0.2">
      <c r="A417" s="464"/>
      <c r="B417" s="460"/>
      <c r="C417" s="461"/>
      <c r="D417" s="461"/>
      <c r="E417" s="462"/>
      <c r="F417" s="460"/>
      <c r="G417" s="461"/>
      <c r="H417" s="461"/>
      <c r="I417" s="461"/>
      <c r="J417" s="461"/>
      <c r="K417" s="463"/>
      <c r="L417" s="150"/>
      <c r="M417" s="459" t="str">
        <f t="shared" si="6"/>
        <v/>
      </c>
    </row>
    <row r="418" spans="1:13" ht="14.45" customHeight="1" x14ac:dyDescent="0.2">
      <c r="A418" s="464"/>
      <c r="B418" s="460"/>
      <c r="C418" s="461"/>
      <c r="D418" s="461"/>
      <c r="E418" s="462"/>
      <c r="F418" s="460"/>
      <c r="G418" s="461"/>
      <c r="H418" s="461"/>
      <c r="I418" s="461"/>
      <c r="J418" s="461"/>
      <c r="K418" s="463"/>
      <c r="L418" s="150"/>
      <c r="M418" s="459" t="str">
        <f t="shared" si="6"/>
        <v/>
      </c>
    </row>
    <row r="419" spans="1:13" ht="14.45" customHeight="1" x14ac:dyDescent="0.2">
      <c r="A419" s="464"/>
      <c r="B419" s="460"/>
      <c r="C419" s="461"/>
      <c r="D419" s="461"/>
      <c r="E419" s="462"/>
      <c r="F419" s="460"/>
      <c r="G419" s="461"/>
      <c r="H419" s="461"/>
      <c r="I419" s="461"/>
      <c r="J419" s="461"/>
      <c r="K419" s="463"/>
      <c r="L419" s="150"/>
      <c r="M419" s="459" t="str">
        <f t="shared" si="6"/>
        <v/>
      </c>
    </row>
    <row r="420" spans="1:13" ht="14.45" customHeight="1" x14ac:dyDescent="0.2">
      <c r="A420" s="464"/>
      <c r="B420" s="460"/>
      <c r="C420" s="461"/>
      <c r="D420" s="461"/>
      <c r="E420" s="462"/>
      <c r="F420" s="460"/>
      <c r="G420" s="461"/>
      <c r="H420" s="461"/>
      <c r="I420" s="461"/>
      <c r="J420" s="461"/>
      <c r="K420" s="463"/>
      <c r="L420" s="150"/>
      <c r="M420" s="459" t="str">
        <f t="shared" si="6"/>
        <v/>
      </c>
    </row>
    <row r="421" spans="1:13" ht="14.45" customHeight="1" x14ac:dyDescent="0.2">
      <c r="A421" s="464"/>
      <c r="B421" s="460"/>
      <c r="C421" s="461"/>
      <c r="D421" s="461"/>
      <c r="E421" s="462"/>
      <c r="F421" s="460"/>
      <c r="G421" s="461"/>
      <c r="H421" s="461"/>
      <c r="I421" s="461"/>
      <c r="J421" s="461"/>
      <c r="K421" s="463"/>
      <c r="L421" s="150"/>
      <c r="M421" s="459" t="str">
        <f t="shared" si="6"/>
        <v/>
      </c>
    </row>
    <row r="422" spans="1:13" ht="14.45" customHeight="1" x14ac:dyDescent="0.2">
      <c r="A422" s="464"/>
      <c r="B422" s="460"/>
      <c r="C422" s="461"/>
      <c r="D422" s="461"/>
      <c r="E422" s="462"/>
      <c r="F422" s="460"/>
      <c r="G422" s="461"/>
      <c r="H422" s="461"/>
      <c r="I422" s="461"/>
      <c r="J422" s="461"/>
      <c r="K422" s="463"/>
      <c r="L422" s="150"/>
      <c r="M422" s="459" t="str">
        <f t="shared" si="6"/>
        <v/>
      </c>
    </row>
    <row r="423" spans="1:13" ht="14.45" customHeight="1" x14ac:dyDescent="0.2">
      <c r="A423" s="464"/>
      <c r="B423" s="460"/>
      <c r="C423" s="461"/>
      <c r="D423" s="461"/>
      <c r="E423" s="462"/>
      <c r="F423" s="460"/>
      <c r="G423" s="461"/>
      <c r="H423" s="461"/>
      <c r="I423" s="461"/>
      <c r="J423" s="461"/>
      <c r="K423" s="463"/>
      <c r="L423" s="150"/>
      <c r="M423" s="459" t="str">
        <f t="shared" si="6"/>
        <v/>
      </c>
    </row>
    <row r="424" spans="1:13" ht="14.45" customHeight="1" x14ac:dyDescent="0.2">
      <c r="A424" s="464"/>
      <c r="B424" s="460"/>
      <c r="C424" s="461"/>
      <c r="D424" s="461"/>
      <c r="E424" s="462"/>
      <c r="F424" s="460"/>
      <c r="G424" s="461"/>
      <c r="H424" s="461"/>
      <c r="I424" s="461"/>
      <c r="J424" s="461"/>
      <c r="K424" s="463"/>
      <c r="L424" s="150"/>
      <c r="M424" s="459" t="str">
        <f t="shared" si="6"/>
        <v/>
      </c>
    </row>
    <row r="425" spans="1:13" ht="14.45" customHeight="1" x14ac:dyDescent="0.2">
      <c r="A425" s="464"/>
      <c r="B425" s="460"/>
      <c r="C425" s="461"/>
      <c r="D425" s="461"/>
      <c r="E425" s="462"/>
      <c r="F425" s="460"/>
      <c r="G425" s="461"/>
      <c r="H425" s="461"/>
      <c r="I425" s="461"/>
      <c r="J425" s="461"/>
      <c r="K425" s="463"/>
      <c r="L425" s="150"/>
      <c r="M425" s="459" t="str">
        <f t="shared" si="6"/>
        <v/>
      </c>
    </row>
    <row r="426" spans="1:13" ht="14.45" customHeight="1" x14ac:dyDescent="0.2">
      <c r="A426" s="464"/>
      <c r="B426" s="460"/>
      <c r="C426" s="461"/>
      <c r="D426" s="461"/>
      <c r="E426" s="462"/>
      <c r="F426" s="460"/>
      <c r="G426" s="461"/>
      <c r="H426" s="461"/>
      <c r="I426" s="461"/>
      <c r="J426" s="461"/>
      <c r="K426" s="463"/>
      <c r="L426" s="150"/>
      <c r="M426" s="459" t="str">
        <f t="shared" si="6"/>
        <v/>
      </c>
    </row>
    <row r="427" spans="1:13" ht="14.45" customHeight="1" x14ac:dyDescent="0.2">
      <c r="A427" s="464"/>
      <c r="B427" s="460"/>
      <c r="C427" s="461"/>
      <c r="D427" s="461"/>
      <c r="E427" s="462"/>
      <c r="F427" s="460"/>
      <c r="G427" s="461"/>
      <c r="H427" s="461"/>
      <c r="I427" s="461"/>
      <c r="J427" s="461"/>
      <c r="K427" s="463"/>
      <c r="L427" s="150"/>
      <c r="M427" s="459" t="str">
        <f t="shared" si="6"/>
        <v/>
      </c>
    </row>
    <row r="428" spans="1:13" ht="14.45" customHeight="1" x14ac:dyDescent="0.2">
      <c r="A428" s="464"/>
      <c r="B428" s="460"/>
      <c r="C428" s="461"/>
      <c r="D428" s="461"/>
      <c r="E428" s="462"/>
      <c r="F428" s="460"/>
      <c r="G428" s="461"/>
      <c r="H428" s="461"/>
      <c r="I428" s="461"/>
      <c r="J428" s="461"/>
      <c r="K428" s="463"/>
      <c r="L428" s="150"/>
      <c r="M428" s="459" t="str">
        <f t="shared" si="6"/>
        <v/>
      </c>
    </row>
    <row r="429" spans="1:13" ht="14.45" customHeight="1" x14ac:dyDescent="0.2">
      <c r="A429" s="464"/>
      <c r="B429" s="460"/>
      <c r="C429" s="461"/>
      <c r="D429" s="461"/>
      <c r="E429" s="462"/>
      <c r="F429" s="460"/>
      <c r="G429" s="461"/>
      <c r="H429" s="461"/>
      <c r="I429" s="461"/>
      <c r="J429" s="461"/>
      <c r="K429" s="463"/>
      <c r="L429" s="150"/>
      <c r="M429" s="459" t="str">
        <f t="shared" si="6"/>
        <v/>
      </c>
    </row>
    <row r="430" spans="1:13" ht="14.45" customHeight="1" x14ac:dyDescent="0.2">
      <c r="A430" s="464"/>
      <c r="B430" s="460"/>
      <c r="C430" s="461"/>
      <c r="D430" s="461"/>
      <c r="E430" s="462"/>
      <c r="F430" s="460"/>
      <c r="G430" s="461"/>
      <c r="H430" s="461"/>
      <c r="I430" s="461"/>
      <c r="J430" s="461"/>
      <c r="K430" s="463"/>
      <c r="L430" s="150"/>
      <c r="M430" s="459" t="str">
        <f t="shared" si="6"/>
        <v/>
      </c>
    </row>
    <row r="431" spans="1:13" ht="14.45" customHeight="1" x14ac:dyDescent="0.2">
      <c r="A431" s="464"/>
      <c r="B431" s="460"/>
      <c r="C431" s="461"/>
      <c r="D431" s="461"/>
      <c r="E431" s="462"/>
      <c r="F431" s="460"/>
      <c r="G431" s="461"/>
      <c r="H431" s="461"/>
      <c r="I431" s="461"/>
      <c r="J431" s="461"/>
      <c r="K431" s="463"/>
      <c r="L431" s="150"/>
      <c r="M431" s="459" t="str">
        <f t="shared" si="6"/>
        <v/>
      </c>
    </row>
    <row r="432" spans="1:13" ht="14.45" customHeight="1" x14ac:dyDescent="0.2">
      <c r="A432" s="464"/>
      <c r="B432" s="460"/>
      <c r="C432" s="461"/>
      <c r="D432" s="461"/>
      <c r="E432" s="462"/>
      <c r="F432" s="460"/>
      <c r="G432" s="461"/>
      <c r="H432" s="461"/>
      <c r="I432" s="461"/>
      <c r="J432" s="461"/>
      <c r="K432" s="463"/>
      <c r="L432" s="150"/>
      <c r="M432" s="459" t="str">
        <f t="shared" si="6"/>
        <v/>
      </c>
    </row>
    <row r="433" spans="1:13" ht="14.45" customHeight="1" x14ac:dyDescent="0.2">
      <c r="A433" s="464"/>
      <c r="B433" s="460"/>
      <c r="C433" s="461"/>
      <c r="D433" s="461"/>
      <c r="E433" s="462"/>
      <c r="F433" s="460"/>
      <c r="G433" s="461"/>
      <c r="H433" s="461"/>
      <c r="I433" s="461"/>
      <c r="J433" s="461"/>
      <c r="K433" s="463"/>
      <c r="L433" s="150"/>
      <c r="M433" s="459" t="str">
        <f t="shared" si="6"/>
        <v/>
      </c>
    </row>
    <row r="434" spans="1:13" ht="14.45" customHeight="1" x14ac:dyDescent="0.2">
      <c r="A434" s="464"/>
      <c r="B434" s="460"/>
      <c r="C434" s="461"/>
      <c r="D434" s="461"/>
      <c r="E434" s="462"/>
      <c r="F434" s="460"/>
      <c r="G434" s="461"/>
      <c r="H434" s="461"/>
      <c r="I434" s="461"/>
      <c r="J434" s="461"/>
      <c r="K434" s="463"/>
      <c r="L434" s="150"/>
      <c r="M434" s="459" t="str">
        <f t="shared" si="6"/>
        <v/>
      </c>
    </row>
    <row r="435" spans="1:13" ht="14.45" customHeight="1" x14ac:dyDescent="0.2">
      <c r="A435" s="464"/>
      <c r="B435" s="460"/>
      <c r="C435" s="461"/>
      <c r="D435" s="461"/>
      <c r="E435" s="462"/>
      <c r="F435" s="460"/>
      <c r="G435" s="461"/>
      <c r="H435" s="461"/>
      <c r="I435" s="461"/>
      <c r="J435" s="461"/>
      <c r="K435" s="463"/>
      <c r="L435" s="150"/>
      <c r="M435" s="459" t="str">
        <f t="shared" si="6"/>
        <v/>
      </c>
    </row>
    <row r="436" spans="1:13" ht="14.45" customHeight="1" x14ac:dyDescent="0.2">
      <c r="A436" s="464"/>
      <c r="B436" s="460"/>
      <c r="C436" s="461"/>
      <c r="D436" s="461"/>
      <c r="E436" s="462"/>
      <c r="F436" s="460"/>
      <c r="G436" s="461"/>
      <c r="H436" s="461"/>
      <c r="I436" s="461"/>
      <c r="J436" s="461"/>
      <c r="K436" s="463"/>
      <c r="L436" s="150"/>
      <c r="M436" s="459" t="str">
        <f t="shared" si="6"/>
        <v/>
      </c>
    </row>
    <row r="437" spans="1:13" ht="14.45" customHeight="1" x14ac:dyDescent="0.2">
      <c r="A437" s="464"/>
      <c r="B437" s="460"/>
      <c r="C437" s="461"/>
      <c r="D437" s="461"/>
      <c r="E437" s="462"/>
      <c r="F437" s="460"/>
      <c r="G437" s="461"/>
      <c r="H437" s="461"/>
      <c r="I437" s="461"/>
      <c r="J437" s="461"/>
      <c r="K437" s="463"/>
      <c r="L437" s="150"/>
      <c r="M437" s="459" t="str">
        <f t="shared" si="6"/>
        <v/>
      </c>
    </row>
    <row r="438" spans="1:13" ht="14.45" customHeight="1" x14ac:dyDescent="0.2">
      <c r="A438" s="464"/>
      <c r="B438" s="460"/>
      <c r="C438" s="461"/>
      <c r="D438" s="461"/>
      <c r="E438" s="462"/>
      <c r="F438" s="460"/>
      <c r="G438" s="461"/>
      <c r="H438" s="461"/>
      <c r="I438" s="461"/>
      <c r="J438" s="461"/>
      <c r="K438" s="463"/>
      <c r="L438" s="150"/>
      <c r="M438" s="459" t="str">
        <f t="shared" si="6"/>
        <v/>
      </c>
    </row>
    <row r="439" spans="1:13" ht="14.45" customHeight="1" x14ac:dyDescent="0.2">
      <c r="A439" s="464"/>
      <c r="B439" s="460"/>
      <c r="C439" s="461"/>
      <c r="D439" s="461"/>
      <c r="E439" s="462"/>
      <c r="F439" s="460"/>
      <c r="G439" s="461"/>
      <c r="H439" s="461"/>
      <c r="I439" s="461"/>
      <c r="J439" s="461"/>
      <c r="K439" s="463"/>
      <c r="L439" s="150"/>
      <c r="M439" s="459" t="str">
        <f t="shared" si="6"/>
        <v/>
      </c>
    </row>
    <row r="440" spans="1:13" ht="14.45" customHeight="1" x14ac:dyDescent="0.2">
      <c r="A440" s="464"/>
      <c r="B440" s="460"/>
      <c r="C440" s="461"/>
      <c r="D440" s="461"/>
      <c r="E440" s="462"/>
      <c r="F440" s="460"/>
      <c r="G440" s="461"/>
      <c r="H440" s="461"/>
      <c r="I440" s="461"/>
      <c r="J440" s="461"/>
      <c r="K440" s="463"/>
      <c r="L440" s="150"/>
      <c r="M440" s="459" t="str">
        <f t="shared" si="6"/>
        <v/>
      </c>
    </row>
    <row r="441" spans="1:13" ht="14.45" customHeight="1" x14ac:dyDescent="0.2">
      <c r="A441" s="464"/>
      <c r="B441" s="460"/>
      <c r="C441" s="461"/>
      <c r="D441" s="461"/>
      <c r="E441" s="462"/>
      <c r="F441" s="460"/>
      <c r="G441" s="461"/>
      <c r="H441" s="461"/>
      <c r="I441" s="461"/>
      <c r="J441" s="461"/>
      <c r="K441" s="463"/>
      <c r="L441" s="150"/>
      <c r="M441" s="459" t="str">
        <f t="shared" si="6"/>
        <v/>
      </c>
    </row>
    <row r="442" spans="1:13" ht="14.45" customHeight="1" x14ac:dyDescent="0.2">
      <c r="A442" s="464"/>
      <c r="B442" s="460"/>
      <c r="C442" s="461"/>
      <c r="D442" s="461"/>
      <c r="E442" s="462"/>
      <c r="F442" s="460"/>
      <c r="G442" s="461"/>
      <c r="H442" s="461"/>
      <c r="I442" s="461"/>
      <c r="J442" s="461"/>
      <c r="K442" s="463"/>
      <c r="L442" s="150"/>
      <c r="M442" s="459" t="str">
        <f t="shared" si="6"/>
        <v/>
      </c>
    </row>
    <row r="443" spans="1:13" ht="14.45" customHeight="1" x14ac:dyDescent="0.2">
      <c r="A443" s="464"/>
      <c r="B443" s="460"/>
      <c r="C443" s="461"/>
      <c r="D443" s="461"/>
      <c r="E443" s="462"/>
      <c r="F443" s="460"/>
      <c r="G443" s="461"/>
      <c r="H443" s="461"/>
      <c r="I443" s="461"/>
      <c r="J443" s="461"/>
      <c r="K443" s="463"/>
      <c r="L443" s="150"/>
      <c r="M443" s="459" t="str">
        <f t="shared" si="6"/>
        <v/>
      </c>
    </row>
    <row r="444" spans="1:13" ht="14.45" customHeight="1" x14ac:dyDescent="0.2">
      <c r="A444" s="464"/>
      <c r="B444" s="460"/>
      <c r="C444" s="461"/>
      <c r="D444" s="461"/>
      <c r="E444" s="462"/>
      <c r="F444" s="460"/>
      <c r="G444" s="461"/>
      <c r="H444" s="461"/>
      <c r="I444" s="461"/>
      <c r="J444" s="461"/>
      <c r="K444" s="463"/>
      <c r="L444" s="150"/>
      <c r="M444" s="459" t="str">
        <f t="shared" si="6"/>
        <v/>
      </c>
    </row>
    <row r="445" spans="1:13" ht="14.45" customHeight="1" x14ac:dyDescent="0.2">
      <c r="A445" s="464"/>
      <c r="B445" s="460"/>
      <c r="C445" s="461"/>
      <c r="D445" s="461"/>
      <c r="E445" s="462"/>
      <c r="F445" s="460"/>
      <c r="G445" s="461"/>
      <c r="H445" s="461"/>
      <c r="I445" s="461"/>
      <c r="J445" s="461"/>
      <c r="K445" s="463"/>
      <c r="L445" s="150"/>
      <c r="M445" s="459" t="str">
        <f t="shared" si="6"/>
        <v/>
      </c>
    </row>
    <row r="446" spans="1:13" ht="14.45" customHeight="1" x14ac:dyDescent="0.2">
      <c r="A446" s="464"/>
      <c r="B446" s="460"/>
      <c r="C446" s="461"/>
      <c r="D446" s="461"/>
      <c r="E446" s="462"/>
      <c r="F446" s="460"/>
      <c r="G446" s="461"/>
      <c r="H446" s="461"/>
      <c r="I446" s="461"/>
      <c r="J446" s="461"/>
      <c r="K446" s="463"/>
      <c r="L446" s="150"/>
      <c r="M446" s="459" t="str">
        <f t="shared" si="6"/>
        <v/>
      </c>
    </row>
    <row r="447" spans="1:13" ht="14.45" customHeight="1" x14ac:dyDescent="0.2">
      <c r="A447" s="464"/>
      <c r="B447" s="460"/>
      <c r="C447" s="461"/>
      <c r="D447" s="461"/>
      <c r="E447" s="462"/>
      <c r="F447" s="460"/>
      <c r="G447" s="461"/>
      <c r="H447" s="461"/>
      <c r="I447" s="461"/>
      <c r="J447" s="461"/>
      <c r="K447" s="463"/>
      <c r="L447" s="150"/>
      <c r="M447" s="459" t="str">
        <f t="shared" si="6"/>
        <v/>
      </c>
    </row>
    <row r="448" spans="1:13" ht="14.45" customHeight="1" x14ac:dyDescent="0.2">
      <c r="A448" s="464"/>
      <c r="B448" s="460"/>
      <c r="C448" s="461"/>
      <c r="D448" s="461"/>
      <c r="E448" s="462"/>
      <c r="F448" s="460"/>
      <c r="G448" s="461"/>
      <c r="H448" s="461"/>
      <c r="I448" s="461"/>
      <c r="J448" s="461"/>
      <c r="K448" s="463"/>
      <c r="L448" s="150"/>
      <c r="M448" s="459" t="str">
        <f t="shared" si="6"/>
        <v/>
      </c>
    </row>
    <row r="449" spans="1:13" ht="14.45" customHeight="1" x14ac:dyDescent="0.2">
      <c r="A449" s="464"/>
      <c r="B449" s="460"/>
      <c r="C449" s="461"/>
      <c r="D449" s="461"/>
      <c r="E449" s="462"/>
      <c r="F449" s="460"/>
      <c r="G449" s="461"/>
      <c r="H449" s="461"/>
      <c r="I449" s="461"/>
      <c r="J449" s="461"/>
      <c r="K449" s="463"/>
      <c r="L449" s="150"/>
      <c r="M449" s="459" t="str">
        <f t="shared" si="6"/>
        <v/>
      </c>
    </row>
    <row r="450" spans="1:13" ht="14.45" customHeight="1" x14ac:dyDescent="0.2">
      <c r="A450" s="464"/>
      <c r="B450" s="460"/>
      <c r="C450" s="461"/>
      <c r="D450" s="461"/>
      <c r="E450" s="462"/>
      <c r="F450" s="460"/>
      <c r="G450" s="461"/>
      <c r="H450" s="461"/>
      <c r="I450" s="461"/>
      <c r="J450" s="461"/>
      <c r="K450" s="463"/>
      <c r="L450" s="150"/>
      <c r="M450" s="459" t="str">
        <f t="shared" si="6"/>
        <v/>
      </c>
    </row>
    <row r="451" spans="1:13" ht="14.45" customHeight="1" x14ac:dyDescent="0.2">
      <c r="A451" s="464"/>
      <c r="B451" s="460"/>
      <c r="C451" s="461"/>
      <c r="D451" s="461"/>
      <c r="E451" s="462"/>
      <c r="F451" s="460"/>
      <c r="G451" s="461"/>
      <c r="H451" s="461"/>
      <c r="I451" s="461"/>
      <c r="J451" s="461"/>
      <c r="K451" s="463"/>
      <c r="L451" s="150"/>
      <c r="M451" s="459" t="str">
        <f t="shared" si="6"/>
        <v/>
      </c>
    </row>
    <row r="452" spans="1:13" ht="14.45" customHeight="1" x14ac:dyDescent="0.2">
      <c r="A452" s="464"/>
      <c r="B452" s="460"/>
      <c r="C452" s="461"/>
      <c r="D452" s="461"/>
      <c r="E452" s="462"/>
      <c r="F452" s="460"/>
      <c r="G452" s="461"/>
      <c r="H452" s="461"/>
      <c r="I452" s="461"/>
      <c r="J452" s="461"/>
      <c r="K452" s="463"/>
      <c r="L452" s="150"/>
      <c r="M452" s="459" t="str">
        <f t="shared" si="6"/>
        <v/>
      </c>
    </row>
    <row r="453" spans="1:13" ht="14.45" customHeight="1" x14ac:dyDescent="0.2">
      <c r="A453" s="464"/>
      <c r="B453" s="460"/>
      <c r="C453" s="461"/>
      <c r="D453" s="461"/>
      <c r="E453" s="462"/>
      <c r="F453" s="460"/>
      <c r="G453" s="461"/>
      <c r="H453" s="461"/>
      <c r="I453" s="461"/>
      <c r="J453" s="461"/>
      <c r="K453" s="463"/>
      <c r="L453" s="150"/>
      <c r="M453" s="459" t="str">
        <f t="shared" si="6"/>
        <v/>
      </c>
    </row>
    <row r="454" spans="1:13" ht="14.45" customHeight="1" x14ac:dyDescent="0.2">
      <c r="A454" s="464"/>
      <c r="B454" s="460"/>
      <c r="C454" s="461"/>
      <c r="D454" s="461"/>
      <c r="E454" s="462"/>
      <c r="F454" s="460"/>
      <c r="G454" s="461"/>
      <c r="H454" s="461"/>
      <c r="I454" s="461"/>
      <c r="J454" s="461"/>
      <c r="K454" s="463"/>
      <c r="L454" s="150"/>
      <c r="M454" s="459" t="str">
        <f t="shared" ref="M454:M517" si="7">IF(A454="HV","HV",IF(OR(LEFT(A454,16)="               5",LEFT(A454,16)="               6",LEFT(A454,16)="               7",LEFT(A454,16)="               8"),"X",""))</f>
        <v/>
      </c>
    </row>
    <row r="455" spans="1:13" ht="14.45" customHeight="1" x14ac:dyDescent="0.2">
      <c r="A455" s="464"/>
      <c r="B455" s="460"/>
      <c r="C455" s="461"/>
      <c r="D455" s="461"/>
      <c r="E455" s="462"/>
      <c r="F455" s="460"/>
      <c r="G455" s="461"/>
      <c r="H455" s="461"/>
      <c r="I455" s="461"/>
      <c r="J455" s="461"/>
      <c r="K455" s="463"/>
      <c r="L455" s="150"/>
      <c r="M455" s="459" t="str">
        <f t="shared" si="7"/>
        <v/>
      </c>
    </row>
    <row r="456" spans="1:13" ht="14.45" customHeight="1" x14ac:dyDescent="0.2">
      <c r="A456" s="464"/>
      <c r="B456" s="460"/>
      <c r="C456" s="461"/>
      <c r="D456" s="461"/>
      <c r="E456" s="462"/>
      <c r="F456" s="460"/>
      <c r="G456" s="461"/>
      <c r="H456" s="461"/>
      <c r="I456" s="461"/>
      <c r="J456" s="461"/>
      <c r="K456" s="463"/>
      <c r="L456" s="150"/>
      <c r="M456" s="459" t="str">
        <f t="shared" si="7"/>
        <v/>
      </c>
    </row>
    <row r="457" spans="1:13" ht="14.45" customHeight="1" x14ac:dyDescent="0.2">
      <c r="A457" s="464"/>
      <c r="B457" s="460"/>
      <c r="C457" s="461"/>
      <c r="D457" s="461"/>
      <c r="E457" s="462"/>
      <c r="F457" s="460"/>
      <c r="G457" s="461"/>
      <c r="H457" s="461"/>
      <c r="I457" s="461"/>
      <c r="J457" s="461"/>
      <c r="K457" s="463"/>
      <c r="L457" s="150"/>
      <c r="M457" s="459" t="str">
        <f t="shared" si="7"/>
        <v/>
      </c>
    </row>
    <row r="458" spans="1:13" ht="14.45" customHeight="1" x14ac:dyDescent="0.2">
      <c r="A458" s="464"/>
      <c r="B458" s="460"/>
      <c r="C458" s="461"/>
      <c r="D458" s="461"/>
      <c r="E458" s="462"/>
      <c r="F458" s="460"/>
      <c r="G458" s="461"/>
      <c r="H458" s="461"/>
      <c r="I458" s="461"/>
      <c r="J458" s="461"/>
      <c r="K458" s="463"/>
      <c r="L458" s="150"/>
      <c r="M458" s="459" t="str">
        <f t="shared" si="7"/>
        <v/>
      </c>
    </row>
    <row r="459" spans="1:13" ht="14.45" customHeight="1" x14ac:dyDescent="0.2">
      <c r="A459" s="464"/>
      <c r="B459" s="460"/>
      <c r="C459" s="461"/>
      <c r="D459" s="461"/>
      <c r="E459" s="462"/>
      <c r="F459" s="460"/>
      <c r="G459" s="461"/>
      <c r="H459" s="461"/>
      <c r="I459" s="461"/>
      <c r="J459" s="461"/>
      <c r="K459" s="463"/>
      <c r="L459" s="150"/>
      <c r="M459" s="459" t="str">
        <f t="shared" si="7"/>
        <v/>
      </c>
    </row>
    <row r="460" spans="1:13" ht="14.45" customHeight="1" x14ac:dyDescent="0.2">
      <c r="A460" s="464"/>
      <c r="B460" s="460"/>
      <c r="C460" s="461"/>
      <c r="D460" s="461"/>
      <c r="E460" s="462"/>
      <c r="F460" s="460"/>
      <c r="G460" s="461"/>
      <c r="H460" s="461"/>
      <c r="I460" s="461"/>
      <c r="J460" s="461"/>
      <c r="K460" s="463"/>
      <c r="L460" s="150"/>
      <c r="M460" s="459" t="str">
        <f t="shared" si="7"/>
        <v/>
      </c>
    </row>
    <row r="461" spans="1:13" ht="14.45" customHeight="1" x14ac:dyDescent="0.2">
      <c r="A461" s="464"/>
      <c r="B461" s="460"/>
      <c r="C461" s="461"/>
      <c r="D461" s="461"/>
      <c r="E461" s="462"/>
      <c r="F461" s="460"/>
      <c r="G461" s="461"/>
      <c r="H461" s="461"/>
      <c r="I461" s="461"/>
      <c r="J461" s="461"/>
      <c r="K461" s="463"/>
      <c r="L461" s="150"/>
      <c r="M461" s="459" t="str">
        <f t="shared" si="7"/>
        <v/>
      </c>
    </row>
    <row r="462" spans="1:13" ht="14.45" customHeight="1" x14ac:dyDescent="0.2">
      <c r="A462" s="464"/>
      <c r="B462" s="460"/>
      <c r="C462" s="461"/>
      <c r="D462" s="461"/>
      <c r="E462" s="462"/>
      <c r="F462" s="460"/>
      <c r="G462" s="461"/>
      <c r="H462" s="461"/>
      <c r="I462" s="461"/>
      <c r="J462" s="461"/>
      <c r="K462" s="463"/>
      <c r="L462" s="150"/>
      <c r="M462" s="459" t="str">
        <f t="shared" si="7"/>
        <v/>
      </c>
    </row>
    <row r="463" spans="1:13" ht="14.45" customHeight="1" x14ac:dyDescent="0.2">
      <c r="A463" s="464"/>
      <c r="B463" s="460"/>
      <c r="C463" s="461"/>
      <c r="D463" s="461"/>
      <c r="E463" s="462"/>
      <c r="F463" s="460"/>
      <c r="G463" s="461"/>
      <c r="H463" s="461"/>
      <c r="I463" s="461"/>
      <c r="J463" s="461"/>
      <c r="K463" s="463"/>
      <c r="L463" s="150"/>
      <c r="M463" s="459" t="str">
        <f t="shared" si="7"/>
        <v/>
      </c>
    </row>
    <row r="464" spans="1:13" ht="14.45" customHeight="1" x14ac:dyDescent="0.2">
      <c r="A464" s="464"/>
      <c r="B464" s="460"/>
      <c r="C464" s="461"/>
      <c r="D464" s="461"/>
      <c r="E464" s="462"/>
      <c r="F464" s="460"/>
      <c r="G464" s="461"/>
      <c r="H464" s="461"/>
      <c r="I464" s="461"/>
      <c r="J464" s="461"/>
      <c r="K464" s="463"/>
      <c r="L464" s="150"/>
      <c r="M464" s="459" t="str">
        <f t="shared" si="7"/>
        <v/>
      </c>
    </row>
    <row r="465" spans="1:13" ht="14.45" customHeight="1" x14ac:dyDescent="0.2">
      <c r="A465" s="464"/>
      <c r="B465" s="460"/>
      <c r="C465" s="461"/>
      <c r="D465" s="461"/>
      <c r="E465" s="462"/>
      <c r="F465" s="460"/>
      <c r="G465" s="461"/>
      <c r="H465" s="461"/>
      <c r="I465" s="461"/>
      <c r="J465" s="461"/>
      <c r="K465" s="463"/>
      <c r="L465" s="150"/>
      <c r="M465" s="459" t="str">
        <f t="shared" si="7"/>
        <v/>
      </c>
    </row>
    <row r="466" spans="1:13" ht="14.45" customHeight="1" x14ac:dyDescent="0.2">
      <c r="A466" s="464"/>
      <c r="B466" s="460"/>
      <c r="C466" s="461"/>
      <c r="D466" s="461"/>
      <c r="E466" s="462"/>
      <c r="F466" s="460"/>
      <c r="G466" s="461"/>
      <c r="H466" s="461"/>
      <c r="I466" s="461"/>
      <c r="J466" s="461"/>
      <c r="K466" s="463"/>
      <c r="L466" s="150"/>
      <c r="M466" s="459" t="str">
        <f t="shared" si="7"/>
        <v/>
      </c>
    </row>
    <row r="467" spans="1:13" ht="14.45" customHeight="1" x14ac:dyDescent="0.2">
      <c r="A467" s="464"/>
      <c r="B467" s="460"/>
      <c r="C467" s="461"/>
      <c r="D467" s="461"/>
      <c r="E467" s="462"/>
      <c r="F467" s="460"/>
      <c r="G467" s="461"/>
      <c r="H467" s="461"/>
      <c r="I467" s="461"/>
      <c r="J467" s="461"/>
      <c r="K467" s="463"/>
      <c r="L467" s="150"/>
      <c r="M467" s="459" t="str">
        <f t="shared" si="7"/>
        <v/>
      </c>
    </row>
    <row r="468" spans="1:13" ht="14.45" customHeight="1" x14ac:dyDescent="0.2">
      <c r="A468" s="464"/>
      <c r="B468" s="460"/>
      <c r="C468" s="461"/>
      <c r="D468" s="461"/>
      <c r="E468" s="462"/>
      <c r="F468" s="460"/>
      <c r="G468" s="461"/>
      <c r="H468" s="461"/>
      <c r="I468" s="461"/>
      <c r="J468" s="461"/>
      <c r="K468" s="463"/>
      <c r="L468" s="150"/>
      <c r="M468" s="459" t="str">
        <f t="shared" si="7"/>
        <v/>
      </c>
    </row>
    <row r="469" spans="1:13" ht="14.45" customHeight="1" x14ac:dyDescent="0.2">
      <c r="A469" s="464"/>
      <c r="B469" s="460"/>
      <c r="C469" s="461"/>
      <c r="D469" s="461"/>
      <c r="E469" s="462"/>
      <c r="F469" s="460"/>
      <c r="G469" s="461"/>
      <c r="H469" s="461"/>
      <c r="I469" s="461"/>
      <c r="J469" s="461"/>
      <c r="K469" s="463"/>
      <c r="L469" s="150"/>
      <c r="M469" s="459" t="str">
        <f t="shared" si="7"/>
        <v/>
      </c>
    </row>
    <row r="470" spans="1:13" ht="14.45" customHeight="1" x14ac:dyDescent="0.2">
      <c r="A470" s="464"/>
      <c r="B470" s="460"/>
      <c r="C470" s="461"/>
      <c r="D470" s="461"/>
      <c r="E470" s="462"/>
      <c r="F470" s="460"/>
      <c r="G470" s="461"/>
      <c r="H470" s="461"/>
      <c r="I470" s="461"/>
      <c r="J470" s="461"/>
      <c r="K470" s="463"/>
      <c r="L470" s="150"/>
      <c r="M470" s="459" t="str">
        <f t="shared" si="7"/>
        <v/>
      </c>
    </row>
    <row r="471" spans="1:13" ht="14.45" customHeight="1" x14ac:dyDescent="0.2">
      <c r="A471" s="464"/>
      <c r="B471" s="460"/>
      <c r="C471" s="461"/>
      <c r="D471" s="461"/>
      <c r="E471" s="462"/>
      <c r="F471" s="460"/>
      <c r="G471" s="461"/>
      <c r="H471" s="461"/>
      <c r="I471" s="461"/>
      <c r="J471" s="461"/>
      <c r="K471" s="463"/>
      <c r="L471" s="150"/>
      <c r="M471" s="459" t="str">
        <f t="shared" si="7"/>
        <v/>
      </c>
    </row>
    <row r="472" spans="1:13" ht="14.45" customHeight="1" x14ac:dyDescent="0.2">
      <c r="A472" s="464"/>
      <c r="B472" s="460"/>
      <c r="C472" s="461"/>
      <c r="D472" s="461"/>
      <c r="E472" s="462"/>
      <c r="F472" s="460"/>
      <c r="G472" s="461"/>
      <c r="H472" s="461"/>
      <c r="I472" s="461"/>
      <c r="J472" s="461"/>
      <c r="K472" s="463"/>
      <c r="L472" s="150"/>
      <c r="M472" s="459" t="str">
        <f t="shared" si="7"/>
        <v/>
      </c>
    </row>
    <row r="473" spans="1:13" ht="14.45" customHeight="1" x14ac:dyDescent="0.2">
      <c r="A473" s="464"/>
      <c r="B473" s="460"/>
      <c r="C473" s="461"/>
      <c r="D473" s="461"/>
      <c r="E473" s="462"/>
      <c r="F473" s="460"/>
      <c r="G473" s="461"/>
      <c r="H473" s="461"/>
      <c r="I473" s="461"/>
      <c r="J473" s="461"/>
      <c r="K473" s="463"/>
      <c r="L473" s="150"/>
      <c r="M473" s="459" t="str">
        <f t="shared" si="7"/>
        <v/>
      </c>
    </row>
    <row r="474" spans="1:13" ht="14.45" customHeight="1" x14ac:dyDescent="0.2">
      <c r="A474" s="464"/>
      <c r="B474" s="460"/>
      <c r="C474" s="461"/>
      <c r="D474" s="461"/>
      <c r="E474" s="462"/>
      <c r="F474" s="460"/>
      <c r="G474" s="461"/>
      <c r="H474" s="461"/>
      <c r="I474" s="461"/>
      <c r="J474" s="461"/>
      <c r="K474" s="463"/>
      <c r="L474" s="150"/>
      <c r="M474" s="459" t="str">
        <f t="shared" si="7"/>
        <v/>
      </c>
    </row>
    <row r="475" spans="1:13" ht="14.45" customHeight="1" x14ac:dyDescent="0.2">
      <c r="A475" s="464"/>
      <c r="B475" s="460"/>
      <c r="C475" s="461"/>
      <c r="D475" s="461"/>
      <c r="E475" s="462"/>
      <c r="F475" s="460"/>
      <c r="G475" s="461"/>
      <c r="H475" s="461"/>
      <c r="I475" s="461"/>
      <c r="J475" s="461"/>
      <c r="K475" s="463"/>
      <c r="L475" s="150"/>
      <c r="M475" s="459" t="str">
        <f t="shared" si="7"/>
        <v/>
      </c>
    </row>
    <row r="476" spans="1:13" ht="14.45" customHeight="1" x14ac:dyDescent="0.2">
      <c r="A476" s="464"/>
      <c r="B476" s="460"/>
      <c r="C476" s="461"/>
      <c r="D476" s="461"/>
      <c r="E476" s="462"/>
      <c r="F476" s="460"/>
      <c r="G476" s="461"/>
      <c r="H476" s="461"/>
      <c r="I476" s="461"/>
      <c r="J476" s="461"/>
      <c r="K476" s="463"/>
      <c r="L476" s="150"/>
      <c r="M476" s="459" t="str">
        <f t="shared" si="7"/>
        <v/>
      </c>
    </row>
    <row r="477" spans="1:13" ht="14.45" customHeight="1" x14ac:dyDescent="0.2">
      <c r="A477" s="464"/>
      <c r="B477" s="460"/>
      <c r="C477" s="461"/>
      <c r="D477" s="461"/>
      <c r="E477" s="462"/>
      <c r="F477" s="460"/>
      <c r="G477" s="461"/>
      <c r="H477" s="461"/>
      <c r="I477" s="461"/>
      <c r="J477" s="461"/>
      <c r="K477" s="463"/>
      <c r="L477" s="150"/>
      <c r="M477" s="459" t="str">
        <f t="shared" si="7"/>
        <v/>
      </c>
    </row>
    <row r="478" spans="1:13" ht="14.45" customHeight="1" x14ac:dyDescent="0.2">
      <c r="A478" s="464"/>
      <c r="B478" s="460"/>
      <c r="C478" s="461"/>
      <c r="D478" s="461"/>
      <c r="E478" s="462"/>
      <c r="F478" s="460"/>
      <c r="G478" s="461"/>
      <c r="H478" s="461"/>
      <c r="I478" s="461"/>
      <c r="J478" s="461"/>
      <c r="K478" s="463"/>
      <c r="L478" s="150"/>
      <c r="M478" s="459" t="str">
        <f t="shared" si="7"/>
        <v/>
      </c>
    </row>
    <row r="479" spans="1:13" ht="14.45" customHeight="1" x14ac:dyDescent="0.2">
      <c r="A479" s="464"/>
      <c r="B479" s="460"/>
      <c r="C479" s="461"/>
      <c r="D479" s="461"/>
      <c r="E479" s="462"/>
      <c r="F479" s="460"/>
      <c r="G479" s="461"/>
      <c r="H479" s="461"/>
      <c r="I479" s="461"/>
      <c r="J479" s="461"/>
      <c r="K479" s="463"/>
      <c r="L479" s="150"/>
      <c r="M479" s="459" t="str">
        <f t="shared" si="7"/>
        <v/>
      </c>
    </row>
    <row r="480" spans="1:13" ht="14.45" customHeight="1" x14ac:dyDescent="0.2">
      <c r="A480" s="464"/>
      <c r="B480" s="460"/>
      <c r="C480" s="461"/>
      <c r="D480" s="461"/>
      <c r="E480" s="462"/>
      <c r="F480" s="460"/>
      <c r="G480" s="461"/>
      <c r="H480" s="461"/>
      <c r="I480" s="461"/>
      <c r="J480" s="461"/>
      <c r="K480" s="463"/>
      <c r="L480" s="150"/>
      <c r="M480" s="459" t="str">
        <f t="shared" si="7"/>
        <v/>
      </c>
    </row>
    <row r="481" spans="1:13" ht="14.45" customHeight="1" x14ac:dyDescent="0.2">
      <c r="A481" s="464"/>
      <c r="B481" s="460"/>
      <c r="C481" s="461"/>
      <c r="D481" s="461"/>
      <c r="E481" s="462"/>
      <c r="F481" s="460"/>
      <c r="G481" s="461"/>
      <c r="H481" s="461"/>
      <c r="I481" s="461"/>
      <c r="J481" s="461"/>
      <c r="K481" s="463"/>
      <c r="L481" s="150"/>
      <c r="M481" s="459" t="str">
        <f t="shared" si="7"/>
        <v/>
      </c>
    </row>
    <row r="482" spans="1:13" ht="14.45" customHeight="1" x14ac:dyDescent="0.2">
      <c r="A482" s="464"/>
      <c r="B482" s="460"/>
      <c r="C482" s="461"/>
      <c r="D482" s="461"/>
      <c r="E482" s="462"/>
      <c r="F482" s="460"/>
      <c r="G482" s="461"/>
      <c r="H482" s="461"/>
      <c r="I482" s="461"/>
      <c r="J482" s="461"/>
      <c r="K482" s="463"/>
      <c r="L482" s="150"/>
      <c r="M482" s="459" t="str">
        <f t="shared" si="7"/>
        <v/>
      </c>
    </row>
    <row r="483" spans="1:13" ht="14.45" customHeight="1" x14ac:dyDescent="0.2">
      <c r="A483" s="464"/>
      <c r="B483" s="460"/>
      <c r="C483" s="461"/>
      <c r="D483" s="461"/>
      <c r="E483" s="462"/>
      <c r="F483" s="460"/>
      <c r="G483" s="461"/>
      <c r="H483" s="461"/>
      <c r="I483" s="461"/>
      <c r="J483" s="461"/>
      <c r="K483" s="463"/>
      <c r="L483" s="150"/>
      <c r="M483" s="459" t="str">
        <f t="shared" si="7"/>
        <v/>
      </c>
    </row>
    <row r="484" spans="1:13" ht="14.45" customHeight="1" x14ac:dyDescent="0.2">
      <c r="A484" s="464"/>
      <c r="B484" s="460"/>
      <c r="C484" s="461"/>
      <c r="D484" s="461"/>
      <c r="E484" s="462"/>
      <c r="F484" s="460"/>
      <c r="G484" s="461"/>
      <c r="H484" s="461"/>
      <c r="I484" s="461"/>
      <c r="J484" s="461"/>
      <c r="K484" s="463"/>
      <c r="L484" s="150"/>
      <c r="M484" s="459" t="str">
        <f t="shared" si="7"/>
        <v/>
      </c>
    </row>
    <row r="485" spans="1:13" ht="14.45" customHeight="1" x14ac:dyDescent="0.2">
      <c r="A485" s="464"/>
      <c r="B485" s="460"/>
      <c r="C485" s="461"/>
      <c r="D485" s="461"/>
      <c r="E485" s="462"/>
      <c r="F485" s="460"/>
      <c r="G485" s="461"/>
      <c r="H485" s="461"/>
      <c r="I485" s="461"/>
      <c r="J485" s="461"/>
      <c r="K485" s="463"/>
      <c r="L485" s="150"/>
      <c r="M485" s="459" t="str">
        <f t="shared" si="7"/>
        <v/>
      </c>
    </row>
    <row r="486" spans="1:13" ht="14.45" customHeight="1" x14ac:dyDescent="0.2">
      <c r="A486" s="464"/>
      <c r="B486" s="460"/>
      <c r="C486" s="461"/>
      <c r="D486" s="461"/>
      <c r="E486" s="462"/>
      <c r="F486" s="460"/>
      <c r="G486" s="461"/>
      <c r="H486" s="461"/>
      <c r="I486" s="461"/>
      <c r="J486" s="461"/>
      <c r="K486" s="463"/>
      <c r="L486" s="150"/>
      <c r="M486" s="459" t="str">
        <f t="shared" si="7"/>
        <v/>
      </c>
    </row>
    <row r="487" spans="1:13" ht="14.45" customHeight="1" x14ac:dyDescent="0.2">
      <c r="A487" s="464"/>
      <c r="B487" s="460"/>
      <c r="C487" s="461"/>
      <c r="D487" s="461"/>
      <c r="E487" s="462"/>
      <c r="F487" s="460"/>
      <c r="G487" s="461"/>
      <c r="H487" s="461"/>
      <c r="I487" s="461"/>
      <c r="J487" s="461"/>
      <c r="K487" s="463"/>
      <c r="L487" s="150"/>
      <c r="M487" s="459" t="str">
        <f t="shared" si="7"/>
        <v/>
      </c>
    </row>
    <row r="488" spans="1:13" ht="14.45" customHeight="1" x14ac:dyDescent="0.2">
      <c r="A488" s="464"/>
      <c r="B488" s="460"/>
      <c r="C488" s="461"/>
      <c r="D488" s="461"/>
      <c r="E488" s="462"/>
      <c r="F488" s="460"/>
      <c r="G488" s="461"/>
      <c r="H488" s="461"/>
      <c r="I488" s="461"/>
      <c r="J488" s="461"/>
      <c r="K488" s="463"/>
      <c r="L488" s="150"/>
      <c r="M488" s="459" t="str">
        <f t="shared" si="7"/>
        <v/>
      </c>
    </row>
    <row r="489" spans="1:13" ht="14.45" customHeight="1" x14ac:dyDescent="0.2">
      <c r="A489" s="464"/>
      <c r="B489" s="460"/>
      <c r="C489" s="461"/>
      <c r="D489" s="461"/>
      <c r="E489" s="462"/>
      <c r="F489" s="460"/>
      <c r="G489" s="461"/>
      <c r="H489" s="461"/>
      <c r="I489" s="461"/>
      <c r="J489" s="461"/>
      <c r="K489" s="463"/>
      <c r="L489" s="150"/>
      <c r="M489" s="459" t="str">
        <f t="shared" si="7"/>
        <v/>
      </c>
    </row>
    <row r="490" spans="1:13" ht="14.45" customHeight="1" x14ac:dyDescent="0.2">
      <c r="A490" s="464"/>
      <c r="B490" s="460"/>
      <c r="C490" s="461"/>
      <c r="D490" s="461"/>
      <c r="E490" s="462"/>
      <c r="F490" s="460"/>
      <c r="G490" s="461"/>
      <c r="H490" s="461"/>
      <c r="I490" s="461"/>
      <c r="J490" s="461"/>
      <c r="K490" s="463"/>
      <c r="L490" s="150"/>
      <c r="M490" s="459" t="str">
        <f t="shared" si="7"/>
        <v/>
      </c>
    </row>
    <row r="491" spans="1:13" ht="14.45" customHeight="1" x14ac:dyDescent="0.2">
      <c r="A491" s="464"/>
      <c r="B491" s="460"/>
      <c r="C491" s="461"/>
      <c r="D491" s="461"/>
      <c r="E491" s="462"/>
      <c r="F491" s="460"/>
      <c r="G491" s="461"/>
      <c r="H491" s="461"/>
      <c r="I491" s="461"/>
      <c r="J491" s="461"/>
      <c r="K491" s="463"/>
      <c r="L491" s="150"/>
      <c r="M491" s="459" t="str">
        <f t="shared" si="7"/>
        <v/>
      </c>
    </row>
    <row r="492" spans="1:13" ht="14.45" customHeight="1" x14ac:dyDescent="0.2">
      <c r="A492" s="464"/>
      <c r="B492" s="460"/>
      <c r="C492" s="461"/>
      <c r="D492" s="461"/>
      <c r="E492" s="462"/>
      <c r="F492" s="460"/>
      <c r="G492" s="461"/>
      <c r="H492" s="461"/>
      <c r="I492" s="461"/>
      <c r="J492" s="461"/>
      <c r="K492" s="463"/>
      <c r="L492" s="150"/>
      <c r="M492" s="459" t="str">
        <f t="shared" si="7"/>
        <v/>
      </c>
    </row>
    <row r="493" spans="1:13" ht="14.45" customHeight="1" x14ac:dyDescent="0.2">
      <c r="A493" s="464"/>
      <c r="B493" s="460"/>
      <c r="C493" s="461"/>
      <c r="D493" s="461"/>
      <c r="E493" s="462"/>
      <c r="F493" s="460"/>
      <c r="G493" s="461"/>
      <c r="H493" s="461"/>
      <c r="I493" s="461"/>
      <c r="J493" s="461"/>
      <c r="K493" s="463"/>
      <c r="L493" s="150"/>
      <c r="M493" s="459" t="str">
        <f t="shared" si="7"/>
        <v/>
      </c>
    </row>
    <row r="494" spans="1:13" ht="14.45" customHeight="1" x14ac:dyDescent="0.2">
      <c r="A494" s="464"/>
      <c r="B494" s="460"/>
      <c r="C494" s="461"/>
      <c r="D494" s="461"/>
      <c r="E494" s="462"/>
      <c r="F494" s="460"/>
      <c r="G494" s="461"/>
      <c r="H494" s="461"/>
      <c r="I494" s="461"/>
      <c r="J494" s="461"/>
      <c r="K494" s="463"/>
      <c r="L494" s="150"/>
      <c r="M494" s="459" t="str">
        <f t="shared" si="7"/>
        <v/>
      </c>
    </row>
    <row r="495" spans="1:13" ht="14.45" customHeight="1" x14ac:dyDescent="0.2">
      <c r="A495" s="464"/>
      <c r="B495" s="460"/>
      <c r="C495" s="461"/>
      <c r="D495" s="461"/>
      <c r="E495" s="462"/>
      <c r="F495" s="460"/>
      <c r="G495" s="461"/>
      <c r="H495" s="461"/>
      <c r="I495" s="461"/>
      <c r="J495" s="461"/>
      <c r="K495" s="463"/>
      <c r="L495" s="150"/>
      <c r="M495" s="459" t="str">
        <f t="shared" si="7"/>
        <v/>
      </c>
    </row>
    <row r="496" spans="1:13" ht="14.45" customHeight="1" x14ac:dyDescent="0.2">
      <c r="A496" s="464"/>
      <c r="B496" s="460"/>
      <c r="C496" s="461"/>
      <c r="D496" s="461"/>
      <c r="E496" s="462"/>
      <c r="F496" s="460"/>
      <c r="G496" s="461"/>
      <c r="H496" s="461"/>
      <c r="I496" s="461"/>
      <c r="J496" s="461"/>
      <c r="K496" s="463"/>
      <c r="L496" s="150"/>
      <c r="M496" s="459" t="str">
        <f t="shared" si="7"/>
        <v/>
      </c>
    </row>
    <row r="497" spans="1:13" ht="14.45" customHeight="1" x14ac:dyDescent="0.2">
      <c r="A497" s="464"/>
      <c r="B497" s="460"/>
      <c r="C497" s="461"/>
      <c r="D497" s="461"/>
      <c r="E497" s="462"/>
      <c r="F497" s="460"/>
      <c r="G497" s="461"/>
      <c r="H497" s="461"/>
      <c r="I497" s="461"/>
      <c r="J497" s="461"/>
      <c r="K497" s="463"/>
      <c r="L497" s="150"/>
      <c r="M497" s="459" t="str">
        <f t="shared" si="7"/>
        <v/>
      </c>
    </row>
    <row r="498" spans="1:13" ht="14.45" customHeight="1" x14ac:dyDescent="0.2">
      <c r="A498" s="464"/>
      <c r="B498" s="460"/>
      <c r="C498" s="461"/>
      <c r="D498" s="461"/>
      <c r="E498" s="462"/>
      <c r="F498" s="460"/>
      <c r="G498" s="461"/>
      <c r="H498" s="461"/>
      <c r="I498" s="461"/>
      <c r="J498" s="461"/>
      <c r="K498" s="463"/>
      <c r="L498" s="150"/>
      <c r="M498" s="459" t="str">
        <f t="shared" si="7"/>
        <v/>
      </c>
    </row>
    <row r="499" spans="1:13" ht="14.45" customHeight="1" x14ac:dyDescent="0.2">
      <c r="A499" s="464"/>
      <c r="B499" s="460"/>
      <c r="C499" s="461"/>
      <c r="D499" s="461"/>
      <c r="E499" s="462"/>
      <c r="F499" s="460"/>
      <c r="G499" s="461"/>
      <c r="H499" s="461"/>
      <c r="I499" s="461"/>
      <c r="J499" s="461"/>
      <c r="K499" s="463"/>
      <c r="L499" s="150"/>
      <c r="M499" s="459" t="str">
        <f t="shared" si="7"/>
        <v/>
      </c>
    </row>
    <row r="500" spans="1:13" ht="14.45" customHeight="1" x14ac:dyDescent="0.2">
      <c r="A500" s="464"/>
      <c r="B500" s="460"/>
      <c r="C500" s="461"/>
      <c r="D500" s="461"/>
      <c r="E500" s="462"/>
      <c r="F500" s="460"/>
      <c r="G500" s="461"/>
      <c r="H500" s="461"/>
      <c r="I500" s="461"/>
      <c r="J500" s="461"/>
      <c r="K500" s="463"/>
      <c r="L500" s="150"/>
      <c r="M500" s="459" t="str">
        <f t="shared" si="7"/>
        <v/>
      </c>
    </row>
    <row r="501" spans="1:13" ht="14.45" customHeight="1" x14ac:dyDescent="0.2">
      <c r="A501" s="464"/>
      <c r="B501" s="460"/>
      <c r="C501" s="461"/>
      <c r="D501" s="461"/>
      <c r="E501" s="462"/>
      <c r="F501" s="460"/>
      <c r="G501" s="461"/>
      <c r="H501" s="461"/>
      <c r="I501" s="461"/>
      <c r="J501" s="461"/>
      <c r="K501" s="463"/>
      <c r="L501" s="150"/>
      <c r="M501" s="459" t="str">
        <f t="shared" si="7"/>
        <v/>
      </c>
    </row>
    <row r="502" spans="1:13" ht="14.45" customHeight="1" x14ac:dyDescent="0.2">
      <c r="A502" s="464"/>
      <c r="B502" s="460"/>
      <c r="C502" s="461"/>
      <c r="D502" s="461"/>
      <c r="E502" s="462"/>
      <c r="F502" s="460"/>
      <c r="G502" s="461"/>
      <c r="H502" s="461"/>
      <c r="I502" s="461"/>
      <c r="J502" s="461"/>
      <c r="K502" s="463"/>
      <c r="L502" s="150"/>
      <c r="M502" s="459" t="str">
        <f t="shared" si="7"/>
        <v/>
      </c>
    </row>
    <row r="503" spans="1:13" ht="14.45" customHeight="1" x14ac:dyDescent="0.2">
      <c r="A503" s="464"/>
      <c r="B503" s="460"/>
      <c r="C503" s="461"/>
      <c r="D503" s="461"/>
      <c r="E503" s="462"/>
      <c r="F503" s="460"/>
      <c r="G503" s="461"/>
      <c r="H503" s="461"/>
      <c r="I503" s="461"/>
      <c r="J503" s="461"/>
      <c r="K503" s="463"/>
      <c r="L503" s="150"/>
      <c r="M503" s="459" t="str">
        <f t="shared" si="7"/>
        <v/>
      </c>
    </row>
    <row r="504" spans="1:13" ht="14.45" customHeight="1" x14ac:dyDescent="0.2">
      <c r="A504" s="464"/>
      <c r="B504" s="460"/>
      <c r="C504" s="461"/>
      <c r="D504" s="461"/>
      <c r="E504" s="462"/>
      <c r="F504" s="460"/>
      <c r="G504" s="461"/>
      <c r="H504" s="461"/>
      <c r="I504" s="461"/>
      <c r="J504" s="461"/>
      <c r="K504" s="463"/>
      <c r="L504" s="150"/>
      <c r="M504" s="459" t="str">
        <f t="shared" si="7"/>
        <v/>
      </c>
    </row>
    <row r="505" spans="1:13" ht="14.45" customHeight="1" x14ac:dyDescent="0.2">
      <c r="A505" s="464"/>
      <c r="B505" s="460"/>
      <c r="C505" s="461"/>
      <c r="D505" s="461"/>
      <c r="E505" s="462"/>
      <c r="F505" s="460"/>
      <c r="G505" s="461"/>
      <c r="H505" s="461"/>
      <c r="I505" s="461"/>
      <c r="J505" s="461"/>
      <c r="K505" s="463"/>
      <c r="L505" s="150"/>
      <c r="M505" s="459" t="str">
        <f t="shared" si="7"/>
        <v/>
      </c>
    </row>
    <row r="506" spans="1:13" ht="14.45" customHeight="1" x14ac:dyDescent="0.2">
      <c r="A506" s="464"/>
      <c r="B506" s="460"/>
      <c r="C506" s="461"/>
      <c r="D506" s="461"/>
      <c r="E506" s="462"/>
      <c r="F506" s="460"/>
      <c r="G506" s="461"/>
      <c r="H506" s="461"/>
      <c r="I506" s="461"/>
      <c r="J506" s="461"/>
      <c r="K506" s="463"/>
      <c r="L506" s="150"/>
      <c r="M506" s="459" t="str">
        <f t="shared" si="7"/>
        <v/>
      </c>
    </row>
    <row r="507" spans="1:13" ht="14.45" customHeight="1" x14ac:dyDescent="0.2">
      <c r="A507" s="464"/>
      <c r="B507" s="460"/>
      <c r="C507" s="461"/>
      <c r="D507" s="461"/>
      <c r="E507" s="462"/>
      <c r="F507" s="460"/>
      <c r="G507" s="461"/>
      <c r="H507" s="461"/>
      <c r="I507" s="461"/>
      <c r="J507" s="461"/>
      <c r="K507" s="463"/>
      <c r="L507" s="150"/>
      <c r="M507" s="459" t="str">
        <f t="shared" si="7"/>
        <v/>
      </c>
    </row>
    <row r="508" spans="1:13" ht="14.45" customHeight="1" x14ac:dyDescent="0.2">
      <c r="A508" s="464"/>
      <c r="B508" s="460"/>
      <c r="C508" s="461"/>
      <c r="D508" s="461"/>
      <c r="E508" s="462"/>
      <c r="F508" s="460"/>
      <c r="G508" s="461"/>
      <c r="H508" s="461"/>
      <c r="I508" s="461"/>
      <c r="J508" s="461"/>
      <c r="K508" s="463"/>
      <c r="L508" s="150"/>
      <c r="M508" s="459" t="str">
        <f t="shared" si="7"/>
        <v/>
      </c>
    </row>
    <row r="509" spans="1:13" ht="14.45" customHeight="1" x14ac:dyDescent="0.2">
      <c r="A509" s="464"/>
      <c r="B509" s="460"/>
      <c r="C509" s="461"/>
      <c r="D509" s="461"/>
      <c r="E509" s="462"/>
      <c r="F509" s="460"/>
      <c r="G509" s="461"/>
      <c r="H509" s="461"/>
      <c r="I509" s="461"/>
      <c r="J509" s="461"/>
      <c r="K509" s="463"/>
      <c r="L509" s="150"/>
      <c r="M509" s="459" t="str">
        <f t="shared" si="7"/>
        <v/>
      </c>
    </row>
    <row r="510" spans="1:13" ht="14.45" customHeight="1" x14ac:dyDescent="0.2">
      <c r="A510" s="464"/>
      <c r="B510" s="460"/>
      <c r="C510" s="461"/>
      <c r="D510" s="461"/>
      <c r="E510" s="462"/>
      <c r="F510" s="460"/>
      <c r="G510" s="461"/>
      <c r="H510" s="461"/>
      <c r="I510" s="461"/>
      <c r="J510" s="461"/>
      <c r="K510" s="463"/>
      <c r="L510" s="150"/>
      <c r="M510" s="459" t="str">
        <f t="shared" si="7"/>
        <v/>
      </c>
    </row>
    <row r="511" spans="1:13" ht="14.45" customHeight="1" x14ac:dyDescent="0.2">
      <c r="A511" s="464"/>
      <c r="B511" s="460"/>
      <c r="C511" s="461"/>
      <c r="D511" s="461"/>
      <c r="E511" s="462"/>
      <c r="F511" s="460"/>
      <c r="G511" s="461"/>
      <c r="H511" s="461"/>
      <c r="I511" s="461"/>
      <c r="J511" s="461"/>
      <c r="K511" s="463"/>
      <c r="L511" s="150"/>
      <c r="M511" s="459" t="str">
        <f t="shared" si="7"/>
        <v/>
      </c>
    </row>
    <row r="512" spans="1:13" ht="14.45" customHeight="1" x14ac:dyDescent="0.2">
      <c r="A512" s="464"/>
      <c r="B512" s="460"/>
      <c r="C512" s="461"/>
      <c r="D512" s="461"/>
      <c r="E512" s="462"/>
      <c r="F512" s="460"/>
      <c r="G512" s="461"/>
      <c r="H512" s="461"/>
      <c r="I512" s="461"/>
      <c r="J512" s="461"/>
      <c r="K512" s="463"/>
      <c r="L512" s="150"/>
      <c r="M512" s="459" t="str">
        <f t="shared" si="7"/>
        <v/>
      </c>
    </row>
    <row r="513" spans="1:13" ht="14.45" customHeight="1" x14ac:dyDescent="0.2">
      <c r="A513" s="464"/>
      <c r="B513" s="460"/>
      <c r="C513" s="461"/>
      <c r="D513" s="461"/>
      <c r="E513" s="462"/>
      <c r="F513" s="460"/>
      <c r="G513" s="461"/>
      <c r="H513" s="461"/>
      <c r="I513" s="461"/>
      <c r="J513" s="461"/>
      <c r="K513" s="463"/>
      <c r="L513" s="150"/>
      <c r="M513" s="459" t="str">
        <f t="shared" si="7"/>
        <v/>
      </c>
    </row>
    <row r="514" spans="1:13" ht="14.45" customHeight="1" x14ac:dyDescent="0.2">
      <c r="A514" s="464"/>
      <c r="B514" s="460"/>
      <c r="C514" s="461"/>
      <c r="D514" s="461"/>
      <c r="E514" s="462"/>
      <c r="F514" s="460"/>
      <c r="G514" s="461"/>
      <c r="H514" s="461"/>
      <c r="I514" s="461"/>
      <c r="J514" s="461"/>
      <c r="K514" s="463"/>
      <c r="L514" s="150"/>
      <c r="M514" s="459" t="str">
        <f t="shared" si="7"/>
        <v/>
      </c>
    </row>
    <row r="515" spans="1:13" ht="14.45" customHeight="1" x14ac:dyDescent="0.2">
      <c r="A515" s="464"/>
      <c r="B515" s="460"/>
      <c r="C515" s="461"/>
      <c r="D515" s="461"/>
      <c r="E515" s="462"/>
      <c r="F515" s="460"/>
      <c r="G515" s="461"/>
      <c r="H515" s="461"/>
      <c r="I515" s="461"/>
      <c r="J515" s="461"/>
      <c r="K515" s="463"/>
      <c r="L515" s="150"/>
      <c r="M515" s="459" t="str">
        <f t="shared" si="7"/>
        <v/>
      </c>
    </row>
    <row r="516" spans="1:13" ht="14.45" customHeight="1" x14ac:dyDescent="0.2">
      <c r="A516" s="464"/>
      <c r="B516" s="460"/>
      <c r="C516" s="461"/>
      <c r="D516" s="461"/>
      <c r="E516" s="462"/>
      <c r="F516" s="460"/>
      <c r="G516" s="461"/>
      <c r="H516" s="461"/>
      <c r="I516" s="461"/>
      <c r="J516" s="461"/>
      <c r="K516" s="463"/>
      <c r="L516" s="150"/>
      <c r="M516" s="459" t="str">
        <f t="shared" si="7"/>
        <v/>
      </c>
    </row>
    <row r="517" spans="1:13" ht="14.45" customHeight="1" x14ac:dyDescent="0.2">
      <c r="A517" s="464"/>
      <c r="B517" s="460"/>
      <c r="C517" s="461"/>
      <c r="D517" s="461"/>
      <c r="E517" s="462"/>
      <c r="F517" s="460"/>
      <c r="G517" s="461"/>
      <c r="H517" s="461"/>
      <c r="I517" s="461"/>
      <c r="J517" s="461"/>
      <c r="K517" s="463"/>
      <c r="L517" s="150"/>
      <c r="M517" s="459" t="str">
        <f t="shared" si="7"/>
        <v/>
      </c>
    </row>
    <row r="518" spans="1:13" ht="14.45" customHeight="1" x14ac:dyDescent="0.2">
      <c r="A518" s="464"/>
      <c r="B518" s="460"/>
      <c r="C518" s="461"/>
      <c r="D518" s="461"/>
      <c r="E518" s="462"/>
      <c r="F518" s="460"/>
      <c r="G518" s="461"/>
      <c r="H518" s="461"/>
      <c r="I518" s="461"/>
      <c r="J518" s="461"/>
      <c r="K518" s="463"/>
      <c r="L518" s="150"/>
      <c r="M518" s="459" t="str">
        <f t="shared" ref="M518:M581" si="8">IF(A518="HV","HV",IF(OR(LEFT(A518,16)="               5",LEFT(A518,16)="               6",LEFT(A518,16)="               7",LEFT(A518,16)="               8"),"X",""))</f>
        <v/>
      </c>
    </row>
    <row r="519" spans="1:13" ht="14.45" customHeight="1" x14ac:dyDescent="0.2">
      <c r="A519" s="464"/>
      <c r="B519" s="460"/>
      <c r="C519" s="461"/>
      <c r="D519" s="461"/>
      <c r="E519" s="462"/>
      <c r="F519" s="460"/>
      <c r="G519" s="461"/>
      <c r="H519" s="461"/>
      <c r="I519" s="461"/>
      <c r="J519" s="461"/>
      <c r="K519" s="463"/>
      <c r="L519" s="150"/>
      <c r="M519" s="459" t="str">
        <f t="shared" si="8"/>
        <v/>
      </c>
    </row>
    <row r="520" spans="1:13" ht="14.45" customHeight="1" x14ac:dyDescent="0.2">
      <c r="A520" s="464"/>
      <c r="B520" s="460"/>
      <c r="C520" s="461"/>
      <c r="D520" s="461"/>
      <c r="E520" s="462"/>
      <c r="F520" s="460"/>
      <c r="G520" s="461"/>
      <c r="H520" s="461"/>
      <c r="I520" s="461"/>
      <c r="J520" s="461"/>
      <c r="K520" s="463"/>
      <c r="L520" s="150"/>
      <c r="M520" s="459" t="str">
        <f t="shared" si="8"/>
        <v/>
      </c>
    </row>
    <row r="521" spans="1:13" ht="14.45" customHeight="1" x14ac:dyDescent="0.2">
      <c r="A521" s="464"/>
      <c r="B521" s="460"/>
      <c r="C521" s="461"/>
      <c r="D521" s="461"/>
      <c r="E521" s="462"/>
      <c r="F521" s="460"/>
      <c r="G521" s="461"/>
      <c r="H521" s="461"/>
      <c r="I521" s="461"/>
      <c r="J521" s="461"/>
      <c r="K521" s="463"/>
      <c r="L521" s="150"/>
      <c r="M521" s="459" t="str">
        <f t="shared" si="8"/>
        <v/>
      </c>
    </row>
    <row r="522" spans="1:13" ht="14.45" customHeight="1" x14ac:dyDescent="0.2">
      <c r="A522" s="464"/>
      <c r="B522" s="460"/>
      <c r="C522" s="461"/>
      <c r="D522" s="461"/>
      <c r="E522" s="462"/>
      <c r="F522" s="460"/>
      <c r="G522" s="461"/>
      <c r="H522" s="461"/>
      <c r="I522" s="461"/>
      <c r="J522" s="461"/>
      <c r="K522" s="463"/>
      <c r="L522" s="150"/>
      <c r="M522" s="459" t="str">
        <f t="shared" si="8"/>
        <v/>
      </c>
    </row>
    <row r="523" spans="1:13" ht="14.45" customHeight="1" x14ac:dyDescent="0.2">
      <c r="A523" s="464"/>
      <c r="B523" s="460"/>
      <c r="C523" s="461"/>
      <c r="D523" s="461"/>
      <c r="E523" s="462"/>
      <c r="F523" s="460"/>
      <c r="G523" s="461"/>
      <c r="H523" s="461"/>
      <c r="I523" s="461"/>
      <c r="J523" s="461"/>
      <c r="K523" s="463"/>
      <c r="L523" s="150"/>
      <c r="M523" s="459" t="str">
        <f t="shared" si="8"/>
        <v/>
      </c>
    </row>
    <row r="524" spans="1:13" ht="14.45" customHeight="1" x14ac:dyDescent="0.2">
      <c r="A524" s="464"/>
      <c r="B524" s="460"/>
      <c r="C524" s="461"/>
      <c r="D524" s="461"/>
      <c r="E524" s="462"/>
      <c r="F524" s="460"/>
      <c r="G524" s="461"/>
      <c r="H524" s="461"/>
      <c r="I524" s="461"/>
      <c r="J524" s="461"/>
      <c r="K524" s="463"/>
      <c r="L524" s="150"/>
      <c r="M524" s="459" t="str">
        <f t="shared" si="8"/>
        <v/>
      </c>
    </row>
    <row r="525" spans="1:13" ht="14.45" customHeight="1" x14ac:dyDescent="0.2">
      <c r="A525" s="464"/>
      <c r="B525" s="460"/>
      <c r="C525" s="461"/>
      <c r="D525" s="461"/>
      <c r="E525" s="462"/>
      <c r="F525" s="460"/>
      <c r="G525" s="461"/>
      <c r="H525" s="461"/>
      <c r="I525" s="461"/>
      <c r="J525" s="461"/>
      <c r="K525" s="463"/>
      <c r="L525" s="150"/>
      <c r="M525" s="459" t="str">
        <f t="shared" si="8"/>
        <v/>
      </c>
    </row>
    <row r="526" spans="1:13" ht="14.45" customHeight="1" x14ac:dyDescent="0.2">
      <c r="A526" s="464"/>
      <c r="B526" s="460"/>
      <c r="C526" s="461"/>
      <c r="D526" s="461"/>
      <c r="E526" s="462"/>
      <c r="F526" s="460"/>
      <c r="G526" s="461"/>
      <c r="H526" s="461"/>
      <c r="I526" s="461"/>
      <c r="J526" s="461"/>
      <c r="K526" s="463"/>
      <c r="L526" s="150"/>
      <c r="M526" s="459" t="str">
        <f t="shared" si="8"/>
        <v/>
      </c>
    </row>
    <row r="527" spans="1:13" ht="14.45" customHeight="1" x14ac:dyDescent="0.2">
      <c r="A527" s="464"/>
      <c r="B527" s="460"/>
      <c r="C527" s="461"/>
      <c r="D527" s="461"/>
      <c r="E527" s="462"/>
      <c r="F527" s="460"/>
      <c r="G527" s="461"/>
      <c r="H527" s="461"/>
      <c r="I527" s="461"/>
      <c r="J527" s="461"/>
      <c r="K527" s="463"/>
      <c r="L527" s="150"/>
      <c r="M527" s="459" t="str">
        <f t="shared" si="8"/>
        <v/>
      </c>
    </row>
    <row r="528" spans="1:13" ht="14.45" customHeight="1" x14ac:dyDescent="0.2">
      <c r="A528" s="464"/>
      <c r="B528" s="460"/>
      <c r="C528" s="461"/>
      <c r="D528" s="461"/>
      <c r="E528" s="462"/>
      <c r="F528" s="460"/>
      <c r="G528" s="461"/>
      <c r="H528" s="461"/>
      <c r="I528" s="461"/>
      <c r="J528" s="461"/>
      <c r="K528" s="463"/>
      <c r="L528" s="150"/>
      <c r="M528" s="459" t="str">
        <f t="shared" si="8"/>
        <v/>
      </c>
    </row>
    <row r="529" spans="1:13" ht="14.45" customHeight="1" x14ac:dyDescent="0.2">
      <c r="A529" s="464"/>
      <c r="B529" s="460"/>
      <c r="C529" s="461"/>
      <c r="D529" s="461"/>
      <c r="E529" s="462"/>
      <c r="F529" s="460"/>
      <c r="G529" s="461"/>
      <c r="H529" s="461"/>
      <c r="I529" s="461"/>
      <c r="J529" s="461"/>
      <c r="K529" s="463"/>
      <c r="L529" s="150"/>
      <c r="M529" s="459" t="str">
        <f t="shared" si="8"/>
        <v/>
      </c>
    </row>
    <row r="530" spans="1:13" ht="14.45" customHeight="1" x14ac:dyDescent="0.2">
      <c r="A530" s="464"/>
      <c r="B530" s="460"/>
      <c r="C530" s="461"/>
      <c r="D530" s="461"/>
      <c r="E530" s="462"/>
      <c r="F530" s="460"/>
      <c r="G530" s="461"/>
      <c r="H530" s="461"/>
      <c r="I530" s="461"/>
      <c r="J530" s="461"/>
      <c r="K530" s="463"/>
      <c r="L530" s="150"/>
      <c r="M530" s="459" t="str">
        <f t="shared" si="8"/>
        <v/>
      </c>
    </row>
    <row r="531" spans="1:13" ht="14.45" customHeight="1" x14ac:dyDescent="0.2">
      <c r="A531" s="464"/>
      <c r="B531" s="460"/>
      <c r="C531" s="461"/>
      <c r="D531" s="461"/>
      <c r="E531" s="462"/>
      <c r="F531" s="460"/>
      <c r="G531" s="461"/>
      <c r="H531" s="461"/>
      <c r="I531" s="461"/>
      <c r="J531" s="461"/>
      <c r="K531" s="463"/>
      <c r="L531" s="150"/>
      <c r="M531" s="459" t="str">
        <f t="shared" si="8"/>
        <v/>
      </c>
    </row>
    <row r="532" spans="1:13" ht="14.45" customHeight="1" x14ac:dyDescent="0.2">
      <c r="A532" s="464"/>
      <c r="B532" s="460"/>
      <c r="C532" s="461"/>
      <c r="D532" s="461"/>
      <c r="E532" s="462"/>
      <c r="F532" s="460"/>
      <c r="G532" s="461"/>
      <c r="H532" s="461"/>
      <c r="I532" s="461"/>
      <c r="J532" s="461"/>
      <c r="K532" s="463"/>
      <c r="L532" s="150"/>
      <c r="M532" s="459" t="str">
        <f t="shared" si="8"/>
        <v/>
      </c>
    </row>
    <row r="533" spans="1:13" ht="14.45" customHeight="1" x14ac:dyDescent="0.2">
      <c r="A533" s="464"/>
      <c r="B533" s="460"/>
      <c r="C533" s="461"/>
      <c r="D533" s="461"/>
      <c r="E533" s="462"/>
      <c r="F533" s="460"/>
      <c r="G533" s="461"/>
      <c r="H533" s="461"/>
      <c r="I533" s="461"/>
      <c r="J533" s="461"/>
      <c r="K533" s="463"/>
      <c r="L533" s="150"/>
      <c r="M533" s="459" t="str">
        <f t="shared" si="8"/>
        <v/>
      </c>
    </row>
    <row r="534" spans="1:13" ht="14.45" customHeight="1" x14ac:dyDescent="0.2">
      <c r="A534" s="464"/>
      <c r="B534" s="460"/>
      <c r="C534" s="461"/>
      <c r="D534" s="461"/>
      <c r="E534" s="462"/>
      <c r="F534" s="460"/>
      <c r="G534" s="461"/>
      <c r="H534" s="461"/>
      <c r="I534" s="461"/>
      <c r="J534" s="461"/>
      <c r="K534" s="463"/>
      <c r="L534" s="150"/>
      <c r="M534" s="459" t="str">
        <f t="shared" si="8"/>
        <v/>
      </c>
    </row>
    <row r="535" spans="1:13" ht="14.45" customHeight="1" x14ac:dyDescent="0.2">
      <c r="A535" s="464"/>
      <c r="B535" s="460"/>
      <c r="C535" s="461"/>
      <c r="D535" s="461"/>
      <c r="E535" s="462"/>
      <c r="F535" s="460"/>
      <c r="G535" s="461"/>
      <c r="H535" s="461"/>
      <c r="I535" s="461"/>
      <c r="J535" s="461"/>
      <c r="K535" s="463"/>
      <c r="L535" s="150"/>
      <c r="M535" s="459" t="str">
        <f t="shared" si="8"/>
        <v/>
      </c>
    </row>
    <row r="536" spans="1:13" ht="14.45" customHeight="1" x14ac:dyDescent="0.2">
      <c r="A536" s="464"/>
      <c r="B536" s="460"/>
      <c r="C536" s="461"/>
      <c r="D536" s="461"/>
      <c r="E536" s="462"/>
      <c r="F536" s="460"/>
      <c r="G536" s="461"/>
      <c r="H536" s="461"/>
      <c r="I536" s="461"/>
      <c r="J536" s="461"/>
      <c r="K536" s="463"/>
      <c r="L536" s="150"/>
      <c r="M536" s="459" t="str">
        <f t="shared" si="8"/>
        <v/>
      </c>
    </row>
    <row r="537" spans="1:13" ht="14.45" customHeight="1" x14ac:dyDescent="0.2">
      <c r="A537" s="464"/>
      <c r="B537" s="460"/>
      <c r="C537" s="461"/>
      <c r="D537" s="461"/>
      <c r="E537" s="462"/>
      <c r="F537" s="460"/>
      <c r="G537" s="461"/>
      <c r="H537" s="461"/>
      <c r="I537" s="461"/>
      <c r="J537" s="461"/>
      <c r="K537" s="463"/>
      <c r="L537" s="150"/>
      <c r="M537" s="459" t="str">
        <f t="shared" si="8"/>
        <v/>
      </c>
    </row>
    <row r="538" spans="1:13" ht="14.45" customHeight="1" x14ac:dyDescent="0.2">
      <c r="A538" s="464"/>
      <c r="B538" s="460"/>
      <c r="C538" s="461"/>
      <c r="D538" s="461"/>
      <c r="E538" s="462"/>
      <c r="F538" s="460"/>
      <c r="G538" s="461"/>
      <c r="H538" s="461"/>
      <c r="I538" s="461"/>
      <c r="J538" s="461"/>
      <c r="K538" s="463"/>
      <c r="L538" s="150"/>
      <c r="M538" s="459" t="str">
        <f t="shared" si="8"/>
        <v/>
      </c>
    </row>
    <row r="539" spans="1:13" ht="14.45" customHeight="1" x14ac:dyDescent="0.2">
      <c r="A539" s="464"/>
      <c r="B539" s="460"/>
      <c r="C539" s="461"/>
      <c r="D539" s="461"/>
      <c r="E539" s="462"/>
      <c r="F539" s="460"/>
      <c r="G539" s="461"/>
      <c r="H539" s="461"/>
      <c r="I539" s="461"/>
      <c r="J539" s="461"/>
      <c r="K539" s="463"/>
      <c r="L539" s="150"/>
      <c r="M539" s="459" t="str">
        <f t="shared" si="8"/>
        <v/>
      </c>
    </row>
    <row r="540" spans="1:13" ht="14.45" customHeight="1" x14ac:dyDescent="0.2">
      <c r="A540" s="464"/>
      <c r="B540" s="460"/>
      <c r="C540" s="461"/>
      <c r="D540" s="461"/>
      <c r="E540" s="462"/>
      <c r="F540" s="460"/>
      <c r="G540" s="461"/>
      <c r="H540" s="461"/>
      <c r="I540" s="461"/>
      <c r="J540" s="461"/>
      <c r="K540" s="463"/>
      <c r="L540" s="150"/>
      <c r="M540" s="459" t="str">
        <f t="shared" si="8"/>
        <v/>
      </c>
    </row>
    <row r="541" spans="1:13" ht="14.45" customHeight="1" x14ac:dyDescent="0.2">
      <c r="A541" s="464"/>
      <c r="B541" s="460"/>
      <c r="C541" s="461"/>
      <c r="D541" s="461"/>
      <c r="E541" s="462"/>
      <c r="F541" s="460"/>
      <c r="G541" s="461"/>
      <c r="H541" s="461"/>
      <c r="I541" s="461"/>
      <c r="J541" s="461"/>
      <c r="K541" s="463"/>
      <c r="L541" s="150"/>
      <c r="M541" s="459" t="str">
        <f t="shared" si="8"/>
        <v/>
      </c>
    </row>
    <row r="542" spans="1:13" ht="14.45" customHeight="1" x14ac:dyDescent="0.2">
      <c r="A542" s="464"/>
      <c r="B542" s="460"/>
      <c r="C542" s="461"/>
      <c r="D542" s="461"/>
      <c r="E542" s="462"/>
      <c r="F542" s="460"/>
      <c r="G542" s="461"/>
      <c r="H542" s="461"/>
      <c r="I542" s="461"/>
      <c r="J542" s="461"/>
      <c r="K542" s="463"/>
      <c r="L542" s="150"/>
      <c r="M542" s="459" t="str">
        <f t="shared" si="8"/>
        <v/>
      </c>
    </row>
    <row r="543" spans="1:13" ht="14.45" customHeight="1" x14ac:dyDescent="0.2">
      <c r="A543" s="464"/>
      <c r="B543" s="460"/>
      <c r="C543" s="461"/>
      <c r="D543" s="461"/>
      <c r="E543" s="462"/>
      <c r="F543" s="460"/>
      <c r="G543" s="461"/>
      <c r="H543" s="461"/>
      <c r="I543" s="461"/>
      <c r="J543" s="461"/>
      <c r="K543" s="463"/>
      <c r="L543" s="150"/>
      <c r="M543" s="459" t="str">
        <f t="shared" si="8"/>
        <v/>
      </c>
    </row>
    <row r="544" spans="1:13" ht="14.45" customHeight="1" x14ac:dyDescent="0.2">
      <c r="A544" s="464"/>
      <c r="B544" s="460"/>
      <c r="C544" s="461"/>
      <c r="D544" s="461"/>
      <c r="E544" s="462"/>
      <c r="F544" s="460"/>
      <c r="G544" s="461"/>
      <c r="H544" s="461"/>
      <c r="I544" s="461"/>
      <c r="J544" s="461"/>
      <c r="K544" s="463"/>
      <c r="L544" s="150"/>
      <c r="M544" s="459" t="str">
        <f t="shared" si="8"/>
        <v/>
      </c>
    </row>
    <row r="545" spans="1:13" ht="14.45" customHeight="1" x14ac:dyDescent="0.2">
      <c r="A545" s="464"/>
      <c r="B545" s="460"/>
      <c r="C545" s="461"/>
      <c r="D545" s="461"/>
      <c r="E545" s="462"/>
      <c r="F545" s="460"/>
      <c r="G545" s="461"/>
      <c r="H545" s="461"/>
      <c r="I545" s="461"/>
      <c r="J545" s="461"/>
      <c r="K545" s="463"/>
      <c r="L545" s="150"/>
      <c r="M545" s="459" t="str">
        <f t="shared" si="8"/>
        <v/>
      </c>
    </row>
    <row r="546" spans="1:13" ht="14.45" customHeight="1" x14ac:dyDescent="0.2">
      <c r="A546" s="464"/>
      <c r="B546" s="460"/>
      <c r="C546" s="461"/>
      <c r="D546" s="461"/>
      <c r="E546" s="462"/>
      <c r="F546" s="460"/>
      <c r="G546" s="461"/>
      <c r="H546" s="461"/>
      <c r="I546" s="461"/>
      <c r="J546" s="461"/>
      <c r="K546" s="463"/>
      <c r="L546" s="150"/>
      <c r="M546" s="459" t="str">
        <f t="shared" si="8"/>
        <v/>
      </c>
    </row>
    <row r="547" spans="1:13" ht="14.45" customHeight="1" x14ac:dyDescent="0.2">
      <c r="A547" s="464"/>
      <c r="B547" s="460"/>
      <c r="C547" s="461"/>
      <c r="D547" s="461"/>
      <c r="E547" s="462"/>
      <c r="F547" s="460"/>
      <c r="G547" s="461"/>
      <c r="H547" s="461"/>
      <c r="I547" s="461"/>
      <c r="J547" s="461"/>
      <c r="K547" s="463"/>
      <c r="L547" s="150"/>
      <c r="M547" s="459" t="str">
        <f t="shared" si="8"/>
        <v/>
      </c>
    </row>
    <row r="548" spans="1:13" ht="14.45" customHeight="1" x14ac:dyDescent="0.2">
      <c r="A548" s="464"/>
      <c r="B548" s="460"/>
      <c r="C548" s="461"/>
      <c r="D548" s="461"/>
      <c r="E548" s="462"/>
      <c r="F548" s="460"/>
      <c r="G548" s="461"/>
      <c r="H548" s="461"/>
      <c r="I548" s="461"/>
      <c r="J548" s="461"/>
      <c r="K548" s="463"/>
      <c r="L548" s="150"/>
      <c r="M548" s="459" t="str">
        <f t="shared" si="8"/>
        <v/>
      </c>
    </row>
    <row r="549" spans="1:13" ht="14.45" customHeight="1" x14ac:dyDescent="0.2">
      <c r="A549" s="464"/>
      <c r="B549" s="460"/>
      <c r="C549" s="461"/>
      <c r="D549" s="461"/>
      <c r="E549" s="462"/>
      <c r="F549" s="460"/>
      <c r="G549" s="461"/>
      <c r="H549" s="461"/>
      <c r="I549" s="461"/>
      <c r="J549" s="461"/>
      <c r="K549" s="463"/>
      <c r="L549" s="150"/>
      <c r="M549" s="459" t="str">
        <f t="shared" si="8"/>
        <v/>
      </c>
    </row>
    <row r="550" spans="1:13" ht="14.45" customHeight="1" x14ac:dyDescent="0.2">
      <c r="A550" s="464"/>
      <c r="B550" s="460"/>
      <c r="C550" s="461"/>
      <c r="D550" s="461"/>
      <c r="E550" s="462"/>
      <c r="F550" s="460"/>
      <c r="G550" s="461"/>
      <c r="H550" s="461"/>
      <c r="I550" s="461"/>
      <c r="J550" s="461"/>
      <c r="K550" s="463"/>
      <c r="L550" s="150"/>
      <c r="M550" s="459" t="str">
        <f t="shared" si="8"/>
        <v/>
      </c>
    </row>
    <row r="551" spans="1:13" ht="14.45" customHeight="1" x14ac:dyDescent="0.2">
      <c r="A551" s="464"/>
      <c r="B551" s="460"/>
      <c r="C551" s="461"/>
      <c r="D551" s="461"/>
      <c r="E551" s="462"/>
      <c r="F551" s="460"/>
      <c r="G551" s="461"/>
      <c r="H551" s="461"/>
      <c r="I551" s="461"/>
      <c r="J551" s="461"/>
      <c r="K551" s="463"/>
      <c r="L551" s="150"/>
      <c r="M551" s="459" t="str">
        <f t="shared" si="8"/>
        <v/>
      </c>
    </row>
    <row r="552" spans="1:13" ht="14.45" customHeight="1" x14ac:dyDescent="0.2">
      <c r="A552" s="464"/>
      <c r="B552" s="460"/>
      <c r="C552" s="461"/>
      <c r="D552" s="461"/>
      <c r="E552" s="462"/>
      <c r="F552" s="460"/>
      <c r="G552" s="461"/>
      <c r="H552" s="461"/>
      <c r="I552" s="461"/>
      <c r="J552" s="461"/>
      <c r="K552" s="463"/>
      <c r="L552" s="150"/>
      <c r="M552" s="459" t="str">
        <f t="shared" si="8"/>
        <v/>
      </c>
    </row>
    <row r="553" spans="1:13" ht="14.45" customHeight="1" x14ac:dyDescent="0.2">
      <c r="A553" s="464"/>
      <c r="B553" s="460"/>
      <c r="C553" s="461"/>
      <c r="D553" s="461"/>
      <c r="E553" s="462"/>
      <c r="F553" s="460"/>
      <c r="G553" s="461"/>
      <c r="H553" s="461"/>
      <c r="I553" s="461"/>
      <c r="J553" s="461"/>
      <c r="K553" s="463"/>
      <c r="L553" s="150"/>
      <c r="M553" s="459" t="str">
        <f t="shared" si="8"/>
        <v/>
      </c>
    </row>
    <row r="554" spans="1:13" ht="14.45" customHeight="1" x14ac:dyDescent="0.2">
      <c r="A554" s="464"/>
      <c r="B554" s="460"/>
      <c r="C554" s="461"/>
      <c r="D554" s="461"/>
      <c r="E554" s="462"/>
      <c r="F554" s="460"/>
      <c r="G554" s="461"/>
      <c r="H554" s="461"/>
      <c r="I554" s="461"/>
      <c r="J554" s="461"/>
      <c r="K554" s="463"/>
      <c r="L554" s="150"/>
      <c r="M554" s="459" t="str">
        <f t="shared" si="8"/>
        <v/>
      </c>
    </row>
    <row r="555" spans="1:13" ht="14.45" customHeight="1" x14ac:dyDescent="0.2">
      <c r="A555" s="464"/>
      <c r="B555" s="460"/>
      <c r="C555" s="461"/>
      <c r="D555" s="461"/>
      <c r="E555" s="462"/>
      <c r="F555" s="460"/>
      <c r="G555" s="461"/>
      <c r="H555" s="461"/>
      <c r="I555" s="461"/>
      <c r="J555" s="461"/>
      <c r="K555" s="463"/>
      <c r="L555" s="150"/>
      <c r="M555" s="459" t="str">
        <f t="shared" si="8"/>
        <v/>
      </c>
    </row>
    <row r="556" spans="1:13" ht="14.45" customHeight="1" x14ac:dyDescent="0.2">
      <c r="A556" s="464"/>
      <c r="B556" s="460"/>
      <c r="C556" s="461"/>
      <c r="D556" s="461"/>
      <c r="E556" s="462"/>
      <c r="F556" s="460"/>
      <c r="G556" s="461"/>
      <c r="H556" s="461"/>
      <c r="I556" s="461"/>
      <c r="J556" s="461"/>
      <c r="K556" s="463"/>
      <c r="L556" s="150"/>
      <c r="M556" s="459" t="str">
        <f t="shared" si="8"/>
        <v/>
      </c>
    </row>
    <row r="557" spans="1:13" ht="14.45" customHeight="1" x14ac:dyDescent="0.2">
      <c r="A557" s="464"/>
      <c r="B557" s="460"/>
      <c r="C557" s="461"/>
      <c r="D557" s="461"/>
      <c r="E557" s="462"/>
      <c r="F557" s="460"/>
      <c r="G557" s="461"/>
      <c r="H557" s="461"/>
      <c r="I557" s="461"/>
      <c r="J557" s="461"/>
      <c r="K557" s="463"/>
      <c r="L557" s="150"/>
      <c r="M557" s="459" t="str">
        <f t="shared" si="8"/>
        <v/>
      </c>
    </row>
    <row r="558" spans="1:13" ht="14.45" customHeight="1" x14ac:dyDescent="0.2">
      <c r="A558" s="464"/>
      <c r="B558" s="460"/>
      <c r="C558" s="461"/>
      <c r="D558" s="461"/>
      <c r="E558" s="462"/>
      <c r="F558" s="460"/>
      <c r="G558" s="461"/>
      <c r="H558" s="461"/>
      <c r="I558" s="461"/>
      <c r="J558" s="461"/>
      <c r="K558" s="463"/>
      <c r="L558" s="150"/>
      <c r="M558" s="459" t="str">
        <f t="shared" si="8"/>
        <v/>
      </c>
    </row>
    <row r="559" spans="1:13" ht="14.45" customHeight="1" x14ac:dyDescent="0.2">
      <c r="A559" s="464"/>
      <c r="B559" s="460"/>
      <c r="C559" s="461"/>
      <c r="D559" s="461"/>
      <c r="E559" s="462"/>
      <c r="F559" s="460"/>
      <c r="G559" s="461"/>
      <c r="H559" s="461"/>
      <c r="I559" s="461"/>
      <c r="J559" s="461"/>
      <c r="K559" s="463"/>
      <c r="L559" s="150"/>
      <c r="M559" s="459" t="str">
        <f t="shared" si="8"/>
        <v/>
      </c>
    </row>
    <row r="560" spans="1:13" ht="14.45" customHeight="1" x14ac:dyDescent="0.2">
      <c r="A560" s="464"/>
      <c r="B560" s="460"/>
      <c r="C560" s="461"/>
      <c r="D560" s="461"/>
      <c r="E560" s="462"/>
      <c r="F560" s="460"/>
      <c r="G560" s="461"/>
      <c r="H560" s="461"/>
      <c r="I560" s="461"/>
      <c r="J560" s="461"/>
      <c r="K560" s="463"/>
      <c r="L560" s="150"/>
      <c r="M560" s="459" t="str">
        <f t="shared" si="8"/>
        <v/>
      </c>
    </row>
    <row r="561" spans="1:13" ht="14.45" customHeight="1" x14ac:dyDescent="0.2">
      <c r="A561" s="464"/>
      <c r="B561" s="460"/>
      <c r="C561" s="461"/>
      <c r="D561" s="461"/>
      <c r="E561" s="462"/>
      <c r="F561" s="460"/>
      <c r="G561" s="461"/>
      <c r="H561" s="461"/>
      <c r="I561" s="461"/>
      <c r="J561" s="461"/>
      <c r="K561" s="463"/>
      <c r="L561" s="150"/>
      <c r="M561" s="459" t="str">
        <f t="shared" si="8"/>
        <v/>
      </c>
    </row>
    <row r="562" spans="1:13" ht="14.45" customHeight="1" x14ac:dyDescent="0.2">
      <c r="A562" s="464"/>
      <c r="B562" s="460"/>
      <c r="C562" s="461"/>
      <c r="D562" s="461"/>
      <c r="E562" s="462"/>
      <c r="F562" s="460"/>
      <c r="G562" s="461"/>
      <c r="H562" s="461"/>
      <c r="I562" s="461"/>
      <c r="J562" s="461"/>
      <c r="K562" s="463"/>
      <c r="L562" s="150"/>
      <c r="M562" s="459" t="str">
        <f t="shared" si="8"/>
        <v/>
      </c>
    </row>
    <row r="563" spans="1:13" ht="14.45" customHeight="1" x14ac:dyDescent="0.2">
      <c r="A563" s="464"/>
      <c r="B563" s="460"/>
      <c r="C563" s="461"/>
      <c r="D563" s="461"/>
      <c r="E563" s="462"/>
      <c r="F563" s="460"/>
      <c r="G563" s="461"/>
      <c r="H563" s="461"/>
      <c r="I563" s="461"/>
      <c r="J563" s="461"/>
      <c r="K563" s="463"/>
      <c r="L563" s="150"/>
      <c r="M563" s="459" t="str">
        <f t="shared" si="8"/>
        <v/>
      </c>
    </row>
    <row r="564" spans="1:13" ht="14.45" customHeight="1" x14ac:dyDescent="0.2">
      <c r="A564" s="464"/>
      <c r="B564" s="460"/>
      <c r="C564" s="461"/>
      <c r="D564" s="461"/>
      <c r="E564" s="462"/>
      <c r="F564" s="460"/>
      <c r="G564" s="461"/>
      <c r="H564" s="461"/>
      <c r="I564" s="461"/>
      <c r="J564" s="461"/>
      <c r="K564" s="463"/>
      <c r="L564" s="150"/>
      <c r="M564" s="459" t="str">
        <f t="shared" si="8"/>
        <v/>
      </c>
    </row>
    <row r="565" spans="1:13" ht="14.45" customHeight="1" x14ac:dyDescent="0.2">
      <c r="A565" s="464"/>
      <c r="B565" s="460"/>
      <c r="C565" s="461"/>
      <c r="D565" s="461"/>
      <c r="E565" s="462"/>
      <c r="F565" s="460"/>
      <c r="G565" s="461"/>
      <c r="H565" s="461"/>
      <c r="I565" s="461"/>
      <c r="J565" s="461"/>
      <c r="K565" s="463"/>
      <c r="L565" s="150"/>
      <c r="M565" s="459" t="str">
        <f t="shared" si="8"/>
        <v/>
      </c>
    </row>
    <row r="566" spans="1:13" ht="14.45" customHeight="1" x14ac:dyDescent="0.2">
      <c r="A566" s="464"/>
      <c r="B566" s="460"/>
      <c r="C566" s="461"/>
      <c r="D566" s="461"/>
      <c r="E566" s="462"/>
      <c r="F566" s="460"/>
      <c r="G566" s="461"/>
      <c r="H566" s="461"/>
      <c r="I566" s="461"/>
      <c r="J566" s="461"/>
      <c r="K566" s="463"/>
      <c r="L566" s="150"/>
      <c r="M566" s="459" t="str">
        <f t="shared" si="8"/>
        <v/>
      </c>
    </row>
    <row r="567" spans="1:13" ht="14.45" customHeight="1" x14ac:dyDescent="0.2">
      <c r="A567" s="464"/>
      <c r="B567" s="460"/>
      <c r="C567" s="461"/>
      <c r="D567" s="461"/>
      <c r="E567" s="462"/>
      <c r="F567" s="460"/>
      <c r="G567" s="461"/>
      <c r="H567" s="461"/>
      <c r="I567" s="461"/>
      <c r="J567" s="461"/>
      <c r="K567" s="463"/>
      <c r="L567" s="150"/>
      <c r="M567" s="459" t="str">
        <f t="shared" si="8"/>
        <v/>
      </c>
    </row>
    <row r="568" spans="1:13" ht="14.45" customHeight="1" x14ac:dyDescent="0.2">
      <c r="A568" s="464"/>
      <c r="B568" s="460"/>
      <c r="C568" s="461"/>
      <c r="D568" s="461"/>
      <c r="E568" s="462"/>
      <c r="F568" s="460"/>
      <c r="G568" s="461"/>
      <c r="H568" s="461"/>
      <c r="I568" s="461"/>
      <c r="J568" s="461"/>
      <c r="K568" s="463"/>
      <c r="L568" s="150"/>
      <c r="M568" s="459" t="str">
        <f t="shared" si="8"/>
        <v/>
      </c>
    </row>
    <row r="569" spans="1:13" ht="14.45" customHeight="1" x14ac:dyDescent="0.2">
      <c r="A569" s="464"/>
      <c r="B569" s="460"/>
      <c r="C569" s="461"/>
      <c r="D569" s="461"/>
      <c r="E569" s="462"/>
      <c r="F569" s="460"/>
      <c r="G569" s="461"/>
      <c r="H569" s="461"/>
      <c r="I569" s="461"/>
      <c r="J569" s="461"/>
      <c r="K569" s="463"/>
      <c r="L569" s="150"/>
      <c r="M569" s="459" t="str">
        <f t="shared" si="8"/>
        <v/>
      </c>
    </row>
    <row r="570" spans="1:13" ht="14.45" customHeight="1" x14ac:dyDescent="0.2">
      <c r="A570" s="464"/>
      <c r="B570" s="460"/>
      <c r="C570" s="461"/>
      <c r="D570" s="461"/>
      <c r="E570" s="462"/>
      <c r="F570" s="460"/>
      <c r="G570" s="461"/>
      <c r="H570" s="461"/>
      <c r="I570" s="461"/>
      <c r="J570" s="461"/>
      <c r="K570" s="463"/>
      <c r="L570" s="150"/>
      <c r="M570" s="459" t="str">
        <f t="shared" si="8"/>
        <v/>
      </c>
    </row>
    <row r="571" spans="1:13" ht="14.45" customHeight="1" x14ac:dyDescent="0.2">
      <c r="A571" s="464"/>
      <c r="B571" s="460"/>
      <c r="C571" s="461"/>
      <c r="D571" s="461"/>
      <c r="E571" s="462"/>
      <c r="F571" s="460"/>
      <c r="G571" s="461"/>
      <c r="H571" s="461"/>
      <c r="I571" s="461"/>
      <c r="J571" s="461"/>
      <c r="K571" s="463"/>
      <c r="L571" s="150"/>
      <c r="M571" s="459" t="str">
        <f t="shared" si="8"/>
        <v/>
      </c>
    </row>
    <row r="572" spans="1:13" ht="14.45" customHeight="1" x14ac:dyDescent="0.2">
      <c r="A572" s="464"/>
      <c r="B572" s="460"/>
      <c r="C572" s="461"/>
      <c r="D572" s="461"/>
      <c r="E572" s="462"/>
      <c r="F572" s="460"/>
      <c r="G572" s="461"/>
      <c r="H572" s="461"/>
      <c r="I572" s="461"/>
      <c r="J572" s="461"/>
      <c r="K572" s="463"/>
      <c r="L572" s="150"/>
      <c r="M572" s="459" t="str">
        <f t="shared" si="8"/>
        <v/>
      </c>
    </row>
    <row r="573" spans="1:13" ht="14.45" customHeight="1" x14ac:dyDescent="0.2">
      <c r="A573" s="464"/>
      <c r="B573" s="460"/>
      <c r="C573" s="461"/>
      <c r="D573" s="461"/>
      <c r="E573" s="462"/>
      <c r="F573" s="460"/>
      <c r="G573" s="461"/>
      <c r="H573" s="461"/>
      <c r="I573" s="461"/>
      <c r="J573" s="461"/>
      <c r="K573" s="463"/>
      <c r="L573" s="150"/>
      <c r="M573" s="459" t="str">
        <f t="shared" si="8"/>
        <v/>
      </c>
    </row>
    <row r="574" spans="1:13" ht="14.45" customHeight="1" x14ac:dyDescent="0.2">
      <c r="A574" s="464"/>
      <c r="B574" s="460"/>
      <c r="C574" s="461"/>
      <c r="D574" s="461"/>
      <c r="E574" s="462"/>
      <c r="F574" s="460"/>
      <c r="G574" s="461"/>
      <c r="H574" s="461"/>
      <c r="I574" s="461"/>
      <c r="J574" s="461"/>
      <c r="K574" s="463"/>
      <c r="L574" s="150"/>
      <c r="M574" s="459" t="str">
        <f t="shared" si="8"/>
        <v/>
      </c>
    </row>
    <row r="575" spans="1:13" ht="14.45" customHeight="1" x14ac:dyDescent="0.2">
      <c r="A575" s="464"/>
      <c r="B575" s="460"/>
      <c r="C575" s="461"/>
      <c r="D575" s="461"/>
      <c r="E575" s="462"/>
      <c r="F575" s="460"/>
      <c r="G575" s="461"/>
      <c r="H575" s="461"/>
      <c r="I575" s="461"/>
      <c r="J575" s="461"/>
      <c r="K575" s="463"/>
      <c r="L575" s="150"/>
      <c r="M575" s="459" t="str">
        <f t="shared" si="8"/>
        <v/>
      </c>
    </row>
    <row r="576" spans="1:13" ht="14.45" customHeight="1" x14ac:dyDescent="0.2">
      <c r="A576" s="464"/>
      <c r="B576" s="460"/>
      <c r="C576" s="461"/>
      <c r="D576" s="461"/>
      <c r="E576" s="462"/>
      <c r="F576" s="460"/>
      <c r="G576" s="461"/>
      <c r="H576" s="461"/>
      <c r="I576" s="461"/>
      <c r="J576" s="461"/>
      <c r="K576" s="463"/>
      <c r="L576" s="150"/>
      <c r="M576" s="459" t="str">
        <f t="shared" si="8"/>
        <v/>
      </c>
    </row>
    <row r="577" spans="1:13" ht="14.45" customHeight="1" x14ac:dyDescent="0.2">
      <c r="A577" s="464"/>
      <c r="B577" s="460"/>
      <c r="C577" s="461"/>
      <c r="D577" s="461"/>
      <c r="E577" s="462"/>
      <c r="F577" s="460"/>
      <c r="G577" s="461"/>
      <c r="H577" s="461"/>
      <c r="I577" s="461"/>
      <c r="J577" s="461"/>
      <c r="K577" s="463"/>
      <c r="L577" s="150"/>
      <c r="M577" s="459" t="str">
        <f t="shared" si="8"/>
        <v/>
      </c>
    </row>
    <row r="578" spans="1:13" ht="14.45" customHeight="1" x14ac:dyDescent="0.2">
      <c r="A578" s="464"/>
      <c r="B578" s="460"/>
      <c r="C578" s="461"/>
      <c r="D578" s="461"/>
      <c r="E578" s="462"/>
      <c r="F578" s="460"/>
      <c r="G578" s="461"/>
      <c r="H578" s="461"/>
      <c r="I578" s="461"/>
      <c r="J578" s="461"/>
      <c r="K578" s="463"/>
      <c r="L578" s="150"/>
      <c r="M578" s="459" t="str">
        <f t="shared" si="8"/>
        <v/>
      </c>
    </row>
    <row r="579" spans="1:13" ht="14.45" customHeight="1" x14ac:dyDescent="0.2">
      <c r="A579" s="464"/>
      <c r="B579" s="460"/>
      <c r="C579" s="461"/>
      <c r="D579" s="461"/>
      <c r="E579" s="462"/>
      <c r="F579" s="460"/>
      <c r="G579" s="461"/>
      <c r="H579" s="461"/>
      <c r="I579" s="461"/>
      <c r="J579" s="461"/>
      <c r="K579" s="463"/>
      <c r="L579" s="150"/>
      <c r="M579" s="459" t="str">
        <f t="shared" si="8"/>
        <v/>
      </c>
    </row>
    <row r="580" spans="1:13" ht="14.45" customHeight="1" x14ac:dyDescent="0.2">
      <c r="A580" s="464"/>
      <c r="B580" s="460"/>
      <c r="C580" s="461"/>
      <c r="D580" s="461"/>
      <c r="E580" s="462"/>
      <c r="F580" s="460"/>
      <c r="G580" s="461"/>
      <c r="H580" s="461"/>
      <c r="I580" s="461"/>
      <c r="J580" s="461"/>
      <c r="K580" s="463"/>
      <c r="L580" s="150"/>
      <c r="M580" s="459" t="str">
        <f t="shared" si="8"/>
        <v/>
      </c>
    </row>
    <row r="581" spans="1:13" ht="14.45" customHeight="1" x14ac:dyDescent="0.2">
      <c r="A581" s="464"/>
      <c r="B581" s="460"/>
      <c r="C581" s="461"/>
      <c r="D581" s="461"/>
      <c r="E581" s="462"/>
      <c r="F581" s="460"/>
      <c r="G581" s="461"/>
      <c r="H581" s="461"/>
      <c r="I581" s="461"/>
      <c r="J581" s="461"/>
      <c r="K581" s="463"/>
      <c r="L581" s="150"/>
      <c r="M581" s="459" t="str">
        <f t="shared" si="8"/>
        <v/>
      </c>
    </row>
    <row r="582" spans="1:13" ht="14.45" customHeight="1" x14ac:dyDescent="0.2">
      <c r="A582" s="464"/>
      <c r="B582" s="460"/>
      <c r="C582" s="461"/>
      <c r="D582" s="461"/>
      <c r="E582" s="462"/>
      <c r="F582" s="460"/>
      <c r="G582" s="461"/>
      <c r="H582" s="461"/>
      <c r="I582" s="461"/>
      <c r="J582" s="461"/>
      <c r="K582" s="463"/>
      <c r="L582" s="150"/>
      <c r="M582" s="459" t="str">
        <f t="shared" ref="M582:M645" si="9">IF(A582="HV","HV",IF(OR(LEFT(A582,16)="               5",LEFT(A582,16)="               6",LEFT(A582,16)="               7",LEFT(A582,16)="               8"),"X",""))</f>
        <v/>
      </c>
    </row>
    <row r="583" spans="1:13" ht="14.45" customHeight="1" x14ac:dyDescent="0.2">
      <c r="A583" s="464"/>
      <c r="B583" s="460"/>
      <c r="C583" s="461"/>
      <c r="D583" s="461"/>
      <c r="E583" s="462"/>
      <c r="F583" s="460"/>
      <c r="G583" s="461"/>
      <c r="H583" s="461"/>
      <c r="I583" s="461"/>
      <c r="J583" s="461"/>
      <c r="K583" s="463"/>
      <c r="L583" s="150"/>
      <c r="M583" s="459" t="str">
        <f t="shared" si="9"/>
        <v/>
      </c>
    </row>
    <row r="584" spans="1:13" ht="14.45" customHeight="1" x14ac:dyDescent="0.2">
      <c r="A584" s="464"/>
      <c r="B584" s="460"/>
      <c r="C584" s="461"/>
      <c r="D584" s="461"/>
      <c r="E584" s="462"/>
      <c r="F584" s="460"/>
      <c r="G584" s="461"/>
      <c r="H584" s="461"/>
      <c r="I584" s="461"/>
      <c r="J584" s="461"/>
      <c r="K584" s="463"/>
      <c r="L584" s="150"/>
      <c r="M584" s="459" t="str">
        <f t="shared" si="9"/>
        <v/>
      </c>
    </row>
    <row r="585" spans="1:13" ht="14.45" customHeight="1" x14ac:dyDescent="0.2">
      <c r="A585" s="464"/>
      <c r="B585" s="460"/>
      <c r="C585" s="461"/>
      <c r="D585" s="461"/>
      <c r="E585" s="462"/>
      <c r="F585" s="460"/>
      <c r="G585" s="461"/>
      <c r="H585" s="461"/>
      <c r="I585" s="461"/>
      <c r="J585" s="461"/>
      <c r="K585" s="463"/>
      <c r="L585" s="150"/>
      <c r="M585" s="459" t="str">
        <f t="shared" si="9"/>
        <v/>
      </c>
    </row>
    <row r="586" spans="1:13" ht="14.45" customHeight="1" x14ac:dyDescent="0.2">
      <c r="A586" s="464"/>
      <c r="B586" s="460"/>
      <c r="C586" s="461"/>
      <c r="D586" s="461"/>
      <c r="E586" s="462"/>
      <c r="F586" s="460"/>
      <c r="G586" s="461"/>
      <c r="H586" s="461"/>
      <c r="I586" s="461"/>
      <c r="J586" s="461"/>
      <c r="K586" s="463"/>
      <c r="L586" s="150"/>
      <c r="M586" s="459" t="str">
        <f t="shared" si="9"/>
        <v/>
      </c>
    </row>
    <row r="587" spans="1:13" ht="14.45" customHeight="1" x14ac:dyDescent="0.2">
      <c r="A587" s="464"/>
      <c r="B587" s="460"/>
      <c r="C587" s="461"/>
      <c r="D587" s="461"/>
      <c r="E587" s="462"/>
      <c r="F587" s="460"/>
      <c r="G587" s="461"/>
      <c r="H587" s="461"/>
      <c r="I587" s="461"/>
      <c r="J587" s="461"/>
      <c r="K587" s="463"/>
      <c r="L587" s="150"/>
      <c r="M587" s="459" t="str">
        <f t="shared" si="9"/>
        <v/>
      </c>
    </row>
    <row r="588" spans="1:13" ht="14.45" customHeight="1" x14ac:dyDescent="0.2">
      <c r="A588" s="464"/>
      <c r="B588" s="460"/>
      <c r="C588" s="461"/>
      <c r="D588" s="461"/>
      <c r="E588" s="462"/>
      <c r="F588" s="460"/>
      <c r="G588" s="461"/>
      <c r="H588" s="461"/>
      <c r="I588" s="461"/>
      <c r="J588" s="461"/>
      <c r="K588" s="463"/>
      <c r="L588" s="150"/>
      <c r="M588" s="459" t="str">
        <f t="shared" si="9"/>
        <v/>
      </c>
    </row>
    <row r="589" spans="1:13" ht="14.45" customHeight="1" x14ac:dyDescent="0.2">
      <c r="A589" s="464"/>
      <c r="B589" s="460"/>
      <c r="C589" s="461"/>
      <c r="D589" s="461"/>
      <c r="E589" s="462"/>
      <c r="F589" s="460"/>
      <c r="G589" s="461"/>
      <c r="H589" s="461"/>
      <c r="I589" s="461"/>
      <c r="J589" s="461"/>
      <c r="K589" s="463"/>
      <c r="L589" s="150"/>
      <c r="M589" s="459" t="str">
        <f t="shared" si="9"/>
        <v/>
      </c>
    </row>
    <row r="590" spans="1:13" ht="14.45" customHeight="1" x14ac:dyDescent="0.2">
      <c r="A590" s="464"/>
      <c r="B590" s="460"/>
      <c r="C590" s="461"/>
      <c r="D590" s="461"/>
      <c r="E590" s="462"/>
      <c r="F590" s="460"/>
      <c r="G590" s="461"/>
      <c r="H590" s="461"/>
      <c r="I590" s="461"/>
      <c r="J590" s="461"/>
      <c r="K590" s="463"/>
      <c r="L590" s="150"/>
      <c r="M590" s="459" t="str">
        <f t="shared" si="9"/>
        <v/>
      </c>
    </row>
    <row r="591" spans="1:13" ht="14.45" customHeight="1" x14ac:dyDescent="0.2">
      <c r="A591" s="464"/>
      <c r="B591" s="460"/>
      <c r="C591" s="461"/>
      <c r="D591" s="461"/>
      <c r="E591" s="462"/>
      <c r="F591" s="460"/>
      <c r="G591" s="461"/>
      <c r="H591" s="461"/>
      <c r="I591" s="461"/>
      <c r="J591" s="461"/>
      <c r="K591" s="463"/>
      <c r="L591" s="150"/>
      <c r="M591" s="459" t="str">
        <f t="shared" si="9"/>
        <v/>
      </c>
    </row>
    <row r="592" spans="1:13" ht="14.45" customHeight="1" x14ac:dyDescent="0.2">
      <c r="A592" s="464"/>
      <c r="B592" s="460"/>
      <c r="C592" s="461"/>
      <c r="D592" s="461"/>
      <c r="E592" s="462"/>
      <c r="F592" s="460"/>
      <c r="G592" s="461"/>
      <c r="H592" s="461"/>
      <c r="I592" s="461"/>
      <c r="J592" s="461"/>
      <c r="K592" s="463"/>
      <c r="L592" s="150"/>
      <c r="M592" s="459" t="str">
        <f t="shared" si="9"/>
        <v/>
      </c>
    </row>
    <row r="593" spans="1:13" ht="14.45" customHeight="1" x14ac:dyDescent="0.2">
      <c r="A593" s="464"/>
      <c r="B593" s="460"/>
      <c r="C593" s="461"/>
      <c r="D593" s="461"/>
      <c r="E593" s="462"/>
      <c r="F593" s="460"/>
      <c r="G593" s="461"/>
      <c r="H593" s="461"/>
      <c r="I593" s="461"/>
      <c r="J593" s="461"/>
      <c r="K593" s="463"/>
      <c r="L593" s="150"/>
      <c r="M593" s="459" t="str">
        <f t="shared" si="9"/>
        <v/>
      </c>
    </row>
    <row r="594" spans="1:13" ht="14.45" customHeight="1" x14ac:dyDescent="0.2">
      <c r="A594" s="464"/>
      <c r="B594" s="460"/>
      <c r="C594" s="461"/>
      <c r="D594" s="461"/>
      <c r="E594" s="462"/>
      <c r="F594" s="460"/>
      <c r="G594" s="461"/>
      <c r="H594" s="461"/>
      <c r="I594" s="461"/>
      <c r="J594" s="461"/>
      <c r="K594" s="463"/>
      <c r="L594" s="150"/>
      <c r="M594" s="459" t="str">
        <f t="shared" si="9"/>
        <v/>
      </c>
    </row>
    <row r="595" spans="1:13" ht="14.45" customHeight="1" x14ac:dyDescent="0.2">
      <c r="A595" s="464"/>
      <c r="B595" s="460"/>
      <c r="C595" s="461"/>
      <c r="D595" s="461"/>
      <c r="E595" s="462"/>
      <c r="F595" s="460"/>
      <c r="G595" s="461"/>
      <c r="H595" s="461"/>
      <c r="I595" s="461"/>
      <c r="J595" s="461"/>
      <c r="K595" s="463"/>
      <c r="L595" s="150"/>
      <c r="M595" s="459" t="str">
        <f t="shared" si="9"/>
        <v/>
      </c>
    </row>
    <row r="596" spans="1:13" ht="14.45" customHeight="1" x14ac:dyDescent="0.2">
      <c r="A596" s="464"/>
      <c r="B596" s="460"/>
      <c r="C596" s="461"/>
      <c r="D596" s="461"/>
      <c r="E596" s="462"/>
      <c r="F596" s="460"/>
      <c r="G596" s="461"/>
      <c r="H596" s="461"/>
      <c r="I596" s="461"/>
      <c r="J596" s="461"/>
      <c r="K596" s="463"/>
      <c r="L596" s="150"/>
      <c r="M596" s="459" t="str">
        <f t="shared" si="9"/>
        <v/>
      </c>
    </row>
    <row r="597" spans="1:13" ht="14.45" customHeight="1" x14ac:dyDescent="0.2">
      <c r="A597" s="464"/>
      <c r="B597" s="460"/>
      <c r="C597" s="461"/>
      <c r="D597" s="461"/>
      <c r="E597" s="462"/>
      <c r="F597" s="460"/>
      <c r="G597" s="461"/>
      <c r="H597" s="461"/>
      <c r="I597" s="461"/>
      <c r="J597" s="461"/>
      <c r="K597" s="463"/>
      <c r="L597" s="150"/>
      <c r="M597" s="459" t="str">
        <f t="shared" si="9"/>
        <v/>
      </c>
    </row>
    <row r="598" spans="1:13" ht="14.45" customHeight="1" x14ac:dyDescent="0.2">
      <c r="A598" s="464"/>
      <c r="B598" s="460"/>
      <c r="C598" s="461"/>
      <c r="D598" s="461"/>
      <c r="E598" s="462"/>
      <c r="F598" s="460"/>
      <c r="G598" s="461"/>
      <c r="H598" s="461"/>
      <c r="I598" s="461"/>
      <c r="J598" s="461"/>
      <c r="K598" s="463"/>
      <c r="L598" s="150"/>
      <c r="M598" s="459" t="str">
        <f t="shared" si="9"/>
        <v/>
      </c>
    </row>
    <row r="599" spans="1:13" ht="14.45" customHeight="1" x14ac:dyDescent="0.2">
      <c r="A599" s="464"/>
      <c r="B599" s="460"/>
      <c r="C599" s="461"/>
      <c r="D599" s="461"/>
      <c r="E599" s="462"/>
      <c r="F599" s="460"/>
      <c r="G599" s="461"/>
      <c r="H599" s="461"/>
      <c r="I599" s="461"/>
      <c r="J599" s="461"/>
      <c r="K599" s="463"/>
      <c r="L599" s="150"/>
      <c r="M599" s="459" t="str">
        <f t="shared" si="9"/>
        <v/>
      </c>
    </row>
    <row r="600" spans="1:13" ht="14.45" customHeight="1" x14ac:dyDescent="0.2">
      <c r="A600" s="464"/>
      <c r="B600" s="460"/>
      <c r="C600" s="461"/>
      <c r="D600" s="461"/>
      <c r="E600" s="462"/>
      <c r="F600" s="460"/>
      <c r="G600" s="461"/>
      <c r="H600" s="461"/>
      <c r="I600" s="461"/>
      <c r="J600" s="461"/>
      <c r="K600" s="463"/>
      <c r="L600" s="150"/>
      <c r="M600" s="459" t="str">
        <f t="shared" si="9"/>
        <v/>
      </c>
    </row>
    <row r="601" spans="1:13" ht="14.45" customHeight="1" x14ac:dyDescent="0.2">
      <c r="A601" s="464"/>
      <c r="B601" s="460"/>
      <c r="C601" s="461"/>
      <c r="D601" s="461"/>
      <c r="E601" s="462"/>
      <c r="F601" s="460"/>
      <c r="G601" s="461"/>
      <c r="H601" s="461"/>
      <c r="I601" s="461"/>
      <c r="J601" s="461"/>
      <c r="K601" s="463"/>
      <c r="L601" s="150"/>
      <c r="M601" s="459" t="str">
        <f t="shared" si="9"/>
        <v/>
      </c>
    </row>
    <row r="602" spans="1:13" ht="14.45" customHeight="1" x14ac:dyDescent="0.2">
      <c r="A602" s="464"/>
      <c r="B602" s="460"/>
      <c r="C602" s="461"/>
      <c r="D602" s="461"/>
      <c r="E602" s="462"/>
      <c r="F602" s="460"/>
      <c r="G602" s="461"/>
      <c r="H602" s="461"/>
      <c r="I602" s="461"/>
      <c r="J602" s="461"/>
      <c r="K602" s="463"/>
      <c r="L602" s="150"/>
      <c r="M602" s="459" t="str">
        <f t="shared" si="9"/>
        <v/>
      </c>
    </row>
    <row r="603" spans="1:13" ht="14.45" customHeight="1" x14ac:dyDescent="0.2">
      <c r="A603" s="464"/>
      <c r="B603" s="460"/>
      <c r="C603" s="461"/>
      <c r="D603" s="461"/>
      <c r="E603" s="462"/>
      <c r="F603" s="460"/>
      <c r="G603" s="461"/>
      <c r="H603" s="461"/>
      <c r="I603" s="461"/>
      <c r="J603" s="461"/>
      <c r="K603" s="463"/>
      <c r="L603" s="150"/>
      <c r="M603" s="459" t="str">
        <f t="shared" si="9"/>
        <v/>
      </c>
    </row>
    <row r="604" spans="1:13" ht="14.45" customHeight="1" x14ac:dyDescent="0.2">
      <c r="A604" s="464"/>
      <c r="B604" s="460"/>
      <c r="C604" s="461"/>
      <c r="D604" s="461"/>
      <c r="E604" s="462"/>
      <c r="F604" s="460"/>
      <c r="G604" s="461"/>
      <c r="H604" s="461"/>
      <c r="I604" s="461"/>
      <c r="J604" s="461"/>
      <c r="K604" s="463"/>
      <c r="L604" s="150"/>
      <c r="M604" s="459" t="str">
        <f t="shared" si="9"/>
        <v/>
      </c>
    </row>
    <row r="605" spans="1:13" ht="14.45" customHeight="1" x14ac:dyDescent="0.2">
      <c r="A605" s="464"/>
      <c r="B605" s="460"/>
      <c r="C605" s="461"/>
      <c r="D605" s="461"/>
      <c r="E605" s="462"/>
      <c r="F605" s="460"/>
      <c r="G605" s="461"/>
      <c r="H605" s="461"/>
      <c r="I605" s="461"/>
      <c r="J605" s="461"/>
      <c r="K605" s="463"/>
      <c r="L605" s="150"/>
      <c r="M605" s="459" t="str">
        <f t="shared" si="9"/>
        <v/>
      </c>
    </row>
    <row r="606" spans="1:13" ht="14.45" customHeight="1" x14ac:dyDescent="0.2">
      <c r="A606" s="464"/>
      <c r="B606" s="460"/>
      <c r="C606" s="461"/>
      <c r="D606" s="461"/>
      <c r="E606" s="462"/>
      <c r="F606" s="460"/>
      <c r="G606" s="461"/>
      <c r="H606" s="461"/>
      <c r="I606" s="461"/>
      <c r="J606" s="461"/>
      <c r="K606" s="463"/>
      <c r="L606" s="150"/>
      <c r="M606" s="459" t="str">
        <f t="shared" si="9"/>
        <v/>
      </c>
    </row>
    <row r="607" spans="1:13" ht="14.45" customHeight="1" x14ac:dyDescent="0.2">
      <c r="A607" s="464"/>
      <c r="B607" s="460"/>
      <c r="C607" s="461"/>
      <c r="D607" s="461"/>
      <c r="E607" s="462"/>
      <c r="F607" s="460"/>
      <c r="G607" s="461"/>
      <c r="H607" s="461"/>
      <c r="I607" s="461"/>
      <c r="J607" s="461"/>
      <c r="K607" s="463"/>
      <c r="L607" s="150"/>
      <c r="M607" s="459" t="str">
        <f t="shared" si="9"/>
        <v/>
      </c>
    </row>
    <row r="608" spans="1:13" ht="14.45" customHeight="1" x14ac:dyDescent="0.2">
      <c r="A608" s="464"/>
      <c r="B608" s="460"/>
      <c r="C608" s="461"/>
      <c r="D608" s="461"/>
      <c r="E608" s="462"/>
      <c r="F608" s="460"/>
      <c r="G608" s="461"/>
      <c r="H608" s="461"/>
      <c r="I608" s="461"/>
      <c r="J608" s="461"/>
      <c r="K608" s="463"/>
      <c r="L608" s="150"/>
      <c r="M608" s="459" t="str">
        <f t="shared" si="9"/>
        <v/>
      </c>
    </row>
    <row r="609" spans="1:13" ht="14.45" customHeight="1" x14ac:dyDescent="0.2">
      <c r="A609" s="464"/>
      <c r="B609" s="460"/>
      <c r="C609" s="461"/>
      <c r="D609" s="461"/>
      <c r="E609" s="462"/>
      <c r="F609" s="460"/>
      <c r="G609" s="461"/>
      <c r="H609" s="461"/>
      <c r="I609" s="461"/>
      <c r="J609" s="461"/>
      <c r="K609" s="463"/>
      <c r="L609" s="150"/>
      <c r="M609" s="459" t="str">
        <f t="shared" si="9"/>
        <v/>
      </c>
    </row>
    <row r="610" spans="1:13" ht="14.45" customHeight="1" x14ac:dyDescent="0.2">
      <c r="A610" s="464"/>
      <c r="B610" s="460"/>
      <c r="C610" s="461"/>
      <c r="D610" s="461"/>
      <c r="E610" s="462"/>
      <c r="F610" s="460"/>
      <c r="G610" s="461"/>
      <c r="H610" s="461"/>
      <c r="I610" s="461"/>
      <c r="J610" s="461"/>
      <c r="K610" s="463"/>
      <c r="L610" s="150"/>
      <c r="M610" s="459" t="str">
        <f t="shared" si="9"/>
        <v/>
      </c>
    </row>
    <row r="611" spans="1:13" ht="14.45" customHeight="1" x14ac:dyDescent="0.2">
      <c r="A611" s="464"/>
      <c r="B611" s="460"/>
      <c r="C611" s="461"/>
      <c r="D611" s="461"/>
      <c r="E611" s="462"/>
      <c r="F611" s="460"/>
      <c r="G611" s="461"/>
      <c r="H611" s="461"/>
      <c r="I611" s="461"/>
      <c r="J611" s="461"/>
      <c r="K611" s="463"/>
      <c r="L611" s="150"/>
      <c r="M611" s="459" t="str">
        <f t="shared" si="9"/>
        <v/>
      </c>
    </row>
    <row r="612" spans="1:13" ht="14.45" customHeight="1" x14ac:dyDescent="0.2">
      <c r="A612" s="464"/>
      <c r="B612" s="460"/>
      <c r="C612" s="461"/>
      <c r="D612" s="461"/>
      <c r="E612" s="462"/>
      <c r="F612" s="460"/>
      <c r="G612" s="461"/>
      <c r="H612" s="461"/>
      <c r="I612" s="461"/>
      <c r="J612" s="461"/>
      <c r="K612" s="463"/>
      <c r="L612" s="150"/>
      <c r="M612" s="459" t="str">
        <f t="shared" si="9"/>
        <v/>
      </c>
    </row>
    <row r="613" spans="1:13" ht="14.45" customHeight="1" x14ac:dyDescent="0.2">
      <c r="A613" s="464"/>
      <c r="B613" s="460"/>
      <c r="C613" s="461"/>
      <c r="D613" s="461"/>
      <c r="E613" s="462"/>
      <c r="F613" s="460"/>
      <c r="G613" s="461"/>
      <c r="H613" s="461"/>
      <c r="I613" s="461"/>
      <c r="J613" s="461"/>
      <c r="K613" s="463"/>
      <c r="L613" s="150"/>
      <c r="M613" s="459" t="str">
        <f t="shared" si="9"/>
        <v/>
      </c>
    </row>
    <row r="614" spans="1:13" ht="14.45" customHeight="1" x14ac:dyDescent="0.2">
      <c r="A614" s="464"/>
      <c r="B614" s="460"/>
      <c r="C614" s="461"/>
      <c r="D614" s="461"/>
      <c r="E614" s="462"/>
      <c r="F614" s="460"/>
      <c r="G614" s="461"/>
      <c r="H614" s="461"/>
      <c r="I614" s="461"/>
      <c r="J614" s="461"/>
      <c r="K614" s="463"/>
      <c r="L614" s="150"/>
      <c r="M614" s="459" t="str">
        <f t="shared" si="9"/>
        <v/>
      </c>
    </row>
    <row r="615" spans="1:13" ht="14.45" customHeight="1" x14ac:dyDescent="0.2">
      <c r="A615" s="464"/>
      <c r="B615" s="460"/>
      <c r="C615" s="461"/>
      <c r="D615" s="461"/>
      <c r="E615" s="462"/>
      <c r="F615" s="460"/>
      <c r="G615" s="461"/>
      <c r="H615" s="461"/>
      <c r="I615" s="461"/>
      <c r="J615" s="461"/>
      <c r="K615" s="463"/>
      <c r="L615" s="150"/>
      <c r="M615" s="459" t="str">
        <f t="shared" si="9"/>
        <v/>
      </c>
    </row>
    <row r="616" spans="1:13" ht="14.45" customHeight="1" x14ac:dyDescent="0.2">
      <c r="A616" s="464"/>
      <c r="B616" s="460"/>
      <c r="C616" s="461"/>
      <c r="D616" s="461"/>
      <c r="E616" s="462"/>
      <c r="F616" s="460"/>
      <c r="G616" s="461"/>
      <c r="H616" s="461"/>
      <c r="I616" s="461"/>
      <c r="J616" s="461"/>
      <c r="K616" s="463"/>
      <c r="L616" s="150"/>
      <c r="M616" s="459" t="str">
        <f t="shared" si="9"/>
        <v/>
      </c>
    </row>
    <row r="617" spans="1:13" ht="14.45" customHeight="1" x14ac:dyDescent="0.2">
      <c r="A617" s="464"/>
      <c r="B617" s="460"/>
      <c r="C617" s="461"/>
      <c r="D617" s="461"/>
      <c r="E617" s="462"/>
      <c r="F617" s="460"/>
      <c r="G617" s="461"/>
      <c r="H617" s="461"/>
      <c r="I617" s="461"/>
      <c r="J617" s="461"/>
      <c r="K617" s="463"/>
      <c r="L617" s="150"/>
      <c r="M617" s="459" t="str">
        <f t="shared" si="9"/>
        <v/>
      </c>
    </row>
    <row r="618" spans="1:13" ht="14.45" customHeight="1" x14ac:dyDescent="0.2">
      <c r="A618" s="464"/>
      <c r="B618" s="460"/>
      <c r="C618" s="461"/>
      <c r="D618" s="461"/>
      <c r="E618" s="462"/>
      <c r="F618" s="460"/>
      <c r="G618" s="461"/>
      <c r="H618" s="461"/>
      <c r="I618" s="461"/>
      <c r="J618" s="461"/>
      <c r="K618" s="463"/>
      <c r="L618" s="150"/>
      <c r="M618" s="459" t="str">
        <f t="shared" si="9"/>
        <v/>
      </c>
    </row>
    <row r="619" spans="1:13" ht="14.45" customHeight="1" x14ac:dyDescent="0.2">
      <c r="A619" s="464"/>
      <c r="B619" s="460"/>
      <c r="C619" s="461"/>
      <c r="D619" s="461"/>
      <c r="E619" s="462"/>
      <c r="F619" s="460"/>
      <c r="G619" s="461"/>
      <c r="H619" s="461"/>
      <c r="I619" s="461"/>
      <c r="J619" s="461"/>
      <c r="K619" s="463"/>
      <c r="L619" s="150"/>
      <c r="M619" s="459" t="str">
        <f t="shared" si="9"/>
        <v/>
      </c>
    </row>
    <row r="620" spans="1:13" ht="14.45" customHeight="1" x14ac:dyDescent="0.2">
      <c r="A620" s="464"/>
      <c r="B620" s="460"/>
      <c r="C620" s="461"/>
      <c r="D620" s="461"/>
      <c r="E620" s="462"/>
      <c r="F620" s="460"/>
      <c r="G620" s="461"/>
      <c r="H620" s="461"/>
      <c r="I620" s="461"/>
      <c r="J620" s="461"/>
      <c r="K620" s="463"/>
      <c r="L620" s="150"/>
      <c r="M620" s="459" t="str">
        <f t="shared" si="9"/>
        <v/>
      </c>
    </row>
    <row r="621" spans="1:13" ht="14.45" customHeight="1" x14ac:dyDescent="0.2">
      <c r="A621" s="464"/>
      <c r="B621" s="460"/>
      <c r="C621" s="461"/>
      <c r="D621" s="461"/>
      <c r="E621" s="462"/>
      <c r="F621" s="460"/>
      <c r="G621" s="461"/>
      <c r="H621" s="461"/>
      <c r="I621" s="461"/>
      <c r="J621" s="461"/>
      <c r="K621" s="463"/>
      <c r="L621" s="150"/>
      <c r="M621" s="459" t="str">
        <f t="shared" si="9"/>
        <v/>
      </c>
    </row>
    <row r="622" spans="1:13" ht="14.45" customHeight="1" x14ac:dyDescent="0.2">
      <c r="A622" s="464"/>
      <c r="B622" s="460"/>
      <c r="C622" s="461"/>
      <c r="D622" s="461"/>
      <c r="E622" s="462"/>
      <c r="F622" s="460"/>
      <c r="G622" s="461"/>
      <c r="H622" s="461"/>
      <c r="I622" s="461"/>
      <c r="J622" s="461"/>
      <c r="K622" s="463"/>
      <c r="L622" s="150"/>
      <c r="M622" s="459" t="str">
        <f t="shared" si="9"/>
        <v/>
      </c>
    </row>
    <row r="623" spans="1:13" ht="14.45" customHeight="1" x14ac:dyDescent="0.2">
      <c r="A623" s="464"/>
      <c r="B623" s="460"/>
      <c r="C623" s="461"/>
      <c r="D623" s="461"/>
      <c r="E623" s="462"/>
      <c r="F623" s="460"/>
      <c r="G623" s="461"/>
      <c r="H623" s="461"/>
      <c r="I623" s="461"/>
      <c r="J623" s="461"/>
      <c r="K623" s="463"/>
      <c r="L623" s="150"/>
      <c r="M623" s="459" t="str">
        <f t="shared" si="9"/>
        <v/>
      </c>
    </row>
    <row r="624" spans="1:13" ht="14.45" customHeight="1" x14ac:dyDescent="0.2">
      <c r="A624" s="464"/>
      <c r="B624" s="460"/>
      <c r="C624" s="461"/>
      <c r="D624" s="461"/>
      <c r="E624" s="462"/>
      <c r="F624" s="460"/>
      <c r="G624" s="461"/>
      <c r="H624" s="461"/>
      <c r="I624" s="461"/>
      <c r="J624" s="461"/>
      <c r="K624" s="463"/>
      <c r="L624" s="150"/>
      <c r="M624" s="459" t="str">
        <f t="shared" si="9"/>
        <v/>
      </c>
    </row>
    <row r="625" spans="1:13" ht="14.45" customHeight="1" x14ac:dyDescent="0.2">
      <c r="A625" s="464"/>
      <c r="B625" s="460"/>
      <c r="C625" s="461"/>
      <c r="D625" s="461"/>
      <c r="E625" s="462"/>
      <c r="F625" s="460"/>
      <c r="G625" s="461"/>
      <c r="H625" s="461"/>
      <c r="I625" s="461"/>
      <c r="J625" s="461"/>
      <c r="K625" s="463"/>
      <c r="L625" s="150"/>
      <c r="M625" s="459" t="str">
        <f t="shared" si="9"/>
        <v/>
      </c>
    </row>
    <row r="626" spans="1:13" ht="14.45" customHeight="1" x14ac:dyDescent="0.2">
      <c r="A626" s="464"/>
      <c r="B626" s="460"/>
      <c r="C626" s="461"/>
      <c r="D626" s="461"/>
      <c r="E626" s="462"/>
      <c r="F626" s="460"/>
      <c r="G626" s="461"/>
      <c r="H626" s="461"/>
      <c r="I626" s="461"/>
      <c r="J626" s="461"/>
      <c r="K626" s="463"/>
      <c r="L626" s="150"/>
      <c r="M626" s="459" t="str">
        <f t="shared" si="9"/>
        <v/>
      </c>
    </row>
    <row r="627" spans="1:13" ht="14.45" customHeight="1" x14ac:dyDescent="0.2">
      <c r="A627" s="464"/>
      <c r="B627" s="460"/>
      <c r="C627" s="461"/>
      <c r="D627" s="461"/>
      <c r="E627" s="462"/>
      <c r="F627" s="460"/>
      <c r="G627" s="461"/>
      <c r="H627" s="461"/>
      <c r="I627" s="461"/>
      <c r="J627" s="461"/>
      <c r="K627" s="463"/>
      <c r="L627" s="150"/>
      <c r="M627" s="459" t="str">
        <f t="shared" si="9"/>
        <v/>
      </c>
    </row>
    <row r="628" spans="1:13" ht="14.45" customHeight="1" x14ac:dyDescent="0.2">
      <c r="A628" s="464"/>
      <c r="B628" s="460"/>
      <c r="C628" s="461"/>
      <c r="D628" s="461"/>
      <c r="E628" s="462"/>
      <c r="F628" s="460"/>
      <c r="G628" s="461"/>
      <c r="H628" s="461"/>
      <c r="I628" s="461"/>
      <c r="J628" s="461"/>
      <c r="K628" s="463"/>
      <c r="L628" s="150"/>
      <c r="M628" s="459" t="str">
        <f t="shared" si="9"/>
        <v/>
      </c>
    </row>
    <row r="629" spans="1:13" ht="14.45" customHeight="1" x14ac:dyDescent="0.2">
      <c r="A629" s="464"/>
      <c r="B629" s="460"/>
      <c r="C629" s="461"/>
      <c r="D629" s="461"/>
      <c r="E629" s="462"/>
      <c r="F629" s="460"/>
      <c r="G629" s="461"/>
      <c r="H629" s="461"/>
      <c r="I629" s="461"/>
      <c r="J629" s="461"/>
      <c r="K629" s="463"/>
      <c r="L629" s="150"/>
      <c r="M629" s="459" t="str">
        <f t="shared" si="9"/>
        <v/>
      </c>
    </row>
    <row r="630" spans="1:13" ht="14.45" customHeight="1" x14ac:dyDescent="0.2">
      <c r="A630" s="464"/>
      <c r="B630" s="460"/>
      <c r="C630" s="461"/>
      <c r="D630" s="461"/>
      <c r="E630" s="462"/>
      <c r="F630" s="460"/>
      <c r="G630" s="461"/>
      <c r="H630" s="461"/>
      <c r="I630" s="461"/>
      <c r="J630" s="461"/>
      <c r="K630" s="463"/>
      <c r="L630" s="150"/>
      <c r="M630" s="459" t="str">
        <f t="shared" si="9"/>
        <v/>
      </c>
    </row>
    <row r="631" spans="1:13" ht="14.45" customHeight="1" x14ac:dyDescent="0.2">
      <c r="A631" s="464"/>
      <c r="B631" s="460"/>
      <c r="C631" s="461"/>
      <c r="D631" s="461"/>
      <c r="E631" s="462"/>
      <c r="F631" s="460"/>
      <c r="G631" s="461"/>
      <c r="H631" s="461"/>
      <c r="I631" s="461"/>
      <c r="J631" s="461"/>
      <c r="K631" s="463"/>
      <c r="L631" s="150"/>
      <c r="M631" s="459" t="str">
        <f t="shared" si="9"/>
        <v/>
      </c>
    </row>
    <row r="632" spans="1:13" ht="14.45" customHeight="1" x14ac:dyDescent="0.2">
      <c r="A632" s="464"/>
      <c r="B632" s="460"/>
      <c r="C632" s="461"/>
      <c r="D632" s="461"/>
      <c r="E632" s="462"/>
      <c r="F632" s="460"/>
      <c r="G632" s="461"/>
      <c r="H632" s="461"/>
      <c r="I632" s="461"/>
      <c r="J632" s="461"/>
      <c r="K632" s="463"/>
      <c r="L632" s="150"/>
      <c r="M632" s="459" t="str">
        <f t="shared" si="9"/>
        <v/>
      </c>
    </row>
    <row r="633" spans="1:13" ht="14.45" customHeight="1" x14ac:dyDescent="0.2">
      <c r="A633" s="464"/>
      <c r="B633" s="460"/>
      <c r="C633" s="461"/>
      <c r="D633" s="461"/>
      <c r="E633" s="462"/>
      <c r="F633" s="460"/>
      <c r="G633" s="461"/>
      <c r="H633" s="461"/>
      <c r="I633" s="461"/>
      <c r="J633" s="461"/>
      <c r="K633" s="463"/>
      <c r="L633" s="150"/>
      <c r="M633" s="459" t="str">
        <f t="shared" si="9"/>
        <v/>
      </c>
    </row>
    <row r="634" spans="1:13" ht="14.45" customHeight="1" x14ac:dyDescent="0.2">
      <c r="A634" s="464"/>
      <c r="B634" s="460"/>
      <c r="C634" s="461"/>
      <c r="D634" s="461"/>
      <c r="E634" s="462"/>
      <c r="F634" s="460"/>
      <c r="G634" s="461"/>
      <c r="H634" s="461"/>
      <c r="I634" s="461"/>
      <c r="J634" s="461"/>
      <c r="K634" s="463"/>
      <c r="L634" s="150"/>
      <c r="M634" s="459" t="str">
        <f t="shared" si="9"/>
        <v/>
      </c>
    </row>
    <row r="635" spans="1:13" ht="14.45" customHeight="1" x14ac:dyDescent="0.2">
      <c r="A635" s="464"/>
      <c r="B635" s="460"/>
      <c r="C635" s="461"/>
      <c r="D635" s="461"/>
      <c r="E635" s="462"/>
      <c r="F635" s="460"/>
      <c r="G635" s="461"/>
      <c r="H635" s="461"/>
      <c r="I635" s="461"/>
      <c r="J635" s="461"/>
      <c r="K635" s="463"/>
      <c r="L635" s="150"/>
      <c r="M635" s="459" t="str">
        <f t="shared" si="9"/>
        <v/>
      </c>
    </row>
    <row r="636" spans="1:13" ht="14.45" customHeight="1" x14ac:dyDescent="0.2">
      <c r="A636" s="464"/>
      <c r="B636" s="460"/>
      <c r="C636" s="461"/>
      <c r="D636" s="461"/>
      <c r="E636" s="462"/>
      <c r="F636" s="460"/>
      <c r="G636" s="461"/>
      <c r="H636" s="461"/>
      <c r="I636" s="461"/>
      <c r="J636" s="461"/>
      <c r="K636" s="463"/>
      <c r="L636" s="150"/>
      <c r="M636" s="459" t="str">
        <f t="shared" si="9"/>
        <v/>
      </c>
    </row>
    <row r="637" spans="1:13" ht="14.45" customHeight="1" x14ac:dyDescent="0.2">
      <c r="A637" s="464"/>
      <c r="B637" s="460"/>
      <c r="C637" s="461"/>
      <c r="D637" s="461"/>
      <c r="E637" s="462"/>
      <c r="F637" s="460"/>
      <c r="G637" s="461"/>
      <c r="H637" s="461"/>
      <c r="I637" s="461"/>
      <c r="J637" s="461"/>
      <c r="K637" s="463"/>
      <c r="L637" s="150"/>
      <c r="M637" s="459" t="str">
        <f t="shared" si="9"/>
        <v/>
      </c>
    </row>
    <row r="638" spans="1:13" ht="14.45" customHeight="1" x14ac:dyDescent="0.2">
      <c r="A638" s="464"/>
      <c r="B638" s="460"/>
      <c r="C638" s="461"/>
      <c r="D638" s="461"/>
      <c r="E638" s="462"/>
      <c r="F638" s="460"/>
      <c r="G638" s="461"/>
      <c r="H638" s="461"/>
      <c r="I638" s="461"/>
      <c r="J638" s="461"/>
      <c r="K638" s="463"/>
      <c r="L638" s="150"/>
      <c r="M638" s="459" t="str">
        <f t="shared" si="9"/>
        <v/>
      </c>
    </row>
    <row r="639" spans="1:13" ht="14.45" customHeight="1" x14ac:dyDescent="0.2">
      <c r="A639" s="464"/>
      <c r="B639" s="460"/>
      <c r="C639" s="461"/>
      <c r="D639" s="461"/>
      <c r="E639" s="462"/>
      <c r="F639" s="460"/>
      <c r="G639" s="461"/>
      <c r="H639" s="461"/>
      <c r="I639" s="461"/>
      <c r="J639" s="461"/>
      <c r="K639" s="463"/>
      <c r="L639" s="150"/>
      <c r="M639" s="459" t="str">
        <f t="shared" si="9"/>
        <v/>
      </c>
    </row>
    <row r="640" spans="1:13" ht="14.45" customHeight="1" x14ac:dyDescent="0.2">
      <c r="A640" s="464"/>
      <c r="B640" s="460"/>
      <c r="C640" s="461"/>
      <c r="D640" s="461"/>
      <c r="E640" s="462"/>
      <c r="F640" s="460"/>
      <c r="G640" s="461"/>
      <c r="H640" s="461"/>
      <c r="I640" s="461"/>
      <c r="J640" s="461"/>
      <c r="K640" s="463"/>
      <c r="L640" s="150"/>
      <c r="M640" s="459" t="str">
        <f t="shared" si="9"/>
        <v/>
      </c>
    </row>
    <row r="641" spans="1:13" ht="14.45" customHeight="1" x14ac:dyDescent="0.2">
      <c r="A641" s="464"/>
      <c r="B641" s="460"/>
      <c r="C641" s="461"/>
      <c r="D641" s="461"/>
      <c r="E641" s="462"/>
      <c r="F641" s="460"/>
      <c r="G641" s="461"/>
      <c r="H641" s="461"/>
      <c r="I641" s="461"/>
      <c r="J641" s="461"/>
      <c r="K641" s="463"/>
      <c r="L641" s="150"/>
      <c r="M641" s="459" t="str">
        <f t="shared" si="9"/>
        <v/>
      </c>
    </row>
    <row r="642" spans="1:13" ht="14.45" customHeight="1" x14ac:dyDescent="0.2">
      <c r="A642" s="464"/>
      <c r="B642" s="460"/>
      <c r="C642" s="461"/>
      <c r="D642" s="461"/>
      <c r="E642" s="462"/>
      <c r="F642" s="460"/>
      <c r="G642" s="461"/>
      <c r="H642" s="461"/>
      <c r="I642" s="461"/>
      <c r="J642" s="461"/>
      <c r="K642" s="463"/>
      <c r="L642" s="150"/>
      <c r="M642" s="459" t="str">
        <f t="shared" si="9"/>
        <v/>
      </c>
    </row>
    <row r="643" spans="1:13" ht="14.45" customHeight="1" x14ac:dyDescent="0.2">
      <c r="A643" s="464"/>
      <c r="B643" s="460"/>
      <c r="C643" s="461"/>
      <c r="D643" s="461"/>
      <c r="E643" s="462"/>
      <c r="F643" s="460"/>
      <c r="G643" s="461"/>
      <c r="H643" s="461"/>
      <c r="I643" s="461"/>
      <c r="J643" s="461"/>
      <c r="K643" s="463"/>
      <c r="L643" s="150"/>
      <c r="M643" s="459" t="str">
        <f t="shared" si="9"/>
        <v/>
      </c>
    </row>
    <row r="644" spans="1:13" ht="14.45" customHeight="1" x14ac:dyDescent="0.2">
      <c r="A644" s="464"/>
      <c r="B644" s="460"/>
      <c r="C644" s="461"/>
      <c r="D644" s="461"/>
      <c r="E644" s="462"/>
      <c r="F644" s="460"/>
      <c r="G644" s="461"/>
      <c r="H644" s="461"/>
      <c r="I644" s="461"/>
      <c r="J644" s="461"/>
      <c r="K644" s="463"/>
      <c r="L644" s="150"/>
      <c r="M644" s="459" t="str">
        <f t="shared" si="9"/>
        <v/>
      </c>
    </row>
    <row r="645" spans="1:13" ht="14.45" customHeight="1" x14ac:dyDescent="0.2">
      <c r="A645" s="464"/>
      <c r="B645" s="460"/>
      <c r="C645" s="461"/>
      <c r="D645" s="461"/>
      <c r="E645" s="462"/>
      <c r="F645" s="460"/>
      <c r="G645" s="461"/>
      <c r="H645" s="461"/>
      <c r="I645" s="461"/>
      <c r="J645" s="461"/>
      <c r="K645" s="463"/>
      <c r="L645" s="150"/>
      <c r="M645" s="459" t="str">
        <f t="shared" si="9"/>
        <v/>
      </c>
    </row>
    <row r="646" spans="1:13" ht="14.45" customHeight="1" x14ac:dyDescent="0.2">
      <c r="A646" s="464"/>
      <c r="B646" s="460"/>
      <c r="C646" s="461"/>
      <c r="D646" s="461"/>
      <c r="E646" s="462"/>
      <c r="F646" s="460"/>
      <c r="G646" s="461"/>
      <c r="H646" s="461"/>
      <c r="I646" s="461"/>
      <c r="J646" s="461"/>
      <c r="K646" s="463"/>
      <c r="L646" s="150"/>
      <c r="M646" s="459" t="str">
        <f t="shared" ref="M646:M709" si="10">IF(A646="HV","HV",IF(OR(LEFT(A646,16)="               5",LEFT(A646,16)="               6",LEFT(A646,16)="               7",LEFT(A646,16)="               8"),"X",""))</f>
        <v/>
      </c>
    </row>
    <row r="647" spans="1:13" ht="14.45" customHeight="1" x14ac:dyDescent="0.2">
      <c r="A647" s="464"/>
      <c r="B647" s="460"/>
      <c r="C647" s="461"/>
      <c r="D647" s="461"/>
      <c r="E647" s="462"/>
      <c r="F647" s="460"/>
      <c r="G647" s="461"/>
      <c r="H647" s="461"/>
      <c r="I647" s="461"/>
      <c r="J647" s="461"/>
      <c r="K647" s="463"/>
      <c r="L647" s="150"/>
      <c r="M647" s="459" t="str">
        <f t="shared" si="10"/>
        <v/>
      </c>
    </row>
    <row r="648" spans="1:13" ht="14.45" customHeight="1" x14ac:dyDescent="0.2">
      <c r="A648" s="464"/>
      <c r="B648" s="460"/>
      <c r="C648" s="461"/>
      <c r="D648" s="461"/>
      <c r="E648" s="462"/>
      <c r="F648" s="460"/>
      <c r="G648" s="461"/>
      <c r="H648" s="461"/>
      <c r="I648" s="461"/>
      <c r="J648" s="461"/>
      <c r="K648" s="463"/>
      <c r="L648" s="150"/>
      <c r="M648" s="459" t="str">
        <f t="shared" si="10"/>
        <v/>
      </c>
    </row>
    <row r="649" spans="1:13" ht="14.45" customHeight="1" x14ac:dyDescent="0.2">
      <c r="A649" s="464"/>
      <c r="B649" s="460"/>
      <c r="C649" s="461"/>
      <c r="D649" s="461"/>
      <c r="E649" s="462"/>
      <c r="F649" s="460"/>
      <c r="G649" s="461"/>
      <c r="H649" s="461"/>
      <c r="I649" s="461"/>
      <c r="J649" s="461"/>
      <c r="K649" s="463"/>
      <c r="L649" s="150"/>
      <c r="M649" s="459" t="str">
        <f t="shared" si="10"/>
        <v/>
      </c>
    </row>
    <row r="650" spans="1:13" ht="14.45" customHeight="1" x14ac:dyDescent="0.2">
      <c r="A650" s="464"/>
      <c r="B650" s="460"/>
      <c r="C650" s="461"/>
      <c r="D650" s="461"/>
      <c r="E650" s="462"/>
      <c r="F650" s="460"/>
      <c r="G650" s="461"/>
      <c r="H650" s="461"/>
      <c r="I650" s="461"/>
      <c r="J650" s="461"/>
      <c r="K650" s="463"/>
      <c r="L650" s="150"/>
      <c r="M650" s="459" t="str">
        <f t="shared" si="10"/>
        <v/>
      </c>
    </row>
    <row r="651" spans="1:13" ht="14.45" customHeight="1" x14ac:dyDescent="0.2">
      <c r="A651" s="464"/>
      <c r="B651" s="460"/>
      <c r="C651" s="461"/>
      <c r="D651" s="461"/>
      <c r="E651" s="462"/>
      <c r="F651" s="460"/>
      <c r="G651" s="461"/>
      <c r="H651" s="461"/>
      <c r="I651" s="461"/>
      <c r="J651" s="461"/>
      <c r="K651" s="463"/>
      <c r="L651" s="150"/>
      <c r="M651" s="459" t="str">
        <f t="shared" si="10"/>
        <v/>
      </c>
    </row>
    <row r="652" spans="1:13" ht="14.45" customHeight="1" x14ac:dyDescent="0.2">
      <c r="A652" s="464"/>
      <c r="B652" s="460"/>
      <c r="C652" s="461"/>
      <c r="D652" s="461"/>
      <c r="E652" s="462"/>
      <c r="F652" s="460"/>
      <c r="G652" s="461"/>
      <c r="H652" s="461"/>
      <c r="I652" s="461"/>
      <c r="J652" s="461"/>
      <c r="K652" s="463"/>
      <c r="L652" s="150"/>
      <c r="M652" s="459" t="str">
        <f t="shared" si="10"/>
        <v/>
      </c>
    </row>
    <row r="653" spans="1:13" ht="14.45" customHeight="1" x14ac:dyDescent="0.2">
      <c r="A653" s="464"/>
      <c r="B653" s="460"/>
      <c r="C653" s="461"/>
      <c r="D653" s="461"/>
      <c r="E653" s="462"/>
      <c r="F653" s="460"/>
      <c r="G653" s="461"/>
      <c r="H653" s="461"/>
      <c r="I653" s="461"/>
      <c r="J653" s="461"/>
      <c r="K653" s="463"/>
      <c r="L653" s="150"/>
      <c r="M653" s="459" t="str">
        <f t="shared" si="10"/>
        <v/>
      </c>
    </row>
    <row r="654" spans="1:13" ht="14.45" customHeight="1" x14ac:dyDescent="0.2">
      <c r="A654" s="464"/>
      <c r="B654" s="460"/>
      <c r="C654" s="461"/>
      <c r="D654" s="461"/>
      <c r="E654" s="462"/>
      <c r="F654" s="460"/>
      <c r="G654" s="461"/>
      <c r="H654" s="461"/>
      <c r="I654" s="461"/>
      <c r="J654" s="461"/>
      <c r="K654" s="463"/>
      <c r="L654" s="150"/>
      <c r="M654" s="459" t="str">
        <f t="shared" si="10"/>
        <v/>
      </c>
    </row>
    <row r="655" spans="1:13" ht="14.45" customHeight="1" x14ac:dyDescent="0.2">
      <c r="A655" s="464"/>
      <c r="B655" s="460"/>
      <c r="C655" s="461"/>
      <c r="D655" s="461"/>
      <c r="E655" s="462"/>
      <c r="F655" s="460"/>
      <c r="G655" s="461"/>
      <c r="H655" s="461"/>
      <c r="I655" s="461"/>
      <c r="J655" s="461"/>
      <c r="K655" s="463"/>
      <c r="L655" s="150"/>
      <c r="M655" s="459" t="str">
        <f t="shared" si="10"/>
        <v/>
      </c>
    </row>
    <row r="656" spans="1:13" ht="14.45" customHeight="1" x14ac:dyDescent="0.2">
      <c r="A656" s="464"/>
      <c r="B656" s="460"/>
      <c r="C656" s="461"/>
      <c r="D656" s="461"/>
      <c r="E656" s="462"/>
      <c r="F656" s="460"/>
      <c r="G656" s="461"/>
      <c r="H656" s="461"/>
      <c r="I656" s="461"/>
      <c r="J656" s="461"/>
      <c r="K656" s="463"/>
      <c r="L656" s="150"/>
      <c r="M656" s="459" t="str">
        <f t="shared" si="10"/>
        <v/>
      </c>
    </row>
    <row r="657" spans="1:13" ht="14.45" customHeight="1" x14ac:dyDescent="0.2">
      <c r="A657" s="464"/>
      <c r="B657" s="460"/>
      <c r="C657" s="461"/>
      <c r="D657" s="461"/>
      <c r="E657" s="462"/>
      <c r="F657" s="460"/>
      <c r="G657" s="461"/>
      <c r="H657" s="461"/>
      <c r="I657" s="461"/>
      <c r="J657" s="461"/>
      <c r="K657" s="463"/>
      <c r="L657" s="150"/>
      <c r="M657" s="459" t="str">
        <f t="shared" si="10"/>
        <v/>
      </c>
    </row>
    <row r="658" spans="1:13" ht="14.45" customHeight="1" x14ac:dyDescent="0.2">
      <c r="A658" s="464"/>
      <c r="B658" s="460"/>
      <c r="C658" s="461"/>
      <c r="D658" s="461"/>
      <c r="E658" s="462"/>
      <c r="F658" s="460"/>
      <c r="G658" s="461"/>
      <c r="H658" s="461"/>
      <c r="I658" s="461"/>
      <c r="J658" s="461"/>
      <c r="K658" s="463"/>
      <c r="L658" s="150"/>
      <c r="M658" s="459" t="str">
        <f t="shared" si="10"/>
        <v/>
      </c>
    </row>
    <row r="659" spans="1:13" ht="14.45" customHeight="1" x14ac:dyDescent="0.2">
      <c r="A659" s="464"/>
      <c r="B659" s="460"/>
      <c r="C659" s="461"/>
      <c r="D659" s="461"/>
      <c r="E659" s="462"/>
      <c r="F659" s="460"/>
      <c r="G659" s="461"/>
      <c r="H659" s="461"/>
      <c r="I659" s="461"/>
      <c r="J659" s="461"/>
      <c r="K659" s="463"/>
      <c r="L659" s="150"/>
      <c r="M659" s="459" t="str">
        <f t="shared" si="10"/>
        <v/>
      </c>
    </row>
    <row r="660" spans="1:13" ht="14.45" customHeight="1" x14ac:dyDescent="0.2">
      <c r="A660" s="464"/>
      <c r="B660" s="460"/>
      <c r="C660" s="461"/>
      <c r="D660" s="461"/>
      <c r="E660" s="462"/>
      <c r="F660" s="460"/>
      <c r="G660" s="461"/>
      <c r="H660" s="461"/>
      <c r="I660" s="461"/>
      <c r="J660" s="461"/>
      <c r="K660" s="463"/>
      <c r="L660" s="150"/>
      <c r="M660" s="459" t="str">
        <f t="shared" si="10"/>
        <v/>
      </c>
    </row>
    <row r="661" spans="1:13" ht="14.45" customHeight="1" x14ac:dyDescent="0.2">
      <c r="A661" s="464"/>
      <c r="B661" s="460"/>
      <c r="C661" s="461"/>
      <c r="D661" s="461"/>
      <c r="E661" s="462"/>
      <c r="F661" s="460"/>
      <c r="G661" s="461"/>
      <c r="H661" s="461"/>
      <c r="I661" s="461"/>
      <c r="J661" s="461"/>
      <c r="K661" s="463"/>
      <c r="L661" s="150"/>
      <c r="M661" s="459" t="str">
        <f t="shared" si="10"/>
        <v/>
      </c>
    </row>
    <row r="662" spans="1:13" ht="14.45" customHeight="1" x14ac:dyDescent="0.2">
      <c r="A662" s="464"/>
      <c r="B662" s="460"/>
      <c r="C662" s="461"/>
      <c r="D662" s="461"/>
      <c r="E662" s="462"/>
      <c r="F662" s="460"/>
      <c r="G662" s="461"/>
      <c r="H662" s="461"/>
      <c r="I662" s="461"/>
      <c r="J662" s="461"/>
      <c r="K662" s="463"/>
      <c r="L662" s="150"/>
      <c r="M662" s="459" t="str">
        <f t="shared" si="10"/>
        <v/>
      </c>
    </row>
    <row r="663" spans="1:13" ht="14.45" customHeight="1" x14ac:dyDescent="0.2">
      <c r="A663" s="464"/>
      <c r="B663" s="460"/>
      <c r="C663" s="461"/>
      <c r="D663" s="461"/>
      <c r="E663" s="462"/>
      <c r="F663" s="460"/>
      <c r="G663" s="461"/>
      <c r="H663" s="461"/>
      <c r="I663" s="461"/>
      <c r="J663" s="461"/>
      <c r="K663" s="463"/>
      <c r="L663" s="150"/>
      <c r="M663" s="459" t="str">
        <f t="shared" si="10"/>
        <v/>
      </c>
    </row>
    <row r="664" spans="1:13" ht="14.45" customHeight="1" x14ac:dyDescent="0.2">
      <c r="A664" s="464"/>
      <c r="B664" s="460"/>
      <c r="C664" s="461"/>
      <c r="D664" s="461"/>
      <c r="E664" s="462"/>
      <c r="F664" s="460"/>
      <c r="G664" s="461"/>
      <c r="H664" s="461"/>
      <c r="I664" s="461"/>
      <c r="J664" s="461"/>
      <c r="K664" s="463"/>
      <c r="L664" s="150"/>
      <c r="M664" s="459" t="str">
        <f t="shared" si="10"/>
        <v/>
      </c>
    </row>
    <row r="665" spans="1:13" ht="14.45" customHeight="1" x14ac:dyDescent="0.2">
      <c r="A665" s="464"/>
      <c r="B665" s="460"/>
      <c r="C665" s="461"/>
      <c r="D665" s="461"/>
      <c r="E665" s="462"/>
      <c r="F665" s="460"/>
      <c r="G665" s="461"/>
      <c r="H665" s="461"/>
      <c r="I665" s="461"/>
      <c r="J665" s="461"/>
      <c r="K665" s="463"/>
      <c r="L665" s="150"/>
      <c r="M665" s="459" t="str">
        <f t="shared" si="10"/>
        <v/>
      </c>
    </row>
    <row r="666" spans="1:13" ht="14.45" customHeight="1" x14ac:dyDescent="0.2">
      <c r="A666" s="464"/>
      <c r="B666" s="460"/>
      <c r="C666" s="461"/>
      <c r="D666" s="461"/>
      <c r="E666" s="462"/>
      <c r="F666" s="460"/>
      <c r="G666" s="461"/>
      <c r="H666" s="461"/>
      <c r="I666" s="461"/>
      <c r="J666" s="461"/>
      <c r="K666" s="463"/>
      <c r="L666" s="150"/>
      <c r="M666" s="459" t="str">
        <f t="shared" si="10"/>
        <v/>
      </c>
    </row>
    <row r="667" spans="1:13" ht="14.45" customHeight="1" x14ac:dyDescent="0.2">
      <c r="A667" s="464"/>
      <c r="B667" s="460"/>
      <c r="C667" s="461"/>
      <c r="D667" s="461"/>
      <c r="E667" s="462"/>
      <c r="F667" s="460"/>
      <c r="G667" s="461"/>
      <c r="H667" s="461"/>
      <c r="I667" s="461"/>
      <c r="J667" s="461"/>
      <c r="K667" s="463"/>
      <c r="L667" s="150"/>
      <c r="M667" s="459" t="str">
        <f t="shared" si="10"/>
        <v/>
      </c>
    </row>
    <row r="668" spans="1:13" ht="14.45" customHeight="1" x14ac:dyDescent="0.2">
      <c r="A668" s="464"/>
      <c r="B668" s="460"/>
      <c r="C668" s="461"/>
      <c r="D668" s="461"/>
      <c r="E668" s="462"/>
      <c r="F668" s="460"/>
      <c r="G668" s="461"/>
      <c r="H668" s="461"/>
      <c r="I668" s="461"/>
      <c r="J668" s="461"/>
      <c r="K668" s="463"/>
      <c r="L668" s="150"/>
      <c r="M668" s="459" t="str">
        <f t="shared" si="10"/>
        <v/>
      </c>
    </row>
    <row r="669" spans="1:13" ht="14.45" customHeight="1" x14ac:dyDescent="0.2">
      <c r="A669" s="464"/>
      <c r="B669" s="460"/>
      <c r="C669" s="461"/>
      <c r="D669" s="461"/>
      <c r="E669" s="462"/>
      <c r="F669" s="460"/>
      <c r="G669" s="461"/>
      <c r="H669" s="461"/>
      <c r="I669" s="461"/>
      <c r="J669" s="461"/>
      <c r="K669" s="463"/>
      <c r="L669" s="150"/>
      <c r="M669" s="459" t="str">
        <f t="shared" si="10"/>
        <v/>
      </c>
    </row>
    <row r="670" spans="1:13" ht="14.45" customHeight="1" x14ac:dyDescent="0.2">
      <c r="A670" s="464"/>
      <c r="B670" s="460"/>
      <c r="C670" s="461"/>
      <c r="D670" s="461"/>
      <c r="E670" s="462"/>
      <c r="F670" s="460"/>
      <c r="G670" s="461"/>
      <c r="H670" s="461"/>
      <c r="I670" s="461"/>
      <c r="J670" s="461"/>
      <c r="K670" s="463"/>
      <c r="L670" s="150"/>
      <c r="M670" s="459" t="str">
        <f t="shared" si="10"/>
        <v/>
      </c>
    </row>
    <row r="671" spans="1:13" ht="14.45" customHeight="1" x14ac:dyDescent="0.2">
      <c r="A671" s="464"/>
      <c r="B671" s="460"/>
      <c r="C671" s="461"/>
      <c r="D671" s="461"/>
      <c r="E671" s="462"/>
      <c r="F671" s="460"/>
      <c r="G671" s="461"/>
      <c r="H671" s="461"/>
      <c r="I671" s="461"/>
      <c r="J671" s="461"/>
      <c r="K671" s="463"/>
      <c r="L671" s="150"/>
      <c r="M671" s="459" t="str">
        <f t="shared" si="10"/>
        <v/>
      </c>
    </row>
    <row r="672" spans="1:13" ht="14.45" customHeight="1" x14ac:dyDescent="0.2">
      <c r="A672" s="464"/>
      <c r="B672" s="460"/>
      <c r="C672" s="461"/>
      <c r="D672" s="461"/>
      <c r="E672" s="462"/>
      <c r="F672" s="460"/>
      <c r="G672" s="461"/>
      <c r="H672" s="461"/>
      <c r="I672" s="461"/>
      <c r="J672" s="461"/>
      <c r="K672" s="463"/>
      <c r="L672" s="150"/>
      <c r="M672" s="459" t="str">
        <f t="shared" si="10"/>
        <v/>
      </c>
    </row>
    <row r="673" spans="1:13" ht="14.45" customHeight="1" x14ac:dyDescent="0.2">
      <c r="A673" s="464"/>
      <c r="B673" s="460"/>
      <c r="C673" s="461"/>
      <c r="D673" s="461"/>
      <c r="E673" s="462"/>
      <c r="F673" s="460"/>
      <c r="G673" s="461"/>
      <c r="H673" s="461"/>
      <c r="I673" s="461"/>
      <c r="J673" s="461"/>
      <c r="K673" s="463"/>
      <c r="L673" s="150"/>
      <c r="M673" s="459" t="str">
        <f t="shared" si="10"/>
        <v/>
      </c>
    </row>
    <row r="674" spans="1:13" ht="14.45" customHeight="1" x14ac:dyDescent="0.2">
      <c r="A674" s="464"/>
      <c r="B674" s="460"/>
      <c r="C674" s="461"/>
      <c r="D674" s="461"/>
      <c r="E674" s="462"/>
      <c r="F674" s="460"/>
      <c r="G674" s="461"/>
      <c r="H674" s="461"/>
      <c r="I674" s="461"/>
      <c r="J674" s="461"/>
      <c r="K674" s="463"/>
      <c r="L674" s="150"/>
      <c r="M674" s="459" t="str">
        <f t="shared" si="10"/>
        <v/>
      </c>
    </row>
    <row r="675" spans="1:13" ht="14.45" customHeight="1" x14ac:dyDescent="0.2">
      <c r="A675" s="464"/>
      <c r="B675" s="460"/>
      <c r="C675" s="461"/>
      <c r="D675" s="461"/>
      <c r="E675" s="462"/>
      <c r="F675" s="460"/>
      <c r="G675" s="461"/>
      <c r="H675" s="461"/>
      <c r="I675" s="461"/>
      <c r="J675" s="461"/>
      <c r="K675" s="463"/>
      <c r="L675" s="150"/>
      <c r="M675" s="459" t="str">
        <f t="shared" si="10"/>
        <v/>
      </c>
    </row>
    <row r="676" spans="1:13" ht="14.45" customHeight="1" x14ac:dyDescent="0.2">
      <c r="A676" s="464"/>
      <c r="B676" s="460"/>
      <c r="C676" s="461"/>
      <c r="D676" s="461"/>
      <c r="E676" s="462"/>
      <c r="F676" s="460"/>
      <c r="G676" s="461"/>
      <c r="H676" s="461"/>
      <c r="I676" s="461"/>
      <c r="J676" s="461"/>
      <c r="K676" s="463"/>
      <c r="L676" s="150"/>
      <c r="M676" s="459" t="str">
        <f t="shared" si="10"/>
        <v/>
      </c>
    </row>
    <row r="677" spans="1:13" ht="14.45" customHeight="1" x14ac:dyDescent="0.2">
      <c r="A677" s="464"/>
      <c r="B677" s="460"/>
      <c r="C677" s="461"/>
      <c r="D677" s="461"/>
      <c r="E677" s="462"/>
      <c r="F677" s="460"/>
      <c r="G677" s="461"/>
      <c r="H677" s="461"/>
      <c r="I677" s="461"/>
      <c r="J677" s="461"/>
      <c r="K677" s="463"/>
      <c r="L677" s="150"/>
      <c r="M677" s="459" t="str">
        <f t="shared" si="10"/>
        <v/>
      </c>
    </row>
    <row r="678" spans="1:13" ht="14.45" customHeight="1" x14ac:dyDescent="0.2">
      <c r="A678" s="464"/>
      <c r="B678" s="460"/>
      <c r="C678" s="461"/>
      <c r="D678" s="461"/>
      <c r="E678" s="462"/>
      <c r="F678" s="460"/>
      <c r="G678" s="461"/>
      <c r="H678" s="461"/>
      <c r="I678" s="461"/>
      <c r="J678" s="461"/>
      <c r="K678" s="463"/>
      <c r="L678" s="150"/>
      <c r="M678" s="459" t="str">
        <f t="shared" si="10"/>
        <v/>
      </c>
    </row>
    <row r="679" spans="1:13" ht="14.45" customHeight="1" x14ac:dyDescent="0.2">
      <c r="A679" s="464"/>
      <c r="B679" s="460"/>
      <c r="C679" s="461"/>
      <c r="D679" s="461"/>
      <c r="E679" s="462"/>
      <c r="F679" s="460"/>
      <c r="G679" s="461"/>
      <c r="H679" s="461"/>
      <c r="I679" s="461"/>
      <c r="J679" s="461"/>
      <c r="K679" s="463"/>
      <c r="L679" s="150"/>
      <c r="M679" s="459" t="str">
        <f t="shared" si="10"/>
        <v/>
      </c>
    </row>
    <row r="680" spans="1:13" ht="14.45" customHeight="1" x14ac:dyDescent="0.2">
      <c r="A680" s="464"/>
      <c r="B680" s="460"/>
      <c r="C680" s="461"/>
      <c r="D680" s="461"/>
      <c r="E680" s="462"/>
      <c r="F680" s="460"/>
      <c r="G680" s="461"/>
      <c r="H680" s="461"/>
      <c r="I680" s="461"/>
      <c r="J680" s="461"/>
      <c r="K680" s="463"/>
      <c r="L680" s="150"/>
      <c r="M680" s="459" t="str">
        <f t="shared" si="10"/>
        <v/>
      </c>
    </row>
    <row r="681" spans="1:13" ht="14.45" customHeight="1" x14ac:dyDescent="0.2">
      <c r="A681" s="464"/>
      <c r="B681" s="460"/>
      <c r="C681" s="461"/>
      <c r="D681" s="461"/>
      <c r="E681" s="462"/>
      <c r="F681" s="460"/>
      <c r="G681" s="461"/>
      <c r="H681" s="461"/>
      <c r="I681" s="461"/>
      <c r="J681" s="461"/>
      <c r="K681" s="463"/>
      <c r="L681" s="150"/>
      <c r="M681" s="459" t="str">
        <f t="shared" si="10"/>
        <v/>
      </c>
    </row>
    <row r="682" spans="1:13" ht="14.45" customHeight="1" x14ac:dyDescent="0.2">
      <c r="A682" s="464"/>
      <c r="B682" s="460"/>
      <c r="C682" s="461"/>
      <c r="D682" s="461"/>
      <c r="E682" s="462"/>
      <c r="F682" s="460"/>
      <c r="G682" s="461"/>
      <c r="H682" s="461"/>
      <c r="I682" s="461"/>
      <c r="J682" s="461"/>
      <c r="K682" s="463"/>
      <c r="L682" s="150"/>
      <c r="M682" s="459" t="str">
        <f t="shared" si="10"/>
        <v/>
      </c>
    </row>
    <row r="683" spans="1:13" ht="14.45" customHeight="1" x14ac:dyDescent="0.2">
      <c r="A683" s="464"/>
      <c r="B683" s="460"/>
      <c r="C683" s="461"/>
      <c r="D683" s="461"/>
      <c r="E683" s="462"/>
      <c r="F683" s="460"/>
      <c r="G683" s="461"/>
      <c r="H683" s="461"/>
      <c r="I683" s="461"/>
      <c r="J683" s="461"/>
      <c r="K683" s="463"/>
      <c r="L683" s="150"/>
      <c r="M683" s="459" t="str">
        <f t="shared" si="10"/>
        <v/>
      </c>
    </row>
    <row r="684" spans="1:13" ht="14.45" customHeight="1" x14ac:dyDescent="0.2">
      <c r="A684" s="464"/>
      <c r="B684" s="460"/>
      <c r="C684" s="461"/>
      <c r="D684" s="461"/>
      <c r="E684" s="462"/>
      <c r="F684" s="460"/>
      <c r="G684" s="461"/>
      <c r="H684" s="461"/>
      <c r="I684" s="461"/>
      <c r="J684" s="461"/>
      <c r="K684" s="463"/>
      <c r="L684" s="150"/>
      <c r="M684" s="459" t="str">
        <f t="shared" si="10"/>
        <v/>
      </c>
    </row>
    <row r="685" spans="1:13" ht="14.45" customHeight="1" x14ac:dyDescent="0.2">
      <c r="A685" s="464"/>
      <c r="B685" s="460"/>
      <c r="C685" s="461"/>
      <c r="D685" s="461"/>
      <c r="E685" s="462"/>
      <c r="F685" s="460"/>
      <c r="G685" s="461"/>
      <c r="H685" s="461"/>
      <c r="I685" s="461"/>
      <c r="J685" s="461"/>
      <c r="K685" s="463"/>
      <c r="L685" s="150"/>
      <c r="M685" s="459" t="str">
        <f t="shared" si="10"/>
        <v/>
      </c>
    </row>
    <row r="686" spans="1:13" ht="14.45" customHeight="1" x14ac:dyDescent="0.2">
      <c r="A686" s="464"/>
      <c r="B686" s="460"/>
      <c r="C686" s="461"/>
      <c r="D686" s="461"/>
      <c r="E686" s="462"/>
      <c r="F686" s="460"/>
      <c r="G686" s="461"/>
      <c r="H686" s="461"/>
      <c r="I686" s="461"/>
      <c r="J686" s="461"/>
      <c r="K686" s="463"/>
      <c r="L686" s="150"/>
      <c r="M686" s="459" t="str">
        <f t="shared" si="10"/>
        <v/>
      </c>
    </row>
    <row r="687" spans="1:13" ht="14.45" customHeight="1" x14ac:dyDescent="0.2">
      <c r="A687" s="464"/>
      <c r="B687" s="460"/>
      <c r="C687" s="461"/>
      <c r="D687" s="461"/>
      <c r="E687" s="462"/>
      <c r="F687" s="460"/>
      <c r="G687" s="461"/>
      <c r="H687" s="461"/>
      <c r="I687" s="461"/>
      <c r="J687" s="461"/>
      <c r="K687" s="463"/>
      <c r="L687" s="150"/>
      <c r="M687" s="459" t="str">
        <f t="shared" si="10"/>
        <v/>
      </c>
    </row>
    <row r="688" spans="1:13" ht="14.45" customHeight="1" x14ac:dyDescent="0.2">
      <c r="A688" s="464"/>
      <c r="B688" s="460"/>
      <c r="C688" s="461"/>
      <c r="D688" s="461"/>
      <c r="E688" s="462"/>
      <c r="F688" s="460"/>
      <c r="G688" s="461"/>
      <c r="H688" s="461"/>
      <c r="I688" s="461"/>
      <c r="J688" s="461"/>
      <c r="K688" s="463"/>
      <c r="L688" s="150"/>
      <c r="M688" s="459" t="str">
        <f t="shared" si="10"/>
        <v/>
      </c>
    </row>
    <row r="689" spans="1:13" ht="14.45" customHeight="1" x14ac:dyDescent="0.2">
      <c r="A689" s="464"/>
      <c r="B689" s="460"/>
      <c r="C689" s="461"/>
      <c r="D689" s="461"/>
      <c r="E689" s="462"/>
      <c r="F689" s="460"/>
      <c r="G689" s="461"/>
      <c r="H689" s="461"/>
      <c r="I689" s="461"/>
      <c r="J689" s="461"/>
      <c r="K689" s="463"/>
      <c r="L689" s="150"/>
      <c r="M689" s="459" t="str">
        <f t="shared" si="10"/>
        <v/>
      </c>
    </row>
    <row r="690" spans="1:13" ht="14.45" customHeight="1" x14ac:dyDescent="0.2">
      <c r="A690" s="464"/>
      <c r="B690" s="460"/>
      <c r="C690" s="461"/>
      <c r="D690" s="461"/>
      <c r="E690" s="462"/>
      <c r="F690" s="460"/>
      <c r="G690" s="461"/>
      <c r="H690" s="461"/>
      <c r="I690" s="461"/>
      <c r="J690" s="461"/>
      <c r="K690" s="463"/>
      <c r="L690" s="150"/>
      <c r="M690" s="459" t="str">
        <f t="shared" si="10"/>
        <v/>
      </c>
    </row>
    <row r="691" spans="1:13" ht="14.45" customHeight="1" x14ac:dyDescent="0.2">
      <c r="A691" s="464"/>
      <c r="B691" s="460"/>
      <c r="C691" s="461"/>
      <c r="D691" s="461"/>
      <c r="E691" s="462"/>
      <c r="F691" s="460"/>
      <c r="G691" s="461"/>
      <c r="H691" s="461"/>
      <c r="I691" s="461"/>
      <c r="J691" s="461"/>
      <c r="K691" s="463"/>
      <c r="L691" s="150"/>
      <c r="M691" s="459" t="str">
        <f t="shared" si="10"/>
        <v/>
      </c>
    </row>
    <row r="692" spans="1:13" ht="14.45" customHeight="1" x14ac:dyDescent="0.2">
      <c r="A692" s="464"/>
      <c r="B692" s="460"/>
      <c r="C692" s="461"/>
      <c r="D692" s="461"/>
      <c r="E692" s="462"/>
      <c r="F692" s="460"/>
      <c r="G692" s="461"/>
      <c r="H692" s="461"/>
      <c r="I692" s="461"/>
      <c r="J692" s="461"/>
      <c r="K692" s="463"/>
      <c r="L692" s="150"/>
      <c r="M692" s="459" t="str">
        <f t="shared" si="10"/>
        <v/>
      </c>
    </row>
    <row r="693" spans="1:13" ht="14.45" customHeight="1" x14ac:dyDescent="0.2">
      <c r="A693" s="464"/>
      <c r="B693" s="460"/>
      <c r="C693" s="461"/>
      <c r="D693" s="461"/>
      <c r="E693" s="462"/>
      <c r="F693" s="460"/>
      <c r="G693" s="461"/>
      <c r="H693" s="461"/>
      <c r="I693" s="461"/>
      <c r="J693" s="461"/>
      <c r="K693" s="463"/>
      <c r="L693" s="150"/>
      <c r="M693" s="459" t="str">
        <f t="shared" si="10"/>
        <v/>
      </c>
    </row>
    <row r="694" spans="1:13" ht="14.45" customHeight="1" x14ac:dyDescent="0.2">
      <c r="A694" s="464"/>
      <c r="B694" s="460"/>
      <c r="C694" s="461"/>
      <c r="D694" s="461"/>
      <c r="E694" s="462"/>
      <c r="F694" s="460"/>
      <c r="G694" s="461"/>
      <c r="H694" s="461"/>
      <c r="I694" s="461"/>
      <c r="J694" s="461"/>
      <c r="K694" s="463"/>
      <c r="L694" s="150"/>
      <c r="M694" s="459" t="str">
        <f t="shared" si="10"/>
        <v/>
      </c>
    </row>
    <row r="695" spans="1:13" ht="14.45" customHeight="1" x14ac:dyDescent="0.2">
      <c r="A695" s="464"/>
      <c r="B695" s="460"/>
      <c r="C695" s="461"/>
      <c r="D695" s="461"/>
      <c r="E695" s="462"/>
      <c r="F695" s="460"/>
      <c r="G695" s="461"/>
      <c r="H695" s="461"/>
      <c r="I695" s="461"/>
      <c r="J695" s="461"/>
      <c r="K695" s="463"/>
      <c r="L695" s="150"/>
      <c r="M695" s="459" t="str">
        <f t="shared" si="10"/>
        <v/>
      </c>
    </row>
    <row r="696" spans="1:13" ht="14.45" customHeight="1" x14ac:dyDescent="0.2">
      <c r="A696" s="464"/>
      <c r="B696" s="460"/>
      <c r="C696" s="461"/>
      <c r="D696" s="461"/>
      <c r="E696" s="462"/>
      <c r="F696" s="460"/>
      <c r="G696" s="461"/>
      <c r="H696" s="461"/>
      <c r="I696" s="461"/>
      <c r="J696" s="461"/>
      <c r="K696" s="463"/>
      <c r="L696" s="150"/>
      <c r="M696" s="459" t="str">
        <f t="shared" si="10"/>
        <v/>
      </c>
    </row>
    <row r="697" spans="1:13" ht="14.45" customHeight="1" x14ac:dyDescent="0.2">
      <c r="A697" s="464"/>
      <c r="B697" s="460"/>
      <c r="C697" s="461"/>
      <c r="D697" s="461"/>
      <c r="E697" s="462"/>
      <c r="F697" s="460"/>
      <c r="G697" s="461"/>
      <c r="H697" s="461"/>
      <c r="I697" s="461"/>
      <c r="J697" s="461"/>
      <c r="K697" s="463"/>
      <c r="L697" s="150"/>
      <c r="M697" s="459" t="str">
        <f t="shared" si="10"/>
        <v/>
      </c>
    </row>
    <row r="698" spans="1:13" ht="14.45" customHeight="1" x14ac:dyDescent="0.2">
      <c r="A698" s="464"/>
      <c r="B698" s="460"/>
      <c r="C698" s="461"/>
      <c r="D698" s="461"/>
      <c r="E698" s="462"/>
      <c r="F698" s="460"/>
      <c r="G698" s="461"/>
      <c r="H698" s="461"/>
      <c r="I698" s="461"/>
      <c r="J698" s="461"/>
      <c r="K698" s="463"/>
      <c r="L698" s="150"/>
      <c r="M698" s="459" t="str">
        <f t="shared" si="10"/>
        <v/>
      </c>
    </row>
    <row r="699" spans="1:13" ht="14.45" customHeight="1" x14ac:dyDescent="0.2">
      <c r="A699" s="464"/>
      <c r="B699" s="460"/>
      <c r="C699" s="461"/>
      <c r="D699" s="461"/>
      <c r="E699" s="462"/>
      <c r="F699" s="460"/>
      <c r="G699" s="461"/>
      <c r="H699" s="461"/>
      <c r="I699" s="461"/>
      <c r="J699" s="461"/>
      <c r="K699" s="463"/>
      <c r="L699" s="150"/>
      <c r="M699" s="459" t="str">
        <f t="shared" si="10"/>
        <v/>
      </c>
    </row>
    <row r="700" spans="1:13" ht="14.45" customHeight="1" x14ac:dyDescent="0.2">
      <c r="A700" s="464"/>
      <c r="B700" s="460"/>
      <c r="C700" s="461"/>
      <c r="D700" s="461"/>
      <c r="E700" s="462"/>
      <c r="F700" s="460"/>
      <c r="G700" s="461"/>
      <c r="H700" s="461"/>
      <c r="I700" s="461"/>
      <c r="J700" s="461"/>
      <c r="K700" s="463"/>
      <c r="L700" s="150"/>
      <c r="M700" s="459" t="str">
        <f t="shared" si="10"/>
        <v/>
      </c>
    </row>
    <row r="701" spans="1:13" ht="14.45" customHeight="1" x14ac:dyDescent="0.2">
      <c r="A701" s="464"/>
      <c r="B701" s="460"/>
      <c r="C701" s="461"/>
      <c r="D701" s="461"/>
      <c r="E701" s="462"/>
      <c r="F701" s="460"/>
      <c r="G701" s="461"/>
      <c r="H701" s="461"/>
      <c r="I701" s="461"/>
      <c r="J701" s="461"/>
      <c r="K701" s="463"/>
      <c r="L701" s="150"/>
      <c r="M701" s="459" t="str">
        <f t="shared" si="10"/>
        <v/>
      </c>
    </row>
    <row r="702" spans="1:13" ht="14.45" customHeight="1" x14ac:dyDescent="0.2">
      <c r="A702" s="464"/>
      <c r="B702" s="460"/>
      <c r="C702" s="461"/>
      <c r="D702" s="461"/>
      <c r="E702" s="462"/>
      <c r="F702" s="460"/>
      <c r="G702" s="461"/>
      <c r="H702" s="461"/>
      <c r="I702" s="461"/>
      <c r="J702" s="461"/>
      <c r="K702" s="463"/>
      <c r="L702" s="150"/>
      <c r="M702" s="459" t="str">
        <f t="shared" si="10"/>
        <v/>
      </c>
    </row>
    <row r="703" spans="1:13" ht="14.45" customHeight="1" x14ac:dyDescent="0.2">
      <c r="A703" s="464"/>
      <c r="B703" s="460"/>
      <c r="C703" s="461"/>
      <c r="D703" s="461"/>
      <c r="E703" s="462"/>
      <c r="F703" s="460"/>
      <c r="G703" s="461"/>
      <c r="H703" s="461"/>
      <c r="I703" s="461"/>
      <c r="J703" s="461"/>
      <c r="K703" s="463"/>
      <c r="L703" s="150"/>
      <c r="M703" s="459" t="str">
        <f t="shared" si="10"/>
        <v/>
      </c>
    </row>
    <row r="704" spans="1:13" ht="14.45" customHeight="1" x14ac:dyDescent="0.2">
      <c r="A704" s="464"/>
      <c r="B704" s="460"/>
      <c r="C704" s="461"/>
      <c r="D704" s="461"/>
      <c r="E704" s="462"/>
      <c r="F704" s="460"/>
      <c r="G704" s="461"/>
      <c r="H704" s="461"/>
      <c r="I704" s="461"/>
      <c r="J704" s="461"/>
      <c r="K704" s="463"/>
      <c r="L704" s="150"/>
      <c r="M704" s="459" t="str">
        <f t="shared" si="10"/>
        <v/>
      </c>
    </row>
    <row r="705" spans="1:13" ht="14.45" customHeight="1" x14ac:dyDescent="0.2">
      <c r="A705" s="464"/>
      <c r="B705" s="460"/>
      <c r="C705" s="461"/>
      <c r="D705" s="461"/>
      <c r="E705" s="462"/>
      <c r="F705" s="460"/>
      <c r="G705" s="461"/>
      <c r="H705" s="461"/>
      <c r="I705" s="461"/>
      <c r="J705" s="461"/>
      <c r="K705" s="463"/>
      <c r="L705" s="150"/>
      <c r="M705" s="459" t="str">
        <f t="shared" si="10"/>
        <v/>
      </c>
    </row>
    <row r="706" spans="1:13" ht="14.45" customHeight="1" x14ac:dyDescent="0.2">
      <c r="A706" s="464"/>
      <c r="B706" s="460"/>
      <c r="C706" s="461"/>
      <c r="D706" s="461"/>
      <c r="E706" s="462"/>
      <c r="F706" s="460"/>
      <c r="G706" s="461"/>
      <c r="H706" s="461"/>
      <c r="I706" s="461"/>
      <c r="J706" s="461"/>
      <c r="K706" s="463"/>
      <c r="L706" s="150"/>
      <c r="M706" s="459" t="str">
        <f t="shared" si="10"/>
        <v/>
      </c>
    </row>
    <row r="707" spans="1:13" ht="14.45" customHeight="1" x14ac:dyDescent="0.2">
      <c r="A707" s="464"/>
      <c r="B707" s="460"/>
      <c r="C707" s="461"/>
      <c r="D707" s="461"/>
      <c r="E707" s="462"/>
      <c r="F707" s="460"/>
      <c r="G707" s="461"/>
      <c r="H707" s="461"/>
      <c r="I707" s="461"/>
      <c r="J707" s="461"/>
      <c r="K707" s="463"/>
      <c r="L707" s="150"/>
      <c r="M707" s="459" t="str">
        <f t="shared" si="10"/>
        <v/>
      </c>
    </row>
    <row r="708" spans="1:13" ht="14.45" customHeight="1" x14ac:dyDescent="0.2">
      <c r="A708" s="464"/>
      <c r="B708" s="460"/>
      <c r="C708" s="461"/>
      <c r="D708" s="461"/>
      <c r="E708" s="462"/>
      <c r="F708" s="460"/>
      <c r="G708" s="461"/>
      <c r="H708" s="461"/>
      <c r="I708" s="461"/>
      <c r="J708" s="461"/>
      <c r="K708" s="463"/>
      <c r="L708" s="150"/>
      <c r="M708" s="459" t="str">
        <f t="shared" si="10"/>
        <v/>
      </c>
    </row>
    <row r="709" spans="1:13" ht="14.45" customHeight="1" x14ac:dyDescent="0.2">
      <c r="A709" s="464"/>
      <c r="B709" s="460"/>
      <c r="C709" s="461"/>
      <c r="D709" s="461"/>
      <c r="E709" s="462"/>
      <c r="F709" s="460"/>
      <c r="G709" s="461"/>
      <c r="H709" s="461"/>
      <c r="I709" s="461"/>
      <c r="J709" s="461"/>
      <c r="K709" s="463"/>
      <c r="L709" s="150"/>
      <c r="M709" s="459" t="str">
        <f t="shared" si="10"/>
        <v/>
      </c>
    </row>
    <row r="710" spans="1:13" ht="14.45" customHeight="1" x14ac:dyDescent="0.2">
      <c r="A710" s="464"/>
      <c r="B710" s="460"/>
      <c r="C710" s="461"/>
      <c r="D710" s="461"/>
      <c r="E710" s="462"/>
      <c r="F710" s="460"/>
      <c r="G710" s="461"/>
      <c r="H710" s="461"/>
      <c r="I710" s="461"/>
      <c r="J710" s="461"/>
      <c r="K710" s="463"/>
      <c r="L710" s="150"/>
      <c r="M710" s="459" t="str">
        <f t="shared" ref="M710:M773" si="11">IF(A710="HV","HV",IF(OR(LEFT(A710,16)="               5",LEFT(A710,16)="               6",LEFT(A710,16)="               7",LEFT(A710,16)="               8"),"X",""))</f>
        <v/>
      </c>
    </row>
    <row r="711" spans="1:13" ht="14.45" customHeight="1" x14ac:dyDescent="0.2">
      <c r="A711" s="464"/>
      <c r="B711" s="460"/>
      <c r="C711" s="461"/>
      <c r="D711" s="461"/>
      <c r="E711" s="462"/>
      <c r="F711" s="460"/>
      <c r="G711" s="461"/>
      <c r="H711" s="461"/>
      <c r="I711" s="461"/>
      <c r="J711" s="461"/>
      <c r="K711" s="463"/>
      <c r="L711" s="150"/>
      <c r="M711" s="459" t="str">
        <f t="shared" si="11"/>
        <v/>
      </c>
    </row>
    <row r="712" spans="1:13" ht="14.45" customHeight="1" x14ac:dyDescent="0.2">
      <c r="A712" s="464"/>
      <c r="B712" s="460"/>
      <c r="C712" s="461"/>
      <c r="D712" s="461"/>
      <c r="E712" s="462"/>
      <c r="F712" s="460"/>
      <c r="G712" s="461"/>
      <c r="H712" s="461"/>
      <c r="I712" s="461"/>
      <c r="J712" s="461"/>
      <c r="K712" s="463"/>
      <c r="L712" s="150"/>
      <c r="M712" s="459" t="str">
        <f t="shared" si="11"/>
        <v/>
      </c>
    </row>
    <row r="713" spans="1:13" ht="14.45" customHeight="1" x14ac:dyDescent="0.2">
      <c r="A713" s="464"/>
      <c r="B713" s="460"/>
      <c r="C713" s="461"/>
      <c r="D713" s="461"/>
      <c r="E713" s="462"/>
      <c r="F713" s="460"/>
      <c r="G713" s="461"/>
      <c r="H713" s="461"/>
      <c r="I713" s="461"/>
      <c r="J713" s="461"/>
      <c r="K713" s="463"/>
      <c r="L713" s="150"/>
      <c r="M713" s="459" t="str">
        <f t="shared" si="11"/>
        <v/>
      </c>
    </row>
    <row r="714" spans="1:13" ht="14.45" customHeight="1" x14ac:dyDescent="0.2">
      <c r="A714" s="464"/>
      <c r="B714" s="460"/>
      <c r="C714" s="461"/>
      <c r="D714" s="461"/>
      <c r="E714" s="462"/>
      <c r="F714" s="460"/>
      <c r="G714" s="461"/>
      <c r="H714" s="461"/>
      <c r="I714" s="461"/>
      <c r="J714" s="461"/>
      <c r="K714" s="463"/>
      <c r="L714" s="150"/>
      <c r="M714" s="459" t="str">
        <f t="shared" si="11"/>
        <v/>
      </c>
    </row>
    <row r="715" spans="1:13" ht="14.45" customHeight="1" x14ac:dyDescent="0.2">
      <c r="A715" s="464"/>
      <c r="B715" s="460"/>
      <c r="C715" s="461"/>
      <c r="D715" s="461"/>
      <c r="E715" s="462"/>
      <c r="F715" s="460"/>
      <c r="G715" s="461"/>
      <c r="H715" s="461"/>
      <c r="I715" s="461"/>
      <c r="J715" s="461"/>
      <c r="K715" s="463"/>
      <c r="L715" s="150"/>
      <c r="M715" s="459" t="str">
        <f t="shared" si="11"/>
        <v/>
      </c>
    </row>
    <row r="716" spans="1:13" ht="14.45" customHeight="1" x14ac:dyDescent="0.2">
      <c r="A716" s="464"/>
      <c r="B716" s="460"/>
      <c r="C716" s="461"/>
      <c r="D716" s="461"/>
      <c r="E716" s="462"/>
      <c r="F716" s="460"/>
      <c r="G716" s="461"/>
      <c r="H716" s="461"/>
      <c r="I716" s="461"/>
      <c r="J716" s="461"/>
      <c r="K716" s="463"/>
      <c r="L716" s="150"/>
      <c r="M716" s="459" t="str">
        <f t="shared" si="11"/>
        <v/>
      </c>
    </row>
    <row r="717" spans="1:13" ht="14.45" customHeight="1" x14ac:dyDescent="0.2">
      <c r="A717" s="464"/>
      <c r="B717" s="460"/>
      <c r="C717" s="461"/>
      <c r="D717" s="461"/>
      <c r="E717" s="462"/>
      <c r="F717" s="460"/>
      <c r="G717" s="461"/>
      <c r="H717" s="461"/>
      <c r="I717" s="461"/>
      <c r="J717" s="461"/>
      <c r="K717" s="463"/>
      <c r="L717" s="150"/>
      <c r="M717" s="459" t="str">
        <f t="shared" si="11"/>
        <v/>
      </c>
    </row>
    <row r="718" spans="1:13" ht="14.45" customHeight="1" x14ac:dyDescent="0.2">
      <c r="A718" s="464"/>
      <c r="B718" s="460"/>
      <c r="C718" s="461"/>
      <c r="D718" s="461"/>
      <c r="E718" s="462"/>
      <c r="F718" s="460"/>
      <c r="G718" s="461"/>
      <c r="H718" s="461"/>
      <c r="I718" s="461"/>
      <c r="J718" s="461"/>
      <c r="K718" s="463"/>
      <c r="L718" s="150"/>
      <c r="M718" s="459" t="str">
        <f t="shared" si="11"/>
        <v/>
      </c>
    </row>
    <row r="719" spans="1:13" ht="14.45" customHeight="1" x14ac:dyDescent="0.2">
      <c r="A719" s="464"/>
      <c r="B719" s="460"/>
      <c r="C719" s="461"/>
      <c r="D719" s="461"/>
      <c r="E719" s="462"/>
      <c r="F719" s="460"/>
      <c r="G719" s="461"/>
      <c r="H719" s="461"/>
      <c r="I719" s="461"/>
      <c r="J719" s="461"/>
      <c r="K719" s="463"/>
      <c r="L719" s="150"/>
      <c r="M719" s="459" t="str">
        <f t="shared" si="11"/>
        <v/>
      </c>
    </row>
    <row r="720" spans="1:13" ht="14.45" customHeight="1" x14ac:dyDescent="0.2">
      <c r="A720" s="464"/>
      <c r="B720" s="460"/>
      <c r="C720" s="461"/>
      <c r="D720" s="461"/>
      <c r="E720" s="462"/>
      <c r="F720" s="460"/>
      <c r="G720" s="461"/>
      <c r="H720" s="461"/>
      <c r="I720" s="461"/>
      <c r="J720" s="461"/>
      <c r="K720" s="463"/>
      <c r="L720" s="150"/>
      <c r="M720" s="459" t="str">
        <f t="shared" si="11"/>
        <v/>
      </c>
    </row>
    <row r="721" spans="1:13" ht="14.45" customHeight="1" x14ac:dyDescent="0.2">
      <c r="A721" s="464"/>
      <c r="B721" s="460"/>
      <c r="C721" s="461"/>
      <c r="D721" s="461"/>
      <c r="E721" s="462"/>
      <c r="F721" s="460"/>
      <c r="G721" s="461"/>
      <c r="H721" s="461"/>
      <c r="I721" s="461"/>
      <c r="J721" s="461"/>
      <c r="K721" s="463"/>
      <c r="L721" s="150"/>
      <c r="M721" s="459" t="str">
        <f t="shared" si="11"/>
        <v/>
      </c>
    </row>
    <row r="722" spans="1:13" ht="14.45" customHeight="1" x14ac:dyDescent="0.2">
      <c r="A722" s="464"/>
      <c r="B722" s="460"/>
      <c r="C722" s="461"/>
      <c r="D722" s="461"/>
      <c r="E722" s="462"/>
      <c r="F722" s="460"/>
      <c r="G722" s="461"/>
      <c r="H722" s="461"/>
      <c r="I722" s="461"/>
      <c r="J722" s="461"/>
      <c r="K722" s="463"/>
      <c r="L722" s="150"/>
      <c r="M722" s="459" t="str">
        <f t="shared" si="11"/>
        <v/>
      </c>
    </row>
    <row r="723" spans="1:13" ht="14.45" customHeight="1" x14ac:dyDescent="0.2">
      <c r="A723" s="464"/>
      <c r="B723" s="460"/>
      <c r="C723" s="461"/>
      <c r="D723" s="461"/>
      <c r="E723" s="462"/>
      <c r="F723" s="460"/>
      <c r="G723" s="461"/>
      <c r="H723" s="461"/>
      <c r="I723" s="461"/>
      <c r="J723" s="461"/>
      <c r="K723" s="463"/>
      <c r="L723" s="150"/>
      <c r="M723" s="459" t="str">
        <f t="shared" si="11"/>
        <v/>
      </c>
    </row>
    <row r="724" spans="1:13" ht="14.45" customHeight="1" x14ac:dyDescent="0.2">
      <c r="A724" s="464"/>
      <c r="B724" s="460"/>
      <c r="C724" s="461"/>
      <c r="D724" s="461"/>
      <c r="E724" s="462"/>
      <c r="F724" s="460"/>
      <c r="G724" s="461"/>
      <c r="H724" s="461"/>
      <c r="I724" s="461"/>
      <c r="J724" s="461"/>
      <c r="K724" s="463"/>
      <c r="L724" s="150"/>
      <c r="M724" s="459" t="str">
        <f t="shared" si="11"/>
        <v/>
      </c>
    </row>
    <row r="725" spans="1:13" ht="14.45" customHeight="1" x14ac:dyDescent="0.2">
      <c r="A725" s="464"/>
      <c r="B725" s="460"/>
      <c r="C725" s="461"/>
      <c r="D725" s="461"/>
      <c r="E725" s="462"/>
      <c r="F725" s="460"/>
      <c r="G725" s="461"/>
      <c r="H725" s="461"/>
      <c r="I725" s="461"/>
      <c r="J725" s="461"/>
      <c r="K725" s="463"/>
      <c r="L725" s="150"/>
      <c r="M725" s="459" t="str">
        <f t="shared" si="11"/>
        <v/>
      </c>
    </row>
    <row r="726" spans="1:13" ht="14.45" customHeight="1" x14ac:dyDescent="0.2">
      <c r="A726" s="464"/>
      <c r="B726" s="460"/>
      <c r="C726" s="461"/>
      <c r="D726" s="461"/>
      <c r="E726" s="462"/>
      <c r="F726" s="460"/>
      <c r="G726" s="461"/>
      <c r="H726" s="461"/>
      <c r="I726" s="461"/>
      <c r="J726" s="461"/>
      <c r="K726" s="463"/>
      <c r="L726" s="150"/>
      <c r="M726" s="459" t="str">
        <f t="shared" si="11"/>
        <v/>
      </c>
    </row>
    <row r="727" spans="1:13" ht="14.45" customHeight="1" x14ac:dyDescent="0.2">
      <c r="A727" s="464"/>
      <c r="B727" s="460"/>
      <c r="C727" s="461"/>
      <c r="D727" s="461"/>
      <c r="E727" s="462"/>
      <c r="F727" s="460"/>
      <c r="G727" s="461"/>
      <c r="H727" s="461"/>
      <c r="I727" s="461"/>
      <c r="J727" s="461"/>
      <c r="K727" s="463"/>
      <c r="L727" s="150"/>
      <c r="M727" s="459" t="str">
        <f t="shared" si="11"/>
        <v/>
      </c>
    </row>
    <row r="728" spans="1:13" ht="14.45" customHeight="1" x14ac:dyDescent="0.2">
      <c r="A728" s="464"/>
      <c r="B728" s="460"/>
      <c r="C728" s="461"/>
      <c r="D728" s="461"/>
      <c r="E728" s="462"/>
      <c r="F728" s="460"/>
      <c r="G728" s="461"/>
      <c r="H728" s="461"/>
      <c r="I728" s="461"/>
      <c r="J728" s="461"/>
      <c r="K728" s="463"/>
      <c r="L728" s="150"/>
      <c r="M728" s="459" t="str">
        <f t="shared" si="11"/>
        <v/>
      </c>
    </row>
    <row r="729" spans="1:13" ht="14.45" customHeight="1" x14ac:dyDescent="0.2">
      <c r="A729" s="464"/>
      <c r="B729" s="460"/>
      <c r="C729" s="461"/>
      <c r="D729" s="461"/>
      <c r="E729" s="462"/>
      <c r="F729" s="460"/>
      <c r="G729" s="461"/>
      <c r="H729" s="461"/>
      <c r="I729" s="461"/>
      <c r="J729" s="461"/>
      <c r="K729" s="463"/>
      <c r="L729" s="150"/>
      <c r="M729" s="459" t="str">
        <f t="shared" si="11"/>
        <v/>
      </c>
    </row>
    <row r="730" spans="1:13" ht="14.45" customHeight="1" x14ac:dyDescent="0.2">
      <c r="A730" s="464"/>
      <c r="B730" s="460"/>
      <c r="C730" s="461"/>
      <c r="D730" s="461"/>
      <c r="E730" s="462"/>
      <c r="F730" s="460"/>
      <c r="G730" s="461"/>
      <c r="H730" s="461"/>
      <c r="I730" s="461"/>
      <c r="J730" s="461"/>
      <c r="K730" s="463"/>
      <c r="L730" s="150"/>
      <c r="M730" s="459" t="str">
        <f t="shared" si="11"/>
        <v/>
      </c>
    </row>
    <row r="731" spans="1:13" ht="14.45" customHeight="1" x14ac:dyDescent="0.2">
      <c r="A731" s="464"/>
      <c r="B731" s="460"/>
      <c r="C731" s="461"/>
      <c r="D731" s="461"/>
      <c r="E731" s="462"/>
      <c r="F731" s="460"/>
      <c r="G731" s="461"/>
      <c r="H731" s="461"/>
      <c r="I731" s="461"/>
      <c r="J731" s="461"/>
      <c r="K731" s="463"/>
      <c r="L731" s="150"/>
      <c r="M731" s="459" t="str">
        <f t="shared" si="11"/>
        <v/>
      </c>
    </row>
    <row r="732" spans="1:13" ht="14.45" customHeight="1" x14ac:dyDescent="0.2">
      <c r="A732" s="464"/>
      <c r="B732" s="460"/>
      <c r="C732" s="461"/>
      <c r="D732" s="461"/>
      <c r="E732" s="462"/>
      <c r="F732" s="460"/>
      <c r="G732" s="461"/>
      <c r="H732" s="461"/>
      <c r="I732" s="461"/>
      <c r="J732" s="461"/>
      <c r="K732" s="463"/>
      <c r="L732" s="150"/>
      <c r="M732" s="459" t="str">
        <f t="shared" si="11"/>
        <v/>
      </c>
    </row>
    <row r="733" spans="1:13" ht="14.45" customHeight="1" x14ac:dyDescent="0.2">
      <c r="A733" s="464"/>
      <c r="B733" s="460"/>
      <c r="C733" s="461"/>
      <c r="D733" s="461"/>
      <c r="E733" s="462"/>
      <c r="F733" s="460"/>
      <c r="G733" s="461"/>
      <c r="H733" s="461"/>
      <c r="I733" s="461"/>
      <c r="J733" s="461"/>
      <c r="K733" s="463"/>
      <c r="L733" s="150"/>
      <c r="M733" s="459" t="str">
        <f t="shared" si="11"/>
        <v/>
      </c>
    </row>
    <row r="734" spans="1:13" ht="14.45" customHeight="1" x14ac:dyDescent="0.2">
      <c r="A734" s="464"/>
      <c r="B734" s="460"/>
      <c r="C734" s="461"/>
      <c r="D734" s="461"/>
      <c r="E734" s="462"/>
      <c r="F734" s="460"/>
      <c r="G734" s="461"/>
      <c r="H734" s="461"/>
      <c r="I734" s="461"/>
      <c r="J734" s="461"/>
      <c r="K734" s="463"/>
      <c r="L734" s="150"/>
      <c r="M734" s="459" t="str">
        <f t="shared" si="11"/>
        <v/>
      </c>
    </row>
    <row r="735" spans="1:13" ht="14.45" customHeight="1" x14ac:dyDescent="0.2">
      <c r="A735" s="464"/>
      <c r="B735" s="460"/>
      <c r="C735" s="461"/>
      <c r="D735" s="461"/>
      <c r="E735" s="462"/>
      <c r="F735" s="460"/>
      <c r="G735" s="461"/>
      <c r="H735" s="461"/>
      <c r="I735" s="461"/>
      <c r="J735" s="461"/>
      <c r="K735" s="463"/>
      <c r="L735" s="150"/>
      <c r="M735" s="459" t="str">
        <f t="shared" si="11"/>
        <v/>
      </c>
    </row>
    <row r="736" spans="1:13" ht="14.45" customHeight="1" x14ac:dyDescent="0.2">
      <c r="A736" s="464"/>
      <c r="B736" s="460"/>
      <c r="C736" s="461"/>
      <c r="D736" s="461"/>
      <c r="E736" s="462"/>
      <c r="F736" s="460"/>
      <c r="G736" s="461"/>
      <c r="H736" s="461"/>
      <c r="I736" s="461"/>
      <c r="J736" s="461"/>
      <c r="K736" s="463"/>
      <c r="L736" s="150"/>
      <c r="M736" s="459" t="str">
        <f t="shared" si="11"/>
        <v/>
      </c>
    </row>
    <row r="737" spans="1:13" ht="14.45" customHeight="1" x14ac:dyDescent="0.2">
      <c r="A737" s="464"/>
      <c r="B737" s="460"/>
      <c r="C737" s="461"/>
      <c r="D737" s="461"/>
      <c r="E737" s="462"/>
      <c r="F737" s="460"/>
      <c r="G737" s="461"/>
      <c r="H737" s="461"/>
      <c r="I737" s="461"/>
      <c r="J737" s="461"/>
      <c r="K737" s="463"/>
      <c r="L737" s="150"/>
      <c r="M737" s="459" t="str">
        <f t="shared" si="11"/>
        <v/>
      </c>
    </row>
    <row r="738" spans="1:13" ht="14.45" customHeight="1" x14ac:dyDescent="0.2">
      <c r="A738" s="464"/>
      <c r="B738" s="460"/>
      <c r="C738" s="461"/>
      <c r="D738" s="461"/>
      <c r="E738" s="462"/>
      <c r="F738" s="460"/>
      <c r="G738" s="461"/>
      <c r="H738" s="461"/>
      <c r="I738" s="461"/>
      <c r="J738" s="461"/>
      <c r="K738" s="463"/>
      <c r="L738" s="150"/>
      <c r="M738" s="459" t="str">
        <f t="shared" si="11"/>
        <v/>
      </c>
    </row>
    <row r="739" spans="1:13" ht="14.45" customHeight="1" x14ac:dyDescent="0.2">
      <c r="A739" s="464"/>
      <c r="B739" s="460"/>
      <c r="C739" s="461"/>
      <c r="D739" s="461"/>
      <c r="E739" s="462"/>
      <c r="F739" s="460"/>
      <c r="G739" s="461"/>
      <c r="H739" s="461"/>
      <c r="I739" s="461"/>
      <c r="J739" s="461"/>
      <c r="K739" s="463"/>
      <c r="L739" s="150"/>
      <c r="M739" s="459" t="str">
        <f t="shared" si="11"/>
        <v/>
      </c>
    </row>
    <row r="740" spans="1:13" ht="14.45" customHeight="1" x14ac:dyDescent="0.2">
      <c r="A740" s="464"/>
      <c r="B740" s="460"/>
      <c r="C740" s="461"/>
      <c r="D740" s="461"/>
      <c r="E740" s="462"/>
      <c r="F740" s="460"/>
      <c r="G740" s="461"/>
      <c r="H740" s="461"/>
      <c r="I740" s="461"/>
      <c r="J740" s="461"/>
      <c r="K740" s="463"/>
      <c r="L740" s="150"/>
      <c r="M740" s="459" t="str">
        <f t="shared" si="11"/>
        <v/>
      </c>
    </row>
    <row r="741" spans="1:13" ht="14.45" customHeight="1" x14ac:dyDescent="0.2">
      <c r="A741" s="464"/>
      <c r="B741" s="460"/>
      <c r="C741" s="461"/>
      <c r="D741" s="461"/>
      <c r="E741" s="462"/>
      <c r="F741" s="460"/>
      <c r="G741" s="461"/>
      <c r="H741" s="461"/>
      <c r="I741" s="461"/>
      <c r="J741" s="461"/>
      <c r="K741" s="463"/>
      <c r="L741" s="150"/>
      <c r="M741" s="459" t="str">
        <f t="shared" si="11"/>
        <v/>
      </c>
    </row>
    <row r="742" spans="1:13" ht="14.45" customHeight="1" x14ac:dyDescent="0.2">
      <c r="A742" s="464"/>
      <c r="B742" s="460"/>
      <c r="C742" s="461"/>
      <c r="D742" s="461"/>
      <c r="E742" s="462"/>
      <c r="F742" s="460"/>
      <c r="G742" s="461"/>
      <c r="H742" s="461"/>
      <c r="I742" s="461"/>
      <c r="J742" s="461"/>
      <c r="K742" s="463"/>
      <c r="L742" s="150"/>
      <c r="M742" s="459" t="str">
        <f t="shared" si="11"/>
        <v/>
      </c>
    </row>
    <row r="743" spans="1:13" ht="14.45" customHeight="1" x14ac:dyDescent="0.2">
      <c r="A743" s="464"/>
      <c r="B743" s="460"/>
      <c r="C743" s="461"/>
      <c r="D743" s="461"/>
      <c r="E743" s="462"/>
      <c r="F743" s="460"/>
      <c r="G743" s="461"/>
      <c r="H743" s="461"/>
      <c r="I743" s="461"/>
      <c r="J743" s="461"/>
      <c r="K743" s="463"/>
      <c r="L743" s="150"/>
      <c r="M743" s="459" t="str">
        <f t="shared" si="11"/>
        <v/>
      </c>
    </row>
    <row r="744" spans="1:13" ht="14.45" customHeight="1" x14ac:dyDescent="0.2">
      <c r="A744" s="464"/>
      <c r="B744" s="460"/>
      <c r="C744" s="461"/>
      <c r="D744" s="461"/>
      <c r="E744" s="462"/>
      <c r="F744" s="460"/>
      <c r="G744" s="461"/>
      <c r="H744" s="461"/>
      <c r="I744" s="461"/>
      <c r="J744" s="461"/>
      <c r="K744" s="463"/>
      <c r="L744" s="150"/>
      <c r="M744" s="459" t="str">
        <f t="shared" si="11"/>
        <v/>
      </c>
    </row>
    <row r="745" spans="1:13" ht="14.45" customHeight="1" x14ac:dyDescent="0.2">
      <c r="A745" s="464"/>
      <c r="B745" s="460"/>
      <c r="C745" s="461"/>
      <c r="D745" s="461"/>
      <c r="E745" s="462"/>
      <c r="F745" s="460"/>
      <c r="G745" s="461"/>
      <c r="H745" s="461"/>
      <c r="I745" s="461"/>
      <c r="J745" s="461"/>
      <c r="K745" s="463"/>
      <c r="L745" s="150"/>
      <c r="M745" s="459" t="str">
        <f t="shared" si="11"/>
        <v/>
      </c>
    </row>
    <row r="746" spans="1:13" ht="14.45" customHeight="1" x14ac:dyDescent="0.2">
      <c r="A746" s="464"/>
      <c r="B746" s="460"/>
      <c r="C746" s="461"/>
      <c r="D746" s="461"/>
      <c r="E746" s="462"/>
      <c r="F746" s="460"/>
      <c r="G746" s="461"/>
      <c r="H746" s="461"/>
      <c r="I746" s="461"/>
      <c r="J746" s="461"/>
      <c r="K746" s="463"/>
      <c r="L746" s="150"/>
      <c r="M746" s="459" t="str">
        <f t="shared" si="11"/>
        <v/>
      </c>
    </row>
    <row r="747" spans="1:13" ht="14.45" customHeight="1" x14ac:dyDescent="0.2">
      <c r="A747" s="464"/>
      <c r="B747" s="460"/>
      <c r="C747" s="461"/>
      <c r="D747" s="461"/>
      <c r="E747" s="462"/>
      <c r="F747" s="460"/>
      <c r="G747" s="461"/>
      <c r="H747" s="461"/>
      <c r="I747" s="461"/>
      <c r="J747" s="461"/>
      <c r="K747" s="463"/>
      <c r="L747" s="150"/>
      <c r="M747" s="459" t="str">
        <f t="shared" si="11"/>
        <v/>
      </c>
    </row>
    <row r="748" spans="1:13" ht="14.45" customHeight="1" x14ac:dyDescent="0.2">
      <c r="A748" s="464"/>
      <c r="B748" s="460"/>
      <c r="C748" s="461"/>
      <c r="D748" s="461"/>
      <c r="E748" s="462"/>
      <c r="F748" s="460"/>
      <c r="G748" s="461"/>
      <c r="H748" s="461"/>
      <c r="I748" s="461"/>
      <c r="J748" s="461"/>
      <c r="K748" s="463"/>
      <c r="L748" s="150"/>
      <c r="M748" s="459" t="str">
        <f t="shared" si="11"/>
        <v/>
      </c>
    </row>
    <row r="749" spans="1:13" ht="14.45" customHeight="1" x14ac:dyDescent="0.2">
      <c r="A749" s="464"/>
      <c r="B749" s="460"/>
      <c r="C749" s="461"/>
      <c r="D749" s="461"/>
      <c r="E749" s="462"/>
      <c r="F749" s="460"/>
      <c r="G749" s="461"/>
      <c r="H749" s="461"/>
      <c r="I749" s="461"/>
      <c r="J749" s="461"/>
      <c r="K749" s="463"/>
      <c r="L749" s="150"/>
      <c r="M749" s="459" t="str">
        <f t="shared" si="11"/>
        <v/>
      </c>
    </row>
    <row r="750" spans="1:13" ht="14.45" customHeight="1" x14ac:dyDescent="0.2">
      <c r="A750" s="464"/>
      <c r="B750" s="460"/>
      <c r="C750" s="461"/>
      <c r="D750" s="461"/>
      <c r="E750" s="462"/>
      <c r="F750" s="460"/>
      <c r="G750" s="461"/>
      <c r="H750" s="461"/>
      <c r="I750" s="461"/>
      <c r="J750" s="461"/>
      <c r="K750" s="463"/>
      <c r="L750" s="150"/>
      <c r="M750" s="459" t="str">
        <f t="shared" si="11"/>
        <v/>
      </c>
    </row>
    <row r="751" spans="1:13" ht="14.45" customHeight="1" x14ac:dyDescent="0.2">
      <c r="A751" s="464"/>
      <c r="B751" s="460"/>
      <c r="C751" s="461"/>
      <c r="D751" s="461"/>
      <c r="E751" s="462"/>
      <c r="F751" s="460"/>
      <c r="G751" s="461"/>
      <c r="H751" s="461"/>
      <c r="I751" s="461"/>
      <c r="J751" s="461"/>
      <c r="K751" s="463"/>
      <c r="L751" s="150"/>
      <c r="M751" s="459" t="str">
        <f t="shared" si="11"/>
        <v/>
      </c>
    </row>
    <row r="752" spans="1:13" ht="14.45" customHeight="1" x14ac:dyDescent="0.2">
      <c r="A752" s="464"/>
      <c r="B752" s="460"/>
      <c r="C752" s="461"/>
      <c r="D752" s="461"/>
      <c r="E752" s="462"/>
      <c r="F752" s="460"/>
      <c r="G752" s="461"/>
      <c r="H752" s="461"/>
      <c r="I752" s="461"/>
      <c r="J752" s="461"/>
      <c r="K752" s="463"/>
      <c r="L752" s="150"/>
      <c r="M752" s="459" t="str">
        <f t="shared" si="11"/>
        <v/>
      </c>
    </row>
    <row r="753" spans="1:13" ht="14.45" customHeight="1" x14ac:dyDescent="0.2">
      <c r="A753" s="464"/>
      <c r="B753" s="460"/>
      <c r="C753" s="461"/>
      <c r="D753" s="461"/>
      <c r="E753" s="462"/>
      <c r="F753" s="460"/>
      <c r="G753" s="461"/>
      <c r="H753" s="461"/>
      <c r="I753" s="461"/>
      <c r="J753" s="461"/>
      <c r="K753" s="463"/>
      <c r="L753" s="150"/>
      <c r="M753" s="459" t="str">
        <f t="shared" si="11"/>
        <v/>
      </c>
    </row>
    <row r="754" spans="1:13" ht="14.45" customHeight="1" x14ac:dyDescent="0.2">
      <c r="A754" s="464"/>
      <c r="B754" s="460"/>
      <c r="C754" s="461"/>
      <c r="D754" s="461"/>
      <c r="E754" s="462"/>
      <c r="F754" s="460"/>
      <c r="G754" s="461"/>
      <c r="H754" s="461"/>
      <c r="I754" s="461"/>
      <c r="J754" s="461"/>
      <c r="K754" s="463"/>
      <c r="L754" s="150"/>
      <c r="M754" s="459" t="str">
        <f t="shared" si="11"/>
        <v/>
      </c>
    </row>
    <row r="755" spans="1:13" ht="14.45" customHeight="1" x14ac:dyDescent="0.2">
      <c r="A755" s="464"/>
      <c r="B755" s="460"/>
      <c r="C755" s="461"/>
      <c r="D755" s="461"/>
      <c r="E755" s="462"/>
      <c r="F755" s="460"/>
      <c r="G755" s="461"/>
      <c r="H755" s="461"/>
      <c r="I755" s="461"/>
      <c r="J755" s="461"/>
      <c r="K755" s="463"/>
      <c r="L755" s="150"/>
      <c r="M755" s="459" t="str">
        <f t="shared" si="11"/>
        <v/>
      </c>
    </row>
    <row r="756" spans="1:13" ht="14.45" customHeight="1" x14ac:dyDescent="0.2">
      <c r="A756" s="464"/>
      <c r="B756" s="460"/>
      <c r="C756" s="461"/>
      <c r="D756" s="461"/>
      <c r="E756" s="462"/>
      <c r="F756" s="460"/>
      <c r="G756" s="461"/>
      <c r="H756" s="461"/>
      <c r="I756" s="461"/>
      <c r="J756" s="461"/>
      <c r="K756" s="463"/>
      <c r="L756" s="150"/>
      <c r="M756" s="459" t="str">
        <f t="shared" si="11"/>
        <v/>
      </c>
    </row>
    <row r="757" spans="1:13" ht="14.45" customHeight="1" x14ac:dyDescent="0.2">
      <c r="A757" s="464"/>
      <c r="B757" s="460"/>
      <c r="C757" s="461"/>
      <c r="D757" s="461"/>
      <c r="E757" s="462"/>
      <c r="F757" s="460"/>
      <c r="G757" s="461"/>
      <c r="H757" s="461"/>
      <c r="I757" s="461"/>
      <c r="J757" s="461"/>
      <c r="K757" s="463"/>
      <c r="L757" s="150"/>
      <c r="M757" s="459" t="str">
        <f t="shared" si="11"/>
        <v/>
      </c>
    </row>
    <row r="758" spans="1:13" ht="14.45" customHeight="1" x14ac:dyDescent="0.2">
      <c r="A758" s="464"/>
      <c r="B758" s="460"/>
      <c r="C758" s="461"/>
      <c r="D758" s="461"/>
      <c r="E758" s="462"/>
      <c r="F758" s="460"/>
      <c r="G758" s="461"/>
      <c r="H758" s="461"/>
      <c r="I758" s="461"/>
      <c r="J758" s="461"/>
      <c r="K758" s="463"/>
      <c r="L758" s="150"/>
      <c r="M758" s="459" t="str">
        <f t="shared" si="11"/>
        <v/>
      </c>
    </row>
    <row r="759" spans="1:13" ht="14.45" customHeight="1" x14ac:dyDescent="0.2">
      <c r="A759" s="464"/>
      <c r="B759" s="460"/>
      <c r="C759" s="461"/>
      <c r="D759" s="461"/>
      <c r="E759" s="462"/>
      <c r="F759" s="460"/>
      <c r="G759" s="461"/>
      <c r="H759" s="461"/>
      <c r="I759" s="461"/>
      <c r="J759" s="461"/>
      <c r="K759" s="463"/>
      <c r="L759" s="150"/>
      <c r="M759" s="459" t="str">
        <f t="shared" si="11"/>
        <v/>
      </c>
    </row>
    <row r="760" spans="1:13" ht="14.45" customHeight="1" x14ac:dyDescent="0.2">
      <c r="A760" s="464"/>
      <c r="B760" s="460"/>
      <c r="C760" s="461"/>
      <c r="D760" s="461"/>
      <c r="E760" s="462"/>
      <c r="F760" s="460"/>
      <c r="G760" s="461"/>
      <c r="H760" s="461"/>
      <c r="I760" s="461"/>
      <c r="J760" s="461"/>
      <c r="K760" s="463"/>
      <c r="L760" s="150"/>
      <c r="M760" s="459" t="str">
        <f t="shared" si="11"/>
        <v/>
      </c>
    </row>
    <row r="761" spans="1:13" ht="14.45" customHeight="1" x14ac:dyDescent="0.2">
      <c r="A761" s="464"/>
      <c r="B761" s="460"/>
      <c r="C761" s="461"/>
      <c r="D761" s="461"/>
      <c r="E761" s="462"/>
      <c r="F761" s="460"/>
      <c r="G761" s="461"/>
      <c r="H761" s="461"/>
      <c r="I761" s="461"/>
      <c r="J761" s="461"/>
      <c r="K761" s="463"/>
      <c r="L761" s="150"/>
      <c r="M761" s="459" t="str">
        <f t="shared" si="11"/>
        <v/>
      </c>
    </row>
    <row r="762" spans="1:13" ht="14.45" customHeight="1" x14ac:dyDescent="0.2">
      <c r="A762" s="464"/>
      <c r="B762" s="460"/>
      <c r="C762" s="461"/>
      <c r="D762" s="461"/>
      <c r="E762" s="462"/>
      <c r="F762" s="460"/>
      <c r="G762" s="461"/>
      <c r="H762" s="461"/>
      <c r="I762" s="461"/>
      <c r="J762" s="461"/>
      <c r="K762" s="463"/>
      <c r="L762" s="150"/>
      <c r="M762" s="459" t="str">
        <f t="shared" si="11"/>
        <v/>
      </c>
    </row>
    <row r="763" spans="1:13" ht="14.45" customHeight="1" x14ac:dyDescent="0.2">
      <c r="A763" s="464"/>
      <c r="B763" s="460"/>
      <c r="C763" s="461"/>
      <c r="D763" s="461"/>
      <c r="E763" s="462"/>
      <c r="F763" s="460"/>
      <c r="G763" s="461"/>
      <c r="H763" s="461"/>
      <c r="I763" s="461"/>
      <c r="J763" s="461"/>
      <c r="K763" s="463"/>
      <c r="L763" s="150"/>
      <c r="M763" s="459" t="str">
        <f t="shared" si="11"/>
        <v/>
      </c>
    </row>
    <row r="764" spans="1:13" ht="14.45" customHeight="1" x14ac:dyDescent="0.2">
      <c r="A764" s="464"/>
      <c r="B764" s="460"/>
      <c r="C764" s="461"/>
      <c r="D764" s="461"/>
      <c r="E764" s="462"/>
      <c r="F764" s="460"/>
      <c r="G764" s="461"/>
      <c r="H764" s="461"/>
      <c r="I764" s="461"/>
      <c r="J764" s="461"/>
      <c r="K764" s="463"/>
      <c r="L764" s="150"/>
      <c r="M764" s="459" t="str">
        <f t="shared" si="11"/>
        <v/>
      </c>
    </row>
    <row r="765" spans="1:13" ht="14.45" customHeight="1" x14ac:dyDescent="0.2">
      <c r="A765" s="464"/>
      <c r="B765" s="460"/>
      <c r="C765" s="461"/>
      <c r="D765" s="461"/>
      <c r="E765" s="462"/>
      <c r="F765" s="460"/>
      <c r="G765" s="461"/>
      <c r="H765" s="461"/>
      <c r="I765" s="461"/>
      <c r="J765" s="461"/>
      <c r="K765" s="463"/>
      <c r="L765" s="150"/>
      <c r="M765" s="459" t="str">
        <f t="shared" si="11"/>
        <v/>
      </c>
    </row>
    <row r="766" spans="1:13" ht="14.45" customHeight="1" x14ac:dyDescent="0.2">
      <c r="A766" s="464"/>
      <c r="B766" s="460"/>
      <c r="C766" s="461"/>
      <c r="D766" s="461"/>
      <c r="E766" s="462"/>
      <c r="F766" s="460"/>
      <c r="G766" s="461"/>
      <c r="H766" s="461"/>
      <c r="I766" s="461"/>
      <c r="J766" s="461"/>
      <c r="K766" s="463"/>
      <c r="L766" s="150"/>
      <c r="M766" s="459" t="str">
        <f t="shared" si="11"/>
        <v/>
      </c>
    </row>
    <row r="767" spans="1:13" ht="14.45" customHeight="1" x14ac:dyDescent="0.2">
      <c r="A767" s="464"/>
      <c r="B767" s="460"/>
      <c r="C767" s="461"/>
      <c r="D767" s="461"/>
      <c r="E767" s="462"/>
      <c r="F767" s="460"/>
      <c r="G767" s="461"/>
      <c r="H767" s="461"/>
      <c r="I767" s="461"/>
      <c r="J767" s="461"/>
      <c r="K767" s="463"/>
      <c r="L767" s="150"/>
      <c r="M767" s="459" t="str">
        <f t="shared" si="11"/>
        <v/>
      </c>
    </row>
    <row r="768" spans="1:13" ht="14.45" customHeight="1" x14ac:dyDescent="0.2">
      <c r="A768" s="464"/>
      <c r="B768" s="460"/>
      <c r="C768" s="461"/>
      <c r="D768" s="461"/>
      <c r="E768" s="462"/>
      <c r="F768" s="460"/>
      <c r="G768" s="461"/>
      <c r="H768" s="461"/>
      <c r="I768" s="461"/>
      <c r="J768" s="461"/>
      <c r="K768" s="463"/>
      <c r="L768" s="150"/>
      <c r="M768" s="459" t="str">
        <f t="shared" si="11"/>
        <v/>
      </c>
    </row>
    <row r="769" spans="1:13" ht="14.45" customHeight="1" x14ac:dyDescent="0.2">
      <c r="A769" s="464"/>
      <c r="B769" s="460"/>
      <c r="C769" s="461"/>
      <c r="D769" s="461"/>
      <c r="E769" s="462"/>
      <c r="F769" s="460"/>
      <c r="G769" s="461"/>
      <c r="H769" s="461"/>
      <c r="I769" s="461"/>
      <c r="J769" s="461"/>
      <c r="K769" s="463"/>
      <c r="L769" s="150"/>
      <c r="M769" s="459" t="str">
        <f t="shared" si="11"/>
        <v/>
      </c>
    </row>
    <row r="770" spans="1:13" ht="14.45" customHeight="1" x14ac:dyDescent="0.2">
      <c r="A770" s="464"/>
      <c r="B770" s="460"/>
      <c r="C770" s="461"/>
      <c r="D770" s="461"/>
      <c r="E770" s="462"/>
      <c r="F770" s="460"/>
      <c r="G770" s="461"/>
      <c r="H770" s="461"/>
      <c r="I770" s="461"/>
      <c r="J770" s="461"/>
      <c r="K770" s="463"/>
      <c r="L770" s="150"/>
      <c r="M770" s="459" t="str">
        <f t="shared" si="11"/>
        <v/>
      </c>
    </row>
    <row r="771" spans="1:13" ht="14.45" customHeight="1" x14ac:dyDescent="0.2">
      <c r="A771" s="464"/>
      <c r="B771" s="460"/>
      <c r="C771" s="461"/>
      <c r="D771" s="461"/>
      <c r="E771" s="462"/>
      <c r="F771" s="460"/>
      <c r="G771" s="461"/>
      <c r="H771" s="461"/>
      <c r="I771" s="461"/>
      <c r="J771" s="461"/>
      <c r="K771" s="463"/>
      <c r="L771" s="150"/>
      <c r="M771" s="459" t="str">
        <f t="shared" si="11"/>
        <v/>
      </c>
    </row>
    <row r="772" spans="1:13" ht="14.45" customHeight="1" x14ac:dyDescent="0.2">
      <c r="A772" s="464"/>
      <c r="B772" s="460"/>
      <c r="C772" s="461"/>
      <c r="D772" s="461"/>
      <c r="E772" s="462"/>
      <c r="F772" s="460"/>
      <c r="G772" s="461"/>
      <c r="H772" s="461"/>
      <c r="I772" s="461"/>
      <c r="J772" s="461"/>
      <c r="K772" s="463"/>
      <c r="L772" s="150"/>
      <c r="M772" s="459" t="str">
        <f t="shared" si="11"/>
        <v/>
      </c>
    </row>
    <row r="773" spans="1:13" ht="14.45" customHeight="1" x14ac:dyDescent="0.2">
      <c r="A773" s="464"/>
      <c r="B773" s="460"/>
      <c r="C773" s="461"/>
      <c r="D773" s="461"/>
      <c r="E773" s="462"/>
      <c r="F773" s="460"/>
      <c r="G773" s="461"/>
      <c r="H773" s="461"/>
      <c r="I773" s="461"/>
      <c r="J773" s="461"/>
      <c r="K773" s="463"/>
      <c r="L773" s="150"/>
      <c r="M773" s="459" t="str">
        <f t="shared" si="11"/>
        <v/>
      </c>
    </row>
    <row r="774" spans="1:13" ht="14.45" customHeight="1" x14ac:dyDescent="0.2">
      <c r="A774" s="464"/>
      <c r="B774" s="460"/>
      <c r="C774" s="461"/>
      <c r="D774" s="461"/>
      <c r="E774" s="462"/>
      <c r="F774" s="460"/>
      <c r="G774" s="461"/>
      <c r="H774" s="461"/>
      <c r="I774" s="461"/>
      <c r="J774" s="461"/>
      <c r="K774" s="463"/>
      <c r="L774" s="150"/>
      <c r="M774" s="459" t="str">
        <f t="shared" ref="M774:M818" si="12">IF(A774="HV","HV",IF(OR(LEFT(A774,16)="               5",LEFT(A774,16)="               6",LEFT(A774,16)="               7",LEFT(A774,16)="               8"),"X",""))</f>
        <v/>
      </c>
    </row>
    <row r="775" spans="1:13" ht="14.45" customHeight="1" x14ac:dyDescent="0.2">
      <c r="A775" s="464"/>
      <c r="B775" s="460"/>
      <c r="C775" s="461"/>
      <c r="D775" s="461"/>
      <c r="E775" s="462"/>
      <c r="F775" s="460"/>
      <c r="G775" s="461"/>
      <c r="H775" s="461"/>
      <c r="I775" s="461"/>
      <c r="J775" s="461"/>
      <c r="K775" s="463"/>
      <c r="L775" s="150"/>
      <c r="M775" s="459" t="str">
        <f t="shared" si="12"/>
        <v/>
      </c>
    </row>
    <row r="776" spans="1:13" ht="14.45" customHeight="1" x14ac:dyDescent="0.2">
      <c r="A776" s="464"/>
      <c r="B776" s="460"/>
      <c r="C776" s="461"/>
      <c r="D776" s="461"/>
      <c r="E776" s="462"/>
      <c r="F776" s="460"/>
      <c r="G776" s="461"/>
      <c r="H776" s="461"/>
      <c r="I776" s="461"/>
      <c r="J776" s="461"/>
      <c r="K776" s="463"/>
      <c r="L776" s="150"/>
      <c r="M776" s="459" t="str">
        <f t="shared" si="12"/>
        <v/>
      </c>
    </row>
    <row r="777" spans="1:13" ht="14.45" customHeight="1" x14ac:dyDescent="0.2">
      <c r="A777" s="464"/>
      <c r="B777" s="460"/>
      <c r="C777" s="461"/>
      <c r="D777" s="461"/>
      <c r="E777" s="462"/>
      <c r="F777" s="460"/>
      <c r="G777" s="461"/>
      <c r="H777" s="461"/>
      <c r="I777" s="461"/>
      <c r="J777" s="461"/>
      <c r="K777" s="463"/>
      <c r="L777" s="150"/>
      <c r="M777" s="459" t="str">
        <f t="shared" si="12"/>
        <v/>
      </c>
    </row>
    <row r="778" spans="1:13" ht="14.45" customHeight="1" x14ac:dyDescent="0.2">
      <c r="A778" s="464"/>
      <c r="B778" s="460"/>
      <c r="C778" s="461"/>
      <c r="D778" s="461"/>
      <c r="E778" s="462"/>
      <c r="F778" s="460"/>
      <c r="G778" s="461"/>
      <c r="H778" s="461"/>
      <c r="I778" s="461"/>
      <c r="J778" s="461"/>
      <c r="K778" s="463"/>
      <c r="L778" s="150"/>
      <c r="M778" s="459" t="str">
        <f t="shared" si="12"/>
        <v/>
      </c>
    </row>
    <row r="779" spans="1:13" ht="14.45" customHeight="1" x14ac:dyDescent="0.2">
      <c r="A779" s="464"/>
      <c r="B779" s="460"/>
      <c r="C779" s="461"/>
      <c r="D779" s="461"/>
      <c r="E779" s="462"/>
      <c r="F779" s="460"/>
      <c r="G779" s="461"/>
      <c r="H779" s="461"/>
      <c r="I779" s="461"/>
      <c r="J779" s="461"/>
      <c r="K779" s="463"/>
      <c r="L779" s="150"/>
      <c r="M779" s="459" t="str">
        <f t="shared" si="12"/>
        <v/>
      </c>
    </row>
    <row r="780" spans="1:13" ht="14.45" customHeight="1" x14ac:dyDescent="0.2">
      <c r="A780" s="464"/>
      <c r="B780" s="460"/>
      <c r="C780" s="461"/>
      <c r="D780" s="461"/>
      <c r="E780" s="462"/>
      <c r="F780" s="460"/>
      <c r="G780" s="461"/>
      <c r="H780" s="461"/>
      <c r="I780" s="461"/>
      <c r="J780" s="461"/>
      <c r="K780" s="463"/>
      <c r="L780" s="150"/>
      <c r="M780" s="459" t="str">
        <f t="shared" si="12"/>
        <v/>
      </c>
    </row>
    <row r="781" spans="1:13" ht="14.45" customHeight="1" x14ac:dyDescent="0.2">
      <c r="A781" s="464"/>
      <c r="B781" s="460"/>
      <c r="C781" s="461"/>
      <c r="D781" s="461"/>
      <c r="E781" s="462"/>
      <c r="F781" s="460"/>
      <c r="G781" s="461"/>
      <c r="H781" s="461"/>
      <c r="I781" s="461"/>
      <c r="J781" s="461"/>
      <c r="K781" s="463"/>
      <c r="L781" s="150"/>
      <c r="M781" s="459" t="str">
        <f t="shared" si="12"/>
        <v/>
      </c>
    </row>
    <row r="782" spans="1:13" ht="14.45" customHeight="1" x14ac:dyDescent="0.2">
      <c r="A782" s="464"/>
      <c r="B782" s="460"/>
      <c r="C782" s="461"/>
      <c r="D782" s="461"/>
      <c r="E782" s="462"/>
      <c r="F782" s="460"/>
      <c r="G782" s="461"/>
      <c r="H782" s="461"/>
      <c r="I782" s="461"/>
      <c r="J782" s="461"/>
      <c r="K782" s="463"/>
      <c r="L782" s="150"/>
      <c r="M782" s="459" t="str">
        <f t="shared" si="12"/>
        <v/>
      </c>
    </row>
    <row r="783" spans="1:13" ht="14.45" customHeight="1" x14ac:dyDescent="0.2">
      <c r="A783" s="464"/>
      <c r="B783" s="460"/>
      <c r="C783" s="461"/>
      <c r="D783" s="461"/>
      <c r="E783" s="462"/>
      <c r="F783" s="460"/>
      <c r="G783" s="461"/>
      <c r="H783" s="461"/>
      <c r="I783" s="461"/>
      <c r="J783" s="461"/>
      <c r="K783" s="463"/>
      <c r="L783" s="150"/>
      <c r="M783" s="459" t="str">
        <f t="shared" si="12"/>
        <v/>
      </c>
    </row>
    <row r="784" spans="1:13" ht="14.45" customHeight="1" x14ac:dyDescent="0.2">
      <c r="A784" s="464"/>
      <c r="B784" s="460"/>
      <c r="C784" s="461"/>
      <c r="D784" s="461"/>
      <c r="E784" s="462"/>
      <c r="F784" s="460"/>
      <c r="G784" s="461"/>
      <c r="H784" s="461"/>
      <c r="I784" s="461"/>
      <c r="J784" s="461"/>
      <c r="K784" s="463"/>
      <c r="L784" s="150"/>
      <c r="M784" s="459" t="str">
        <f t="shared" si="12"/>
        <v/>
      </c>
    </row>
    <row r="785" spans="1:13" ht="14.45" customHeight="1" x14ac:dyDescent="0.2">
      <c r="A785" s="464"/>
      <c r="B785" s="460"/>
      <c r="C785" s="461"/>
      <c r="D785" s="461"/>
      <c r="E785" s="462"/>
      <c r="F785" s="460"/>
      <c r="G785" s="461"/>
      <c r="H785" s="461"/>
      <c r="I785" s="461"/>
      <c r="J785" s="461"/>
      <c r="K785" s="463"/>
      <c r="L785" s="150"/>
      <c r="M785" s="459" t="str">
        <f t="shared" si="12"/>
        <v/>
      </c>
    </row>
    <row r="786" spans="1:13" ht="14.45" customHeight="1" x14ac:dyDescent="0.2">
      <c r="A786" s="464"/>
      <c r="B786" s="460"/>
      <c r="C786" s="461"/>
      <c r="D786" s="461"/>
      <c r="E786" s="462"/>
      <c r="F786" s="460"/>
      <c r="G786" s="461"/>
      <c r="H786" s="461"/>
      <c r="I786" s="461"/>
      <c r="J786" s="461"/>
      <c r="K786" s="463"/>
      <c r="L786" s="150"/>
      <c r="M786" s="459" t="str">
        <f t="shared" si="12"/>
        <v/>
      </c>
    </row>
    <row r="787" spans="1:13" ht="14.45" customHeight="1" x14ac:dyDescent="0.2">
      <c r="A787" s="464"/>
      <c r="B787" s="460"/>
      <c r="C787" s="461"/>
      <c r="D787" s="461"/>
      <c r="E787" s="462"/>
      <c r="F787" s="460"/>
      <c r="G787" s="461"/>
      <c r="H787" s="461"/>
      <c r="I787" s="461"/>
      <c r="J787" s="461"/>
      <c r="K787" s="463"/>
      <c r="L787" s="150"/>
      <c r="M787" s="459" t="str">
        <f t="shared" si="12"/>
        <v/>
      </c>
    </row>
    <row r="788" spans="1:13" ht="14.45" customHeight="1" x14ac:dyDescent="0.2">
      <c r="A788" s="464"/>
      <c r="B788" s="460"/>
      <c r="C788" s="461"/>
      <c r="D788" s="461"/>
      <c r="E788" s="462"/>
      <c r="F788" s="460"/>
      <c r="G788" s="461"/>
      <c r="H788" s="461"/>
      <c r="I788" s="461"/>
      <c r="J788" s="461"/>
      <c r="K788" s="463"/>
      <c r="L788" s="150"/>
      <c r="M788" s="459" t="str">
        <f t="shared" si="12"/>
        <v/>
      </c>
    </row>
    <row r="789" spans="1:13" ht="14.45" customHeight="1" x14ac:dyDescent="0.2">
      <c r="A789" s="464"/>
      <c r="B789" s="460"/>
      <c r="C789" s="461"/>
      <c r="D789" s="461"/>
      <c r="E789" s="462"/>
      <c r="F789" s="460"/>
      <c r="G789" s="461"/>
      <c r="H789" s="461"/>
      <c r="I789" s="461"/>
      <c r="J789" s="461"/>
      <c r="K789" s="463"/>
      <c r="L789" s="150"/>
      <c r="M789" s="459" t="str">
        <f t="shared" si="12"/>
        <v/>
      </c>
    </row>
    <row r="790" spans="1:13" ht="14.45" customHeight="1" x14ac:dyDescent="0.2">
      <c r="A790" s="464"/>
      <c r="B790" s="460"/>
      <c r="C790" s="461"/>
      <c r="D790" s="461"/>
      <c r="E790" s="462"/>
      <c r="F790" s="460"/>
      <c r="G790" s="461"/>
      <c r="H790" s="461"/>
      <c r="I790" s="461"/>
      <c r="J790" s="461"/>
      <c r="K790" s="463"/>
      <c r="L790" s="150"/>
      <c r="M790" s="459" t="str">
        <f t="shared" si="12"/>
        <v/>
      </c>
    </row>
    <row r="791" spans="1:13" ht="14.45" customHeight="1" x14ac:dyDescent="0.2">
      <c r="A791" s="464"/>
      <c r="B791" s="460"/>
      <c r="C791" s="461"/>
      <c r="D791" s="461"/>
      <c r="E791" s="462"/>
      <c r="F791" s="460"/>
      <c r="G791" s="461"/>
      <c r="H791" s="461"/>
      <c r="I791" s="461"/>
      <c r="J791" s="461"/>
      <c r="K791" s="463"/>
      <c r="L791" s="150"/>
      <c r="M791" s="459" t="str">
        <f t="shared" si="12"/>
        <v/>
      </c>
    </row>
    <row r="792" spans="1:13" ht="14.45" customHeight="1" x14ac:dyDescent="0.2">
      <c r="A792" s="464"/>
      <c r="B792" s="460"/>
      <c r="C792" s="461"/>
      <c r="D792" s="461"/>
      <c r="E792" s="462"/>
      <c r="F792" s="460"/>
      <c r="G792" s="461"/>
      <c r="H792" s="461"/>
      <c r="I792" s="461"/>
      <c r="J792" s="461"/>
      <c r="K792" s="463"/>
      <c r="L792" s="150"/>
      <c r="M792" s="459" t="str">
        <f t="shared" si="12"/>
        <v/>
      </c>
    </row>
    <row r="793" spans="1:13" ht="14.45" customHeight="1" x14ac:dyDescent="0.2">
      <c r="A793" s="464"/>
      <c r="B793" s="460"/>
      <c r="C793" s="461"/>
      <c r="D793" s="461"/>
      <c r="E793" s="462"/>
      <c r="F793" s="460"/>
      <c r="G793" s="461"/>
      <c r="H793" s="461"/>
      <c r="I793" s="461"/>
      <c r="J793" s="461"/>
      <c r="K793" s="463"/>
      <c r="L793" s="150"/>
      <c r="M793" s="459" t="str">
        <f t="shared" si="12"/>
        <v/>
      </c>
    </row>
    <row r="794" spans="1:13" ht="14.45" customHeight="1" x14ac:dyDescent="0.2">
      <c r="A794" s="464"/>
      <c r="B794" s="460"/>
      <c r="C794" s="461"/>
      <c r="D794" s="461"/>
      <c r="E794" s="462"/>
      <c r="F794" s="460"/>
      <c r="G794" s="461"/>
      <c r="H794" s="461"/>
      <c r="I794" s="461"/>
      <c r="J794" s="461"/>
      <c r="K794" s="463"/>
      <c r="L794" s="150"/>
      <c r="M794" s="459" t="str">
        <f t="shared" si="12"/>
        <v/>
      </c>
    </row>
    <row r="795" spans="1:13" ht="14.45" customHeight="1" x14ac:dyDescent="0.2">
      <c r="A795" s="464"/>
      <c r="B795" s="460"/>
      <c r="C795" s="461"/>
      <c r="D795" s="461"/>
      <c r="E795" s="462"/>
      <c r="F795" s="460"/>
      <c r="G795" s="461"/>
      <c r="H795" s="461"/>
      <c r="I795" s="461"/>
      <c r="J795" s="461"/>
      <c r="K795" s="463"/>
      <c r="L795" s="150"/>
      <c r="M795" s="459" t="str">
        <f t="shared" si="12"/>
        <v/>
      </c>
    </row>
    <row r="796" spans="1:13" ht="14.45" customHeight="1" x14ac:dyDescent="0.2">
      <c r="A796" s="464"/>
      <c r="B796" s="460"/>
      <c r="C796" s="461"/>
      <c r="D796" s="461"/>
      <c r="E796" s="462"/>
      <c r="F796" s="460"/>
      <c r="G796" s="461"/>
      <c r="H796" s="461"/>
      <c r="I796" s="461"/>
      <c r="J796" s="461"/>
      <c r="K796" s="463"/>
      <c r="L796" s="150"/>
      <c r="M796" s="459" t="str">
        <f t="shared" si="12"/>
        <v/>
      </c>
    </row>
    <row r="797" spans="1:13" ht="14.45" customHeight="1" x14ac:dyDescent="0.2">
      <c r="A797" s="464"/>
      <c r="B797" s="460"/>
      <c r="C797" s="461"/>
      <c r="D797" s="461"/>
      <c r="E797" s="462"/>
      <c r="F797" s="460"/>
      <c r="G797" s="461"/>
      <c r="H797" s="461"/>
      <c r="I797" s="461"/>
      <c r="J797" s="461"/>
      <c r="K797" s="463"/>
      <c r="L797" s="150"/>
      <c r="M797" s="459" t="str">
        <f t="shared" si="12"/>
        <v/>
      </c>
    </row>
    <row r="798" spans="1:13" ht="14.45" customHeight="1" x14ac:dyDescent="0.2">
      <c r="A798" s="464"/>
      <c r="B798" s="460"/>
      <c r="C798" s="461"/>
      <c r="D798" s="461"/>
      <c r="E798" s="462"/>
      <c r="F798" s="460"/>
      <c r="G798" s="461"/>
      <c r="H798" s="461"/>
      <c r="I798" s="461"/>
      <c r="J798" s="461"/>
      <c r="K798" s="463"/>
      <c r="L798" s="150"/>
      <c r="M798" s="459" t="str">
        <f t="shared" si="12"/>
        <v/>
      </c>
    </row>
    <row r="799" spans="1:13" ht="14.45" customHeight="1" x14ac:dyDescent="0.2">
      <c r="A799" s="464"/>
      <c r="B799" s="460"/>
      <c r="C799" s="461"/>
      <c r="D799" s="461"/>
      <c r="E799" s="462"/>
      <c r="F799" s="460"/>
      <c r="G799" s="461"/>
      <c r="H799" s="461"/>
      <c r="I799" s="461"/>
      <c r="J799" s="461"/>
      <c r="K799" s="463"/>
      <c r="L799" s="150"/>
      <c r="M799" s="459" t="str">
        <f t="shared" si="12"/>
        <v/>
      </c>
    </row>
    <row r="800" spans="1:13" ht="14.45" customHeight="1" x14ac:dyDescent="0.2">
      <c r="A800" s="464"/>
      <c r="B800" s="460"/>
      <c r="C800" s="461"/>
      <c r="D800" s="461"/>
      <c r="E800" s="462"/>
      <c r="F800" s="460"/>
      <c r="G800" s="461"/>
      <c r="H800" s="461"/>
      <c r="I800" s="461"/>
      <c r="J800" s="461"/>
      <c r="K800" s="463"/>
      <c r="L800" s="150"/>
      <c r="M800" s="459" t="str">
        <f t="shared" si="12"/>
        <v/>
      </c>
    </row>
    <row r="801" spans="1:13" ht="14.45" customHeight="1" x14ac:dyDescent="0.2">
      <c r="A801" s="464"/>
      <c r="B801" s="460"/>
      <c r="C801" s="461"/>
      <c r="D801" s="461"/>
      <c r="E801" s="462"/>
      <c r="F801" s="460"/>
      <c r="G801" s="461"/>
      <c r="H801" s="461"/>
      <c r="I801" s="461"/>
      <c r="J801" s="461"/>
      <c r="K801" s="463"/>
      <c r="L801" s="150"/>
      <c r="M801" s="459" t="str">
        <f t="shared" si="12"/>
        <v/>
      </c>
    </row>
    <row r="802" spans="1:13" ht="14.45" customHeight="1" x14ac:dyDescent="0.2">
      <c r="A802" s="464"/>
      <c r="B802" s="460"/>
      <c r="C802" s="461"/>
      <c r="D802" s="461"/>
      <c r="E802" s="462"/>
      <c r="F802" s="460"/>
      <c r="G802" s="461"/>
      <c r="H802" s="461"/>
      <c r="I802" s="461"/>
      <c r="J802" s="461"/>
      <c r="K802" s="463"/>
      <c r="L802" s="150"/>
      <c r="M802" s="459" t="str">
        <f t="shared" si="12"/>
        <v/>
      </c>
    </row>
    <row r="803" spans="1:13" ht="14.45" customHeight="1" x14ac:dyDescent="0.2">
      <c r="A803" s="464"/>
      <c r="B803" s="460"/>
      <c r="C803" s="461"/>
      <c r="D803" s="461"/>
      <c r="E803" s="462"/>
      <c r="F803" s="460"/>
      <c r="G803" s="461"/>
      <c r="H803" s="461"/>
      <c r="I803" s="461"/>
      <c r="J803" s="461"/>
      <c r="K803" s="463"/>
      <c r="L803" s="150"/>
      <c r="M803" s="459" t="str">
        <f t="shared" si="12"/>
        <v/>
      </c>
    </row>
    <row r="804" spans="1:13" ht="14.45" customHeight="1" x14ac:dyDescent="0.2">
      <c r="A804" s="464"/>
      <c r="B804" s="460"/>
      <c r="C804" s="461"/>
      <c r="D804" s="461"/>
      <c r="E804" s="462"/>
      <c r="F804" s="460"/>
      <c r="G804" s="461"/>
      <c r="H804" s="461"/>
      <c r="I804" s="461"/>
      <c r="J804" s="461"/>
      <c r="K804" s="463"/>
      <c r="L804" s="150"/>
      <c r="M804" s="459" t="str">
        <f t="shared" si="12"/>
        <v/>
      </c>
    </row>
    <row r="805" spans="1:13" ht="14.45" customHeight="1" x14ac:dyDescent="0.2">
      <c r="A805" s="464"/>
      <c r="B805" s="460"/>
      <c r="C805" s="461"/>
      <c r="D805" s="461"/>
      <c r="E805" s="462"/>
      <c r="F805" s="460"/>
      <c r="G805" s="461"/>
      <c r="H805" s="461"/>
      <c r="I805" s="461"/>
      <c r="J805" s="461"/>
      <c r="K805" s="463"/>
      <c r="L805" s="150"/>
      <c r="M805" s="459" t="str">
        <f t="shared" si="12"/>
        <v/>
      </c>
    </row>
    <row r="806" spans="1:13" ht="14.45" customHeight="1" x14ac:dyDescent="0.2">
      <c r="A806" s="464"/>
      <c r="B806" s="460"/>
      <c r="C806" s="461"/>
      <c r="D806" s="461"/>
      <c r="E806" s="462"/>
      <c r="F806" s="460"/>
      <c r="G806" s="461"/>
      <c r="H806" s="461"/>
      <c r="I806" s="461"/>
      <c r="J806" s="461"/>
      <c r="K806" s="463"/>
      <c r="L806" s="150"/>
      <c r="M806" s="459" t="str">
        <f t="shared" si="12"/>
        <v/>
      </c>
    </row>
    <row r="807" spans="1:13" ht="14.45" customHeight="1" x14ac:dyDescent="0.2">
      <c r="A807" s="464"/>
      <c r="B807" s="460"/>
      <c r="C807" s="461"/>
      <c r="D807" s="461"/>
      <c r="E807" s="462"/>
      <c r="F807" s="460"/>
      <c r="G807" s="461"/>
      <c r="H807" s="461"/>
      <c r="I807" s="461"/>
      <c r="J807" s="461"/>
      <c r="K807" s="463"/>
      <c r="L807" s="150"/>
      <c r="M807" s="459" t="str">
        <f t="shared" si="12"/>
        <v/>
      </c>
    </row>
    <row r="808" spans="1:13" ht="14.45" customHeight="1" x14ac:dyDescent="0.2">
      <c r="A808" s="464"/>
      <c r="B808" s="460"/>
      <c r="C808" s="461"/>
      <c r="D808" s="461"/>
      <c r="E808" s="462"/>
      <c r="F808" s="460"/>
      <c r="G808" s="461"/>
      <c r="H808" s="461"/>
      <c r="I808" s="461"/>
      <c r="J808" s="461"/>
      <c r="K808" s="463"/>
      <c r="L808" s="150"/>
      <c r="M808" s="459" t="str">
        <f t="shared" si="12"/>
        <v/>
      </c>
    </row>
    <row r="809" spans="1:13" ht="14.45" customHeight="1" x14ac:dyDescent="0.2">
      <c r="A809" s="464"/>
      <c r="B809" s="460"/>
      <c r="C809" s="461"/>
      <c r="D809" s="461"/>
      <c r="E809" s="462"/>
      <c r="F809" s="460"/>
      <c r="G809" s="461"/>
      <c r="H809" s="461"/>
      <c r="I809" s="461"/>
      <c r="J809" s="461"/>
      <c r="K809" s="463"/>
      <c r="L809" s="150"/>
      <c r="M809" s="459" t="str">
        <f t="shared" si="12"/>
        <v/>
      </c>
    </row>
    <row r="810" spans="1:13" ht="14.45" customHeight="1" x14ac:dyDescent="0.2">
      <c r="A810" s="464"/>
      <c r="B810" s="460"/>
      <c r="C810" s="461"/>
      <c r="D810" s="461"/>
      <c r="E810" s="462"/>
      <c r="F810" s="460"/>
      <c r="G810" s="461"/>
      <c r="H810" s="461"/>
      <c r="I810" s="461"/>
      <c r="J810" s="461"/>
      <c r="K810" s="463"/>
      <c r="L810" s="150"/>
      <c r="M810" s="459" t="str">
        <f t="shared" si="12"/>
        <v/>
      </c>
    </row>
    <row r="811" spans="1:13" ht="14.45" customHeight="1" x14ac:dyDescent="0.2">
      <c r="A811" s="464"/>
      <c r="B811" s="460"/>
      <c r="C811" s="461"/>
      <c r="D811" s="461"/>
      <c r="E811" s="462"/>
      <c r="F811" s="460"/>
      <c r="G811" s="461"/>
      <c r="H811" s="461"/>
      <c r="I811" s="461"/>
      <c r="J811" s="461"/>
      <c r="K811" s="463"/>
      <c r="L811" s="150"/>
      <c r="M811" s="459" t="str">
        <f t="shared" si="12"/>
        <v/>
      </c>
    </row>
    <row r="812" spans="1:13" ht="14.45" customHeight="1" x14ac:dyDescent="0.2">
      <c r="A812" s="464"/>
      <c r="B812" s="460"/>
      <c r="C812" s="461"/>
      <c r="D812" s="461"/>
      <c r="E812" s="462"/>
      <c r="F812" s="460"/>
      <c r="G812" s="461"/>
      <c r="H812" s="461"/>
      <c r="I812" s="461"/>
      <c r="J812" s="461"/>
      <c r="K812" s="463"/>
      <c r="L812" s="150"/>
      <c r="M812" s="459" t="str">
        <f t="shared" si="12"/>
        <v/>
      </c>
    </row>
    <row r="813" spans="1:13" ht="14.45" customHeight="1" x14ac:dyDescent="0.2">
      <c r="A813" s="464"/>
      <c r="B813" s="460"/>
      <c r="C813" s="461"/>
      <c r="D813" s="461"/>
      <c r="E813" s="462"/>
      <c r="F813" s="460"/>
      <c r="G813" s="461"/>
      <c r="H813" s="461"/>
      <c r="I813" s="461"/>
      <c r="J813" s="461"/>
      <c r="K813" s="463"/>
      <c r="L813" s="150"/>
      <c r="M813" s="459" t="str">
        <f t="shared" si="12"/>
        <v/>
      </c>
    </row>
    <row r="814" spans="1:13" ht="14.45" customHeight="1" x14ac:dyDescent="0.2">
      <c r="A814" s="464"/>
      <c r="B814" s="460"/>
      <c r="C814" s="461"/>
      <c r="D814" s="461"/>
      <c r="E814" s="462"/>
      <c r="F814" s="460"/>
      <c r="G814" s="461"/>
      <c r="H814" s="461"/>
      <c r="I814" s="461"/>
      <c r="J814" s="461"/>
      <c r="K814" s="463"/>
      <c r="L814" s="150"/>
      <c r="M814" s="459" t="str">
        <f t="shared" si="12"/>
        <v/>
      </c>
    </row>
    <row r="815" spans="1:13" ht="14.45" customHeight="1" x14ac:dyDescent="0.2">
      <c r="A815" s="464"/>
      <c r="B815" s="460"/>
      <c r="C815" s="461"/>
      <c r="D815" s="461"/>
      <c r="E815" s="462"/>
      <c r="F815" s="460"/>
      <c r="G815" s="461"/>
      <c r="H815" s="461"/>
      <c r="I815" s="461"/>
      <c r="J815" s="461"/>
      <c r="K815" s="463"/>
      <c r="L815" s="150"/>
      <c r="M815" s="459" t="str">
        <f t="shared" si="12"/>
        <v/>
      </c>
    </row>
    <row r="816" spans="1:13" ht="14.45" customHeight="1" x14ac:dyDescent="0.2">
      <c r="A816" s="464"/>
      <c r="B816" s="460"/>
      <c r="C816" s="461"/>
      <c r="D816" s="461"/>
      <c r="E816" s="462"/>
      <c r="F816" s="460"/>
      <c r="G816" s="461"/>
      <c r="H816" s="461"/>
      <c r="I816" s="461"/>
      <c r="J816" s="461"/>
      <c r="K816" s="463"/>
      <c r="L816" s="150"/>
      <c r="M816" s="459" t="str">
        <f t="shared" si="12"/>
        <v/>
      </c>
    </row>
    <row r="817" spans="1:13" ht="14.45" customHeight="1" x14ac:dyDescent="0.2">
      <c r="A817" s="464"/>
      <c r="B817" s="460"/>
      <c r="C817" s="461"/>
      <c r="D817" s="461"/>
      <c r="E817" s="462"/>
      <c r="F817" s="460"/>
      <c r="G817" s="461"/>
      <c r="H817" s="461"/>
      <c r="I817" s="461"/>
      <c r="J817" s="461"/>
      <c r="K817" s="463"/>
      <c r="L817" s="150"/>
      <c r="M817" s="459" t="str">
        <f t="shared" si="12"/>
        <v/>
      </c>
    </row>
    <row r="818" spans="1:13" ht="14.45" customHeight="1" x14ac:dyDescent="0.2">
      <c r="A818" s="464"/>
      <c r="B818" s="460"/>
      <c r="C818" s="461"/>
      <c r="D818" s="461"/>
      <c r="E818" s="462"/>
      <c r="F818" s="460"/>
      <c r="G818" s="461"/>
      <c r="H818" s="461"/>
      <c r="I818" s="461"/>
      <c r="J818" s="461"/>
      <c r="K818" s="463"/>
      <c r="L818" s="150"/>
      <c r="M818" s="459" t="str">
        <f t="shared" si="12"/>
        <v/>
      </c>
    </row>
  </sheetData>
  <autoFilter ref="A5" xr:uid="{00000000-0009-0000-0000-000006000000}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conditionalFormatting sqref="A23:K818">
    <cfRule type="expression" dxfId="56" priority="3">
      <formula>$M23="HV"</formula>
    </cfRule>
    <cfRule type="expression" dxfId="55" priority="4">
      <formula>$M23="X"</formula>
    </cfRule>
  </conditionalFormatting>
  <conditionalFormatting sqref="A6:K22">
    <cfRule type="expression" dxfId="54" priority="1">
      <formula>$M6="HV"</formula>
    </cfRule>
    <cfRule type="expression" dxfId="53" priority="2">
      <formula>$M6="X"</formula>
    </cfRule>
  </conditionalFormatting>
  <hyperlinks>
    <hyperlink ref="A2" location="Obsah!A1" display="Zpět na Obsah  KL 01  1.-4.měsíc" xr:uid="{B5B0A971-959F-4055-8C93-CCA044438E26}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9">
    <tabColor theme="3" tint="0.39997558519241921"/>
    <pageSetUpPr fitToPage="1"/>
  </sheetPr>
  <dimension ref="A1:J20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207" customWidth="1"/>
    <col min="2" max="2" width="61.140625" style="207" customWidth="1"/>
    <col min="3" max="3" width="9.5703125" style="129" hidden="1" customWidth="1" outlineLevel="1"/>
    <col min="4" max="4" width="9.5703125" style="208" customWidth="1" collapsed="1"/>
    <col min="5" max="5" width="2.28515625" style="208" customWidth="1"/>
    <col min="6" max="6" width="9.5703125" style="209" customWidth="1"/>
    <col min="7" max="7" width="9.5703125" style="206" customWidth="1"/>
    <col min="8" max="9" width="9.5703125" style="129" customWidth="1"/>
    <col min="10" max="10" width="0" style="129" hidden="1" customWidth="1"/>
    <col min="11" max="16384" width="8.85546875" style="129"/>
  </cols>
  <sheetData>
    <row r="1" spans="1:10" ht="18.600000000000001" customHeight="1" thickBot="1" x14ac:dyDescent="0.35">
      <c r="A1" s="359" t="s">
        <v>136</v>
      </c>
      <c r="B1" s="360"/>
      <c r="C1" s="360"/>
      <c r="D1" s="360"/>
      <c r="E1" s="360"/>
      <c r="F1" s="360"/>
      <c r="G1" s="330"/>
      <c r="H1" s="361"/>
      <c r="I1" s="361"/>
    </row>
    <row r="2" spans="1:10" ht="14.45" customHeight="1" thickBot="1" x14ac:dyDescent="0.25">
      <c r="A2" s="231" t="s">
        <v>265</v>
      </c>
      <c r="B2" s="205"/>
      <c r="C2" s="205"/>
      <c r="D2" s="205"/>
      <c r="E2" s="205"/>
      <c r="F2" s="205"/>
    </row>
    <row r="3" spans="1:10" ht="14.45" customHeight="1" thickBot="1" x14ac:dyDescent="0.25">
      <c r="A3" s="231"/>
      <c r="B3" s="270"/>
      <c r="C3" s="269">
        <v>2019</v>
      </c>
      <c r="D3" s="238">
        <v>2020</v>
      </c>
      <c r="E3" s="7"/>
      <c r="F3" s="338">
        <v>2021</v>
      </c>
      <c r="G3" s="356"/>
      <c r="H3" s="356"/>
      <c r="I3" s="339"/>
    </row>
    <row r="4" spans="1:10" ht="14.45" customHeight="1" thickBot="1" x14ac:dyDescent="0.25">
      <c r="A4" s="242" t="s">
        <v>0</v>
      </c>
      <c r="B4" s="243" t="s">
        <v>190</v>
      </c>
      <c r="C4" s="357" t="s">
        <v>72</v>
      </c>
      <c r="D4" s="358"/>
      <c r="E4" s="244"/>
      <c r="F4" s="239" t="s">
        <v>72</v>
      </c>
      <c r="G4" s="240" t="s">
        <v>73</v>
      </c>
      <c r="H4" s="240" t="s">
        <v>67</v>
      </c>
      <c r="I4" s="241" t="s">
        <v>74</v>
      </c>
    </row>
    <row r="5" spans="1:10" ht="14.45" customHeight="1" x14ac:dyDescent="0.2">
      <c r="A5" s="465" t="s">
        <v>477</v>
      </c>
      <c r="B5" s="466" t="s">
        <v>478</v>
      </c>
      <c r="C5" s="467" t="s">
        <v>266</v>
      </c>
      <c r="D5" s="467" t="s">
        <v>266</v>
      </c>
      <c r="E5" s="467"/>
      <c r="F5" s="467" t="s">
        <v>266</v>
      </c>
      <c r="G5" s="467" t="s">
        <v>266</v>
      </c>
      <c r="H5" s="467" t="s">
        <v>266</v>
      </c>
      <c r="I5" s="468" t="s">
        <v>266</v>
      </c>
      <c r="J5" s="469" t="s">
        <v>68</v>
      </c>
    </row>
    <row r="6" spans="1:10" ht="14.45" customHeight="1" x14ac:dyDescent="0.2">
      <c r="A6" s="465" t="s">
        <v>477</v>
      </c>
      <c r="B6" s="466" t="s">
        <v>479</v>
      </c>
      <c r="C6" s="467">
        <v>148.7593</v>
      </c>
      <c r="D6" s="467">
        <v>285.5222599999999</v>
      </c>
      <c r="E6" s="467"/>
      <c r="F6" s="467">
        <v>322.42397</v>
      </c>
      <c r="G6" s="467">
        <v>0</v>
      </c>
      <c r="H6" s="467">
        <v>322.42397</v>
      </c>
      <c r="I6" s="468" t="s">
        <v>266</v>
      </c>
      <c r="J6" s="469" t="s">
        <v>1</v>
      </c>
    </row>
    <row r="7" spans="1:10" ht="14.45" customHeight="1" x14ac:dyDescent="0.2">
      <c r="A7" s="465" t="s">
        <v>477</v>
      </c>
      <c r="B7" s="466" t="s">
        <v>480</v>
      </c>
      <c r="C7" s="467">
        <v>0</v>
      </c>
      <c r="D7" s="467">
        <v>12.60336</v>
      </c>
      <c r="E7" s="467"/>
      <c r="F7" s="467">
        <v>0</v>
      </c>
      <c r="G7" s="467">
        <v>0</v>
      </c>
      <c r="H7" s="467">
        <v>0</v>
      </c>
      <c r="I7" s="468" t="s">
        <v>266</v>
      </c>
      <c r="J7" s="469" t="s">
        <v>1</v>
      </c>
    </row>
    <row r="8" spans="1:10" ht="14.45" customHeight="1" x14ac:dyDescent="0.2">
      <c r="A8" s="465" t="s">
        <v>477</v>
      </c>
      <c r="B8" s="466" t="s">
        <v>481</v>
      </c>
      <c r="C8" s="467">
        <v>148.7593</v>
      </c>
      <c r="D8" s="467">
        <v>298.12561999999991</v>
      </c>
      <c r="E8" s="467"/>
      <c r="F8" s="467">
        <v>322.42397</v>
      </c>
      <c r="G8" s="467">
        <v>0</v>
      </c>
      <c r="H8" s="467">
        <v>322.42397</v>
      </c>
      <c r="I8" s="468" t="s">
        <v>266</v>
      </c>
      <c r="J8" s="469" t="s">
        <v>482</v>
      </c>
    </row>
    <row r="10" spans="1:10" ht="14.45" customHeight="1" x14ac:dyDescent="0.2">
      <c r="A10" s="465" t="s">
        <v>477</v>
      </c>
      <c r="B10" s="466" t="s">
        <v>478</v>
      </c>
      <c r="C10" s="467" t="s">
        <v>266</v>
      </c>
      <c r="D10" s="467" t="s">
        <v>266</v>
      </c>
      <c r="E10" s="467"/>
      <c r="F10" s="467" t="s">
        <v>266</v>
      </c>
      <c r="G10" s="467" t="s">
        <v>266</v>
      </c>
      <c r="H10" s="467" t="s">
        <v>266</v>
      </c>
      <c r="I10" s="468" t="s">
        <v>266</v>
      </c>
      <c r="J10" s="469" t="s">
        <v>68</v>
      </c>
    </row>
    <row r="11" spans="1:10" ht="14.45" customHeight="1" x14ac:dyDescent="0.2">
      <c r="A11" s="465" t="s">
        <v>483</v>
      </c>
      <c r="B11" s="466" t="s">
        <v>484</v>
      </c>
      <c r="C11" s="467" t="s">
        <v>266</v>
      </c>
      <c r="D11" s="467" t="s">
        <v>266</v>
      </c>
      <c r="E11" s="467"/>
      <c r="F11" s="467" t="s">
        <v>266</v>
      </c>
      <c r="G11" s="467" t="s">
        <v>266</v>
      </c>
      <c r="H11" s="467" t="s">
        <v>266</v>
      </c>
      <c r="I11" s="468" t="s">
        <v>266</v>
      </c>
      <c r="J11" s="469" t="s">
        <v>0</v>
      </c>
    </row>
    <row r="12" spans="1:10" ht="14.45" customHeight="1" x14ac:dyDescent="0.2">
      <c r="A12" s="465" t="s">
        <v>483</v>
      </c>
      <c r="B12" s="466" t="s">
        <v>479</v>
      </c>
      <c r="C12" s="467">
        <v>148.7593</v>
      </c>
      <c r="D12" s="467">
        <v>285.24819999999988</v>
      </c>
      <c r="E12" s="467"/>
      <c r="F12" s="467">
        <v>322.10496000000001</v>
      </c>
      <c r="G12" s="467">
        <v>0</v>
      </c>
      <c r="H12" s="467">
        <v>322.10496000000001</v>
      </c>
      <c r="I12" s="468" t="s">
        <v>266</v>
      </c>
      <c r="J12" s="469" t="s">
        <v>1</v>
      </c>
    </row>
    <row r="13" spans="1:10" ht="14.45" customHeight="1" x14ac:dyDescent="0.2">
      <c r="A13" s="465" t="s">
        <v>483</v>
      </c>
      <c r="B13" s="466" t="s">
        <v>480</v>
      </c>
      <c r="C13" s="467">
        <v>0</v>
      </c>
      <c r="D13" s="467">
        <v>12.60336</v>
      </c>
      <c r="E13" s="467"/>
      <c r="F13" s="467">
        <v>0</v>
      </c>
      <c r="G13" s="467">
        <v>0</v>
      </c>
      <c r="H13" s="467">
        <v>0</v>
      </c>
      <c r="I13" s="468" t="s">
        <v>266</v>
      </c>
      <c r="J13" s="469" t="s">
        <v>1</v>
      </c>
    </row>
    <row r="14" spans="1:10" ht="14.45" customHeight="1" x14ac:dyDescent="0.2">
      <c r="A14" s="465" t="s">
        <v>483</v>
      </c>
      <c r="B14" s="466" t="s">
        <v>485</v>
      </c>
      <c r="C14" s="467">
        <v>148.7593</v>
      </c>
      <c r="D14" s="467">
        <v>297.85155999999989</v>
      </c>
      <c r="E14" s="467"/>
      <c r="F14" s="467">
        <v>322.10496000000001</v>
      </c>
      <c r="G14" s="467">
        <v>0</v>
      </c>
      <c r="H14" s="467">
        <v>322.10496000000001</v>
      </c>
      <c r="I14" s="468" t="s">
        <v>266</v>
      </c>
      <c r="J14" s="469" t="s">
        <v>486</v>
      </c>
    </row>
    <row r="15" spans="1:10" ht="14.45" customHeight="1" x14ac:dyDescent="0.2">
      <c r="A15" s="465" t="s">
        <v>266</v>
      </c>
      <c r="B15" s="466" t="s">
        <v>266</v>
      </c>
      <c r="C15" s="467" t="s">
        <v>266</v>
      </c>
      <c r="D15" s="467" t="s">
        <v>266</v>
      </c>
      <c r="E15" s="467"/>
      <c r="F15" s="467" t="s">
        <v>266</v>
      </c>
      <c r="G15" s="467" t="s">
        <v>266</v>
      </c>
      <c r="H15" s="467" t="s">
        <v>266</v>
      </c>
      <c r="I15" s="468" t="s">
        <v>266</v>
      </c>
      <c r="J15" s="469" t="s">
        <v>487</v>
      </c>
    </row>
    <row r="16" spans="1:10" ht="14.45" customHeight="1" x14ac:dyDescent="0.2">
      <c r="A16" s="465" t="s">
        <v>488</v>
      </c>
      <c r="B16" s="466" t="s">
        <v>489</v>
      </c>
      <c r="C16" s="467" t="s">
        <v>266</v>
      </c>
      <c r="D16" s="467" t="s">
        <v>266</v>
      </c>
      <c r="E16" s="467"/>
      <c r="F16" s="467" t="s">
        <v>266</v>
      </c>
      <c r="G16" s="467" t="s">
        <v>266</v>
      </c>
      <c r="H16" s="467" t="s">
        <v>266</v>
      </c>
      <c r="I16" s="468" t="s">
        <v>266</v>
      </c>
      <c r="J16" s="469" t="s">
        <v>0</v>
      </c>
    </row>
    <row r="17" spans="1:10" ht="14.45" customHeight="1" x14ac:dyDescent="0.2">
      <c r="A17" s="465" t="s">
        <v>488</v>
      </c>
      <c r="B17" s="466" t="s">
        <v>479</v>
      </c>
      <c r="C17" s="467">
        <v>0</v>
      </c>
      <c r="D17" s="467">
        <v>0.27406000000000003</v>
      </c>
      <c r="E17" s="467"/>
      <c r="F17" s="467">
        <v>0.31901000000000002</v>
      </c>
      <c r="G17" s="467">
        <v>0</v>
      </c>
      <c r="H17" s="467">
        <v>0.31901000000000002</v>
      </c>
      <c r="I17" s="468" t="s">
        <v>266</v>
      </c>
      <c r="J17" s="469" t="s">
        <v>1</v>
      </c>
    </row>
    <row r="18" spans="1:10" ht="14.45" customHeight="1" x14ac:dyDescent="0.2">
      <c r="A18" s="465" t="s">
        <v>488</v>
      </c>
      <c r="B18" s="466" t="s">
        <v>490</v>
      </c>
      <c r="C18" s="467">
        <v>0</v>
      </c>
      <c r="D18" s="467">
        <v>0.27406000000000003</v>
      </c>
      <c r="E18" s="467"/>
      <c r="F18" s="467">
        <v>0.31901000000000002</v>
      </c>
      <c r="G18" s="467">
        <v>0</v>
      </c>
      <c r="H18" s="467">
        <v>0.31901000000000002</v>
      </c>
      <c r="I18" s="468" t="s">
        <v>266</v>
      </c>
      <c r="J18" s="469" t="s">
        <v>486</v>
      </c>
    </row>
    <row r="19" spans="1:10" ht="14.45" customHeight="1" x14ac:dyDescent="0.2">
      <c r="A19" s="465" t="s">
        <v>266</v>
      </c>
      <c r="B19" s="466" t="s">
        <v>266</v>
      </c>
      <c r="C19" s="467" t="s">
        <v>266</v>
      </c>
      <c r="D19" s="467" t="s">
        <v>266</v>
      </c>
      <c r="E19" s="467"/>
      <c r="F19" s="467" t="s">
        <v>266</v>
      </c>
      <c r="G19" s="467" t="s">
        <v>266</v>
      </c>
      <c r="H19" s="467" t="s">
        <v>266</v>
      </c>
      <c r="I19" s="468" t="s">
        <v>266</v>
      </c>
      <c r="J19" s="469" t="s">
        <v>487</v>
      </c>
    </row>
    <row r="20" spans="1:10" ht="14.45" customHeight="1" x14ac:dyDescent="0.2">
      <c r="A20" s="465" t="s">
        <v>477</v>
      </c>
      <c r="B20" s="466" t="s">
        <v>481</v>
      </c>
      <c r="C20" s="467">
        <v>148.7593</v>
      </c>
      <c r="D20" s="467">
        <v>298.12561999999991</v>
      </c>
      <c r="E20" s="467"/>
      <c r="F20" s="467">
        <v>322.42397</v>
      </c>
      <c r="G20" s="467">
        <v>0</v>
      </c>
      <c r="H20" s="467">
        <v>322.42397</v>
      </c>
      <c r="I20" s="468" t="s">
        <v>266</v>
      </c>
      <c r="J20" s="469" t="s">
        <v>482</v>
      </c>
    </row>
  </sheetData>
  <mergeCells count="3">
    <mergeCell ref="F3:I3"/>
    <mergeCell ref="C4:D4"/>
    <mergeCell ref="A1:I1"/>
  </mergeCells>
  <conditionalFormatting sqref="F9 F21:F65537">
    <cfRule type="cellIs" dxfId="52" priority="18" stopIfTrue="1" operator="greaterThan">
      <formula>1</formula>
    </cfRule>
  </conditionalFormatting>
  <conditionalFormatting sqref="H5:H8">
    <cfRule type="expression" dxfId="51" priority="14">
      <formula>$H5&gt;0</formula>
    </cfRule>
  </conditionalFormatting>
  <conditionalFormatting sqref="I5:I8">
    <cfRule type="expression" dxfId="50" priority="15">
      <formula>$I5&gt;1</formula>
    </cfRule>
  </conditionalFormatting>
  <conditionalFormatting sqref="B5:B8">
    <cfRule type="expression" dxfId="49" priority="11">
      <formula>OR($J5="NS",$J5="SumaNS",$J5="Účet")</formula>
    </cfRule>
  </conditionalFormatting>
  <conditionalFormatting sqref="B5:D8 F5:I8">
    <cfRule type="expression" dxfId="48" priority="17">
      <formula>AND($J5&lt;&gt;"",$J5&lt;&gt;"mezeraKL")</formula>
    </cfRule>
  </conditionalFormatting>
  <conditionalFormatting sqref="B5:D8 F5:I8">
    <cfRule type="expression" dxfId="47" priority="12">
      <formula>OR($J5="KL",$J5="SumaKL")</formula>
    </cfRule>
    <cfRule type="expression" priority="16" stopIfTrue="1">
      <formula>OR($J5="mezeraNS",$J5="mezeraKL")</formula>
    </cfRule>
  </conditionalFormatting>
  <conditionalFormatting sqref="F5:I8 B5:D8">
    <cfRule type="expression" dxfId="46" priority="13">
      <formula>OR($J5="SumaNS",$J5="NS")</formula>
    </cfRule>
  </conditionalFormatting>
  <conditionalFormatting sqref="A5:A8">
    <cfRule type="expression" dxfId="45" priority="9">
      <formula>AND($J5&lt;&gt;"mezeraKL",$J5&lt;&gt;"")</formula>
    </cfRule>
  </conditionalFormatting>
  <conditionalFormatting sqref="A5:A8">
    <cfRule type="expression" dxfId="44" priority="10">
      <formula>AND($J5&lt;&gt;"",$J5&lt;&gt;"mezeraKL")</formula>
    </cfRule>
  </conditionalFormatting>
  <conditionalFormatting sqref="H10:H20">
    <cfRule type="expression" dxfId="43" priority="5">
      <formula>$H10&gt;0</formula>
    </cfRule>
  </conditionalFormatting>
  <conditionalFormatting sqref="A10:A20">
    <cfRule type="expression" dxfId="42" priority="2">
      <formula>AND($J10&lt;&gt;"mezeraKL",$J10&lt;&gt;"")</formula>
    </cfRule>
  </conditionalFormatting>
  <conditionalFormatting sqref="I10:I20">
    <cfRule type="expression" dxfId="41" priority="6">
      <formula>$I10&gt;1</formula>
    </cfRule>
  </conditionalFormatting>
  <conditionalFormatting sqref="B10:B20">
    <cfRule type="expression" dxfId="40" priority="1">
      <formula>OR($J10="NS",$J10="SumaNS",$J10="Účet")</formula>
    </cfRule>
  </conditionalFormatting>
  <conditionalFormatting sqref="A10:D20 F10:I20">
    <cfRule type="expression" dxfId="39" priority="8">
      <formula>AND($J10&lt;&gt;"",$J10&lt;&gt;"mezeraKL")</formula>
    </cfRule>
  </conditionalFormatting>
  <conditionalFormatting sqref="B10:D20 F10:I20">
    <cfRule type="expression" dxfId="38" priority="3">
      <formula>OR($J10="KL",$J10="SumaKL")</formula>
    </cfRule>
    <cfRule type="expression" priority="7" stopIfTrue="1">
      <formula>OR($J10="mezeraNS",$J10="mezeraKL")</formula>
    </cfRule>
  </conditionalFormatting>
  <conditionalFormatting sqref="B10:D20 F10:I20">
    <cfRule type="expression" dxfId="37" priority="4">
      <formula>OR($J10="SumaNS",$J10="NS")</formula>
    </cfRule>
  </conditionalFormatting>
  <hyperlinks>
    <hyperlink ref="A2" location="Obsah!A1" display="Zpět na Obsah  KL 01  1.-4.měsíc" xr:uid="{C1350CCC-3C8E-4AE5-A0BC-B7FCC111713F}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List10">
    <tabColor theme="0" tint="-0.249977111117893"/>
    <pageSetUpPr fitToPage="1"/>
  </sheetPr>
  <dimension ref="A1:N39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ColWidth="8.85546875" defaultRowHeight="14.45" customHeight="1" outlineLevelCol="1" x14ac:dyDescent="0.2"/>
  <cols>
    <col min="1" max="1" width="6.7109375" style="129" hidden="1" customWidth="1" outlineLevel="1"/>
    <col min="2" max="2" width="28.28515625" style="129" hidden="1" customWidth="1" outlineLevel="1"/>
    <col min="3" max="3" width="5.28515625" style="208" bestFit="1" customWidth="1" collapsed="1"/>
    <col min="4" max="4" width="18.7109375" style="212" customWidth="1"/>
    <col min="5" max="5" width="9" style="274" bestFit="1" customWidth="1"/>
    <col min="6" max="6" width="18.7109375" style="212" customWidth="1"/>
    <col min="7" max="7" width="5" style="208" customWidth="1"/>
    <col min="8" max="8" width="12.42578125" style="208" hidden="1" customWidth="1" outlineLevel="1"/>
    <col min="9" max="9" width="8.5703125" style="208" hidden="1" customWidth="1" outlineLevel="1"/>
    <col min="10" max="10" width="25.7109375" style="208" customWidth="1" collapsed="1"/>
    <col min="11" max="11" width="8.7109375" style="208" customWidth="1"/>
    <col min="12" max="13" width="7.7109375" style="206" customWidth="1"/>
    <col min="14" max="14" width="12.7109375" style="206" customWidth="1"/>
    <col min="15" max="16384" width="8.85546875" style="129"/>
  </cols>
  <sheetData>
    <row r="1" spans="1:14" ht="18.600000000000001" customHeight="1" thickBot="1" x14ac:dyDescent="0.35">
      <c r="A1" s="366" t="s">
        <v>159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</row>
    <row r="2" spans="1:14" ht="14.45" customHeight="1" thickBot="1" x14ac:dyDescent="0.25">
      <c r="A2" s="231" t="s">
        <v>265</v>
      </c>
      <c r="B2" s="62"/>
      <c r="C2" s="210"/>
      <c r="D2" s="210"/>
      <c r="E2" s="273"/>
      <c r="F2" s="210"/>
      <c r="G2" s="210"/>
      <c r="H2" s="210"/>
      <c r="I2" s="210"/>
      <c r="J2" s="210"/>
      <c r="K2" s="210"/>
      <c r="L2" s="211"/>
      <c r="M2" s="211"/>
      <c r="N2" s="211"/>
    </row>
    <row r="3" spans="1:14" ht="14.45" customHeight="1" thickBot="1" x14ac:dyDescent="0.25">
      <c r="A3" s="62"/>
      <c r="B3" s="62"/>
      <c r="C3" s="362"/>
      <c r="D3" s="363"/>
      <c r="E3" s="363"/>
      <c r="F3" s="363"/>
      <c r="G3" s="363"/>
      <c r="H3" s="363"/>
      <c r="I3" s="363"/>
      <c r="J3" s="364" t="s">
        <v>127</v>
      </c>
      <c r="K3" s="365"/>
      <c r="L3" s="98">
        <f>IF(M3&lt;&gt;0,N3/M3,0)</f>
        <v>2737.7370623166771</v>
      </c>
      <c r="M3" s="98">
        <f>SUBTOTAL(9,M5:M1048576)</f>
        <v>117</v>
      </c>
      <c r="N3" s="99">
        <f>SUBTOTAL(9,N5:N1048576)</f>
        <v>320315.2362910512</v>
      </c>
    </row>
    <row r="4" spans="1:14" s="207" customFormat="1" ht="14.45" customHeight="1" thickBot="1" x14ac:dyDescent="0.25">
      <c r="A4" s="470" t="s">
        <v>4</v>
      </c>
      <c r="B4" s="471" t="s">
        <v>5</v>
      </c>
      <c r="C4" s="471" t="s">
        <v>0</v>
      </c>
      <c r="D4" s="471" t="s">
        <v>6</v>
      </c>
      <c r="E4" s="472" t="s">
        <v>7</v>
      </c>
      <c r="F4" s="471" t="s">
        <v>1</v>
      </c>
      <c r="G4" s="471" t="s">
        <v>8</v>
      </c>
      <c r="H4" s="471" t="s">
        <v>9</v>
      </c>
      <c r="I4" s="471" t="s">
        <v>10</v>
      </c>
      <c r="J4" s="473" t="s">
        <v>11</v>
      </c>
      <c r="K4" s="473" t="s">
        <v>12</v>
      </c>
      <c r="L4" s="474" t="s">
        <v>141</v>
      </c>
      <c r="M4" s="474" t="s">
        <v>13</v>
      </c>
      <c r="N4" s="475" t="s">
        <v>155</v>
      </c>
    </row>
    <row r="5" spans="1:14" ht="14.45" customHeight="1" x14ac:dyDescent="0.2">
      <c r="A5" s="476" t="s">
        <v>477</v>
      </c>
      <c r="B5" s="477" t="s">
        <v>478</v>
      </c>
      <c r="C5" s="478" t="s">
        <v>483</v>
      </c>
      <c r="D5" s="479" t="s">
        <v>484</v>
      </c>
      <c r="E5" s="480">
        <v>50113001</v>
      </c>
      <c r="F5" s="479" t="s">
        <v>491</v>
      </c>
      <c r="G5" s="478" t="s">
        <v>492</v>
      </c>
      <c r="H5" s="478">
        <v>184256</v>
      </c>
      <c r="I5" s="478">
        <v>84256</v>
      </c>
      <c r="J5" s="478" t="s">
        <v>493</v>
      </c>
      <c r="K5" s="478" t="s">
        <v>494</v>
      </c>
      <c r="L5" s="481">
        <v>30.57</v>
      </c>
      <c r="M5" s="481">
        <v>1</v>
      </c>
      <c r="N5" s="482">
        <v>30.57</v>
      </c>
    </row>
    <row r="6" spans="1:14" ht="14.45" customHeight="1" x14ac:dyDescent="0.2">
      <c r="A6" s="483" t="s">
        <v>477</v>
      </c>
      <c r="B6" s="484" t="s">
        <v>478</v>
      </c>
      <c r="C6" s="485" t="s">
        <v>483</v>
      </c>
      <c r="D6" s="486" t="s">
        <v>484</v>
      </c>
      <c r="E6" s="487">
        <v>50113001</v>
      </c>
      <c r="F6" s="486" t="s">
        <v>491</v>
      </c>
      <c r="G6" s="485" t="s">
        <v>492</v>
      </c>
      <c r="H6" s="485">
        <v>148888</v>
      </c>
      <c r="I6" s="485">
        <v>48888</v>
      </c>
      <c r="J6" s="485" t="s">
        <v>495</v>
      </c>
      <c r="K6" s="485" t="s">
        <v>496</v>
      </c>
      <c r="L6" s="488">
        <v>67.560000000000016</v>
      </c>
      <c r="M6" s="488">
        <v>2</v>
      </c>
      <c r="N6" s="489">
        <v>135.12000000000003</v>
      </c>
    </row>
    <row r="7" spans="1:14" ht="14.45" customHeight="1" x14ac:dyDescent="0.2">
      <c r="A7" s="483" t="s">
        <v>477</v>
      </c>
      <c r="B7" s="484" t="s">
        <v>478</v>
      </c>
      <c r="C7" s="485" t="s">
        <v>483</v>
      </c>
      <c r="D7" s="486" t="s">
        <v>484</v>
      </c>
      <c r="E7" s="487">
        <v>50113001</v>
      </c>
      <c r="F7" s="486" t="s">
        <v>491</v>
      </c>
      <c r="G7" s="485" t="s">
        <v>492</v>
      </c>
      <c r="H7" s="485">
        <v>162320</v>
      </c>
      <c r="I7" s="485">
        <v>62320</v>
      </c>
      <c r="J7" s="485" t="s">
        <v>497</v>
      </c>
      <c r="K7" s="485" t="s">
        <v>498</v>
      </c>
      <c r="L7" s="488">
        <v>82.73</v>
      </c>
      <c r="M7" s="488">
        <v>1</v>
      </c>
      <c r="N7" s="489">
        <v>82.73</v>
      </c>
    </row>
    <row r="8" spans="1:14" ht="14.45" customHeight="1" x14ac:dyDescent="0.2">
      <c r="A8" s="483" t="s">
        <v>477</v>
      </c>
      <c r="B8" s="484" t="s">
        <v>478</v>
      </c>
      <c r="C8" s="485" t="s">
        <v>483</v>
      </c>
      <c r="D8" s="486" t="s">
        <v>484</v>
      </c>
      <c r="E8" s="487">
        <v>50113001</v>
      </c>
      <c r="F8" s="486" t="s">
        <v>491</v>
      </c>
      <c r="G8" s="485" t="s">
        <v>492</v>
      </c>
      <c r="H8" s="485">
        <v>203323</v>
      </c>
      <c r="I8" s="485">
        <v>203323</v>
      </c>
      <c r="J8" s="485" t="s">
        <v>497</v>
      </c>
      <c r="K8" s="485" t="s">
        <v>499</v>
      </c>
      <c r="L8" s="488">
        <v>269.5</v>
      </c>
      <c r="M8" s="488">
        <v>1</v>
      </c>
      <c r="N8" s="489">
        <v>269.5</v>
      </c>
    </row>
    <row r="9" spans="1:14" ht="14.45" customHeight="1" x14ac:dyDescent="0.2">
      <c r="A9" s="483" t="s">
        <v>477</v>
      </c>
      <c r="B9" s="484" t="s">
        <v>478</v>
      </c>
      <c r="C9" s="485" t="s">
        <v>483</v>
      </c>
      <c r="D9" s="486" t="s">
        <v>484</v>
      </c>
      <c r="E9" s="487">
        <v>50113001</v>
      </c>
      <c r="F9" s="486" t="s">
        <v>491</v>
      </c>
      <c r="G9" s="485" t="s">
        <v>492</v>
      </c>
      <c r="H9" s="485">
        <v>162315</v>
      </c>
      <c r="I9" s="485">
        <v>62315</v>
      </c>
      <c r="J9" s="485" t="s">
        <v>500</v>
      </c>
      <c r="K9" s="485" t="s">
        <v>501</v>
      </c>
      <c r="L9" s="488">
        <v>79.7</v>
      </c>
      <c r="M9" s="488">
        <v>1</v>
      </c>
      <c r="N9" s="489">
        <v>79.7</v>
      </c>
    </row>
    <row r="10" spans="1:14" ht="14.45" customHeight="1" x14ac:dyDescent="0.2">
      <c r="A10" s="483" t="s">
        <v>477</v>
      </c>
      <c r="B10" s="484" t="s">
        <v>478</v>
      </c>
      <c r="C10" s="485" t="s">
        <v>483</v>
      </c>
      <c r="D10" s="486" t="s">
        <v>484</v>
      </c>
      <c r="E10" s="487">
        <v>50113001</v>
      </c>
      <c r="F10" s="486" t="s">
        <v>491</v>
      </c>
      <c r="G10" s="485" t="s">
        <v>492</v>
      </c>
      <c r="H10" s="485">
        <v>162316</v>
      </c>
      <c r="I10" s="485">
        <v>62316</v>
      </c>
      <c r="J10" s="485" t="s">
        <v>500</v>
      </c>
      <c r="K10" s="485" t="s">
        <v>502</v>
      </c>
      <c r="L10" s="488">
        <v>163.34</v>
      </c>
      <c r="M10" s="488">
        <v>1</v>
      </c>
      <c r="N10" s="489">
        <v>163.34</v>
      </c>
    </row>
    <row r="11" spans="1:14" ht="14.45" customHeight="1" x14ac:dyDescent="0.2">
      <c r="A11" s="483" t="s">
        <v>477</v>
      </c>
      <c r="B11" s="484" t="s">
        <v>478</v>
      </c>
      <c r="C11" s="485" t="s">
        <v>483</v>
      </c>
      <c r="D11" s="486" t="s">
        <v>484</v>
      </c>
      <c r="E11" s="487">
        <v>50113001</v>
      </c>
      <c r="F11" s="486" t="s">
        <v>491</v>
      </c>
      <c r="G11" s="485" t="s">
        <v>492</v>
      </c>
      <c r="H11" s="485">
        <v>842161</v>
      </c>
      <c r="I11" s="485">
        <v>31950</v>
      </c>
      <c r="J11" s="485" t="s">
        <v>503</v>
      </c>
      <c r="K11" s="485" t="s">
        <v>266</v>
      </c>
      <c r="L11" s="488">
        <v>52.730000000000011</v>
      </c>
      <c r="M11" s="488">
        <v>2</v>
      </c>
      <c r="N11" s="489">
        <v>105.46000000000002</v>
      </c>
    </row>
    <row r="12" spans="1:14" ht="14.45" customHeight="1" x14ac:dyDescent="0.2">
      <c r="A12" s="483" t="s">
        <v>477</v>
      </c>
      <c r="B12" s="484" t="s">
        <v>478</v>
      </c>
      <c r="C12" s="485" t="s">
        <v>483</v>
      </c>
      <c r="D12" s="486" t="s">
        <v>484</v>
      </c>
      <c r="E12" s="487">
        <v>50113001</v>
      </c>
      <c r="F12" s="486" t="s">
        <v>491</v>
      </c>
      <c r="G12" s="485" t="s">
        <v>492</v>
      </c>
      <c r="H12" s="485">
        <v>841498</v>
      </c>
      <c r="I12" s="485">
        <v>31951</v>
      </c>
      <c r="J12" s="485" t="s">
        <v>504</v>
      </c>
      <c r="K12" s="485" t="s">
        <v>505</v>
      </c>
      <c r="L12" s="488">
        <v>51.76</v>
      </c>
      <c r="M12" s="488">
        <v>2</v>
      </c>
      <c r="N12" s="489">
        <v>103.52</v>
      </c>
    </row>
    <row r="13" spans="1:14" ht="14.45" customHeight="1" x14ac:dyDescent="0.2">
      <c r="A13" s="483" t="s">
        <v>477</v>
      </c>
      <c r="B13" s="484" t="s">
        <v>478</v>
      </c>
      <c r="C13" s="485" t="s">
        <v>483</v>
      </c>
      <c r="D13" s="486" t="s">
        <v>484</v>
      </c>
      <c r="E13" s="487">
        <v>50113001</v>
      </c>
      <c r="F13" s="486" t="s">
        <v>491</v>
      </c>
      <c r="G13" s="485" t="s">
        <v>492</v>
      </c>
      <c r="H13" s="485">
        <v>102479</v>
      </c>
      <c r="I13" s="485">
        <v>2479</v>
      </c>
      <c r="J13" s="485" t="s">
        <v>506</v>
      </c>
      <c r="K13" s="485" t="s">
        <v>507</v>
      </c>
      <c r="L13" s="488">
        <v>65.11666666666666</v>
      </c>
      <c r="M13" s="488">
        <v>3</v>
      </c>
      <c r="N13" s="489">
        <v>195.34999999999997</v>
      </c>
    </row>
    <row r="14" spans="1:14" ht="14.45" customHeight="1" x14ac:dyDescent="0.2">
      <c r="A14" s="483" t="s">
        <v>477</v>
      </c>
      <c r="B14" s="484" t="s">
        <v>478</v>
      </c>
      <c r="C14" s="485" t="s">
        <v>483</v>
      </c>
      <c r="D14" s="486" t="s">
        <v>484</v>
      </c>
      <c r="E14" s="487">
        <v>50113001</v>
      </c>
      <c r="F14" s="486" t="s">
        <v>491</v>
      </c>
      <c r="G14" s="485" t="s">
        <v>492</v>
      </c>
      <c r="H14" s="485">
        <v>229192</v>
      </c>
      <c r="I14" s="485">
        <v>229192</v>
      </c>
      <c r="J14" s="485" t="s">
        <v>508</v>
      </c>
      <c r="K14" s="485" t="s">
        <v>509</v>
      </c>
      <c r="L14" s="488">
        <v>227.262</v>
      </c>
      <c r="M14" s="488">
        <v>5</v>
      </c>
      <c r="N14" s="489">
        <v>1136.31</v>
      </c>
    </row>
    <row r="15" spans="1:14" ht="14.45" customHeight="1" x14ac:dyDescent="0.2">
      <c r="A15" s="483" t="s">
        <v>477</v>
      </c>
      <c r="B15" s="484" t="s">
        <v>478</v>
      </c>
      <c r="C15" s="485" t="s">
        <v>483</v>
      </c>
      <c r="D15" s="486" t="s">
        <v>484</v>
      </c>
      <c r="E15" s="487">
        <v>50113001</v>
      </c>
      <c r="F15" s="486" t="s">
        <v>491</v>
      </c>
      <c r="G15" s="485" t="s">
        <v>492</v>
      </c>
      <c r="H15" s="485">
        <v>110502</v>
      </c>
      <c r="I15" s="485">
        <v>10502</v>
      </c>
      <c r="J15" s="485" t="s">
        <v>510</v>
      </c>
      <c r="K15" s="485" t="s">
        <v>511</v>
      </c>
      <c r="L15" s="488">
        <v>88.01</v>
      </c>
      <c r="M15" s="488">
        <v>6</v>
      </c>
      <c r="N15" s="489">
        <v>528.06000000000006</v>
      </c>
    </row>
    <row r="16" spans="1:14" ht="14.45" customHeight="1" x14ac:dyDescent="0.2">
      <c r="A16" s="483" t="s">
        <v>477</v>
      </c>
      <c r="B16" s="484" t="s">
        <v>478</v>
      </c>
      <c r="C16" s="485" t="s">
        <v>483</v>
      </c>
      <c r="D16" s="486" t="s">
        <v>484</v>
      </c>
      <c r="E16" s="487">
        <v>50113001</v>
      </c>
      <c r="F16" s="486" t="s">
        <v>491</v>
      </c>
      <c r="G16" s="485" t="s">
        <v>492</v>
      </c>
      <c r="H16" s="485">
        <v>173497</v>
      </c>
      <c r="I16" s="485">
        <v>173497</v>
      </c>
      <c r="J16" s="485" t="s">
        <v>512</v>
      </c>
      <c r="K16" s="485" t="s">
        <v>513</v>
      </c>
      <c r="L16" s="488">
        <v>156.06</v>
      </c>
      <c r="M16" s="488">
        <v>2</v>
      </c>
      <c r="N16" s="489">
        <v>312.12</v>
      </c>
    </row>
    <row r="17" spans="1:14" ht="14.45" customHeight="1" x14ac:dyDescent="0.2">
      <c r="A17" s="483" t="s">
        <v>477</v>
      </c>
      <c r="B17" s="484" t="s">
        <v>478</v>
      </c>
      <c r="C17" s="485" t="s">
        <v>483</v>
      </c>
      <c r="D17" s="486" t="s">
        <v>484</v>
      </c>
      <c r="E17" s="487">
        <v>50113001</v>
      </c>
      <c r="F17" s="486" t="s">
        <v>491</v>
      </c>
      <c r="G17" s="485" t="s">
        <v>492</v>
      </c>
      <c r="H17" s="485">
        <v>100699</v>
      </c>
      <c r="I17" s="485">
        <v>699</v>
      </c>
      <c r="J17" s="485" t="s">
        <v>514</v>
      </c>
      <c r="K17" s="485" t="s">
        <v>515</v>
      </c>
      <c r="L17" s="488">
        <v>66.519999999999982</v>
      </c>
      <c r="M17" s="488">
        <v>3</v>
      </c>
      <c r="N17" s="489">
        <v>199.55999999999995</v>
      </c>
    </row>
    <row r="18" spans="1:14" ht="14.45" customHeight="1" x14ac:dyDescent="0.2">
      <c r="A18" s="483" t="s">
        <v>477</v>
      </c>
      <c r="B18" s="484" t="s">
        <v>478</v>
      </c>
      <c r="C18" s="485" t="s">
        <v>483</v>
      </c>
      <c r="D18" s="486" t="s">
        <v>484</v>
      </c>
      <c r="E18" s="487">
        <v>50113001</v>
      </c>
      <c r="F18" s="486" t="s">
        <v>491</v>
      </c>
      <c r="G18" s="485" t="s">
        <v>492</v>
      </c>
      <c r="H18" s="485">
        <v>254302</v>
      </c>
      <c r="I18" s="485">
        <v>254302</v>
      </c>
      <c r="J18" s="485" t="s">
        <v>516</v>
      </c>
      <c r="K18" s="485" t="s">
        <v>517</v>
      </c>
      <c r="L18" s="488">
        <v>87.330000000000013</v>
      </c>
      <c r="M18" s="488">
        <v>1</v>
      </c>
      <c r="N18" s="489">
        <v>87.330000000000013</v>
      </c>
    </row>
    <row r="19" spans="1:14" ht="14.45" customHeight="1" x14ac:dyDescent="0.2">
      <c r="A19" s="483" t="s">
        <v>477</v>
      </c>
      <c r="B19" s="484" t="s">
        <v>478</v>
      </c>
      <c r="C19" s="485" t="s">
        <v>483</v>
      </c>
      <c r="D19" s="486" t="s">
        <v>484</v>
      </c>
      <c r="E19" s="487">
        <v>50113001</v>
      </c>
      <c r="F19" s="486" t="s">
        <v>491</v>
      </c>
      <c r="G19" s="485" t="s">
        <v>492</v>
      </c>
      <c r="H19" s="485">
        <v>228521</v>
      </c>
      <c r="I19" s="485">
        <v>228521</v>
      </c>
      <c r="J19" s="485" t="s">
        <v>518</v>
      </c>
      <c r="K19" s="485" t="s">
        <v>519</v>
      </c>
      <c r="L19" s="488">
        <v>89.577500000000001</v>
      </c>
      <c r="M19" s="488">
        <v>4</v>
      </c>
      <c r="N19" s="489">
        <v>358.31</v>
      </c>
    </row>
    <row r="20" spans="1:14" ht="14.45" customHeight="1" x14ac:dyDescent="0.2">
      <c r="A20" s="483" t="s">
        <v>477</v>
      </c>
      <c r="B20" s="484" t="s">
        <v>478</v>
      </c>
      <c r="C20" s="485" t="s">
        <v>483</v>
      </c>
      <c r="D20" s="486" t="s">
        <v>484</v>
      </c>
      <c r="E20" s="487">
        <v>50113001</v>
      </c>
      <c r="F20" s="486" t="s">
        <v>491</v>
      </c>
      <c r="G20" s="485" t="s">
        <v>492</v>
      </c>
      <c r="H20" s="485">
        <v>229814</v>
      </c>
      <c r="I20" s="485">
        <v>229814</v>
      </c>
      <c r="J20" s="485" t="s">
        <v>520</v>
      </c>
      <c r="K20" s="485" t="s">
        <v>521</v>
      </c>
      <c r="L20" s="488">
        <v>58.575714285714298</v>
      </c>
      <c r="M20" s="488">
        <v>7</v>
      </c>
      <c r="N20" s="489">
        <v>410.03000000000009</v>
      </c>
    </row>
    <row r="21" spans="1:14" ht="14.45" customHeight="1" x14ac:dyDescent="0.2">
      <c r="A21" s="483" t="s">
        <v>477</v>
      </c>
      <c r="B21" s="484" t="s">
        <v>478</v>
      </c>
      <c r="C21" s="485" t="s">
        <v>483</v>
      </c>
      <c r="D21" s="486" t="s">
        <v>484</v>
      </c>
      <c r="E21" s="487">
        <v>50113001</v>
      </c>
      <c r="F21" s="486" t="s">
        <v>491</v>
      </c>
      <c r="G21" s="485" t="s">
        <v>492</v>
      </c>
      <c r="H21" s="485">
        <v>229962</v>
      </c>
      <c r="I21" s="485">
        <v>229962</v>
      </c>
      <c r="J21" s="485" t="s">
        <v>522</v>
      </c>
      <c r="K21" s="485" t="s">
        <v>523</v>
      </c>
      <c r="L21" s="488">
        <v>89.16</v>
      </c>
      <c r="M21" s="488">
        <v>4</v>
      </c>
      <c r="N21" s="489">
        <v>356.64</v>
      </c>
    </row>
    <row r="22" spans="1:14" ht="14.45" customHeight="1" x14ac:dyDescent="0.2">
      <c r="A22" s="483" t="s">
        <v>477</v>
      </c>
      <c r="B22" s="484" t="s">
        <v>478</v>
      </c>
      <c r="C22" s="485" t="s">
        <v>483</v>
      </c>
      <c r="D22" s="486" t="s">
        <v>484</v>
      </c>
      <c r="E22" s="487">
        <v>50113001</v>
      </c>
      <c r="F22" s="486" t="s">
        <v>491</v>
      </c>
      <c r="G22" s="485" t="s">
        <v>492</v>
      </c>
      <c r="H22" s="485">
        <v>239284</v>
      </c>
      <c r="I22" s="485">
        <v>239284</v>
      </c>
      <c r="J22" s="485" t="s">
        <v>524</v>
      </c>
      <c r="K22" s="485" t="s">
        <v>525</v>
      </c>
      <c r="L22" s="488">
        <v>89.200000000000017</v>
      </c>
      <c r="M22" s="488">
        <v>4</v>
      </c>
      <c r="N22" s="489">
        <v>356.80000000000007</v>
      </c>
    </row>
    <row r="23" spans="1:14" ht="14.45" customHeight="1" x14ac:dyDescent="0.2">
      <c r="A23" s="483" t="s">
        <v>477</v>
      </c>
      <c r="B23" s="484" t="s">
        <v>478</v>
      </c>
      <c r="C23" s="485" t="s">
        <v>483</v>
      </c>
      <c r="D23" s="486" t="s">
        <v>484</v>
      </c>
      <c r="E23" s="487">
        <v>50113001</v>
      </c>
      <c r="F23" s="486" t="s">
        <v>491</v>
      </c>
      <c r="G23" s="485" t="s">
        <v>492</v>
      </c>
      <c r="H23" s="485">
        <v>920144</v>
      </c>
      <c r="I23" s="485">
        <v>0</v>
      </c>
      <c r="J23" s="485" t="s">
        <v>526</v>
      </c>
      <c r="K23" s="485" t="s">
        <v>527</v>
      </c>
      <c r="L23" s="488">
        <v>20328.0069</v>
      </c>
      <c r="M23" s="488">
        <v>15</v>
      </c>
      <c r="N23" s="489">
        <v>304920.10350000003</v>
      </c>
    </row>
    <row r="24" spans="1:14" ht="14.45" customHeight="1" x14ac:dyDescent="0.2">
      <c r="A24" s="483" t="s">
        <v>477</v>
      </c>
      <c r="B24" s="484" t="s">
        <v>478</v>
      </c>
      <c r="C24" s="485" t="s">
        <v>483</v>
      </c>
      <c r="D24" s="486" t="s">
        <v>484</v>
      </c>
      <c r="E24" s="487">
        <v>50113001</v>
      </c>
      <c r="F24" s="486" t="s">
        <v>491</v>
      </c>
      <c r="G24" s="485" t="s">
        <v>492</v>
      </c>
      <c r="H24" s="485">
        <v>900321</v>
      </c>
      <c r="I24" s="485">
        <v>0</v>
      </c>
      <c r="J24" s="485" t="s">
        <v>528</v>
      </c>
      <c r="K24" s="485" t="s">
        <v>266</v>
      </c>
      <c r="L24" s="488">
        <v>532.18196636541245</v>
      </c>
      <c r="M24" s="488">
        <v>3</v>
      </c>
      <c r="N24" s="489">
        <v>1596.5458990962372</v>
      </c>
    </row>
    <row r="25" spans="1:14" ht="14.45" customHeight="1" x14ac:dyDescent="0.2">
      <c r="A25" s="483" t="s">
        <v>477</v>
      </c>
      <c r="B25" s="484" t="s">
        <v>478</v>
      </c>
      <c r="C25" s="485" t="s">
        <v>483</v>
      </c>
      <c r="D25" s="486" t="s">
        <v>484</v>
      </c>
      <c r="E25" s="487">
        <v>50113001</v>
      </c>
      <c r="F25" s="486" t="s">
        <v>491</v>
      </c>
      <c r="G25" s="485" t="s">
        <v>492</v>
      </c>
      <c r="H25" s="485">
        <v>846813</v>
      </c>
      <c r="I25" s="485">
        <v>137120</v>
      </c>
      <c r="J25" s="485" t="s">
        <v>529</v>
      </c>
      <c r="K25" s="485" t="s">
        <v>530</v>
      </c>
      <c r="L25" s="488">
        <v>72.922000000000011</v>
      </c>
      <c r="M25" s="488">
        <v>5</v>
      </c>
      <c r="N25" s="489">
        <v>364.61000000000007</v>
      </c>
    </row>
    <row r="26" spans="1:14" ht="14.45" customHeight="1" x14ac:dyDescent="0.2">
      <c r="A26" s="483" t="s">
        <v>477</v>
      </c>
      <c r="B26" s="484" t="s">
        <v>478</v>
      </c>
      <c r="C26" s="485" t="s">
        <v>483</v>
      </c>
      <c r="D26" s="486" t="s">
        <v>484</v>
      </c>
      <c r="E26" s="487">
        <v>50113001</v>
      </c>
      <c r="F26" s="486" t="s">
        <v>491</v>
      </c>
      <c r="G26" s="485" t="s">
        <v>492</v>
      </c>
      <c r="H26" s="485">
        <v>395063</v>
      </c>
      <c r="I26" s="485">
        <v>0</v>
      </c>
      <c r="J26" s="485" t="s">
        <v>531</v>
      </c>
      <c r="K26" s="485" t="s">
        <v>266</v>
      </c>
      <c r="L26" s="488">
        <v>65.849999999999994</v>
      </c>
      <c r="M26" s="488">
        <v>1</v>
      </c>
      <c r="N26" s="489">
        <v>65.849999999999994</v>
      </c>
    </row>
    <row r="27" spans="1:14" ht="14.45" customHeight="1" x14ac:dyDescent="0.2">
      <c r="A27" s="483" t="s">
        <v>477</v>
      </c>
      <c r="B27" s="484" t="s">
        <v>478</v>
      </c>
      <c r="C27" s="485" t="s">
        <v>483</v>
      </c>
      <c r="D27" s="486" t="s">
        <v>484</v>
      </c>
      <c r="E27" s="487">
        <v>50113001</v>
      </c>
      <c r="F27" s="486" t="s">
        <v>491</v>
      </c>
      <c r="G27" s="485" t="s">
        <v>492</v>
      </c>
      <c r="H27" s="485">
        <v>500474</v>
      </c>
      <c r="I27" s="485">
        <v>0</v>
      </c>
      <c r="J27" s="485" t="s">
        <v>532</v>
      </c>
      <c r="K27" s="485" t="s">
        <v>266</v>
      </c>
      <c r="L27" s="488">
        <v>1129.2933852849649</v>
      </c>
      <c r="M27" s="488">
        <v>5</v>
      </c>
      <c r="N27" s="489">
        <v>5646.4669264248241</v>
      </c>
    </row>
    <row r="28" spans="1:14" ht="14.45" customHeight="1" x14ac:dyDescent="0.2">
      <c r="A28" s="483" t="s">
        <v>477</v>
      </c>
      <c r="B28" s="484" t="s">
        <v>478</v>
      </c>
      <c r="C28" s="485" t="s">
        <v>483</v>
      </c>
      <c r="D28" s="486" t="s">
        <v>484</v>
      </c>
      <c r="E28" s="487">
        <v>50113001</v>
      </c>
      <c r="F28" s="486" t="s">
        <v>491</v>
      </c>
      <c r="G28" s="485" t="s">
        <v>492</v>
      </c>
      <c r="H28" s="485">
        <v>109414</v>
      </c>
      <c r="I28" s="485">
        <v>119687</v>
      </c>
      <c r="J28" s="485" t="s">
        <v>533</v>
      </c>
      <c r="K28" s="485" t="s">
        <v>534</v>
      </c>
      <c r="L28" s="488">
        <v>69.480000000000032</v>
      </c>
      <c r="M28" s="488">
        <v>2</v>
      </c>
      <c r="N28" s="489">
        <v>138.96000000000006</v>
      </c>
    </row>
    <row r="29" spans="1:14" ht="14.45" customHeight="1" x14ac:dyDescent="0.2">
      <c r="A29" s="483" t="s">
        <v>477</v>
      </c>
      <c r="B29" s="484" t="s">
        <v>478</v>
      </c>
      <c r="C29" s="485" t="s">
        <v>483</v>
      </c>
      <c r="D29" s="486" t="s">
        <v>484</v>
      </c>
      <c r="E29" s="487">
        <v>50113001</v>
      </c>
      <c r="F29" s="486" t="s">
        <v>491</v>
      </c>
      <c r="G29" s="485" t="s">
        <v>492</v>
      </c>
      <c r="H29" s="485">
        <v>988466</v>
      </c>
      <c r="I29" s="485">
        <v>192729</v>
      </c>
      <c r="J29" s="485" t="s">
        <v>535</v>
      </c>
      <c r="K29" s="485" t="s">
        <v>536</v>
      </c>
      <c r="L29" s="488">
        <v>54.029999999999994</v>
      </c>
      <c r="M29" s="488">
        <v>3</v>
      </c>
      <c r="N29" s="489">
        <v>162.08999999999997</v>
      </c>
    </row>
    <row r="30" spans="1:14" ht="14.45" customHeight="1" x14ac:dyDescent="0.2">
      <c r="A30" s="483" t="s">
        <v>477</v>
      </c>
      <c r="B30" s="484" t="s">
        <v>478</v>
      </c>
      <c r="C30" s="485" t="s">
        <v>483</v>
      </c>
      <c r="D30" s="486" t="s">
        <v>484</v>
      </c>
      <c r="E30" s="487">
        <v>50113001</v>
      </c>
      <c r="F30" s="486" t="s">
        <v>491</v>
      </c>
      <c r="G30" s="485" t="s">
        <v>492</v>
      </c>
      <c r="H30" s="485">
        <v>239776</v>
      </c>
      <c r="I30" s="485">
        <v>239776</v>
      </c>
      <c r="J30" s="485" t="s">
        <v>537</v>
      </c>
      <c r="K30" s="485" t="s">
        <v>538</v>
      </c>
      <c r="L30" s="488">
        <v>69.92</v>
      </c>
      <c r="M30" s="488">
        <v>3</v>
      </c>
      <c r="N30" s="489">
        <v>209.76000000000002</v>
      </c>
    </row>
    <row r="31" spans="1:14" ht="14.45" customHeight="1" x14ac:dyDescent="0.2">
      <c r="A31" s="483" t="s">
        <v>477</v>
      </c>
      <c r="B31" s="484" t="s">
        <v>478</v>
      </c>
      <c r="C31" s="485" t="s">
        <v>483</v>
      </c>
      <c r="D31" s="486" t="s">
        <v>484</v>
      </c>
      <c r="E31" s="487">
        <v>50113001</v>
      </c>
      <c r="F31" s="486" t="s">
        <v>491</v>
      </c>
      <c r="G31" s="485" t="s">
        <v>492</v>
      </c>
      <c r="H31" s="485">
        <v>117172</v>
      </c>
      <c r="I31" s="485">
        <v>17172</v>
      </c>
      <c r="J31" s="485" t="s">
        <v>539</v>
      </c>
      <c r="K31" s="485" t="s">
        <v>540</v>
      </c>
      <c r="L31" s="488">
        <v>70.419999999999987</v>
      </c>
      <c r="M31" s="488">
        <v>2</v>
      </c>
      <c r="N31" s="489">
        <v>140.83999999999997</v>
      </c>
    </row>
    <row r="32" spans="1:14" ht="14.45" customHeight="1" x14ac:dyDescent="0.2">
      <c r="A32" s="483" t="s">
        <v>477</v>
      </c>
      <c r="B32" s="484" t="s">
        <v>478</v>
      </c>
      <c r="C32" s="485" t="s">
        <v>483</v>
      </c>
      <c r="D32" s="486" t="s">
        <v>484</v>
      </c>
      <c r="E32" s="487">
        <v>50113001</v>
      </c>
      <c r="F32" s="486" t="s">
        <v>491</v>
      </c>
      <c r="G32" s="485" t="s">
        <v>492</v>
      </c>
      <c r="H32" s="485">
        <v>235784</v>
      </c>
      <c r="I32" s="485">
        <v>235784</v>
      </c>
      <c r="J32" s="485" t="s">
        <v>541</v>
      </c>
      <c r="K32" s="485" t="s">
        <v>542</v>
      </c>
      <c r="L32" s="488">
        <v>94.3</v>
      </c>
      <c r="M32" s="488">
        <v>2</v>
      </c>
      <c r="N32" s="489">
        <v>188.6</v>
      </c>
    </row>
    <row r="33" spans="1:14" ht="14.45" customHeight="1" x14ac:dyDescent="0.2">
      <c r="A33" s="483" t="s">
        <v>477</v>
      </c>
      <c r="B33" s="484" t="s">
        <v>478</v>
      </c>
      <c r="C33" s="485" t="s">
        <v>483</v>
      </c>
      <c r="D33" s="486" t="s">
        <v>484</v>
      </c>
      <c r="E33" s="487">
        <v>50113001</v>
      </c>
      <c r="F33" s="486" t="s">
        <v>491</v>
      </c>
      <c r="G33" s="485" t="s">
        <v>492</v>
      </c>
      <c r="H33" s="485">
        <v>100876</v>
      </c>
      <c r="I33" s="485">
        <v>876</v>
      </c>
      <c r="J33" s="485" t="s">
        <v>543</v>
      </c>
      <c r="K33" s="485" t="s">
        <v>544</v>
      </c>
      <c r="L33" s="488">
        <v>85.509978781642985</v>
      </c>
      <c r="M33" s="488">
        <v>2</v>
      </c>
      <c r="N33" s="489">
        <v>171.01995756328597</v>
      </c>
    </row>
    <row r="34" spans="1:14" ht="14.45" customHeight="1" x14ac:dyDescent="0.2">
      <c r="A34" s="483" t="s">
        <v>477</v>
      </c>
      <c r="B34" s="484" t="s">
        <v>478</v>
      </c>
      <c r="C34" s="485" t="s">
        <v>483</v>
      </c>
      <c r="D34" s="486" t="s">
        <v>484</v>
      </c>
      <c r="E34" s="487">
        <v>50113001</v>
      </c>
      <c r="F34" s="486" t="s">
        <v>491</v>
      </c>
      <c r="G34" s="485" t="s">
        <v>492</v>
      </c>
      <c r="H34" s="485">
        <v>200863</v>
      </c>
      <c r="I34" s="485">
        <v>200863</v>
      </c>
      <c r="J34" s="485" t="s">
        <v>543</v>
      </c>
      <c r="K34" s="485" t="s">
        <v>545</v>
      </c>
      <c r="L34" s="488">
        <v>85.450000995861984</v>
      </c>
      <c r="M34" s="488">
        <v>8</v>
      </c>
      <c r="N34" s="489">
        <v>683.60000796689587</v>
      </c>
    </row>
    <row r="35" spans="1:14" ht="14.45" customHeight="1" x14ac:dyDescent="0.2">
      <c r="A35" s="483" t="s">
        <v>477</v>
      </c>
      <c r="B35" s="484" t="s">
        <v>478</v>
      </c>
      <c r="C35" s="485" t="s">
        <v>483</v>
      </c>
      <c r="D35" s="486" t="s">
        <v>484</v>
      </c>
      <c r="E35" s="487">
        <v>50113001</v>
      </c>
      <c r="F35" s="486" t="s">
        <v>491</v>
      </c>
      <c r="G35" s="485" t="s">
        <v>492</v>
      </c>
      <c r="H35" s="485">
        <v>226670</v>
      </c>
      <c r="I35" s="485">
        <v>226670</v>
      </c>
      <c r="J35" s="485" t="s">
        <v>546</v>
      </c>
      <c r="K35" s="485" t="s">
        <v>547</v>
      </c>
      <c r="L35" s="488">
        <v>33.610000000000007</v>
      </c>
      <c r="M35" s="488">
        <v>2</v>
      </c>
      <c r="N35" s="489">
        <v>67.220000000000013</v>
      </c>
    </row>
    <row r="36" spans="1:14" ht="14.45" customHeight="1" x14ac:dyDescent="0.2">
      <c r="A36" s="483" t="s">
        <v>477</v>
      </c>
      <c r="B36" s="484" t="s">
        <v>478</v>
      </c>
      <c r="C36" s="485" t="s">
        <v>483</v>
      </c>
      <c r="D36" s="486" t="s">
        <v>484</v>
      </c>
      <c r="E36" s="487">
        <v>50113001</v>
      </c>
      <c r="F36" s="486" t="s">
        <v>491</v>
      </c>
      <c r="G36" s="485" t="s">
        <v>492</v>
      </c>
      <c r="H36" s="485">
        <v>229129</v>
      </c>
      <c r="I36" s="485">
        <v>229129</v>
      </c>
      <c r="J36" s="485" t="s">
        <v>548</v>
      </c>
      <c r="K36" s="485" t="s">
        <v>549</v>
      </c>
      <c r="L36" s="488">
        <v>57.809999999999995</v>
      </c>
      <c r="M36" s="488">
        <v>4</v>
      </c>
      <c r="N36" s="489">
        <v>231.23999999999998</v>
      </c>
    </row>
    <row r="37" spans="1:14" ht="14.45" customHeight="1" x14ac:dyDescent="0.2">
      <c r="A37" s="483" t="s">
        <v>477</v>
      </c>
      <c r="B37" s="484" t="s">
        <v>478</v>
      </c>
      <c r="C37" s="485" t="s">
        <v>483</v>
      </c>
      <c r="D37" s="486" t="s">
        <v>484</v>
      </c>
      <c r="E37" s="487">
        <v>50113001</v>
      </c>
      <c r="F37" s="486" t="s">
        <v>491</v>
      </c>
      <c r="G37" s="485" t="s">
        <v>492</v>
      </c>
      <c r="H37" s="485">
        <v>192414</v>
      </c>
      <c r="I37" s="485">
        <v>92414</v>
      </c>
      <c r="J37" s="485" t="s">
        <v>550</v>
      </c>
      <c r="K37" s="485" t="s">
        <v>551</v>
      </c>
      <c r="L37" s="488">
        <v>73.64</v>
      </c>
      <c r="M37" s="488">
        <v>4</v>
      </c>
      <c r="N37" s="489">
        <v>294.56</v>
      </c>
    </row>
    <row r="38" spans="1:14" ht="14.45" customHeight="1" x14ac:dyDescent="0.2">
      <c r="A38" s="483" t="s">
        <v>477</v>
      </c>
      <c r="B38" s="484" t="s">
        <v>478</v>
      </c>
      <c r="C38" s="485" t="s">
        <v>483</v>
      </c>
      <c r="D38" s="486" t="s">
        <v>484</v>
      </c>
      <c r="E38" s="487">
        <v>50113001</v>
      </c>
      <c r="F38" s="486" t="s">
        <v>491</v>
      </c>
      <c r="G38" s="485" t="s">
        <v>492</v>
      </c>
      <c r="H38" s="485">
        <v>188900</v>
      </c>
      <c r="I38" s="485">
        <v>88900</v>
      </c>
      <c r="J38" s="485" t="s">
        <v>552</v>
      </c>
      <c r="K38" s="485" t="s">
        <v>553</v>
      </c>
      <c r="L38" s="488">
        <v>89.92</v>
      </c>
      <c r="M38" s="488">
        <v>5</v>
      </c>
      <c r="N38" s="489">
        <v>449.6</v>
      </c>
    </row>
    <row r="39" spans="1:14" ht="14.45" customHeight="1" thickBot="1" x14ac:dyDescent="0.25">
      <c r="A39" s="490" t="s">
        <v>477</v>
      </c>
      <c r="B39" s="491" t="s">
        <v>478</v>
      </c>
      <c r="C39" s="492" t="s">
        <v>483</v>
      </c>
      <c r="D39" s="493" t="s">
        <v>484</v>
      </c>
      <c r="E39" s="494">
        <v>50113001</v>
      </c>
      <c r="F39" s="493" t="s">
        <v>491</v>
      </c>
      <c r="G39" s="492" t="s">
        <v>492</v>
      </c>
      <c r="H39" s="492">
        <v>186199</v>
      </c>
      <c r="I39" s="492">
        <v>186199</v>
      </c>
      <c r="J39" s="492" t="s">
        <v>554</v>
      </c>
      <c r="K39" s="492" t="s">
        <v>555</v>
      </c>
      <c r="L39" s="495">
        <v>73.72</v>
      </c>
      <c r="M39" s="495">
        <v>1</v>
      </c>
      <c r="N39" s="496">
        <v>73.72</v>
      </c>
    </row>
  </sheetData>
  <autoFilter ref="A4:N4" xr:uid="{00000000-0009-0000-0000-000009000000}"/>
  <mergeCells count="3">
    <mergeCell ref="C3:I3"/>
    <mergeCell ref="J3:K3"/>
    <mergeCell ref="A1:N1"/>
  </mergeCells>
  <hyperlinks>
    <hyperlink ref="A2" location="Obsah!A1" display="Zpět na Obsah  KL 01  1.-4.měsíc" xr:uid="{F684FE9A-5FC7-4D82-92B8-910C8883DF48}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List55">
    <tabColor theme="0" tint="-0.249977111117893"/>
    <pageSetUpPr fitToPage="1"/>
  </sheetPr>
  <dimension ref="A1:Q7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ColWidth="8.85546875" defaultRowHeight="14.45" customHeight="1" x14ac:dyDescent="0.2"/>
  <cols>
    <col min="1" max="1" width="50" style="257" customWidth="1"/>
    <col min="2" max="2" width="5.42578125" style="206" bestFit="1" customWidth="1"/>
    <col min="3" max="3" width="6.140625" style="206" bestFit="1" customWidth="1"/>
    <col min="4" max="4" width="7.42578125" style="206" bestFit="1" customWidth="1"/>
    <col min="5" max="5" width="6.28515625" style="206" bestFit="1" customWidth="1"/>
    <col min="6" max="6" width="6.28515625" style="209" bestFit="1" customWidth="1"/>
    <col min="7" max="7" width="6.140625" style="209" bestFit="1" customWidth="1"/>
    <col min="8" max="8" width="7.42578125" style="209" bestFit="1" customWidth="1"/>
    <col min="9" max="9" width="6.28515625" style="209" bestFit="1" customWidth="1"/>
    <col min="10" max="10" width="5.42578125" style="206" bestFit="1" customWidth="1"/>
    <col min="11" max="11" width="6.140625" style="206" bestFit="1" customWidth="1"/>
    <col min="12" max="12" width="7.42578125" style="206" bestFit="1" customWidth="1"/>
    <col min="13" max="13" width="6.28515625" style="206" bestFit="1" customWidth="1"/>
    <col min="14" max="14" width="5.28515625" style="209" bestFit="1" customWidth="1"/>
    <col min="15" max="15" width="6.140625" style="209" bestFit="1" customWidth="1"/>
    <col min="16" max="16" width="7.42578125" style="209" bestFit="1" customWidth="1"/>
    <col min="17" max="17" width="6.28515625" style="209" bestFit="1" customWidth="1"/>
    <col min="18" max="16384" width="8.85546875" style="129"/>
  </cols>
  <sheetData>
    <row r="1" spans="1:17" ht="18.600000000000001" customHeight="1" thickBot="1" x14ac:dyDescent="0.35">
      <c r="A1" s="368" t="s">
        <v>191</v>
      </c>
      <c r="B1" s="368"/>
      <c r="C1" s="368"/>
      <c r="D1" s="368"/>
      <c r="E1" s="368"/>
      <c r="F1" s="330"/>
      <c r="G1" s="330"/>
      <c r="H1" s="330"/>
      <c r="I1" s="330"/>
      <c r="J1" s="361"/>
      <c r="K1" s="361"/>
      <c r="L1" s="361"/>
      <c r="M1" s="361"/>
      <c r="N1" s="361"/>
      <c r="O1" s="361"/>
      <c r="P1" s="361"/>
      <c r="Q1" s="361"/>
    </row>
    <row r="2" spans="1:17" ht="14.45" customHeight="1" thickBot="1" x14ac:dyDescent="0.25">
      <c r="A2" s="231" t="s">
        <v>265</v>
      </c>
      <c r="B2" s="213"/>
      <c r="C2" s="213"/>
      <c r="D2" s="213"/>
      <c r="E2" s="213"/>
    </row>
    <row r="3" spans="1:17" ht="14.45" customHeight="1" thickBot="1" x14ac:dyDescent="0.25">
      <c r="A3" s="246" t="s">
        <v>3</v>
      </c>
      <c r="B3" s="250">
        <f>SUM(B6:B1048576)</f>
        <v>95</v>
      </c>
      <c r="C3" s="251">
        <f>SUM(C6:C1048576)</f>
        <v>8</v>
      </c>
      <c r="D3" s="251">
        <f>SUM(D6:D1048576)</f>
        <v>0</v>
      </c>
      <c r="E3" s="252">
        <f>SUM(E6:E1048576)</f>
        <v>0</v>
      </c>
      <c r="F3" s="249">
        <f>IF(SUM($B3:$E3)=0,"",B3/SUM($B3:$E3))</f>
        <v>0.92233009708737868</v>
      </c>
      <c r="G3" s="247">
        <f t="shared" ref="G3:I3" si="0">IF(SUM($B3:$E3)=0,"",C3/SUM($B3:$E3))</f>
        <v>7.7669902912621352E-2</v>
      </c>
      <c r="H3" s="247">
        <f t="shared" si="0"/>
        <v>0</v>
      </c>
      <c r="I3" s="248">
        <f t="shared" si="0"/>
        <v>0</v>
      </c>
      <c r="J3" s="251">
        <f>SUM(J6:J1048576)</f>
        <v>54</v>
      </c>
      <c r="K3" s="251">
        <f>SUM(K6:K1048576)</f>
        <v>6</v>
      </c>
      <c r="L3" s="251">
        <f>SUM(L6:L1048576)</f>
        <v>0</v>
      </c>
      <c r="M3" s="252">
        <f>SUM(M6:M1048576)</f>
        <v>0</v>
      </c>
      <c r="N3" s="249">
        <f>IF(SUM($J3:$M3)=0,"",J3/SUM($J3:$M3))</f>
        <v>0.9</v>
      </c>
      <c r="O3" s="247">
        <f t="shared" ref="O3:Q3" si="1">IF(SUM($J3:$M3)=0,"",K3/SUM($J3:$M3))</f>
        <v>0.1</v>
      </c>
      <c r="P3" s="247">
        <f t="shared" si="1"/>
        <v>0</v>
      </c>
      <c r="Q3" s="248">
        <f t="shared" si="1"/>
        <v>0</v>
      </c>
    </row>
    <row r="4" spans="1:17" ht="14.45" customHeight="1" thickBot="1" x14ac:dyDescent="0.25">
      <c r="A4" s="245"/>
      <c r="B4" s="381" t="s">
        <v>193</v>
      </c>
      <c r="C4" s="382"/>
      <c r="D4" s="382"/>
      <c r="E4" s="383"/>
      <c r="F4" s="378" t="s">
        <v>198</v>
      </c>
      <c r="G4" s="379"/>
      <c r="H4" s="379"/>
      <c r="I4" s="380"/>
      <c r="J4" s="381" t="s">
        <v>199</v>
      </c>
      <c r="K4" s="382"/>
      <c r="L4" s="382"/>
      <c r="M4" s="383"/>
      <c r="N4" s="378" t="s">
        <v>200</v>
      </c>
      <c r="O4" s="379"/>
      <c r="P4" s="379"/>
      <c r="Q4" s="380"/>
    </row>
    <row r="5" spans="1:17" ht="14.45" customHeight="1" thickBot="1" x14ac:dyDescent="0.25">
      <c r="A5" s="497" t="s">
        <v>192</v>
      </c>
      <c r="B5" s="498" t="s">
        <v>194</v>
      </c>
      <c r="C5" s="498" t="s">
        <v>195</v>
      </c>
      <c r="D5" s="498" t="s">
        <v>196</v>
      </c>
      <c r="E5" s="499" t="s">
        <v>197</v>
      </c>
      <c r="F5" s="500" t="s">
        <v>194</v>
      </c>
      <c r="G5" s="501" t="s">
        <v>195</v>
      </c>
      <c r="H5" s="501" t="s">
        <v>196</v>
      </c>
      <c r="I5" s="502" t="s">
        <v>197</v>
      </c>
      <c r="J5" s="498" t="s">
        <v>194</v>
      </c>
      <c r="K5" s="498" t="s">
        <v>195</v>
      </c>
      <c r="L5" s="498" t="s">
        <v>196</v>
      </c>
      <c r="M5" s="499" t="s">
        <v>197</v>
      </c>
      <c r="N5" s="500" t="s">
        <v>194</v>
      </c>
      <c r="O5" s="501" t="s">
        <v>195</v>
      </c>
      <c r="P5" s="501" t="s">
        <v>196</v>
      </c>
      <c r="Q5" s="502" t="s">
        <v>197</v>
      </c>
    </row>
    <row r="6" spans="1:17" ht="14.45" customHeight="1" x14ac:dyDescent="0.2">
      <c r="A6" s="507" t="s">
        <v>556</v>
      </c>
      <c r="B6" s="511"/>
      <c r="C6" s="481"/>
      <c r="D6" s="481"/>
      <c r="E6" s="482"/>
      <c r="F6" s="509"/>
      <c r="G6" s="503"/>
      <c r="H6" s="503"/>
      <c r="I6" s="513"/>
      <c r="J6" s="511"/>
      <c r="K6" s="481"/>
      <c r="L6" s="481"/>
      <c r="M6" s="482"/>
      <c r="N6" s="509"/>
      <c r="O6" s="503"/>
      <c r="P6" s="503"/>
      <c r="Q6" s="504"/>
    </row>
    <row r="7" spans="1:17" ht="14.45" customHeight="1" thickBot="1" x14ac:dyDescent="0.25">
      <c r="A7" s="508" t="s">
        <v>557</v>
      </c>
      <c r="B7" s="512">
        <v>95</v>
      </c>
      <c r="C7" s="495">
        <v>8</v>
      </c>
      <c r="D7" s="495"/>
      <c r="E7" s="496"/>
      <c r="F7" s="510">
        <v>0.92233009708737868</v>
      </c>
      <c r="G7" s="505">
        <v>7.7669902912621352E-2</v>
      </c>
      <c r="H7" s="505">
        <v>0</v>
      </c>
      <c r="I7" s="514">
        <v>0</v>
      </c>
      <c r="J7" s="512">
        <v>54</v>
      </c>
      <c r="K7" s="495">
        <v>6</v>
      </c>
      <c r="L7" s="495"/>
      <c r="M7" s="496"/>
      <c r="N7" s="510">
        <v>0.9</v>
      </c>
      <c r="O7" s="505">
        <v>0.1</v>
      </c>
      <c r="P7" s="505">
        <v>0</v>
      </c>
      <c r="Q7" s="506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36" priority="1" operator="greaterThan">
      <formula>0.3</formula>
    </cfRule>
  </conditionalFormatting>
  <hyperlinks>
    <hyperlink ref="A2" location="Obsah!A1" display="Zpět na Obsah  KL 01  1.-4.měsíc" xr:uid="{BD14D617-7DF7-4265-AC0F-E93EE262BB7D}"/>
  </hyperlink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24</vt:i4>
      </vt:variant>
      <vt:variant>
        <vt:lpstr>Pojmenované oblasti</vt:lpstr>
      </vt:variant>
      <vt:variant>
        <vt:i4>3</vt:i4>
      </vt:variant>
    </vt:vector>
  </HeadingPairs>
  <TitlesOfParts>
    <vt:vector size="27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Statim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Vykáz.-A Det.Lék.</vt:lpstr>
      <vt:lpstr>ZV Vykáz.-H</vt:lpstr>
      <vt:lpstr>ZV Vykáz.-H Detail</vt:lpstr>
      <vt:lpstr>doměsíce</vt:lpstr>
      <vt:lpstr>'ON Data'!Obdobi</vt:lpstr>
      <vt:lpstr>'Osobní náklady'!Obdobi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Uživatel systému Windows</cp:lastModifiedBy>
  <cp:lastPrinted>2017-05-31T07:11:02Z</cp:lastPrinted>
  <dcterms:created xsi:type="dcterms:W3CDTF">2013-04-17T20:15:29Z</dcterms:created>
  <dcterms:modified xsi:type="dcterms:W3CDTF">2021-12-22T15:32:37Z</dcterms:modified>
</cp:coreProperties>
</file>