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Materiál Žádanky" sheetId="402" r:id="rId11"/>
    <sheet name="MŽ Detail" sheetId="403" r:id="rId12"/>
    <sheet name="ZV Vykáz.-A" sheetId="344" r:id="rId13"/>
    <sheet name="ZV Vykáz.-A Detail" sheetId="345" r:id="rId14"/>
    <sheet name="ZV Vykáz.-H" sheetId="410" r:id="rId15"/>
    <sheet name="ZV Vykáz.-H Detail" sheetId="377" r:id="rId16"/>
  </sheets>
  <definedNames>
    <definedName name="_xlnm._FilterDatabase" localSheetId="5" hidden="1">HV!$A$5:$A$5</definedName>
    <definedName name="_xlnm._FilterDatabase" localSheetId="6" hidden="1">'Léky Žádanky'!$A$3:$G$3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0" hidden="1">'Materiál Žádanky'!$A$3:$G$3</definedName>
    <definedName name="_xlnm._FilterDatabase" localSheetId="11" hidden="1">'MŽ Detail'!$A$4:$K$4</definedName>
    <definedName name="_xlnm._FilterDatabase" localSheetId="13" hidden="1">'ZV Vykáz.-A Detail'!$A$5:$P$5</definedName>
    <definedName name="_xlnm._FilterDatabase" localSheetId="15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D11" i="339" s="1"/>
  <c r="E3" i="344"/>
  <c r="D3" i="344"/>
  <c r="C11" i="339" s="1"/>
  <c r="C3" i="344"/>
  <c r="B3" i="344"/>
  <c r="B11" i="339" l="1"/>
  <c r="G3" i="344"/>
  <c r="D17" i="414" s="1"/>
  <c r="A18" i="414"/>
  <c r="A17" i="414"/>
  <c r="A12" i="414"/>
  <c r="A8" i="414"/>
  <c r="A7" i="414"/>
  <c r="A19" i="414"/>
  <c r="A16" i="414"/>
  <c r="A13" i="414"/>
  <c r="A15" i="414"/>
  <c r="A4" i="414"/>
  <c r="D13" i="414"/>
  <c r="C13" i="414"/>
  <c r="E13" i="414" l="1"/>
  <c r="A15" i="339" l="1"/>
  <c r="A12" i="339"/>
  <c r="A11" i="339"/>
  <c r="A7" i="339"/>
  <c r="A6" i="339"/>
  <c r="A5" i="339"/>
  <c r="D8" i="414" l="1"/>
  <c r="D12" i="414" l="1"/>
  <c r="C12" i="414"/>
  <c r="D7" i="414"/>
  <c r="C7" i="414"/>
  <c r="E18" i="414" l="1"/>
  <c r="E17" i="414"/>
  <c r="E12" i="414"/>
  <c r="E7" i="414"/>
  <c r="E8" i="414"/>
  <c r="C4" i="414"/>
  <c r="D4" i="414"/>
  <c r="E4" i="414" l="1"/>
  <c r="A14" i="383" l="1"/>
  <c r="D16" i="414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D12" i="339" l="1"/>
  <c r="C12" i="339"/>
  <c r="B12" i="339"/>
  <c r="D19" i="414"/>
  <c r="K3" i="403" l="1"/>
  <c r="J3" i="403"/>
  <c r="I3" i="403" s="1"/>
  <c r="M3" i="220" l="1"/>
  <c r="O3" i="377" l="1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87"/>
  <c r="K3" i="387" s="1"/>
  <c r="L3" i="387"/>
  <c r="J3" i="387"/>
  <c r="I3" i="387"/>
  <c r="H3" i="387"/>
  <c r="G3" i="387"/>
  <c r="F3" i="387"/>
  <c r="N3" i="220"/>
  <c r="L3" i="220" s="1"/>
  <c r="G5" i="339" l="1"/>
  <c r="G6" i="339"/>
  <c r="G7" i="339"/>
  <c r="G8" i="339"/>
  <c r="G9" i="339"/>
  <c r="A11" i="383"/>
  <c r="A4" i="383"/>
  <c r="A22" i="383"/>
  <c r="A21" i="383"/>
  <c r="A20" i="383"/>
  <c r="A19" i="383"/>
  <c r="A16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F12" i="339"/>
  <c r="D13" i="339"/>
  <c r="D15" i="339" s="1"/>
  <c r="C13" i="339"/>
  <c r="C15" i="339" s="1"/>
  <c r="B13" i="339"/>
  <c r="B15" i="339" s="1"/>
  <c r="C19" i="414"/>
  <c r="C16" i="414"/>
  <c r="D15" i="414"/>
  <c r="E19" i="414" l="1"/>
  <c r="E16" i="414"/>
  <c r="G11" i="339"/>
  <c r="C6" i="340"/>
  <c r="C4" i="340" s="1"/>
  <c r="B4" i="340"/>
  <c r="F13" i="339"/>
  <c r="F15" i="339" s="1"/>
  <c r="G12" i="339"/>
  <c r="C15" i="414"/>
  <c r="B13" i="340" l="1"/>
  <c r="B12" i="340"/>
  <c r="D6" i="340"/>
  <c r="E15" i="414"/>
  <c r="G13" i="339"/>
  <c r="D4" i="340"/>
  <c r="E6" i="340"/>
  <c r="G15" i="339"/>
  <c r="E4" i="340" l="1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<sst xmlns="http://schemas.openxmlformats.org/spreadsheetml/2006/main" count="3261" uniqueCount="781">
  <si>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</si>
  <si>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</si>
  <si>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</si>
  <si>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</si>
  <si>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</si>
  <si>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</si>
  <si>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</si>
  <si>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</si>
  <si>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</si>
  <si>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</si>
  <si>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</si>
  <si>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</si>
  <si>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</si>
  <si>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</si>
  <si>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</si>
  <si>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</si>
  <si>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</si>
  <si>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</si>
  <si>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</si>
  <si>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</si>
  <si>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</si>
  <si>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</si>
  <si>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</si>
  <si>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</si>
  <si>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</si>
  <si>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</si>
  <si>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</si>
  <si>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</si>
  <si>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</si>
  <si>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</si>
  <si>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</si>
  <si>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</si>
  <si>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</si>
  <si>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</si>
  <si>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</si>
  <si>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</si>
  <si>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</si>
  <si>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</si>
  <si>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</si>
  <si>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</si>
  <si>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</si>
  <si>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</si>
  <si>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</si>
  <si>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</si>
  <si>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</si>
  <si>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</si>
  <si>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</si>
  <si>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</si>
  <si>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</si>
  <si>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</si>
  <si>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</si>
  <si>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</si>
  <si>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</si>
  <si>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</si>
  <si>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</si>
  <si>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</si>
  <si>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</si>
  <si>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</si>
  <si>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</si>
  <si>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</si>
  <si>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</si>
  <si>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</si>
  <si>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</si>
  <si>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</si>
  <si>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</si>
  <si>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</si>
  <si>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</si>
  <si>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</si>
  <si>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</si>
  <si>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</si>
  <si>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</si>
  <si>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</si>
  <si>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</si>
  <si>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</si>
  <si>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</si>
  <si>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</si>
  <si>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</si>
  <si>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</si>
  <si>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</si>
  <si>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</si>
  <si>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</si>
  <si>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</si>
  <si>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</si>
  <si>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</si>
  <si>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</si>
  <si>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</si>
  <si>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</si>
  <si>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</si>
  <si>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</si>
  <si>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</si>
  <si>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</si>
  <si>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</si>
  <si>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</si>
  <si>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</si>
  <si>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</si>
  <si>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</si>
  <si>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</si>
  <si>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</si>
  <si>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</si>
  <si>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</si>
  <si>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</si>
  <si>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</si>
  <si>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</si>
  <si>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</si>
  <si>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</si>
  <si>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</si>
  <si>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</si>
  <si>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</si>
  <si>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</si>
  <si>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</si>
  <si>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</si>
  <si>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</si>
  <si>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</si>
  <si>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</si>
  <si>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</si>
  <si>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Hospodářský index (Výnosy / Náklady) - vývoj</t>
  </si>
  <si>
    <t>Zdravotnické pracoviště vyžadující zdravotní výkon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</si>
  <si>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</si>
  <si>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</si>
  <si>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</si>
  <si>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</si>
  <si>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</si>
  <si>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</si>
  <si>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</si>
  <si>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</si>
  <si>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</si>
  <si>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</si>
  <si>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</si>
  <si>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</si>
  <si>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</si>
  <si>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</si>
  <si>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</si>
  <si>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</si>
  <si>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</si>
  <si>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</si>
  <si>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</si>
  <si>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</si>
  <si>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</si>
  <si>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</si>
  <si>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</si>
  <si>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</si>
  <si>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</si>
  <si>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</si>
  <si>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</si>
  <si>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</si>
  <si>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</si>
  <si>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Přehled plnění PL - Spotřeba léčivých přípravků - detail</t>
  </si>
  <si>
    <t>Hospodaření zdravotnického pracoviště (v tisících)</t>
  </si>
  <si>
    <t>Spotřeba léčivých přípravků - detail</t>
  </si>
  <si>
    <t>Spotřeba léčivých přípravků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</si>
  <si>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</si>
  <si>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</si>
  <si>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</si>
  <si>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</si>
  <si>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</si>
  <si>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</si>
  <si>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</si>
  <si>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</si>
  <si>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</si>
  <si>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</si>
  <si>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</si>
  <si>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</si>
  <si>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</si>
  <si>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</si>
  <si>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</si>
  <si>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</si>
  <si>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</si>
  <si>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Ústav soudního lékařství a medicínského práva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</si>
  <si>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</si>
  <si>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</si>
  <si>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</si>
  <si>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</si>
  <si>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</si>
  <si>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</si>
  <si>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</si>
  <si>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</si>
  <si>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</si>
  <si>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</si>
  <si>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</si>
  <si>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50113014     léky (paušál) - antimykotika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</si>
  <si>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</si>
  <si>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</si>
  <si>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</si>
  <si>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</si>
  <si>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</si>
  <si>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</si>
  <si>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</si>
  <si>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</si>
  <si>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50116     Potraviny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</si>
  <si>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</si>
  <si>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</si>
  <si>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</si>
  <si>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</si>
  <si>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</si>
  <si>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</si>
  <si>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50117007     údržbový materiál ostatní - sklady (sk.T17)</t>
  </si>
  <si>
    <t>50117015     IT - spotřební materiál (sk. P37, 48)</t>
  </si>
  <si>
    <t>50117024     všeob.mat. - ostatní-vyjímky (V44) od 0,01 do 999,99</t>
  </si>
  <si>
    <t>50117025     všeob.mat. - razítka ostatní (V111) od 0,01 do 2999,99</t>
  </si>
  <si>
    <t>50117190     technické plyny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</si>
  <si>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</si>
  <si>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</si>
  <si>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</si>
  <si>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</si>
  <si>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</si>
  <si>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</si>
  <si>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</si>
  <si>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</si>
  <si>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50180     Materiál z darů, FKSP</t>
  </si>
  <si>
    <t>50180001     věcné dary</t>
  </si>
  <si>
    <t>51     Služby</t>
  </si>
  <si>
    <t>51102     Technika</t>
  </si>
  <si>
    <t>51102021     opravy zdrav.techniky</t>
  </si>
  <si>
    <t>51102022     opravy - Úsek inf.systémů</t>
  </si>
  <si>
    <t>51102023     opravy ostatní techniky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</si>
  <si>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</si>
  <si>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</si>
  <si>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</si>
  <si>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</si>
  <si>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51201001     cestovné tuzemské (pokl.)</t>
  </si>
  <si>
    <t>51203     Cestovné zaměstnanců-zahraniční</t>
  </si>
  <si>
    <t>51203000     cestovné zahr.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</si>
  <si>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</si>
  <si>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</si>
  <si>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</si>
  <si>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</si>
  <si>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</si>
  <si>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</si>
  <si>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</si>
  <si>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</si>
  <si>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</si>
  <si>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</si>
  <si>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(MW DIAS)</t>
  </si>
  <si>
    <t>51806005     odpad (SITA - spalovna)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</si>
  <si>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</si>
  <si>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</si>
  <si>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</si>
  <si>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</si>
  <si>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51874003     znalecké posudky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</si>
  <si>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</si>
  <si>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</si>
  <si>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</si>
  <si>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</si>
  <si>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</si>
  <si>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</si>
  <si>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</si>
  <si>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52113     Refundace</t>
  </si>
  <si>
    <t>52113000     refundace</t>
  </si>
  <si>
    <t>52114     Půjčeno počítačem - SW VEMA</t>
  </si>
  <si>
    <t>52114000     půjčeno počítačem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</si>
  <si>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</si>
  <si>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</si>
  <si>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</si>
  <si>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</si>
  <si>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</si>
  <si>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</si>
  <si>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</si>
  <si>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</si>
  <si>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</si>
  <si>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</si>
  <si>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</si>
  <si>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</si>
  <si>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</si>
  <si>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</si>
  <si>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</si>
  <si>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</si>
  <si>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</si>
  <si>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</si>
  <si>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</si>
  <si>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 - lékaři</t>
  </si>
  <si>
    <t>54910009     školení - ost.zdrav.pracov.</t>
  </si>
  <si>
    <t>54910010     školení - nezdrav.pracov.</t>
  </si>
  <si>
    <t>54920     Náklady účtované od UP</t>
  </si>
  <si>
    <t>54920000     náklady účtované od UP</t>
  </si>
  <si>
    <t>54924     Ostatní výplaty fyzickým osobám</t>
  </si>
  <si>
    <t>54924001     odškod.zaměst. - prac.úraz,...</t>
  </si>
  <si>
    <t>54925     Ostatní výplaty fyzickým osobám(PaM)</t>
  </si>
  <si>
    <t>54925000     odškodn.-náhr.mzdy zam.(PaM)</t>
  </si>
  <si>
    <t>54972     Školení - lékaři (pouze PaM)</t>
  </si>
  <si>
    <t>54972000     školení - lékaři(pouze PaM)</t>
  </si>
  <si>
    <t>54999     Přípěvky a poplatky(daň.neúčinné)</t>
  </si>
  <si>
    <t>54999000     členské příspěvky a poplatky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</si>
  <si>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</si>
  <si>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</si>
  <si>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</si>
  <si>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</si>
  <si>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</si>
  <si>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</si>
  <si>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</si>
  <si>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55120     ZC vyřazeného DM</t>
  </si>
  <si>
    <t>55120004     ZC DHM - zdravot.techn. z odpisů</t>
  </si>
  <si>
    <t>557     Náklady z vyřazených pohledávek</t>
  </si>
  <si>
    <t>55799     Náklady z vyřazených pohledávek(daň.neúčinné)</t>
  </si>
  <si>
    <t>55799001     náklady z vyřaz.pohled.pro nedobytnost (daň.neúčinné)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</si>
  <si>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</si>
  <si>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</si>
  <si>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</si>
  <si>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</si>
  <si>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</si>
  <si>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55802081     DDHM - provozní (finanční dary)</t>
  </si>
  <si>
    <t>55806     DDHM ostatní</t>
  </si>
  <si>
    <t>55806001     DDHM - ostatní, razítka (sk.V_47, V_112)</t>
  </si>
  <si>
    <t>55806081     DDHM ostatní (finanční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</si>
  <si>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</si>
  <si>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</si>
  <si>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</si>
  <si>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</si>
  <si>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</si>
  <si>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</si>
  <si>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</si>
  <si>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</si>
  <si>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</si>
  <si>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</si>
  <si>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</si>
  <si>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</si>
  <si>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60210361     zdr.služby - nadstandard.zdrav.péče-tuzemci (vyhl.411/11)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</si>
  <si>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</si>
  <si>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</si>
  <si>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</si>
  <si>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</si>
  <si>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</si>
  <si>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60230     Přepravné pacientů vykázané ZP     OZPI</t>
  </si>
  <si>
    <t>60230002     přepravné pacientů - ostatní 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</si>
  <si>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</si>
  <si>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</si>
  <si>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</si>
  <si>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</si>
  <si>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</si>
  <si>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</si>
  <si>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603     Výnosy z pronájmu</t>
  </si>
  <si>
    <t>60325     Výnosy z pronájmu</t>
  </si>
  <si>
    <t>60325424     nájem DM - použití vybavení FNOL (pitevny)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</si>
  <si>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</si>
  <si>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</si>
  <si>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</si>
  <si>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</si>
  <si>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</si>
  <si>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</si>
  <si>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</si>
  <si>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</si>
  <si>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</si>
  <si>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</si>
  <si>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</si>
  <si>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</si>
  <si>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</si>
  <si>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</si>
  <si>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</si>
  <si>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</si>
  <si>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64924443     znalecké posudky - Znaleký ústav</t>
  </si>
  <si>
    <t>64924450     poštovné, balné za odeslání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</si>
  <si>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</si>
  <si>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</si>
  <si>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</si>
  <si>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</si>
  <si>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</si>
  <si>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</si>
  <si>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</si>
  <si>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</si>
  <si>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</si>
  <si>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</si>
  <si>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</si>
  <si>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</si>
  <si>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</si>
  <si>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</si>
  <si>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</si>
  <si>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</si>
  <si>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</si>
  <si>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</si>
  <si>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</si>
  <si>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</si>
  <si>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</si>
  <si>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</si>
  <si>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</si>
  <si>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</si>
  <si>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</si>
  <si>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</si>
  <si>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38</t>
  </si>
  <si>
    <t/>
  </si>
  <si>
    <t>Ústav soudního lékařství a medicínského práva</t>
  </si>
  <si>
    <t>50113001</t>
  </si>
  <si>
    <t>Lékárna - léčiva</t>
  </si>
  <si>
    <t>50113013</t>
  </si>
  <si>
    <t>Lékárna - antibiotika</t>
  </si>
  <si>
    <t>50113014</t>
  </si>
  <si>
    <t>Lékárna - antimykotika</t>
  </si>
  <si>
    <t>SumaKL</t>
  </si>
  <si>
    <t>3841</t>
  </si>
  <si>
    <t>SOUD, soudní lékařství - laboratoř</t>
  </si>
  <si>
    <t>SumaNS</t>
  </si>
  <si>
    <t>mezeraNS</t>
  </si>
  <si>
    <t>O</t>
  </si>
  <si>
    <t>155947</t>
  </si>
  <si>
    <t>55947</t>
  </si>
  <si>
    <t>OPHTAL LIQ 2X50ML</t>
  </si>
  <si>
    <t>847713</t>
  </si>
  <si>
    <t>125526</t>
  </si>
  <si>
    <t>APO-IBUPROFEN 400 MG</t>
  </si>
  <si>
    <t>POR TBL FLM 100X400MG</t>
  </si>
  <si>
    <t>848950</t>
  </si>
  <si>
    <t>155148</t>
  </si>
  <si>
    <t>PARALEN 500</t>
  </si>
  <si>
    <t>POR TBL NOB 12X500MG</t>
  </si>
  <si>
    <t>102818</t>
  </si>
  <si>
    <t>2818</t>
  </si>
  <si>
    <t>ENDIARON</t>
  </si>
  <si>
    <t>TBL OBD 20X250MG</t>
  </si>
  <si>
    <t>162315</t>
  </si>
  <si>
    <t>62315</t>
  </si>
  <si>
    <t>BETADINE</t>
  </si>
  <si>
    <t>LIQ 1X30ML</t>
  </si>
  <si>
    <t>920170</t>
  </si>
  <si>
    <t>0</t>
  </si>
  <si>
    <t>DZ TRIXO 500 ML</t>
  </si>
  <si>
    <t>841498</t>
  </si>
  <si>
    <t>Carbosorb tbl.20-blistr</t>
  </si>
  <si>
    <t>55919</t>
  </si>
  <si>
    <t>CHLORID SODNÝ 10% BRAUN</t>
  </si>
  <si>
    <t>INF CNC SOL 20X10ML</t>
  </si>
  <si>
    <t>192414</t>
  </si>
  <si>
    <t>92414</t>
  </si>
  <si>
    <t>SEPTONEX</t>
  </si>
  <si>
    <t>SPR 1X45ML</t>
  </si>
  <si>
    <t>930420</t>
  </si>
  <si>
    <t>KL ETHANOLUM 96% 900 ml 728 g HVLP</t>
  </si>
  <si>
    <t>UN 1170</t>
  </si>
  <si>
    <t>848416</t>
  </si>
  <si>
    <t>500287</t>
  </si>
  <si>
    <t>VIMPAT 50 MG</t>
  </si>
  <si>
    <t>POR TBL FLM 14X50MG</t>
  </si>
  <si>
    <t>930183</t>
  </si>
  <si>
    <t>MO SIGNATURA LEKARNA</t>
  </si>
  <si>
    <t>920136</t>
  </si>
  <si>
    <t>KL ETHANOLUM BENZINO DEN. 4 kg</t>
  </si>
  <si>
    <t>930430</t>
  </si>
  <si>
    <t>KL FORMALDEHYDI S.35%  5 kg</t>
  </si>
  <si>
    <t>UN 2209</t>
  </si>
  <si>
    <t>101066</t>
  </si>
  <si>
    <t>1066</t>
  </si>
  <si>
    <t>FRAMYKOIN</t>
  </si>
  <si>
    <t>UNG 1X10GM</t>
  </si>
  <si>
    <t>148262</t>
  </si>
  <si>
    <t>48262</t>
  </si>
  <si>
    <t>PLV ADS 1X5GM</t>
  </si>
  <si>
    <t>101421</t>
  </si>
  <si>
    <t>1421</t>
  </si>
  <si>
    <t>LAMISIL 250 MG</t>
  </si>
  <si>
    <t>POR TBL NOB14X250MG</t>
  </si>
  <si>
    <t>3841 - SOUD, soudní lékařství - laboratoř</t>
  </si>
  <si>
    <t>Přehled plnění PL - Spotřeba léčivých přípravků dle objemu Kč mimo PL</t>
  </si>
  <si>
    <t>D01BA02 - Terbinafin</t>
  </si>
  <si>
    <t>D01BA02</t>
  </si>
  <si>
    <t>POR TBL NOB 14X250MG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</si>
  <si>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</si>
  <si>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</si>
  <si>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</si>
  <si>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</si>
  <si>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</si>
  <si>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</si>
  <si>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</si>
  <si>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</si>
  <si>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50115020</t>
  </si>
  <si>
    <t>Lékárna - SZM diagnostika</t>
  </si>
  <si>
    <t>ZA090</t>
  </si>
  <si>
    <t>Vata buničitá přířezy 37 x 57 cm 273015</t>
  </si>
  <si>
    <t>ZA338</t>
  </si>
  <si>
    <t>Obinadlo hydrofilní   6 cm x   5 m 13005</t>
  </si>
  <si>
    <t>ZA339</t>
  </si>
  <si>
    <t>Obinadlo hydrofilní   8 cm x   5 m 13006</t>
  </si>
  <si>
    <t>ZA425</t>
  </si>
  <si>
    <t>Obinadlo hydrofilní 10 cm x   5 m 13007</t>
  </si>
  <si>
    <t>ZA446</t>
  </si>
  <si>
    <t>Vata buničitá přířezy 20 x 30 cm 1230200129</t>
  </si>
  <si>
    <t>ZD102</t>
  </si>
  <si>
    <t>Náplast cosmos strip 6 cm x 2 cm  (náhrada za náplast curity) 5302951</t>
  </si>
  <si>
    <t>ZA727</t>
  </si>
  <si>
    <t>Kontejner 30 ml sterilní 331690251750</t>
  </si>
  <si>
    <t>ZA751</t>
  </si>
  <si>
    <t>Papír filtrační archy 50 x 50 cm bal. 12,5 kg 624890805050</t>
  </si>
  <si>
    <t>ZA817</t>
  </si>
  <si>
    <t>Zkumavka PS 10 ml sterilní 400914</t>
  </si>
  <si>
    <t>ZA855</t>
  </si>
  <si>
    <t>Pipeta pasteurova P 223 6,5 ml 204523</t>
  </si>
  <si>
    <t>ZA952</t>
  </si>
  <si>
    <t>Cryospray HI00211</t>
  </si>
  <si>
    <t>ZB756</t>
  </si>
  <si>
    <t>Zkumavka 3 ml K3 edta fialová 454086</t>
  </si>
  <si>
    <t>ZB780</t>
  </si>
  <si>
    <t>Kontejner 120 ml sterilní 331690250350</t>
  </si>
  <si>
    <t>ZC757</t>
  </si>
  <si>
    <t>Čepelka skalpelová 24 BB524</t>
  </si>
  <si>
    <t>ZE159</t>
  </si>
  <si>
    <t>Nádoba na kontaminovaný odpad 2 l 15-0003</t>
  </si>
  <si>
    <t>ZE173</t>
  </si>
  <si>
    <t>Nádoba na histologický mat.   200 ml 333 000 041 002</t>
  </si>
  <si>
    <t>ZF159</t>
  </si>
  <si>
    <t>Nádoba na kontaminovaný odpad 1 l 15-0002</t>
  </si>
  <si>
    <t>ZF192</t>
  </si>
  <si>
    <t>Nádoba na kontaminovaný odpad 4 l 15-0004</t>
  </si>
  <si>
    <t>ZH614</t>
  </si>
  <si>
    <t>Zátka butyl šedá 20 mm á 100 ks 635220100290</t>
  </si>
  <si>
    <t>ZH615</t>
  </si>
  <si>
    <t>Uzávěr Al krimplovací 20 mm á 1000 ks 635220010408</t>
  </si>
  <si>
    <t>ZI179</t>
  </si>
  <si>
    <t>Zkumavka s mediem+ flovakovaný tampon eSwab růžový 490CE.A</t>
  </si>
  <si>
    <t>ZI182</t>
  </si>
  <si>
    <t>Zkumavka + aplikátor s chem.stabilizátorem UriSwab žlutá 802CE.A</t>
  </si>
  <si>
    <t>ZA796</t>
  </si>
  <si>
    <t>Tampon odběrový 1665</t>
  </si>
  <si>
    <t>ZB935</t>
  </si>
  <si>
    <t>Kolonka accubond evidex 400 mg/ 6 ml 188-2946</t>
  </si>
  <si>
    <t>ZB936</t>
  </si>
  <si>
    <t>Variant-bond elut lrc-cartify 130MG á 50 ks 12113050</t>
  </si>
  <si>
    <t>ZB973</t>
  </si>
  <si>
    <t>Fólie hliniková 20 x 20 cm 25 HPTLC 1055480001</t>
  </si>
  <si>
    <t>ZC754</t>
  </si>
  <si>
    <t>Čepelka skalpelová 21 BB521</t>
  </si>
  <si>
    <t>ZF174</t>
  </si>
  <si>
    <t>Nádoba na histologický mat. 400 ml 333000041012</t>
  </si>
  <si>
    <t>ZF709</t>
  </si>
  <si>
    <t>Žiletka mikrotomová á 50 ks JP-BN35</t>
  </si>
  <si>
    <t>ZH679</t>
  </si>
  <si>
    <t>Nůžky chirurgické hranto-tupé délka 150 mm L308120</t>
  </si>
  <si>
    <t>ZC311</t>
  </si>
  <si>
    <t>Kotouč náhradní 65 mm HB 8896-01</t>
  </si>
  <si>
    <t>ZB426</t>
  </si>
  <si>
    <t>Mikrozkumavka eppendorf 1,5 ml BSA 0220</t>
  </si>
  <si>
    <t>ZB605</t>
  </si>
  <si>
    <t>Špička modrá krátká manžeta 1108</t>
  </si>
  <si>
    <t>ZC062</t>
  </si>
  <si>
    <t>Sklo krycí 24 x 50 mm, á 1000 ks BD2450</t>
  </si>
  <si>
    <t>ZC079</t>
  </si>
  <si>
    <t>Sklo mikroskopické SuperFrost plus bal. á 72 ks 2530</t>
  </si>
  <si>
    <t>ZC716</t>
  </si>
  <si>
    <t>Špička pipetovací žlutá dlouhá manžeta 1123</t>
  </si>
  <si>
    <t>ZC831</t>
  </si>
  <si>
    <t>Sklo podložní mat. okraj 2501</t>
  </si>
  <si>
    <t>ZI560</t>
  </si>
  <si>
    <t>Špička žlutá dlouhá manžeta gilson 1 - 200 ul 331693391111</t>
  </si>
  <si>
    <t>ZL485</t>
  </si>
  <si>
    <t>Stříkačka celoskleněná luer 1 ml R367661</t>
  </si>
  <si>
    <t>ZA875</t>
  </si>
  <si>
    <t>Nádobka reagenční bal. á 1200 ks 8A7601</t>
  </si>
  <si>
    <t>ZL385</t>
  </si>
  <si>
    <t>Nálevka s krátkým stonkem pr.85mm 632413001085</t>
  </si>
  <si>
    <t>ZD370</t>
  </si>
  <si>
    <t>Rukavice nitril promedica bez p.M á 100 ks 98897</t>
  </si>
  <si>
    <t>ZI758</t>
  </si>
  <si>
    <t>Rukavice vinyl bez p. M á 100 ks EFEKTVR03</t>
  </si>
  <si>
    <t>ZI759</t>
  </si>
  <si>
    <t>Rukavice vinyl bez p. L á 100 ks EFEKTVR04</t>
  </si>
  <si>
    <t>ZK473</t>
  </si>
  <si>
    <t>Rukavice operační latexové s pudrem ansell medigrip plus vel. 6,0 302922</t>
  </si>
  <si>
    <t>ZK474</t>
  </si>
  <si>
    <t>Rukavice operační latexové s pudrem ansell medigrip plus vel. 6,5 302923</t>
  </si>
  <si>
    <t>ZK476</t>
  </si>
  <si>
    <t>Rukavice operační latexové s pudrem ansell medigrip plus vel. 7,5 302925</t>
  </si>
  <si>
    <t>ZK477</t>
  </si>
  <si>
    <t>Rukavice operační latexové s pudrem ansell medigrip plus vel. 8,0 302926</t>
  </si>
  <si>
    <t>ZL131</t>
  </si>
  <si>
    <t>Rukavice nitril promedica bez p.L á 100 ks 98898</t>
  </si>
  <si>
    <t>ZL388</t>
  </si>
  <si>
    <t>Rukavice nitril promedica bez p.S á 100 ks 98896</t>
  </si>
  <si>
    <t>910067</t>
  </si>
  <si>
    <t>-HEPTAPHAN, DIAG.PROUZKY 50 ks 10003317</t>
  </si>
  <si>
    <t>910078</t>
  </si>
  <si>
    <t xml:space="preserve">-SOLACRYL BMX, 1000 ML </t>
  </si>
  <si>
    <t>803991</t>
  </si>
  <si>
    <t>-Bactec PEDS 442194</t>
  </si>
  <si>
    <t>800971</t>
  </si>
  <si>
    <t>-DIETHYLETER P.A. NESTAB. UN 1155   1000 ML</t>
  </si>
  <si>
    <t>900533</t>
  </si>
  <si>
    <t>-KYS.SIROVA P.A. UN 1830   1000 ML</t>
  </si>
  <si>
    <t>900553</t>
  </si>
  <si>
    <t>-KYS.CHLOROVOD.35% P.A. UN 1789    1000 ML</t>
  </si>
  <si>
    <t>802125</t>
  </si>
  <si>
    <t>-METANOL  P.A. UN 1230   1000 ML</t>
  </si>
  <si>
    <t>801087</t>
  </si>
  <si>
    <t>-ACETON P.A. UN 1090   1000 ml</t>
  </si>
  <si>
    <t>910093</t>
  </si>
  <si>
    <t>-CHLOROFORM P.A. UN 1888    1000 ML</t>
  </si>
  <si>
    <t>910017</t>
  </si>
  <si>
    <t>-HYDROXID SODNY P.A. UN 1823    1000 g</t>
  </si>
  <si>
    <t>910087</t>
  </si>
  <si>
    <t>-METANOL P.A. 900 ML</t>
  </si>
  <si>
    <t>801979</t>
  </si>
  <si>
    <t>-KYS.CITRONOVA BEZV. P.A. 1000 G</t>
  </si>
  <si>
    <t>803281</t>
  </si>
  <si>
    <t>-Cyklohexan p.a. UN 1145   1000 ml</t>
  </si>
  <si>
    <t>801092</t>
  </si>
  <si>
    <t>-PARAFIN UPRAVENY 56-58, 1 kg PARA009</t>
  </si>
  <si>
    <t>395526</t>
  </si>
  <si>
    <t>-1,4-Dioxan p.a. 1000 ml 1096711000</t>
  </si>
  <si>
    <t>395938</t>
  </si>
  <si>
    <t>-FORMIATE DEHYDROGENASE 10244678</t>
  </si>
  <si>
    <t>395939</t>
  </si>
  <si>
    <t>-Nicotinamide adenine dinucleotide sodium salt  N0632-1G</t>
  </si>
  <si>
    <t>396529</t>
  </si>
  <si>
    <t>-Light Green SF Yellowish L5382-10g</t>
  </si>
  <si>
    <t>396530</t>
  </si>
  <si>
    <t>-Phosphotungstic acid hydrate 79690-25g</t>
  </si>
  <si>
    <t>396659</t>
  </si>
  <si>
    <t>-1,3-Propanediol P50404-100G</t>
  </si>
  <si>
    <t>501135</t>
  </si>
  <si>
    <t>-Tartratic acid DL T400-100g</t>
  </si>
  <si>
    <t>800018</t>
  </si>
  <si>
    <t>-SOLUTION 4(LINE DILUENTSOLUTION) 10l 8A4602</t>
  </si>
  <si>
    <t>800252</t>
  </si>
  <si>
    <t>-STANDARDNI ROZTOK ETHANOLU 10003148</t>
  </si>
  <si>
    <t>800418</t>
  </si>
  <si>
    <t>-PENTAFLUOROBENZOYL CHLORIDE 99% 103772</t>
  </si>
  <si>
    <t>800454</t>
  </si>
  <si>
    <t>-ACETAMINOPHEN ST.CALIBR.25CYK 953602</t>
  </si>
  <si>
    <t>800456</t>
  </si>
  <si>
    <t>-COCAINE METABOLITE ST.CALIBRAT 967006</t>
  </si>
  <si>
    <t>800458</t>
  </si>
  <si>
    <t>-BENZODIAZEPINES CALIBRATORS 967402</t>
  </si>
  <si>
    <t>800718</t>
  </si>
  <si>
    <t>-X-SYS AM/METAMPHETAMIN ST. CAL. 1A9906</t>
  </si>
  <si>
    <t>800721</t>
  </si>
  <si>
    <t>-ACETAMINOPHEN CONTROLS 50CYK 953611</t>
  </si>
  <si>
    <t>800727</t>
  </si>
  <si>
    <t>-X-SYS OPIATES CALIBRATORS 967306</t>
  </si>
  <si>
    <t>800868</t>
  </si>
  <si>
    <t>-X-SYS Multiconstituent Control 968712</t>
  </si>
  <si>
    <t>801135</t>
  </si>
  <si>
    <t>-X-SYS CANNABOIDS STANDART CAL. 967104</t>
  </si>
  <si>
    <t>801606</t>
  </si>
  <si>
    <t>-AXS PROBE CLEANING SOLUTION 2x220ml 9A3505</t>
  </si>
  <si>
    <t>801823</t>
  </si>
  <si>
    <t>-DIETHYLETER P.A. nestab. UN 1155   900 ml</t>
  </si>
  <si>
    <t>801862</t>
  </si>
  <si>
    <t>-AMONIAK VODNY ROZTOK 25% UN 2672   1000 ML</t>
  </si>
  <si>
    <t>801864</t>
  </si>
  <si>
    <t>-HEXAN P.A. 1000 ML</t>
  </si>
  <si>
    <t>803175</t>
  </si>
  <si>
    <t>-AXS Amph/metamph. reagent Pack 3B2720</t>
  </si>
  <si>
    <t>803176</t>
  </si>
  <si>
    <t>-AXS Cannabinoids Reagent Pack 3B2820</t>
  </si>
  <si>
    <t>803177</t>
  </si>
  <si>
    <t>-Axs Cocaine Metabolite Reagent Pack 3B2420</t>
  </si>
  <si>
    <t>803178</t>
  </si>
  <si>
    <t>-Axs Opiates Reagent Pack 3B2520</t>
  </si>
  <si>
    <t>803179</t>
  </si>
  <si>
    <t>-AXS Acetaminophen Reagent Pack 3B3520</t>
  </si>
  <si>
    <t>803233</t>
  </si>
  <si>
    <t>-AXS Benzodiazepines Reagent Pack 3B3020</t>
  </si>
  <si>
    <t>803449</t>
  </si>
  <si>
    <t>-BIS/TRIMETHYLSILYL/TRIFLUOROACETAMID pro plyn.ch. 1102550005</t>
  </si>
  <si>
    <t>805346</t>
  </si>
  <si>
    <t>-BUP (buprenorfin)  test na záchyt drog v moči 008A104-936</t>
  </si>
  <si>
    <t>805347</t>
  </si>
  <si>
    <t>-MTD(methadone) test na záchyt drog v moči 008A090-9215</t>
  </si>
  <si>
    <t>910035</t>
  </si>
  <si>
    <t>-SIRAN AMONNY P.A. 1000 G</t>
  </si>
  <si>
    <t>910040</t>
  </si>
  <si>
    <t>-SIRAN SODNY BEZV.,P.A. 1000 G</t>
  </si>
  <si>
    <t>910083</t>
  </si>
  <si>
    <t>-ETHYLESTER KYS.OCTOVE P.A. UN 1173   1000 ML</t>
  </si>
  <si>
    <t>910085</t>
  </si>
  <si>
    <t xml:space="preserve">-BENZEN p.a., 1L </t>
  </si>
  <si>
    <t>910086</t>
  </si>
  <si>
    <t>-TOLUEN P.A. UN 1294   1000 ML</t>
  </si>
  <si>
    <t>396074</t>
  </si>
  <si>
    <t>-Spironolactone 97.0-103.0% S3378-1G</t>
  </si>
  <si>
    <t>396839</t>
  </si>
  <si>
    <t>-tert-Butanol  19460-500ml</t>
  </si>
  <si>
    <t>501193</t>
  </si>
  <si>
    <t>-CHLOROFORM P.A. - stab. methanolem 900 ML</t>
  </si>
  <si>
    <t>805432</t>
  </si>
  <si>
    <t>-Nitrendipine N144-25MG</t>
  </si>
  <si>
    <t>805435</t>
  </si>
  <si>
    <t>-Indapamide I1887-250MG</t>
  </si>
  <si>
    <t>805437</t>
  </si>
  <si>
    <t>-Telmisartan T8949-10MG</t>
  </si>
  <si>
    <t>805438</t>
  </si>
  <si>
    <t>-Perindopril erbumine P0094-50MG</t>
  </si>
  <si>
    <t>805475</t>
  </si>
  <si>
    <t>-Ramipril R0404-100MG</t>
  </si>
  <si>
    <t>808 - Pracoviště soudního lékařství</t>
  </si>
  <si>
    <t>814 - Laboratoř toxikologická</t>
  </si>
  <si>
    <t>808</t>
  </si>
  <si>
    <t>V</t>
  </si>
  <si>
    <t>88101</t>
  </si>
  <si>
    <t>PROVEDENÍ PITVY NA SOUDNĚ LÉKAŘSKÉM PRACOVIŠTI ZDR</t>
  </si>
  <si>
    <t>814</t>
  </si>
  <si>
    <t>09123</t>
  </si>
  <si>
    <t>ANALÝZA MOČI CHEMICKY</t>
  </si>
  <si>
    <t>92111</t>
  </si>
  <si>
    <t>KONZULTACE OŠETŘUJÍCÍHO LÉKAŘE TOXIKOLOGEM</t>
  </si>
  <si>
    <t>92119</t>
  </si>
  <si>
    <t xml:space="preserve">STANOVENÍ LÁTEK SPEKTROFOTOMETRICKY PO JEDNODUCHÉ </t>
  </si>
  <si>
    <t>92121</t>
  </si>
  <si>
    <t>STANOVENÍ EXTRAKTIVNÍCH LÁTEK PLYNOVOU CHROMATOGRA</t>
  </si>
  <si>
    <t>92123</t>
  </si>
  <si>
    <t>EXTRAKTIVNÍ LÁTKY - CÍLENÝ PRŮKAZ CHROMATOGRAFIÍ N</t>
  </si>
  <si>
    <t>92125</t>
  </si>
  <si>
    <t>EXTRAKTIVNÍ LÁTKY - PRŮKAZ CHROMATOGRAFIÍ NA TENKÉ</t>
  </si>
  <si>
    <t>92127</t>
  </si>
  <si>
    <t>TĚKAVÉ LÁTKY - PRŮKAZ PLYNOVOU CHROMATOGRAFIÍ -  S</t>
  </si>
  <si>
    <t>92129</t>
  </si>
  <si>
    <t>ETHANOL - SPECIFICKÉ STANOVENÍ PLYNOVOU CHROMATOGR</t>
  </si>
  <si>
    <t>92131</t>
  </si>
  <si>
    <t>EXTRAKTIVNÍ LÁTKY - CÍLENÝ PRŮKAZ PLYNOVOU CHROMAT</t>
  </si>
  <si>
    <t>92133</t>
  </si>
  <si>
    <t>DROGY A LÉČIVA - CÍLENÝ IMUNOCHEMICKÝ ZÁCHYT - STA</t>
  </si>
  <si>
    <t>92135</t>
  </si>
  <si>
    <t>DROGY A LÉČIVA - CÍLENÝ IMUNOCHEMICKÝ ZÁCHYT</t>
  </si>
  <si>
    <t>92137</t>
  </si>
  <si>
    <t>IDENTIFIKACE NEZNÁMÉ LÁTKY POMOCÍ PLYNOVÉ CHROMATO</t>
  </si>
  <si>
    <t>92141</t>
  </si>
  <si>
    <t>92143</t>
  </si>
  <si>
    <t>EXTRAKTIVNÍ LÁTKY - CÍLENÝ PRŮKAZ KAPALINOVOU CHRO</t>
  </si>
  <si>
    <t>92145</t>
  </si>
  <si>
    <t>92147</t>
  </si>
  <si>
    <t>92153</t>
  </si>
  <si>
    <t>EXTRAKTIVNÍ LÁTKY - PRŮKAZ V TĚLNÍCH TEKUTINÁCH CH</t>
  </si>
  <si>
    <t>92155</t>
  </si>
  <si>
    <t>EXTRAKTIVNÍ LÁTKY - STANOVENÍ PLYNOVOU CHROMATOGRA</t>
  </si>
  <si>
    <t>92157</t>
  </si>
  <si>
    <t>EXTRAKTIVNÍ LÁTKY - STANOVENÍ POMOCÍ KAPALINOVÉ CH</t>
  </si>
  <si>
    <t>92161</t>
  </si>
  <si>
    <t>MIKROSKOPICKÉ URČENÍ HUB A ROSTLIN</t>
  </si>
  <si>
    <t>92173</t>
  </si>
  <si>
    <t>92177</t>
  </si>
  <si>
    <t>TĚKAVÉ LÁTKY - PRŮKAZ PLYNOVOU CHROMATOGRAFIÍ</t>
  </si>
  <si>
    <t>92181</t>
  </si>
  <si>
    <t>TĚKAVÉ LÁTKY - STANOVENÍ PLYNOVOU CHROMATOGRAFIÍ</t>
  </si>
  <si>
    <t>92183</t>
  </si>
  <si>
    <t>STANOVENÍ TĚKAVÝCH REDUKUJÍCÍCH LÁTEK</t>
  </si>
  <si>
    <t>92185</t>
  </si>
  <si>
    <t>IZOLACE LÁTKY PRO CÍLENÝ PRŮKAZ PLYNOVOU CHROMATOG</t>
  </si>
  <si>
    <t>92187</t>
  </si>
  <si>
    <t>EXTRAKTIVNÍ LÁTKY - CÍLENÝ PRŮKAZ (KVALITATIVNÍ VY</t>
  </si>
  <si>
    <t>92189</t>
  </si>
  <si>
    <t>IZOLACE LÁTKY A PŘÍPRAVA KALIBRÁTORŮ PRO STANOVENÍ</t>
  </si>
  <si>
    <t>92191</t>
  </si>
  <si>
    <t>EXTRAKTIVNÍ LÁTKY - STANOVENÍ (KVANTITATIVNÍ VYŠET</t>
  </si>
  <si>
    <t>97111</t>
  </si>
  <si>
    <t>SEPARACE SÉRA NEBO PLAZMY</t>
  </si>
  <si>
    <t>92115</t>
  </si>
  <si>
    <t>MIKROSKOPICKÉ URČENÍ HUB A ROSTLIN - STATIM</t>
  </si>
  <si>
    <t>01 - I. INTERNÍ  KLINIKA</t>
  </si>
  <si>
    <t>02 - II. INTERNÍ  KLINIKA</t>
  </si>
  <si>
    <t>03 - III. INTERNÍ  KLINIKA</t>
  </si>
  <si>
    <t>04 - I. CHIRURGICKÁ KLINIKA</t>
  </si>
  <si>
    <t>05 - II. CHIRURGICKÁ KLINIKA</t>
  </si>
  <si>
    <t>06 - NEUROCHIRURGICKÁ KLINIKA</t>
  </si>
  <si>
    <t>07 - KLINIKA ANESTEZIOLOGIE A RESUSCITACE</t>
  </si>
  <si>
    <t>08 - PORODNICKO-GYNEKOLOGICKÁ KLINIKA</t>
  </si>
  <si>
    <t>09 - NOVOROZENECKÉ ODDĚLENÍ</t>
  </si>
  <si>
    <t>10 - DĚTSKÁ KLINIKA</t>
  </si>
  <si>
    <t>12 - UROLOGICKÁ KLINIKA</t>
  </si>
  <si>
    <t>16 - KLINIKA PLICNÍCH NEMOCÍ A TUBERKULÓZY</t>
  </si>
  <si>
    <t>17 - NEUROLOGICKÁ KLINIKA</t>
  </si>
  <si>
    <t>18 - KLINIKA PSYCHIATRIE</t>
  </si>
  <si>
    <t>25 - KLINIKA ÚSTNÍ, ČELISTNÍ A OBLIČEJOVÉ CHIRURGIE</t>
  </si>
  <si>
    <t>29 - ODDĚLENÍ PLASTICKÉ A ESTETICKÉ CHIRURGIE</t>
  </si>
  <si>
    <t>31 - TRAUMATOLOGICKÉ ODDĚLENÍ</t>
  </si>
  <si>
    <t>32 - HEMATO-ONKOLOGICKÁ KLINIKA</t>
  </si>
  <si>
    <t>50 - KARDIOCHIRURGICKÁ KLINIKA</t>
  </si>
  <si>
    <t>59 - ODD.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</si>
  <si>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</si>
  <si>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</si>
  <si>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</si>
  <si>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</si>
  <si>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</si>
  <si>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</si>
  <si>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</si>
  <si>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</si>
  <si>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</si>
  <si>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</si>
  <si>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12</t>
  </si>
  <si>
    <t>16</t>
  </si>
  <si>
    <t>17</t>
  </si>
  <si>
    <t>18</t>
  </si>
  <si>
    <t>25</t>
  </si>
  <si>
    <t>29</t>
  </si>
  <si>
    <t>31</t>
  </si>
  <si>
    <t>32</t>
  </si>
  <si>
    <t>50</t>
  </si>
  <si>
    <t>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</si>
</sst>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&quot;Kč&quot;_-;\-* #,##0.00\ &quot;Kč&quot;_-;_-* &quot;-&quot;??\ &quot;Kč&quot;_-;_-@_-"/>
    <numFmt numFmtId="165" formatCode="#\ ###\ ###\ ##0"/>
    <numFmt numFmtId="170" formatCode="#,##0,"/>
    <numFmt numFmtId="172" formatCode="0.000"/>
    <numFmt numFmtId="173" formatCode="#.##0"/>
    <numFmt numFmtId="174" formatCode="#,##0%"/>
  </numFmts>
  <fonts count="5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6">
    <xf numFmtId="0" fontId="0" fillId="0" borderId="0"/>
    <xf numFmtId="0" fontId="29" fillId="0" borderId="0" applyNumberForma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30" fillId="0" borderId="0"/>
    <xf numFmtId="0" fontId="11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382">
    <xf numFmtId="0" fontId="0" fillId="0" borderId="0" xfId="0"/>
    <xf numFmtId="0" fontId="31" fillId="2" borderId="16" xfId="80" applyFont="1" applyFill="1" applyBorder="1"/>
    <xf numFmtId="0" fontId="32" fillId="2" borderId="17" xfId="80" applyFont="1" applyFill="1" applyBorder="1"/>
    <xf numFmtId="3" fontId="32" fillId="2" borderId="18" xfId="80" applyNumberFormat="1" applyFont="1" applyFill="1" applyBorder="1"/>
    <xf numFmtId="10" fontId="32" fillId="2" borderId="19" xfId="80" applyNumberFormat="1" applyFont="1" applyFill="1" applyBorder="1"/>
    <xf numFmtId="0" fontId="32" fillId="4" borderId="17" xfId="80" applyFont="1" applyFill="1" applyBorder="1"/>
    <xf numFmtId="3" fontId="32" fillId="4" borderId="18" xfId="80" applyNumberFormat="1" applyFont="1" applyFill="1" applyBorder="1"/>
    <xf numFmtId="10" fontId="32" fillId="4" borderId="19" xfId="80" applyNumberFormat="1" applyFont="1" applyFill="1" applyBorder="1"/>
    <xf numFmtId="172" fontId="32" fillId="3" borderId="18" xfId="80" applyNumberFormat="1" applyFont="1" applyFill="1" applyBorder="1"/>
    <xf numFmtId="10" fontId="32" fillId="3" borderId="19" xfId="80" applyNumberFormat="1" applyFont="1" applyFill="1" applyBorder="1" applyAlignment="1"/>
    <xf numFmtId="0" fontId="33" fillId="5" borderId="0" xfId="74" applyFont="1" applyFill="1"/>
    <xf numFmtId="0" fontId="35" fillId="5" borderId="0" xfId="74" applyFont="1" applyFill="1"/>
    <xf numFmtId="3" fontId="31" fillId="5" borderId="23" xfId="80" applyNumberFormat="1" applyFont="1" applyFill="1" applyBorder="1"/>
    <xf numFmtId="10" fontId="31" fillId="5" borderId="24" xfId="80" applyNumberFormat="1" applyFont="1" applyFill="1" applyBorder="1"/>
    <xf numFmtId="3" fontId="31" fillId="5" borderId="7" xfId="80" applyNumberFormat="1" applyFont="1" applyFill="1" applyBorder="1"/>
    <xf numFmtId="10" fontId="31" fillId="5" borderId="9" xfId="80" applyNumberFormat="1" applyFont="1" applyFill="1" applyBorder="1"/>
    <xf numFmtId="3" fontId="31" fillId="5" borderId="11" xfId="80" applyNumberFormat="1" applyFont="1" applyFill="1" applyBorder="1"/>
    <xf numFmtId="10" fontId="31" fillId="5" borderId="13" xfId="80" applyNumberFormat="1" applyFont="1" applyFill="1" applyBorder="1"/>
    <xf numFmtId="0" fontId="31" fillId="5" borderId="0" xfId="80" applyFont="1" applyFill="1"/>
    <xf numFmtId="10" fontId="31" fillId="5" borderId="0" xfId="80" applyNumberFormat="1" applyFont="1" applyFill="1"/>
    <xf numFmtId="0" fontId="40" fillId="2" borderId="32" xfId="0" applyFont="1" applyFill="1" applyBorder="1" applyAlignment="1">
      <alignment vertical="top"/>
    </xf>
    <xf numFmtId="0" fontId="40" fillId="2" borderId="33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41" fillId="2" borderId="33" xfId="0" applyFont="1" applyFill="1" applyBorder="1" applyAlignment="1">
      <alignment vertical="top"/>
    </xf>
    <xf numFmtId="0" fontId="39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40" fillId="2" borderId="7" xfId="0" applyFont="1" applyFill="1" applyBorder="1" applyAlignment="1">
      <alignment horizontal="center" vertical="center"/>
    </xf>
    <xf numFmtId="0" fontId="40" fillId="2" borderId="20" xfId="0" applyFont="1" applyFill="1" applyBorder="1" applyAlignment="1">
      <alignment horizontal="center" vertical="center"/>
    </xf>
    <xf numFmtId="0" fontId="40" fillId="2" borderId="22" xfId="0" applyFont="1" applyFill="1" applyBorder="1" applyAlignment="1">
      <alignment horizontal="center" vertical="center"/>
    </xf>
    <xf numFmtId="0" fontId="40" fillId="2" borderId="21" xfId="0" applyFont="1" applyFill="1" applyBorder="1" applyAlignment="1">
      <alignment horizontal="center" vertical="center"/>
    </xf>
    <xf numFmtId="0" fontId="41" fillId="2" borderId="20" xfId="0" applyFont="1" applyFill="1" applyBorder="1" applyAlignment="1">
      <alignment horizontal="center" vertical="center" wrapText="1"/>
    </xf>
    <xf numFmtId="0" fontId="41" fillId="2" borderId="22" xfId="0" applyFont="1" applyFill="1" applyBorder="1" applyAlignment="1">
      <alignment horizontal="center" vertical="center" wrapText="1"/>
    </xf>
    <xf numFmtId="0" fontId="39" fillId="2" borderId="22" xfId="0" applyFont="1" applyFill="1" applyBorder="1" applyAlignment="1">
      <alignment horizontal="center" vertical="center" wrapText="1"/>
    </xf>
    <xf numFmtId="3" fontId="31" fillId="5" borderId="3" xfId="80" applyNumberFormat="1" applyFont="1" applyFill="1" applyBorder="1"/>
    <xf numFmtId="3" fontId="31" fillId="5" borderId="28" xfId="80" applyNumberFormat="1" applyFont="1" applyFill="1" applyBorder="1"/>
    <xf numFmtId="3" fontId="31" fillId="5" borderId="24" xfId="80" applyNumberFormat="1" applyFont="1" applyFill="1" applyBorder="1"/>
    <xf numFmtId="3" fontId="31" fillId="5" borderId="8" xfId="80" applyNumberFormat="1" applyFont="1" applyFill="1" applyBorder="1"/>
    <xf numFmtId="3" fontId="31" fillId="5" borderId="9" xfId="80" applyNumberFormat="1" applyFont="1" applyFill="1" applyBorder="1"/>
    <xf numFmtId="3" fontId="31" fillId="5" borderId="12" xfId="80" applyNumberFormat="1" applyFont="1" applyFill="1" applyBorder="1"/>
    <xf numFmtId="3" fontId="31" fillId="5" borderId="13" xfId="80" applyNumberFormat="1" applyFont="1" applyFill="1" applyBorder="1"/>
    <xf numFmtId="3" fontId="32" fillId="2" borderId="26" xfId="80" applyNumberFormat="1" applyFont="1" applyFill="1" applyBorder="1"/>
    <xf numFmtId="3" fontId="32" fillId="2" borderId="19" xfId="80" applyNumberFormat="1" applyFont="1" applyFill="1" applyBorder="1"/>
    <xf numFmtId="3" fontId="32" fillId="4" borderId="26" xfId="80" applyNumberFormat="1" applyFont="1" applyFill="1" applyBorder="1"/>
    <xf numFmtId="3" fontId="32" fillId="4" borderId="19" xfId="80" applyNumberFormat="1" applyFont="1" applyFill="1" applyBorder="1"/>
    <xf numFmtId="172" fontId="32" fillId="3" borderId="26" xfId="80" applyNumberFormat="1" applyFont="1" applyFill="1" applyBorder="1"/>
    <xf numFmtId="172" fontId="32" fillId="3" borderId="19" xfId="80" applyNumberFormat="1" applyFont="1" applyFill="1" applyBorder="1"/>
    <xf numFmtId="0" fontId="34" fillId="2" borderId="22" xfId="74" applyFont="1" applyFill="1" applyBorder="1" applyAlignment="1">
      <alignment horizontal="center"/>
    </xf>
    <xf numFmtId="0" fontId="34" fillId="2" borderId="21" xfId="74" applyFont="1" applyFill="1" applyBorder="1" applyAlignment="1">
      <alignment horizontal="center"/>
    </xf>
    <xf numFmtId="0" fontId="34" fillId="2" borderId="23" xfId="80" applyFont="1" applyFill="1" applyBorder="1" applyAlignment="1">
      <alignment horizontal="center"/>
    </xf>
    <xf numFmtId="0" fontId="34" fillId="2" borderId="24" xfId="80" applyFont="1" applyFill="1" applyBorder="1" applyAlignment="1">
      <alignment horizontal="center"/>
    </xf>
    <xf numFmtId="0" fontId="42" fillId="0" borderId="1" xfId="0" applyFont="1" applyFill="1" applyBorder="1"/>
    <xf numFmtId="0" fontId="42" fillId="0" borderId="2" xfId="0" applyFont="1" applyFill="1" applyBorder="1"/>
    <xf numFmtId="3" fontId="32" fillId="0" borderId="26" xfId="78" applyNumberFormat="1" applyFont="1" applyFill="1" applyBorder="1" applyAlignment="1">
      <alignment horizontal="right"/>
    </xf>
    <xf numFmtId="9" fontId="32" fillId="0" borderId="26" xfId="78" applyNumberFormat="1" applyFont="1" applyFill="1" applyBorder="1" applyAlignment="1">
      <alignment horizontal="right"/>
    </xf>
    <xf numFmtId="3" fontId="32" fillId="0" borderId="19" xfId="78" applyNumberFormat="1" applyFont="1" applyFill="1" applyBorder="1" applyAlignment="1">
      <alignment horizontal="right"/>
    </xf>
    <xf numFmtId="0" fontId="34" fillId="2" borderId="20" xfId="80" applyFont="1" applyFill="1" applyBorder="1" applyAlignment="1">
      <alignment horizontal="center"/>
    </xf>
    <xf numFmtId="0" fontId="35" fillId="2" borderId="28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/>
    </xf>
    <xf numFmtId="0" fontId="35" fillId="2" borderId="24" xfId="0" applyFont="1" applyFill="1" applyBorder="1" applyAlignment="1">
      <alignment horizontal="center" vertical="center"/>
    </xf>
    <xf numFmtId="0" fontId="41" fillId="2" borderId="8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/>
    <xf numFmtId="0" fontId="35" fillId="0" borderId="0" xfId="0" applyFont="1" applyFill="1"/>
    <xf numFmtId="0" fontId="35" fillId="0" borderId="35" xfId="0" applyFont="1" applyFill="1" applyBorder="1" applyAlignment="1"/>
    <xf numFmtId="0" fontId="43" fillId="0" borderId="0" xfId="0" applyFont="1" applyFill="1" applyBorder="1" applyAlignment="1"/>
    <xf numFmtId="0" fontId="35" fillId="0" borderId="37" xfId="0" applyFont="1" applyFill="1" applyBorder="1"/>
    <xf numFmtId="0" fontId="0" fillId="0" borderId="0" xfId="0" applyFill="1"/>
    <xf numFmtId="0" fontId="0" fillId="0" borderId="37" xfId="0" applyFill="1" applyBorder="1" applyAlignment="1"/>
    <xf numFmtId="0" fontId="8" fillId="0" borderId="0" xfId="80" applyFill="1"/>
    <xf numFmtId="0" fontId="9" fillId="0" borderId="35" xfId="80" applyFont="1" applyFill="1" applyBorder="1" applyAlignment="1"/>
    <xf numFmtId="3" fontId="36" fillId="0" borderId="6" xfId="0" applyNumberFormat="1" applyFont="1" applyFill="1" applyBorder="1" applyAlignment="1">
      <alignment horizontal="right" vertical="top"/>
    </xf>
    <xf numFmtId="3" fontId="36" fillId="0" borderId="4" xfId="0" applyNumberFormat="1" applyFont="1" applyFill="1" applyBorder="1" applyAlignment="1">
      <alignment horizontal="right" vertical="top"/>
    </xf>
    <xf numFmtId="3" fontId="37" fillId="0" borderId="4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8" fillId="0" borderId="10" xfId="0" applyNumberFormat="1" applyFont="1" applyFill="1" applyBorder="1" applyAlignment="1">
      <alignment horizontal="right" vertical="top"/>
    </xf>
    <xf numFmtId="3" fontId="38" fillId="0" borderId="8" xfId="0" applyNumberFormat="1" applyFont="1" applyFill="1" applyBorder="1" applyAlignment="1">
      <alignment horizontal="right" vertical="top"/>
    </xf>
    <xf numFmtId="3" fontId="39" fillId="0" borderId="8" xfId="0" applyNumberFormat="1" applyFont="1" applyFill="1" applyBorder="1" applyAlignment="1">
      <alignment horizontal="right" vertical="top"/>
    </xf>
    <xf numFmtId="3" fontId="36" fillId="0" borderId="31" xfId="0" applyNumberFormat="1" applyFont="1" applyFill="1" applyBorder="1" applyAlignment="1">
      <alignment horizontal="right" vertical="top"/>
    </xf>
    <xf numFmtId="3" fontId="36" fillId="0" borderId="22" xfId="0" applyNumberFormat="1" applyFont="1" applyFill="1" applyBorder="1" applyAlignment="1">
      <alignment horizontal="right" vertical="top"/>
    </xf>
    <xf numFmtId="3" fontId="37" fillId="0" borderId="22" xfId="0" applyNumberFormat="1" applyFont="1" applyFill="1" applyBorder="1" applyAlignment="1">
      <alignment horizontal="right" vertical="top"/>
    </xf>
    <xf numFmtId="0" fontId="7" fillId="0" borderId="0" xfId="81" applyFont="1" applyFill="1"/>
    <xf numFmtId="0" fontId="10" fillId="0" borderId="35" xfId="81" applyFont="1" applyFill="1" applyBorder="1" applyAlignment="1"/>
    <xf numFmtId="0" fontId="33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0" fontId="1" fillId="0" borderId="0" xfId="78" applyFill="1" applyBorder="1" applyAlignment="1"/>
    <xf numFmtId="3" fontId="1" fillId="0" borderId="0" xfId="78" applyNumberFormat="1" applyFill="1" applyBorder="1" applyAlignment="1"/>
    <xf numFmtId="3" fontId="0" fillId="0" borderId="0" xfId="0" applyNumberFormat="1" applyFill="1"/>
    <xf numFmtId="0" fontId="45" fillId="0" borderId="37" xfId="0" applyFont="1" applyFill="1" applyBorder="1" applyAlignment="1"/>
    <xf numFmtId="165" fontId="3" fillId="0" borderId="55" xfId="53" applyNumberFormat="1" applyFont="1" applyFill="1" applyBorder="1"/>
    <xf numFmtId="9" fontId="3" fillId="0" borderId="55" xfId="53" applyNumberFormat="1" applyFont="1" applyFill="1" applyBorder="1"/>
    <xf numFmtId="0" fontId="0" fillId="0" borderId="0" xfId="0" applyFill="1" applyBorder="1" applyAlignment="1"/>
    <xf numFmtId="0" fontId="0" fillId="0" borderId="0" xfId="0" applyFont="1" applyFill="1"/>
    <xf numFmtId="0" fontId="45" fillId="0" borderId="0" xfId="0" applyFont="1" applyFill="1" applyBorder="1" applyAlignment="1"/>
    <xf numFmtId="0" fontId="35" fillId="0" borderId="29" xfId="0" applyFont="1" applyFill="1" applyBorder="1" applyAlignment="1"/>
    <xf numFmtId="0" fontId="35" fillId="0" borderId="30" xfId="0" applyFont="1" applyFill="1" applyBorder="1" applyAlignment="1"/>
    <xf numFmtId="0" fontId="35" fillId="0" borderId="50" xfId="0" applyFont="1" applyFill="1" applyBorder="1" applyAlignment="1"/>
    <xf numFmtId="0" fontId="32" fillId="2" borderId="25" xfId="78" applyFont="1" applyFill="1" applyBorder="1" applyAlignment="1">
      <alignment horizontal="right"/>
    </xf>
    <xf numFmtId="3" fontId="32" fillId="2" borderId="49" xfId="78" applyNumberFormat="1" applyFont="1" applyFill="1" applyBorder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53" xfId="53" applyFont="1" applyFill="1" applyBorder="1" applyAlignment="1">
      <alignment horizontal="right"/>
    </xf>
    <xf numFmtId="0" fontId="29" fillId="3" borderId="7" xfId="1" applyFill="1" applyBorder="1"/>
    <xf numFmtId="0" fontId="35" fillId="0" borderId="24" xfId="0" applyFont="1" applyBorder="1" applyAlignment="1"/>
    <xf numFmtId="0" fontId="29" fillId="3" borderId="3" xfId="1" applyFill="1" applyBorder="1"/>
    <xf numFmtId="0" fontId="35" fillId="5" borderId="5" xfId="0" applyFont="1" applyFill="1" applyBorder="1"/>
    <xf numFmtId="0" fontId="29" fillId="6" borderId="3" xfId="1" applyFill="1" applyBorder="1"/>
    <xf numFmtId="0" fontId="35" fillId="5" borderId="9" xfId="0" applyFont="1" applyFill="1" applyBorder="1"/>
    <xf numFmtId="0" fontId="29" fillId="6" borderId="48" xfId="1" applyFill="1" applyBorder="1"/>
    <xf numFmtId="0" fontId="35" fillId="5" borderId="21" xfId="0" applyFont="1" applyFill="1" applyBorder="1"/>
    <xf numFmtId="0" fontId="35" fillId="5" borderId="35" xfId="0" applyFont="1" applyFill="1" applyBorder="1"/>
    <xf numFmtId="0" fontId="29" fillId="2" borderId="3" xfId="1" applyFill="1" applyBorder="1"/>
    <xf numFmtId="0" fontId="35" fillId="5" borderId="37" xfId="0" applyFont="1" applyFill="1" applyBorder="1"/>
    <xf numFmtId="0" fontId="29" fillId="4" borderId="3" xfId="1" applyFill="1" applyBorder="1"/>
    <xf numFmtId="9" fontId="37" fillId="0" borderId="5" xfId="0" applyNumberFormat="1" applyFont="1" applyFill="1" applyBorder="1" applyAlignment="1">
      <alignment horizontal="right" vertical="top"/>
    </xf>
    <xf numFmtId="9" fontId="37" fillId="0" borderId="9" xfId="0" applyNumberFormat="1" applyFont="1" applyFill="1" applyBorder="1" applyAlignment="1">
      <alignment horizontal="right" vertical="top"/>
    </xf>
    <xf numFmtId="9" fontId="39" fillId="0" borderId="9" xfId="0" applyNumberFormat="1" applyFont="1" applyFill="1" applyBorder="1" applyAlignment="1">
      <alignment horizontal="right" vertical="top"/>
    </xf>
    <xf numFmtId="9" fontId="37" fillId="0" borderId="21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0" fillId="0" borderId="0" xfId="0" applyAlignment="1"/>
    <xf numFmtId="0" fontId="3" fillId="2" borderId="26" xfId="79" applyFont="1" applyFill="1" applyBorder="1"/>
    <xf numFmtId="0" fontId="3" fillId="2" borderId="26" xfId="53" applyFont="1" applyFill="1" applyBorder="1" applyAlignment="1">
      <alignment horizontal="left"/>
    </xf>
    <xf numFmtId="3" fontId="3" fillId="2" borderId="19" xfId="53" applyNumberFormat="1" applyFont="1" applyFill="1" applyBorder="1" applyAlignment="1">
      <alignment horizontal="left"/>
    </xf>
    <xf numFmtId="165" fontId="44" fillId="0" borderId="0" xfId="78" applyNumberFormat="1" applyFont="1" applyFill="1" applyBorder="1" applyAlignment="1"/>
    <xf numFmtId="3" fontId="44" fillId="0" borderId="0" xfId="78" applyNumberFormat="1" applyFont="1" applyFill="1" applyBorder="1" applyAlignment="1"/>
    <xf numFmtId="3" fontId="34" fillId="0" borderId="28" xfId="53" applyNumberFormat="1" applyFont="1" applyFill="1" applyBorder="1"/>
    <xf numFmtId="3" fontId="34" fillId="0" borderId="24" xfId="53" applyNumberFormat="1" applyFont="1" applyFill="1" applyBorder="1"/>
    <xf numFmtId="0" fontId="0" fillId="0" borderId="0" xfId="0" applyBorder="1" applyAlignment="1"/>
    <xf numFmtId="165" fontId="34" fillId="2" borderId="23" xfId="53" applyNumberFormat="1" applyFont="1" applyFill="1" applyBorder="1" applyAlignment="1">
      <alignment horizontal="right"/>
    </xf>
    <xf numFmtId="170" fontId="0" fillId="0" borderId="0" xfId="0" applyNumberFormat="1" applyFill="1" applyBorder="1" applyAlignment="1"/>
    <xf numFmtId="0" fontId="0" fillId="0" borderId="37" xfId="0" applyFont="1" applyFill="1" applyBorder="1" applyAlignment="1"/>
    <xf numFmtId="0" fontId="27" fillId="0" borderId="0" xfId="0" applyFont="1" applyFill="1"/>
    <xf numFmtId="16" fontId="27" fillId="0" borderId="0" xfId="0" quotePrefix="1" applyNumberFormat="1" applyFont="1" applyFill="1"/>
    <xf numFmtId="0" fontId="27" fillId="0" borderId="0" xfId="0" quotePrefix="1" applyFont="1" applyFill="1"/>
    <xf numFmtId="172" fontId="27" fillId="0" borderId="0" xfId="0" applyNumberFormat="1" applyFont="1" applyFill="1"/>
    <xf numFmtId="173" fontId="27" fillId="0" borderId="0" xfId="0" applyNumberFormat="1" applyFont="1" applyFill="1"/>
    <xf numFmtId="3" fontId="27" fillId="0" borderId="0" xfId="0" applyNumberFormat="1" applyFont="1" applyFill="1"/>
    <xf numFmtId="0" fontId="32" fillId="0" borderId="2" xfId="78" applyFont="1" applyFill="1" applyBorder="1" applyAlignment="1">
      <alignment horizontal="left"/>
    </xf>
    <xf numFmtId="9" fontId="1" fillId="0" borderId="0" xfId="78" applyNumberFormat="1" applyFill="1" applyBorder="1" applyAlignment="1"/>
    <xf numFmtId="0" fontId="34" fillId="2" borderId="37" xfId="0" applyFont="1" applyFill="1" applyBorder="1" applyAlignment="1">
      <alignment horizontal="center"/>
    </xf>
    <xf numFmtId="170" fontId="0" fillId="0" borderId="0" xfId="0" applyNumberFormat="1" applyFill="1"/>
    <xf numFmtId="3" fontId="45" fillId="0" borderId="37" xfId="0" applyNumberFormat="1" applyFont="1" applyFill="1" applyBorder="1" applyAlignment="1"/>
    <xf numFmtId="3" fontId="3" fillId="0" borderId="54" xfId="53" applyNumberFormat="1" applyFont="1" applyFill="1" applyBorder="1"/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9" fontId="45" fillId="0" borderId="37" xfId="0" applyNumberFormat="1" applyFont="1" applyFill="1" applyBorder="1" applyAlignment="1"/>
    <xf numFmtId="0" fontId="34" fillId="2" borderId="37" xfId="0" applyNumberFormat="1" applyFont="1" applyFill="1" applyBorder="1" applyAlignment="1">
      <alignment horizontal="center"/>
    </xf>
    <xf numFmtId="0" fontId="35" fillId="0" borderId="0" xfId="0" applyFont="1" applyFill="1"/>
    <xf numFmtId="3" fontId="0" fillId="0" borderId="0" xfId="0" applyNumberFormat="1"/>
    <xf numFmtId="9" fontId="0" fillId="0" borderId="0" xfId="0" applyNumberFormat="1"/>
    <xf numFmtId="0" fontId="0" fillId="0" borderId="0" xfId="0" applyBorder="1"/>
    <xf numFmtId="3" fontId="28" fillId="2" borderId="40" xfId="0" applyNumberFormat="1" applyFont="1" applyFill="1" applyBorder="1"/>
    <xf numFmtId="3" fontId="28" fillId="2" borderId="42" xfId="0" applyNumberFormat="1" applyFont="1" applyFill="1" applyBorder="1"/>
    <xf numFmtId="9" fontId="28" fillId="2" borderId="49" xfId="0" applyNumberFormat="1" applyFont="1" applyFill="1" applyBorder="1"/>
    <xf numFmtId="0" fontId="28" fillId="0" borderId="0" xfId="0" applyFont="1" applyFill="1" applyBorder="1" applyAlignment="1"/>
    <xf numFmtId="0" fontId="0" fillId="0" borderId="6" xfId="0" applyBorder="1" applyAlignment="1"/>
    <xf numFmtId="0" fontId="0" fillId="0" borderId="10" xfId="0" applyBorder="1" applyAlignment="1"/>
    <xf numFmtId="0" fontId="0" fillId="0" borderId="31" xfId="0" applyBorder="1" applyAlignment="1"/>
    <xf numFmtId="0" fontId="0" fillId="4" borderId="27" xfId="0" applyFill="1" applyBorder="1" applyAlignment="1"/>
    <xf numFmtId="0" fontId="0" fillId="3" borderId="27" xfId="0" applyFill="1" applyBorder="1" applyAlignment="1"/>
    <xf numFmtId="0" fontId="28" fillId="2" borderId="44" xfId="0" applyFont="1" applyFill="1" applyBorder="1" applyAlignment="1"/>
    <xf numFmtId="0" fontId="28" fillId="2" borderId="33" xfId="0" applyFont="1" applyFill="1" applyBorder="1" applyAlignment="1">
      <alignment horizontal="left" indent="2"/>
    </xf>
    <xf numFmtId="0" fontId="28" fillId="4" borderId="34" xfId="0" applyFont="1" applyFill="1" applyBorder="1" applyAlignment="1">
      <alignment horizontal="left" indent="2"/>
    </xf>
    <xf numFmtId="0" fontId="28" fillId="3" borderId="17" xfId="0" applyFont="1" applyFill="1" applyBorder="1" applyAlignment="1"/>
    <xf numFmtId="0" fontId="0" fillId="2" borderId="27" xfId="0" applyFill="1" applyBorder="1" applyAlignment="1"/>
    <xf numFmtId="9" fontId="0" fillId="0" borderId="8" xfId="0" applyNumberFormat="1" applyBorder="1" applyAlignment="1"/>
    <xf numFmtId="3" fontId="0" fillId="0" borderId="8" xfId="0" applyNumberFormat="1" applyBorder="1" applyAlignment="1"/>
    <xf numFmtId="9" fontId="0" fillId="2" borderId="19" xfId="0" applyNumberFormat="1" applyFill="1" applyBorder="1" applyAlignment="1"/>
    <xf numFmtId="9" fontId="0" fillId="0" borderId="9" xfId="0" applyNumberFormat="1" applyBorder="1" applyAlignment="1"/>
    <xf numFmtId="9" fontId="0" fillId="0" borderId="21" xfId="0" applyNumberFormat="1" applyBorder="1" applyAlignment="1"/>
    <xf numFmtId="9" fontId="0" fillId="0" borderId="35" xfId="0" applyNumberFormat="1" applyBorder="1" applyAlignment="1"/>
    <xf numFmtId="9" fontId="0" fillId="4" borderId="19" xfId="0" applyNumberFormat="1" applyFill="1" applyBorder="1" applyAlignment="1"/>
    <xf numFmtId="9" fontId="0" fillId="0" borderId="37" xfId="0" applyNumberFormat="1" applyBorder="1" applyAlignment="1"/>
    <xf numFmtId="9" fontId="0" fillId="3" borderId="19" xfId="0" applyNumberFormat="1" applyFill="1" applyBorder="1" applyAlignment="1"/>
    <xf numFmtId="3" fontId="0" fillId="2" borderId="26" xfId="0" applyNumberFormat="1" applyFill="1" applyBorder="1" applyAlignment="1"/>
    <xf numFmtId="3" fontId="0" fillId="0" borderId="4" xfId="0" applyNumberFormat="1" applyBorder="1" applyAlignment="1"/>
    <xf numFmtId="3" fontId="0" fillId="0" borderId="22" xfId="0" applyNumberFormat="1" applyBorder="1" applyAlignment="1"/>
    <xf numFmtId="3" fontId="0" fillId="0" borderId="0" xfId="0" applyNumberFormat="1" applyAlignment="1"/>
    <xf numFmtId="3" fontId="0" fillId="4" borderId="26" xfId="0" applyNumberFormat="1" applyFill="1" applyBorder="1" applyAlignment="1"/>
    <xf numFmtId="3" fontId="0" fillId="3" borderId="26" xfId="0" applyNumberFormat="1" applyFill="1" applyBorder="1" applyAlignment="1"/>
    <xf numFmtId="0" fontId="28" fillId="0" borderId="35" xfId="0" applyFont="1" applyFill="1" applyBorder="1" applyAlignment="1">
      <alignment horizontal="left" indent="2"/>
    </xf>
    <xf numFmtId="0" fontId="0" fillId="0" borderId="35" xfId="0" applyBorder="1" applyAlignment="1"/>
    <xf numFmtId="3" fontId="0" fillId="0" borderId="35" xfId="0" applyNumberFormat="1" applyBorder="1" applyAlignment="1"/>
    <xf numFmtId="0" fontId="29" fillId="2" borderId="16" xfId="1" applyFill="1" applyBorder="1"/>
    <xf numFmtId="0" fontId="29" fillId="0" borderId="0" xfId="1" applyFill="1"/>
    <xf numFmtId="0" fontId="29" fillId="4" borderId="32" xfId="1" applyFill="1" applyBorder="1"/>
    <xf numFmtId="0" fontId="29" fillId="4" borderId="16" xfId="1" applyFill="1" applyBorder="1"/>
    <xf numFmtId="0" fontId="29" fillId="2" borderId="33" xfId="1" applyFill="1" applyBorder="1" applyAlignment="1">
      <alignment horizontal="left" indent="2"/>
    </xf>
    <xf numFmtId="0" fontId="29" fillId="2" borderId="33" xfId="1" applyFill="1" applyBorder="1" applyAlignment="1">
      <alignment horizontal="left" indent="4"/>
    </xf>
    <xf numFmtId="0" fontId="29" fillId="4" borderId="33" xfId="1" applyFill="1" applyBorder="1" applyAlignment="1">
      <alignment horizontal="left" indent="2"/>
    </xf>
    <xf numFmtId="0" fontId="52" fillId="2" borderId="33" xfId="1" applyFont="1" applyFill="1" applyBorder="1" applyAlignment="1">
      <alignment horizontal="left" indent="2"/>
    </xf>
    <xf numFmtId="0" fontId="52" fillId="2" borderId="33" xfId="1" applyFont="1" applyFill="1" applyBorder="1" applyAlignment="1"/>
    <xf numFmtId="0" fontId="53" fillId="3" borderId="17" xfId="1" applyFont="1" applyFill="1" applyBorder="1"/>
    <xf numFmtId="0" fontId="53" fillId="2" borderId="33" xfId="1" applyFont="1" applyFill="1" applyBorder="1" applyAlignment="1"/>
    <xf numFmtId="0" fontId="53" fillId="4" borderId="17" xfId="1" applyFont="1" applyFill="1" applyBorder="1" applyAlignment="1">
      <alignment horizontal="left"/>
    </xf>
    <xf numFmtId="0" fontId="53" fillId="2" borderId="17" xfId="1" applyFont="1" applyFill="1" applyBorder="1" applyAlignment="1"/>
    <xf numFmtId="0" fontId="53" fillId="4" borderId="44" xfId="1" applyFont="1" applyFill="1" applyBorder="1" applyAlignment="1">
      <alignment horizontal="left"/>
    </xf>
    <xf numFmtId="0" fontId="53" fillId="4" borderId="33" xfId="1" applyFont="1" applyFill="1" applyBorder="1" applyAlignment="1">
      <alignment horizontal="left"/>
    </xf>
    <xf numFmtId="0" fontId="28" fillId="2" borderId="25" xfId="0" applyFont="1" applyFill="1" applyBorder="1" applyAlignment="1">
      <alignment horizontal="right"/>
    </xf>
    <xf numFmtId="170" fontId="28" fillId="0" borderId="18" xfId="0" applyNumberFormat="1" applyFont="1" applyFill="1" applyBorder="1" applyAlignment="1"/>
    <xf numFmtId="170" fontId="28" fillId="0" borderId="26" xfId="0" applyNumberFormat="1" applyFont="1" applyFill="1" applyBorder="1" applyAlignment="1"/>
    <xf numFmtId="9" fontId="28" fillId="0" borderId="39" xfId="0" applyNumberFormat="1" applyFont="1" applyFill="1" applyBorder="1" applyAlignment="1"/>
    <xf numFmtId="9" fontId="28" fillId="0" borderId="19" xfId="0" applyNumberFormat="1" applyFont="1" applyFill="1" applyBorder="1" applyAlignment="1"/>
    <xf numFmtId="170" fontId="28" fillId="0" borderId="27" xfId="0" applyNumberFormat="1" applyFont="1" applyFill="1" applyBorder="1" applyAlignment="1"/>
    <xf numFmtId="0" fontId="42" fillId="3" borderId="25" xfId="0" applyFont="1" applyFill="1" applyBorder="1" applyAlignment="1"/>
    <xf numFmtId="0" fontId="0" fillId="0" borderId="36" xfId="0" applyBorder="1" applyAlignment="1"/>
    <xf numFmtId="0" fontId="42" fillId="2" borderId="25" xfId="0" applyFont="1" applyFill="1" applyBorder="1" applyAlignment="1"/>
    <xf numFmtId="0" fontId="42" fillId="4" borderId="25" xfId="0" applyFont="1" applyFill="1" applyBorder="1" applyAlignment="1"/>
    <xf numFmtId="0" fontId="45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6" fillId="5" borderId="15" xfId="80" applyFont="1" applyFill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34" fillId="2" borderId="23" xfId="74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4" xfId="0" applyBorder="1" applyAlignment="1">
      <alignment horizontal="center"/>
    </xf>
    <xf numFmtId="0" fontId="34" fillId="2" borderId="20" xfId="8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Font="1" applyFill="1" applyBorder="1" applyAlignment="1"/>
    <xf numFmtId="0" fontId="35" fillId="0" borderId="0" xfId="0" applyFont="1" applyFill="1"/>
    <xf numFmtId="0" fontId="2" fillId="0" borderId="1" xfId="0" applyFont="1" applyFill="1" applyBorder="1" applyAlignment="1"/>
    <xf numFmtId="0" fontId="41" fillId="2" borderId="23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/>
    </xf>
    <xf numFmtId="0" fontId="35" fillId="2" borderId="9" xfId="0" applyFont="1" applyFill="1" applyBorder="1" applyAlignment="1">
      <alignment horizontal="center" vertical="center"/>
    </xf>
    <xf numFmtId="0" fontId="48" fillId="0" borderId="0" xfId="0" applyFont="1" applyFill="1" applyAlignment="1">
      <alignment vertical="center" wrapText="1"/>
    </xf>
    <xf numFmtId="0" fontId="5" fillId="0" borderId="1" xfId="0" applyFont="1" applyFill="1" applyBorder="1" applyAlignment="1"/>
    <xf numFmtId="0" fontId="35" fillId="2" borderId="7" xfId="0" applyFont="1" applyFill="1" applyBorder="1" applyAlignment="1">
      <alignment horizontal="center" vertical="center"/>
    </xf>
    <xf numFmtId="0" fontId="35" fillId="2" borderId="8" xfId="0" applyFont="1" applyFill="1" applyBorder="1" applyAlignment="1">
      <alignment horizontal="center" vertical="center"/>
    </xf>
    <xf numFmtId="0" fontId="41" fillId="2" borderId="28" xfId="0" applyFont="1" applyFill="1" applyBorder="1" applyAlignment="1">
      <alignment horizontal="center" vertical="center"/>
    </xf>
    <xf numFmtId="0" fontId="35" fillId="2" borderId="24" xfId="0" applyFont="1" applyFill="1" applyBorder="1" applyAlignment="1">
      <alignment horizontal="center" vertical="center"/>
    </xf>
    <xf numFmtId="0" fontId="41" fillId="2" borderId="8" xfId="0" applyFont="1" applyFill="1" applyBorder="1" applyAlignment="1">
      <alignment horizontal="center" vertical="center" wrapText="1"/>
    </xf>
    <xf numFmtId="0" fontId="35" fillId="2" borderId="22" xfId="0" applyFont="1" applyFill="1" applyBorder="1" applyAlignment="1">
      <alignment horizontal="center" vertical="center" wrapText="1"/>
    </xf>
    <xf numFmtId="0" fontId="39" fillId="2" borderId="8" xfId="0" applyFont="1" applyFill="1" applyBorder="1" applyAlignment="1">
      <alignment horizontal="center" vertical="center" wrapText="1"/>
    </xf>
    <xf numFmtId="0" fontId="39" fillId="2" borderId="9" xfId="0" applyFont="1" applyFill="1" applyBorder="1" applyAlignment="1">
      <alignment horizontal="center" vertical="center" wrapText="1"/>
    </xf>
    <xf numFmtId="0" fontId="35" fillId="2" borderId="21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6" fillId="0" borderId="1" xfId="14" applyFill="1" applyBorder="1" applyAlignment="1"/>
    <xf numFmtId="165" fontId="34" fillId="0" borderId="0" xfId="53" applyNumberFormat="1" applyFont="1" applyFill="1" applyBorder="1" applyAlignment="1">
      <alignment horizontal="center"/>
    </xf>
    <xf numFmtId="165" fontId="33" fillId="0" borderId="0" xfId="79" applyNumberFormat="1" applyFont="1" applyFill="1" applyBorder="1" applyAlignment="1">
      <alignment horizontal="center"/>
    </xf>
    <xf numFmtId="165" fontId="34" fillId="2" borderId="23" xfId="53" applyNumberFormat="1" applyFont="1" applyFill="1" applyBorder="1" applyAlignment="1">
      <alignment horizontal="right"/>
    </xf>
    <xf numFmtId="165" fontId="33" fillId="2" borderId="28" xfId="79" applyNumberFormat="1" applyFont="1" applyFill="1" applyBorder="1" applyAlignment="1">
      <alignment horizontal="right"/>
    </xf>
    <xf numFmtId="165" fontId="49" fillId="0" borderId="1" xfId="14" applyNumberFormat="1" applyFont="1" applyFill="1" applyBorder="1" applyAlignment="1"/>
    <xf numFmtId="0" fontId="5" fillId="0" borderId="1" xfId="14" applyFont="1" applyFill="1" applyBorder="1" applyAlignment="1"/>
    <xf numFmtId="3" fontId="32" fillId="2" borderId="51" xfId="78" applyNumberFormat="1" applyFont="1" applyFill="1" applyBorder="1" applyAlignment="1">
      <alignment horizontal="left"/>
    </xf>
    <xf numFmtId="0" fontId="35" fillId="2" borderId="41" xfId="0" applyFont="1" applyFill="1" applyBorder="1" applyAlignment="1"/>
    <xf numFmtId="3" fontId="32" fillId="2" borderId="43" xfId="78" applyNumberFormat="1" applyFont="1" applyFill="1" applyBorder="1" applyAlignment="1"/>
    <xf numFmtId="0" fontId="42" fillId="2" borderId="51" xfId="0" applyFont="1" applyFill="1" applyBorder="1" applyAlignment="1">
      <alignment horizontal="left"/>
    </xf>
    <xf numFmtId="0" fontId="0" fillId="2" borderId="37" xfId="0" applyFill="1" applyBorder="1" applyAlignment="1">
      <alignment horizontal="left"/>
    </xf>
    <xf numFmtId="0" fontId="0" fillId="2" borderId="41" xfId="0" applyFill="1" applyBorder="1" applyAlignment="1">
      <alignment horizontal="left"/>
    </xf>
    <xf numFmtId="0" fontId="42" fillId="2" borderId="43" xfId="0" applyFont="1" applyFill="1" applyBorder="1" applyAlignment="1">
      <alignment horizontal="left"/>
    </xf>
    <xf numFmtId="3" fontId="42" fillId="2" borderId="43" xfId="0" applyNumberFormat="1" applyFont="1" applyFill="1" applyBorder="1" applyAlignment="1">
      <alignment horizontal="left"/>
    </xf>
    <xf numFmtId="3" fontId="0" fillId="2" borderId="38" xfId="0" applyNumberFormat="1" applyFill="1" applyBorder="1" applyAlignment="1">
      <alignment horizontal="left"/>
    </xf>
    <xf numFmtId="0" fontId="6" fillId="0" borderId="1" xfId="14" applyFont="1" applyFill="1" applyBorder="1" applyAlignment="1"/>
    <xf numFmtId="0" fontId="2" fillId="0" borderId="1" xfId="0" applyFont="1" applyFill="1" applyBorder="1" applyAlignment="1">
      <alignment wrapText="1"/>
    </xf>
    <xf numFmtId="0" fontId="28" fillId="2" borderId="49" xfId="0" applyFont="1" applyFill="1" applyBorder="1" applyAlignment="1">
      <alignment vertical="center"/>
    </xf>
    <xf numFmtId="3" fontId="34" fillId="2" borderId="51" xfId="26" applyNumberFormat="1" applyFont="1" applyFill="1" applyBorder="1" applyAlignment="1">
      <alignment horizontal="center"/>
    </xf>
    <xf numFmtId="3" fontId="34" fillId="2" borderId="37" xfId="26" applyNumberFormat="1" applyFont="1" applyFill="1" applyBorder="1" applyAlignment="1">
      <alignment horizontal="center"/>
    </xf>
    <xf numFmtId="3" fontId="34" fillId="2" borderId="38" xfId="26" applyNumberFormat="1" applyFont="1" applyFill="1" applyBorder="1" applyAlignment="1">
      <alignment horizontal="center"/>
    </xf>
    <xf numFmtId="3" fontId="34" fillId="2" borderId="38" xfId="0" applyNumberFormat="1" applyFont="1" applyFill="1" applyBorder="1" applyAlignment="1">
      <alignment horizontal="center" vertical="top"/>
    </xf>
    <xf numFmtId="0" fontId="34" fillId="2" borderId="29" xfId="0" applyFont="1" applyFill="1" applyBorder="1" applyAlignment="1">
      <alignment horizontal="center" vertical="top" wrapText="1"/>
    </xf>
    <xf numFmtId="0" fontId="34" fillId="2" borderId="29" xfId="0" applyFont="1" applyFill="1" applyBorder="1" applyAlignment="1">
      <alignment horizontal="center" vertical="top"/>
    </xf>
    <xf numFmtId="49" fontId="34" fillId="2" borderId="29" xfId="0" applyNumberFormat="1" applyFont="1" applyFill="1" applyBorder="1" applyAlignment="1">
      <alignment horizontal="center" vertical="top"/>
    </xf>
    <xf numFmtId="0" fontId="34" fillId="2" borderId="29" xfId="0" applyFont="1" applyFill="1" applyBorder="1" applyAlignment="1">
      <alignment horizontal="center" vertical="center"/>
    </xf>
    <xf numFmtId="0" fontId="34" fillId="2" borderId="51" xfId="0" quotePrefix="1" applyFont="1" applyFill="1" applyBorder="1" applyAlignment="1">
      <alignment horizontal="center"/>
    </xf>
    <xf numFmtId="0" fontId="34" fillId="2" borderId="38" xfId="0" applyFont="1" applyFill="1" applyBorder="1" applyAlignment="1">
      <alignment horizontal="center"/>
    </xf>
    <xf numFmtId="9" fontId="50" fillId="2" borderId="38" xfId="0" applyNumberFormat="1" applyFont="1" applyFill="1" applyBorder="1" applyAlignment="1">
      <alignment horizontal="center" vertical="top"/>
    </xf>
    <xf numFmtId="0" fontId="34" fillId="2" borderId="51" xfId="0" quotePrefix="1" applyNumberFormat="1" applyFont="1" applyFill="1" applyBorder="1" applyAlignment="1">
      <alignment horizontal="center"/>
    </xf>
    <xf numFmtId="0" fontId="34" fillId="2" borderId="38" xfId="0" applyNumberFormat="1" applyFont="1" applyFill="1" applyBorder="1" applyAlignment="1">
      <alignment horizontal="center"/>
    </xf>
    <xf numFmtId="0" fontId="50" fillId="2" borderId="38" xfId="0" applyNumberFormat="1" applyFont="1" applyFill="1" applyBorder="1" applyAlignment="1">
      <alignment horizontal="center" vertical="top"/>
    </xf>
    <xf numFmtId="0" fontId="54" fillId="0" borderId="0" xfId="1" applyFont="1" applyFill="1"/>
    <xf numFmtId="3" fontId="36" fillId="7" borderId="58" xfId="0" applyNumberFormat="1" applyFont="1" applyFill="1" applyBorder="1" applyAlignment="1">
      <alignment horizontal="right" vertical="top"/>
    </xf>
    <xf numFmtId="3" fontId="36" fillId="7" borderId="59" xfId="0" applyNumberFormat="1" applyFont="1" applyFill="1" applyBorder="1" applyAlignment="1">
      <alignment horizontal="right" vertical="top"/>
    </xf>
    <xf numFmtId="174" fontId="36" fillId="7" borderId="60" xfId="0" applyNumberFormat="1" applyFont="1" applyFill="1" applyBorder="1" applyAlignment="1">
      <alignment horizontal="right" vertical="top"/>
    </xf>
    <xf numFmtId="3" fontId="36" fillId="0" borderId="58" xfId="0" applyNumberFormat="1" applyFont="1" applyBorder="1" applyAlignment="1">
      <alignment horizontal="right" vertical="top"/>
    </xf>
    <xf numFmtId="174" fontId="36" fillId="7" borderId="61" xfId="0" applyNumberFormat="1" applyFont="1" applyFill="1" applyBorder="1" applyAlignment="1">
      <alignment horizontal="right" vertical="top"/>
    </xf>
    <xf numFmtId="3" fontId="38" fillId="7" borderId="63" xfId="0" applyNumberFormat="1" applyFont="1" applyFill="1" applyBorder="1" applyAlignment="1">
      <alignment horizontal="right" vertical="top"/>
    </xf>
    <xf numFmtId="3" fontId="38" fillId="7" borderId="64" xfId="0" applyNumberFormat="1" applyFont="1" applyFill="1" applyBorder="1" applyAlignment="1">
      <alignment horizontal="right" vertical="top"/>
    </xf>
    <xf numFmtId="174" fontId="38" fillId="7" borderId="65" xfId="0" applyNumberFormat="1" applyFont="1" applyFill="1" applyBorder="1" applyAlignment="1">
      <alignment horizontal="right" vertical="top"/>
    </xf>
    <xf numFmtId="3" fontId="38" fillId="0" borderId="63" xfId="0" applyNumberFormat="1" applyFont="1" applyBorder="1" applyAlignment="1">
      <alignment horizontal="right" vertical="top"/>
    </xf>
    <xf numFmtId="0" fontId="38" fillId="7" borderId="66" xfId="0" applyFont="1" applyFill="1" applyBorder="1" applyAlignment="1">
      <alignment horizontal="right" vertical="top"/>
    </xf>
    <xf numFmtId="0" fontId="36" fillId="7" borderId="61" xfId="0" applyFont="1" applyFill="1" applyBorder="1" applyAlignment="1">
      <alignment horizontal="right" vertical="top"/>
    </xf>
    <xf numFmtId="174" fontId="38" fillId="7" borderId="66" xfId="0" applyNumberFormat="1" applyFont="1" applyFill="1" applyBorder="1" applyAlignment="1">
      <alignment horizontal="right" vertical="top"/>
    </xf>
    <xf numFmtId="0" fontId="36" fillId="7" borderId="60" xfId="0" applyFont="1" applyFill="1" applyBorder="1" applyAlignment="1">
      <alignment horizontal="right" vertical="top"/>
    </xf>
    <xf numFmtId="0" fontId="38" fillId="7" borderId="65" xfId="0" applyFont="1" applyFill="1" applyBorder="1" applyAlignment="1">
      <alignment horizontal="right" vertical="top"/>
    </xf>
    <xf numFmtId="3" fontId="38" fillId="0" borderId="67" xfId="0" applyNumberFormat="1" applyFont="1" applyBorder="1" applyAlignment="1">
      <alignment horizontal="right" vertical="top"/>
    </xf>
    <xf numFmtId="3" fontId="38" fillId="0" borderId="68" xfId="0" applyNumberFormat="1" applyFont="1" applyBorder="1" applyAlignment="1">
      <alignment horizontal="right" vertical="top"/>
    </xf>
    <xf numFmtId="3" fontId="38" fillId="0" borderId="69" xfId="0" applyNumberFormat="1" applyFont="1" applyBorder="1" applyAlignment="1">
      <alignment horizontal="right" vertical="top"/>
    </xf>
    <xf numFmtId="174" fontId="38" fillId="7" borderId="70" xfId="0" applyNumberFormat="1" applyFont="1" applyFill="1" applyBorder="1" applyAlignment="1">
      <alignment horizontal="right" vertical="top"/>
    </xf>
    <xf numFmtId="0" fontId="40" fillId="8" borderId="57" xfId="0" applyFont="1" applyFill="1" applyBorder="1" applyAlignment="1">
      <alignment vertical="top"/>
    </xf>
    <xf numFmtId="0" fontId="40" fillId="8" borderId="57" xfId="0" applyFont="1" applyFill="1" applyBorder="1" applyAlignment="1">
      <alignment vertical="top" indent="2"/>
    </xf>
    <xf numFmtId="0" fontId="40" fillId="8" borderId="57" xfId="0" applyFont="1" applyFill="1" applyBorder="1" applyAlignment="1">
      <alignment vertical="top" indent="4"/>
    </xf>
    <xf numFmtId="0" fontId="41" fillId="8" borderId="62" xfId="0" applyFont="1" applyFill="1" applyBorder="1" applyAlignment="1">
      <alignment vertical="top" indent="6"/>
    </xf>
    <xf numFmtId="0" fontId="40" fillId="8" borderId="57" xfId="0" applyFont="1" applyFill="1" applyBorder="1" applyAlignment="1">
      <alignment vertical="top" indent="8"/>
    </xf>
    <xf numFmtId="0" fontId="41" fillId="8" borderId="62" xfId="0" applyFont="1" applyFill="1" applyBorder="1" applyAlignment="1">
      <alignment vertical="top" indent="2"/>
    </xf>
    <xf numFmtId="0" fontId="41" fillId="8" borderId="62" xfId="0" applyFont="1" applyFill="1" applyBorder="1" applyAlignment="1">
      <alignment vertical="top" indent="4"/>
    </xf>
    <xf numFmtId="0" fontId="40" fillId="8" borderId="57" xfId="0" applyFont="1" applyFill="1" applyBorder="1" applyAlignment="1">
      <alignment vertical="top" indent="6"/>
    </xf>
    <xf numFmtId="0" fontId="41" fillId="8" borderId="62" xfId="0" applyFont="1" applyFill="1" applyBorder="1" applyAlignment="1">
      <alignment vertical="top"/>
    </xf>
    <xf numFmtId="0" fontId="35" fillId="8" borderId="57" xfId="0" applyFont="1" applyFill="1" applyBorder="1"/>
    <xf numFmtId="0" fontId="41" fillId="8" borderId="17" xfId="0" applyFont="1" applyFill="1" applyBorder="1" applyAlignment="1">
      <alignment vertical="top"/>
    </xf>
    <xf numFmtId="0" fontId="33" fillId="0" borderId="0" xfId="0" applyNumberFormat="1" applyFont="1" applyFill="1" applyBorder="1" applyAlignment="1">
      <alignment horizontal="left"/>
    </xf>
    <xf numFmtId="3" fontId="33" fillId="0" borderId="0" xfId="0" applyNumberFormat="1" applyFont="1" applyFill="1" applyBorder="1" applyAlignment="1">
      <alignment horizontal="left"/>
    </xf>
    <xf numFmtId="3" fontId="33" fillId="0" borderId="0" xfId="0" applyNumberFormat="1" applyFont="1" applyFill="1" applyBorder="1"/>
    <xf numFmtId="9" fontId="33" fillId="0" borderId="0" xfId="0" applyNumberFormat="1" applyFont="1" applyFill="1" applyBorder="1"/>
    <xf numFmtId="165" fontId="34" fillId="2" borderId="40" xfId="53" applyNumberFormat="1" applyFont="1" applyFill="1" applyBorder="1" applyAlignment="1">
      <alignment horizontal="left"/>
    </xf>
    <xf numFmtId="165" fontId="34" fillId="2" borderId="42" xfId="53" applyNumberFormat="1" applyFont="1" applyFill="1" applyBorder="1" applyAlignment="1">
      <alignment horizontal="left"/>
    </xf>
    <xf numFmtId="165" fontId="34" fillId="2" borderId="46" xfId="53" applyNumberFormat="1" applyFont="1" applyFill="1" applyBorder="1" applyAlignment="1">
      <alignment horizontal="left"/>
    </xf>
    <xf numFmtId="3" fontId="34" fillId="2" borderId="46" xfId="53" applyNumberFormat="1" applyFont="1" applyFill="1" applyBorder="1" applyAlignment="1">
      <alignment horizontal="left"/>
    </xf>
    <xf numFmtId="3" fontId="34" fillId="2" borderId="52" xfId="53" applyNumberFormat="1" applyFont="1" applyFill="1" applyBorder="1" applyAlignment="1">
      <alignment horizontal="left"/>
    </xf>
    <xf numFmtId="3" fontId="0" fillId="0" borderId="42" xfId="0" applyNumberFormat="1" applyFill="1" applyBorder="1"/>
    <xf numFmtId="3" fontId="0" fillId="0" borderId="49" xfId="0" applyNumberFormat="1" applyFill="1" applyBorder="1"/>
    <xf numFmtId="0" fontId="0" fillId="0" borderId="23" xfId="0" applyFill="1" applyBorder="1"/>
    <xf numFmtId="0" fontId="0" fillId="0" borderId="28" xfId="0" applyFill="1" applyBorder="1"/>
    <xf numFmtId="165" fontId="0" fillId="0" borderId="28" xfId="0" applyNumberFormat="1" applyFill="1" applyBorder="1"/>
    <xf numFmtId="165" fontId="0" fillId="0" borderId="28" xfId="0" applyNumberFormat="1" applyFill="1" applyBorder="1" applyAlignment="1">
      <alignment horizontal="right"/>
    </xf>
    <xf numFmtId="3" fontId="0" fillId="0" borderId="28" xfId="0" applyNumberFormat="1" applyFill="1" applyBorder="1"/>
    <xf numFmtId="3" fontId="0" fillId="0" borderId="24" xfId="0" applyNumberFormat="1" applyFill="1" applyBorder="1"/>
    <xf numFmtId="0" fontId="0" fillId="0" borderId="7" xfId="0" applyFill="1" applyBorder="1"/>
    <xf numFmtId="0" fontId="0" fillId="0" borderId="8" xfId="0" applyFill="1" applyBorder="1"/>
    <xf numFmtId="165" fontId="0" fillId="0" borderId="8" xfId="0" applyNumberFormat="1" applyFill="1" applyBorder="1"/>
    <xf numFmtId="165" fontId="0" fillId="0" borderId="8" xfId="0" applyNumberFormat="1" applyFill="1" applyBorder="1" applyAlignment="1">
      <alignment horizontal="right"/>
    </xf>
    <xf numFmtId="3" fontId="0" fillId="0" borderId="8" xfId="0" applyNumberFormat="1" applyFill="1" applyBorder="1"/>
    <xf numFmtId="3" fontId="0" fillId="0" borderId="9" xfId="0" applyNumberFormat="1" applyFill="1" applyBorder="1"/>
    <xf numFmtId="0" fontId="0" fillId="0" borderId="20" xfId="0" applyFill="1" applyBorder="1"/>
    <xf numFmtId="0" fontId="0" fillId="0" borderId="22" xfId="0" applyFill="1" applyBorder="1"/>
    <xf numFmtId="165" fontId="0" fillId="0" borderId="22" xfId="0" applyNumberFormat="1" applyFill="1" applyBorder="1"/>
    <xf numFmtId="165" fontId="0" fillId="0" borderId="22" xfId="0" applyNumberFormat="1" applyFill="1" applyBorder="1" applyAlignment="1">
      <alignment horizontal="right"/>
    </xf>
    <xf numFmtId="3" fontId="0" fillId="0" borderId="22" xfId="0" applyNumberFormat="1" applyFill="1" applyBorder="1"/>
    <xf numFmtId="3" fontId="0" fillId="0" borderId="21" xfId="0" applyNumberFormat="1" applyFill="1" applyBorder="1"/>
    <xf numFmtId="0" fontId="42" fillId="2" borderId="40" xfId="0" applyFont="1" applyFill="1" applyBorder="1"/>
    <xf numFmtId="3" fontId="42" fillId="2" borderId="47" xfId="0" applyNumberFormat="1" applyFont="1" applyFill="1" applyBorder="1"/>
    <xf numFmtId="9" fontId="42" fillId="2" borderId="45" xfId="0" applyNumberFormat="1" applyFont="1" applyFill="1" applyBorder="1"/>
    <xf numFmtId="3" fontId="42" fillId="2" borderId="52" xfId="0" applyNumberFormat="1" applyFont="1" applyFill="1" applyBorder="1"/>
    <xf numFmtId="9" fontId="0" fillId="0" borderId="42" xfId="0" applyNumberFormat="1" applyFill="1" applyBorder="1"/>
    <xf numFmtId="9" fontId="0" fillId="0" borderId="28" xfId="0" applyNumberFormat="1" applyFill="1" applyBorder="1"/>
    <xf numFmtId="9" fontId="0" fillId="0" borderId="22" xfId="0" applyNumberFormat="1" applyFill="1" applyBorder="1"/>
    <xf numFmtId="0" fontId="0" fillId="0" borderId="18" xfId="0" applyFill="1" applyBorder="1"/>
    <xf numFmtId="3" fontId="0" fillId="0" borderId="26" xfId="0" applyNumberFormat="1" applyFill="1" applyBorder="1"/>
    <xf numFmtId="9" fontId="0" fillId="0" borderId="26" xfId="0" applyNumberFormat="1" applyFill="1" applyBorder="1"/>
    <xf numFmtId="3" fontId="0" fillId="0" borderId="19" xfId="0" applyNumberFormat="1" applyFill="1" applyBorder="1"/>
    <xf numFmtId="0" fontId="28" fillId="8" borderId="18" xfId="0" applyFont="1" applyFill="1" applyBorder="1"/>
    <xf numFmtId="3" fontId="28" fillId="8" borderId="26" xfId="0" applyNumberFormat="1" applyFont="1" applyFill="1" applyBorder="1"/>
    <xf numFmtId="9" fontId="28" fillId="8" borderId="26" xfId="0" applyNumberFormat="1" applyFont="1" applyFill="1" applyBorder="1"/>
    <xf numFmtId="3" fontId="28" fillId="8" borderId="19" xfId="0" applyNumberFormat="1" applyFont="1" applyFill="1" applyBorder="1"/>
    <xf numFmtId="0" fontId="28" fillId="0" borderId="40" xfId="0" applyFont="1" applyFill="1" applyBorder="1"/>
    <xf numFmtId="0" fontId="42" fillId="2" borderId="42" xfId="0" applyFont="1" applyFill="1" applyBorder="1"/>
    <xf numFmtId="3" fontId="42" fillId="2" borderId="0" xfId="0" applyNumberFormat="1" applyFont="1" applyFill="1" applyBorder="1"/>
    <xf numFmtId="3" fontId="42" fillId="2" borderId="15" xfId="0" applyNumberFormat="1" applyFont="1" applyFill="1" applyBorder="1"/>
    <xf numFmtId="0" fontId="0" fillId="0" borderId="26" xfId="0" applyFill="1" applyBorder="1"/>
    <xf numFmtId="0" fontId="0" fillId="2" borderId="52" xfId="0" applyFill="1" applyBorder="1" applyAlignment="1">
      <alignment vertical="center"/>
    </xf>
    <xf numFmtId="0" fontId="34" fillId="2" borderId="14" xfId="26" applyNumberFormat="1" applyFont="1" applyFill="1" applyBorder="1"/>
    <xf numFmtId="0" fontId="34" fillId="2" borderId="0" xfId="26" applyNumberFormat="1" applyFont="1" applyFill="1" applyBorder="1"/>
    <xf numFmtId="0" fontId="34" fillId="2" borderId="15" xfId="26" applyNumberFormat="1" applyFont="1" applyFill="1" applyBorder="1" applyAlignment="1">
      <alignment horizontal="right"/>
    </xf>
    <xf numFmtId="170" fontId="0" fillId="0" borderId="28" xfId="0" applyNumberFormat="1" applyFill="1" applyBorder="1"/>
    <xf numFmtId="9" fontId="0" fillId="0" borderId="24" xfId="0" applyNumberFormat="1" applyFill="1" applyBorder="1"/>
    <xf numFmtId="170" fontId="0" fillId="0" borderId="22" xfId="0" applyNumberFormat="1" applyFill="1" applyBorder="1"/>
    <xf numFmtId="9" fontId="0" fillId="0" borderId="21" xfId="0" applyNumberFormat="1" applyFill="1" applyBorder="1"/>
    <xf numFmtId="0" fontId="28" fillId="0" borderId="23" xfId="0" applyFont="1" applyFill="1" applyBorder="1"/>
    <xf numFmtId="0" fontId="28" fillId="0" borderId="20" xfId="0" applyFont="1" applyFill="1" applyBorder="1"/>
    <xf numFmtId="0" fontId="0" fillId="2" borderId="30" xfId="0" applyFill="1" applyBorder="1" applyAlignment="1">
      <alignment horizontal="center" vertical="top" wrapText="1"/>
    </xf>
    <xf numFmtId="0" fontId="34" fillId="2" borderId="30" xfId="0" applyFont="1" applyFill="1" applyBorder="1" applyAlignment="1">
      <alignment horizontal="center" vertical="top"/>
    </xf>
    <xf numFmtId="49" fontId="34" fillId="2" borderId="30" xfId="0" applyNumberFormat="1" applyFont="1" applyFill="1" applyBorder="1" applyAlignment="1">
      <alignment horizontal="center" vertical="top"/>
    </xf>
    <xf numFmtId="0" fontId="34" fillId="2" borderId="30" xfId="0" applyFont="1" applyFill="1" applyBorder="1" applyAlignment="1">
      <alignment horizontal="center" vertical="center"/>
    </xf>
    <xf numFmtId="3" fontId="34" fillId="2" borderId="14" xfId="0" applyNumberFormat="1" applyFont="1" applyFill="1" applyBorder="1" applyAlignment="1">
      <alignment horizontal="left"/>
    </xf>
    <xf numFmtId="3" fontId="34" fillId="2" borderId="15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50" fillId="2" borderId="15" xfId="0" applyNumberFormat="1" applyFont="1" applyFill="1" applyBorder="1" applyAlignment="1">
      <alignment horizontal="center" vertical="top"/>
    </xf>
    <xf numFmtId="3" fontId="34" fillId="2" borderId="15" xfId="0" applyNumberFormat="1" applyFont="1" applyFill="1" applyBorder="1" applyAlignment="1">
      <alignment horizontal="center" vertical="top"/>
    </xf>
    <xf numFmtId="9" fontId="0" fillId="0" borderId="8" xfId="0" applyNumberFormat="1" applyFill="1" applyBorder="1"/>
    <xf numFmtId="170" fontId="0" fillId="0" borderId="8" xfId="0" applyNumberFormat="1" applyFill="1" applyBorder="1"/>
    <xf numFmtId="9" fontId="0" fillId="0" borderId="9" xfId="0" applyNumberFormat="1" applyFill="1" applyBorder="1"/>
    <xf numFmtId="0" fontId="28" fillId="0" borderId="7" xfId="0" applyFont="1" applyFill="1" applyBorder="1"/>
    <xf numFmtId="0" fontId="34" fillId="2" borderId="14" xfId="0" applyNumberFormat="1" applyFont="1" applyFill="1" applyBorder="1" applyAlignment="1">
      <alignment horizontal="left"/>
    </xf>
    <xf numFmtId="0" fontId="34" fillId="2" borderId="15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50" fillId="2" borderId="15" xfId="0" applyNumberFormat="1" applyFont="1" applyFill="1" applyBorder="1" applyAlignment="1">
      <alignment horizontal="center" vertical="top"/>
    </xf>
  </cellXfs>
  <cellStyles count="96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51"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Graf'!$A$4:$B$4</c:f>
              <c:numCache>
                <c:formatCode>General</c:formatCode>
                <c:ptCount val="2"/>
                <c:pt idx="0">
                  <c:v>0</c:v>
                </c:pt>
                <c:pt idx="1">
                  <c:v>1.3373789966402199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4307200"/>
        <c:axId val="113452236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0.85783360890549576</c:v>
                </c:pt>
                <c:pt idx="1">
                  <c:v>0.85783360890549576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4525056"/>
        <c:axId val="1134530944"/>
      </c:scatterChart>
      <c:catAx>
        <c:axId val="1134307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34522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45223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34307200"/>
        <c:crosses val="autoZero"/>
        <c:crossBetween val="between"/>
      </c:valAx>
      <c:valAx>
        <c:axId val="113452505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34530944"/>
        <c:crosses val="max"/>
        <c:crossBetween val="midCat"/>
      </c:valAx>
      <c:valAx>
        <c:axId val="11345309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13452505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61" bestFit="1" customWidth="1"/>
    <col min="2" max="2" width="89.109375" style="61" bestFit="1" customWidth="1"/>
    <col min="3" max="3" width="16.109375" style="63" customWidth="1"/>
    <col min="4" max="16384" width="8.88671875" style="61"/>
  </cols>
  <sheetData>
    <row r="1" spans="1:3" ht="18.600000000000001" customHeight="1" thickBot="1" x14ac:dyDescent="0.4">
      <c r="A1" s="214" t="s">
        <v>118</v>
      </c>
      <c r="B1" s="215"/>
      <c r="C1" s="60"/>
    </row>
    <row r="2" spans="1:3" ht="14.4" customHeight="1" thickBot="1" x14ac:dyDescent="0.35">
      <c r="A2" s="276" t="s">
        <v>167</v>
      </c>
      <c r="B2" s="62"/>
    </row>
    <row r="3" spans="1:3" ht="14.4" customHeight="1" thickBot="1" x14ac:dyDescent="0.35">
      <c r="A3" s="210" t="s">
        <v>152</v>
      </c>
      <c r="B3" s="211"/>
      <c r="C3" s="60"/>
    </row>
    <row r="4" spans="1:3" ht="14.4" customHeight="1" x14ac:dyDescent="0.3">
      <c r="A4" s="108" t="str">
        <f t="shared" ref="A4:A8" si="0">HYPERLINK("#'"&amp;C4&amp;"'!A1",C4)</f>
        <v>Motivace</v>
      </c>
      <c r="B4" s="109" t="s">
        <v>128</v>
      </c>
      <c r="C4" s="60" t="s">
        <v>129</v>
      </c>
    </row>
    <row r="5" spans="1:3" ht="14.4" customHeight="1" x14ac:dyDescent="0.3">
      <c r="A5" s="110" t="str">
        <f t="shared" si="0"/>
        <v>HI</v>
      </c>
      <c r="B5" s="111" t="s">
        <v>147</v>
      </c>
      <c r="C5" s="63" t="s">
        <v>121</v>
      </c>
    </row>
    <row r="6" spans="1:3" ht="14.4" customHeight="1" x14ac:dyDescent="0.3">
      <c r="A6" s="112" t="str">
        <f t="shared" si="0"/>
        <v>HI Graf</v>
      </c>
      <c r="B6" s="113" t="s">
        <v>115</v>
      </c>
      <c r="C6" s="63" t="s">
        <v>122</v>
      </c>
    </row>
    <row r="7" spans="1:3" ht="14.4" customHeight="1" x14ac:dyDescent="0.3">
      <c r="A7" s="112" t="str">
        <f t="shared" si="0"/>
        <v>Man Tab</v>
      </c>
      <c r="B7" s="113" t="s">
        <v>169</v>
      </c>
      <c r="C7" s="63" t="s">
        <v>123</v>
      </c>
    </row>
    <row r="8" spans="1:3" ht="14.4" customHeight="1" thickBot="1" x14ac:dyDescent="0.35">
      <c r="A8" s="114" t="str">
        <f t="shared" si="0"/>
        <v>HV</v>
      </c>
      <c r="B8" s="115" t="s">
        <v>65</v>
      </c>
      <c r="C8" s="63" t="s">
        <v>76</v>
      </c>
    </row>
    <row r="9" spans="1:3" ht="14.4" customHeight="1" thickBot="1" x14ac:dyDescent="0.35">
      <c r="A9" s="116"/>
      <c r="B9" s="116"/>
    </row>
    <row r="10" spans="1:3" ht="14.4" customHeight="1" thickBot="1" x14ac:dyDescent="0.35">
      <c r="A10" s="212" t="s">
        <v>119</v>
      </c>
      <c r="B10" s="211"/>
      <c r="C10" s="60"/>
    </row>
    <row r="11" spans="1:3" ht="14.4" customHeight="1" x14ac:dyDescent="0.3">
      <c r="A11" s="117" t="str">
        <f t="shared" ref="A11:A16" si="1">HYPERLINK("#'"&amp;C11&amp;"'!A1",C11)</f>
        <v>Léky Žádanky</v>
      </c>
      <c r="B11" s="111" t="s">
        <v>149</v>
      </c>
      <c r="C11" s="63" t="s">
        <v>124</v>
      </c>
    </row>
    <row r="12" spans="1:3" ht="14.4" customHeight="1" x14ac:dyDescent="0.3">
      <c r="A12" s="112" t="str">
        <f t="shared" si="1"/>
        <v>LŽ Detail</v>
      </c>
      <c r="B12" s="113" t="s">
        <v>148</v>
      </c>
      <c r="C12" s="63" t="s">
        <v>125</v>
      </c>
    </row>
    <row r="13" spans="1:3" ht="14.4" customHeight="1" x14ac:dyDescent="0.3">
      <c r="A13" s="112" t="str">
        <f t="shared" si="1"/>
        <v>LŽ PL</v>
      </c>
      <c r="B13" s="113" t="s">
        <v>448</v>
      </c>
      <c r="C13" s="63" t="s">
        <v>157</v>
      </c>
    </row>
    <row r="14" spans="1:3" s="153" customFormat="1" ht="14.4" customHeight="1" x14ac:dyDescent="0.3">
      <c r="A14" s="112" t="str">
        <f t="shared" si="1"/>
        <v>LŽ PL Detail</v>
      </c>
      <c r="B14" s="113" t="s">
        <v>146</v>
      </c>
      <c r="C14" s="63" t="s">
        <v>158</v>
      </c>
    </row>
    <row r="15" spans="1:3" ht="14.4" customHeight="1" x14ac:dyDescent="0.3">
      <c r="A15" s="117" t="str">
        <f t="shared" si="1"/>
        <v>Materiál Žádanky</v>
      </c>
      <c r="B15" s="113" t="s">
        <v>150</v>
      </c>
      <c r="C15" s="63" t="s">
        <v>126</v>
      </c>
    </row>
    <row r="16" spans="1:3" ht="14.4" customHeight="1" thickBot="1" x14ac:dyDescent="0.35">
      <c r="A16" s="112" t="str">
        <f t="shared" si="1"/>
        <v>MŽ Detail</v>
      </c>
      <c r="B16" s="113" t="s">
        <v>151</v>
      </c>
      <c r="C16" s="63" t="s">
        <v>127</v>
      </c>
    </row>
    <row r="17" spans="1:3" ht="14.4" customHeight="1" thickBot="1" x14ac:dyDescent="0.35">
      <c r="A17" s="118"/>
      <c r="B17" s="118"/>
    </row>
    <row r="18" spans="1:3" ht="14.4" customHeight="1" thickBot="1" x14ac:dyDescent="0.35">
      <c r="A18" s="213" t="s">
        <v>120</v>
      </c>
      <c r="B18" s="211"/>
      <c r="C18" s="60"/>
    </row>
    <row r="19" spans="1:3" ht="14.4" customHeight="1" x14ac:dyDescent="0.3">
      <c r="A19" s="119" t="str">
        <f t="shared" ref="A19:A22" si="2">HYPERLINK("#'"&amp;C19&amp;"'!A1",C19)</f>
        <v>ZV Vykáz.-A</v>
      </c>
      <c r="B19" s="111" t="s">
        <v>134</v>
      </c>
      <c r="C19" s="63" t="s">
        <v>130</v>
      </c>
    </row>
    <row r="20" spans="1:3" ht="14.4" customHeight="1" x14ac:dyDescent="0.3">
      <c r="A20" s="112" t="str">
        <f t="shared" si="2"/>
        <v>ZV Vykáz.-A Detail</v>
      </c>
      <c r="B20" s="113" t="s">
        <v>135</v>
      </c>
      <c r="C20" s="63" t="s">
        <v>131</v>
      </c>
    </row>
    <row r="21" spans="1:3" ht="14.4" customHeight="1" x14ac:dyDescent="0.3">
      <c r="A21" s="112" t="str">
        <f t="shared" si="2"/>
        <v>ZV Vykáz.-H</v>
      </c>
      <c r="B21" s="113" t="s">
        <v>136</v>
      </c>
      <c r="C21" s="63" t="s">
        <v>132</v>
      </c>
    </row>
    <row r="22" spans="1:3" ht="14.4" customHeight="1" thickBot="1" x14ac:dyDescent="0.35">
      <c r="A22" s="112" t="str">
        <f t="shared" si="2"/>
        <v>ZV Vykáz.-H Detail</v>
      </c>
      <c r="B22" s="113" t="s">
        <v>137</v>
      </c>
      <c r="C22" s="63" t="s">
        <v>133</v>
      </c>
    </row>
    <row r="23" spans="1:3" ht="14.4" customHeight="1" x14ac:dyDescent="0.3">
      <c r="A23" s="64"/>
      <c r="B23" s="64"/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65" bestFit="1" customWidth="1"/>
    <col min="2" max="2" width="8.88671875" style="65" bestFit="1" customWidth="1"/>
    <col min="3" max="3" width="7" style="65" bestFit="1" customWidth="1"/>
    <col min="4" max="4" width="53.44140625" style="65" bestFit="1" customWidth="1"/>
    <col min="5" max="5" width="28.44140625" style="65" bestFit="1" customWidth="1"/>
    <col min="6" max="6" width="6.6640625" style="93" customWidth="1"/>
    <col min="7" max="7" width="10" style="93" customWidth="1"/>
    <col min="8" max="8" width="6.77734375" style="86" bestFit="1" customWidth="1"/>
    <col min="9" max="9" width="6.6640625" style="93" customWidth="1"/>
    <col min="10" max="10" width="10" style="93" customWidth="1"/>
    <col min="11" max="11" width="6.77734375" style="86" bestFit="1" customWidth="1"/>
    <col min="12" max="12" width="6.6640625" style="93" customWidth="1"/>
    <col min="13" max="13" width="10" style="93" customWidth="1"/>
    <col min="14" max="16384" width="8.88671875" style="65"/>
  </cols>
  <sheetData>
    <row r="1" spans="1:13" ht="18.600000000000001" customHeight="1" thickBot="1" x14ac:dyDescent="0.4">
      <c r="A1" s="249" t="s">
        <v>146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15"/>
      <c r="M1" s="215"/>
    </row>
    <row r="2" spans="1:13" ht="14.4" customHeight="1" thickBot="1" x14ac:dyDescent="0.35">
      <c r="A2" s="276" t="s">
        <v>167</v>
      </c>
      <c r="B2" s="91"/>
      <c r="C2" s="91"/>
      <c r="D2" s="91"/>
      <c r="E2" s="91"/>
      <c r="F2" s="92"/>
      <c r="G2" s="92"/>
      <c r="H2" s="144"/>
      <c r="I2" s="92"/>
      <c r="J2" s="92"/>
      <c r="K2" s="144"/>
      <c r="L2" s="92"/>
    </row>
    <row r="3" spans="1:13" ht="14.4" customHeight="1" thickBot="1" x14ac:dyDescent="0.35">
      <c r="E3" s="103" t="s">
        <v>138</v>
      </c>
      <c r="F3" s="52">
        <f>SUBTOTAL(9,F6:F1048576)</f>
        <v>1</v>
      </c>
      <c r="G3" s="52">
        <f>SUBTOTAL(9,G6:G1048576)</f>
        <v>394.15199999999999</v>
      </c>
      <c r="H3" s="53">
        <f>IF(M3=0,0,G3/M3)</f>
        <v>1</v>
      </c>
      <c r="I3" s="52">
        <f>SUBTOTAL(9,I6:I1048576)</f>
        <v>0</v>
      </c>
      <c r="J3" s="52">
        <f>SUBTOTAL(9,J6:J1048576)</f>
        <v>0</v>
      </c>
      <c r="K3" s="53">
        <f>IF(M3=0,0,J3/M3)</f>
        <v>0</v>
      </c>
      <c r="L3" s="52">
        <f>SUBTOTAL(9,L6:L1048576)</f>
        <v>1</v>
      </c>
      <c r="M3" s="54">
        <f>SUBTOTAL(9,M6:M1048576)</f>
        <v>394.15199999999999</v>
      </c>
    </row>
    <row r="4" spans="1:13" ht="14.4" customHeight="1" thickBot="1" x14ac:dyDescent="0.35">
      <c r="A4" s="50"/>
      <c r="B4" s="50"/>
      <c r="C4" s="50"/>
      <c r="D4" s="50"/>
      <c r="E4" s="51"/>
      <c r="F4" s="253" t="s">
        <v>140</v>
      </c>
      <c r="G4" s="254"/>
      <c r="H4" s="255"/>
      <c r="I4" s="256" t="s">
        <v>139</v>
      </c>
      <c r="J4" s="254"/>
      <c r="K4" s="255"/>
      <c r="L4" s="257" t="s">
        <v>6</v>
      </c>
      <c r="M4" s="258"/>
    </row>
    <row r="5" spans="1:13" ht="14.4" customHeight="1" thickBot="1" x14ac:dyDescent="0.35">
      <c r="A5" s="335" t="s">
        <v>141</v>
      </c>
      <c r="B5" s="351" t="s">
        <v>142</v>
      </c>
      <c r="C5" s="351" t="s">
        <v>79</v>
      </c>
      <c r="D5" s="351" t="s">
        <v>143</v>
      </c>
      <c r="E5" s="351" t="s">
        <v>144</v>
      </c>
      <c r="F5" s="352" t="s">
        <v>18</v>
      </c>
      <c r="G5" s="352" t="s">
        <v>17</v>
      </c>
      <c r="H5" s="337" t="s">
        <v>145</v>
      </c>
      <c r="I5" s="336" t="s">
        <v>18</v>
      </c>
      <c r="J5" s="352" t="s">
        <v>17</v>
      </c>
      <c r="K5" s="337" t="s">
        <v>145</v>
      </c>
      <c r="L5" s="336" t="s">
        <v>18</v>
      </c>
      <c r="M5" s="353" t="s">
        <v>17</v>
      </c>
    </row>
    <row r="6" spans="1:13" ht="14.4" customHeight="1" thickBot="1" x14ac:dyDescent="0.35">
      <c r="A6" s="342" t="s">
        <v>386</v>
      </c>
      <c r="B6" s="354" t="s">
        <v>450</v>
      </c>
      <c r="C6" s="354" t="s">
        <v>444</v>
      </c>
      <c r="D6" s="354" t="s">
        <v>445</v>
      </c>
      <c r="E6" s="354" t="s">
        <v>451</v>
      </c>
      <c r="F6" s="343">
        <v>1</v>
      </c>
      <c r="G6" s="343">
        <v>394.15199999999999</v>
      </c>
      <c r="H6" s="344">
        <v>1</v>
      </c>
      <c r="I6" s="343"/>
      <c r="J6" s="343"/>
      <c r="K6" s="344">
        <v>0</v>
      </c>
      <c r="L6" s="343">
        <v>1</v>
      </c>
      <c r="M6" s="345">
        <v>394.15199999999999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0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20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4" bestFit="1" customWidth="1"/>
    <col min="2" max="2" width="9.33203125" style="84" customWidth="1"/>
    <col min="3" max="3" width="28.88671875" style="65" bestFit="1" customWidth="1"/>
    <col min="4" max="5" width="11.109375" style="85" customWidth="1"/>
    <col min="6" max="6" width="6.6640625" style="86" customWidth="1"/>
    <col min="7" max="7" width="12.21875" style="93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42" t="s">
        <v>150</v>
      </c>
      <c r="B1" s="243"/>
      <c r="C1" s="243"/>
      <c r="D1" s="243"/>
      <c r="E1" s="243"/>
      <c r="F1" s="243"/>
      <c r="G1" s="216"/>
    </row>
    <row r="2" spans="1:8" ht="14.4" customHeight="1" thickBot="1" x14ac:dyDescent="0.35">
      <c r="A2" s="276" t="s">
        <v>167</v>
      </c>
      <c r="B2" s="91"/>
      <c r="C2" s="91"/>
      <c r="D2" s="91"/>
      <c r="E2" s="91"/>
      <c r="F2" s="91"/>
    </row>
    <row r="3" spans="1:8" ht="14.4" customHeight="1" thickBot="1" x14ac:dyDescent="0.35">
      <c r="A3" s="105" t="s">
        <v>0</v>
      </c>
      <c r="B3" s="106" t="s">
        <v>1</v>
      </c>
      <c r="C3" s="126" t="s">
        <v>2</v>
      </c>
      <c r="D3" s="127" t="s">
        <v>3</v>
      </c>
      <c r="E3" s="127" t="s">
        <v>4</v>
      </c>
      <c r="F3" s="127" t="s">
        <v>5</v>
      </c>
      <c r="G3" s="128" t="s">
        <v>154</v>
      </c>
    </row>
    <row r="4" spans="1:8" ht="14.4" customHeight="1" x14ac:dyDescent="0.3">
      <c r="A4" s="306" t="s">
        <v>376</v>
      </c>
      <c r="B4" s="307" t="s">
        <v>377</v>
      </c>
      <c r="C4" s="308" t="s">
        <v>378</v>
      </c>
      <c r="D4" s="308" t="s">
        <v>377</v>
      </c>
      <c r="E4" s="308" t="s">
        <v>377</v>
      </c>
      <c r="F4" s="309" t="s">
        <v>377</v>
      </c>
      <c r="G4" s="308" t="s">
        <v>377</v>
      </c>
      <c r="H4" s="308" t="s">
        <v>77</v>
      </c>
    </row>
    <row r="5" spans="1:8" ht="14.4" customHeight="1" x14ac:dyDescent="0.3">
      <c r="A5" s="306" t="s">
        <v>376</v>
      </c>
      <c r="B5" s="307" t="s">
        <v>452</v>
      </c>
      <c r="C5" s="308" t="s">
        <v>453</v>
      </c>
      <c r="D5" s="308">
        <v>22677.508875631873</v>
      </c>
      <c r="E5" s="308">
        <v>25135.549999999992</v>
      </c>
      <c r="F5" s="309">
        <v>1.1083911437472485</v>
      </c>
      <c r="G5" s="308">
        <v>2458.0411243681192</v>
      </c>
      <c r="H5" s="308" t="s">
        <v>2</v>
      </c>
    </row>
    <row r="6" spans="1:8" ht="14.4" customHeight="1" x14ac:dyDescent="0.3">
      <c r="A6" s="306" t="s">
        <v>376</v>
      </c>
      <c r="B6" s="307" t="s">
        <v>454</v>
      </c>
      <c r="C6" s="308" t="s">
        <v>455</v>
      </c>
      <c r="D6" s="308">
        <v>83571.827212742253</v>
      </c>
      <c r="E6" s="308">
        <v>84257.379999999976</v>
      </c>
      <c r="F6" s="309">
        <v>1.0082031566153575</v>
      </c>
      <c r="G6" s="308">
        <v>685.55278725772223</v>
      </c>
      <c r="H6" s="308" t="s">
        <v>2</v>
      </c>
    </row>
    <row r="7" spans="1:8" ht="14.4" customHeight="1" x14ac:dyDescent="0.3">
      <c r="A7" s="306" t="s">
        <v>376</v>
      </c>
      <c r="B7" s="307" t="s">
        <v>456</v>
      </c>
      <c r="C7" s="308" t="s">
        <v>457</v>
      </c>
      <c r="D7" s="308">
        <v>26998.290941664371</v>
      </c>
      <c r="E7" s="308">
        <v>18490.78</v>
      </c>
      <c r="F7" s="309">
        <v>0.68488705599748212</v>
      </c>
      <c r="G7" s="308">
        <v>-8507.5109416643718</v>
      </c>
      <c r="H7" s="308" t="s">
        <v>2</v>
      </c>
    </row>
    <row r="8" spans="1:8" ht="14.4" customHeight="1" x14ac:dyDescent="0.3">
      <c r="A8" s="306" t="s">
        <v>376</v>
      </c>
      <c r="B8" s="307" t="s">
        <v>458</v>
      </c>
      <c r="C8" s="308" t="s">
        <v>459</v>
      </c>
      <c r="D8" s="308">
        <v>37367.4884309064</v>
      </c>
      <c r="E8" s="308">
        <v>32062</v>
      </c>
      <c r="F8" s="309">
        <v>0.85801859708295869</v>
      </c>
      <c r="G8" s="308">
        <v>-5305.4884309064</v>
      </c>
      <c r="H8" s="308" t="s">
        <v>2</v>
      </c>
    </row>
    <row r="9" spans="1:8" ht="14.4" customHeight="1" x14ac:dyDescent="0.3">
      <c r="A9" s="306" t="s">
        <v>376</v>
      </c>
      <c r="B9" s="307" t="s">
        <v>460</v>
      </c>
      <c r="C9" s="308" t="s">
        <v>461</v>
      </c>
      <c r="D9" s="308">
        <v>727980.28519054735</v>
      </c>
      <c r="E9" s="308">
        <v>673385.41133339459</v>
      </c>
      <c r="F9" s="309">
        <v>0.92500501048203154</v>
      </c>
      <c r="G9" s="308">
        <v>-54594.873857152765</v>
      </c>
      <c r="H9" s="308" t="s">
        <v>2</v>
      </c>
    </row>
    <row r="10" spans="1:8" ht="14.4" customHeight="1" x14ac:dyDescent="0.3">
      <c r="A10" s="306" t="s">
        <v>376</v>
      </c>
      <c r="B10" s="307" t="s">
        <v>6</v>
      </c>
      <c r="C10" s="308" t="s">
        <v>378</v>
      </c>
      <c r="D10" s="308">
        <v>898595.40065149218</v>
      </c>
      <c r="E10" s="308">
        <v>833331.12133339455</v>
      </c>
      <c r="F10" s="309">
        <v>0.92737078414737018</v>
      </c>
      <c r="G10" s="308">
        <v>-65264.27931809763</v>
      </c>
      <c r="H10" s="308" t="s">
        <v>385</v>
      </c>
    </row>
    <row r="12" spans="1:8" ht="14.4" customHeight="1" x14ac:dyDescent="0.3">
      <c r="A12" s="306" t="s">
        <v>376</v>
      </c>
      <c r="B12" s="307" t="s">
        <v>377</v>
      </c>
      <c r="C12" s="308" t="s">
        <v>378</v>
      </c>
      <c r="D12" s="308" t="s">
        <v>377</v>
      </c>
      <c r="E12" s="308" t="s">
        <v>377</v>
      </c>
      <c r="F12" s="309" t="s">
        <v>377</v>
      </c>
      <c r="G12" s="308" t="s">
        <v>377</v>
      </c>
      <c r="H12" s="308" t="s">
        <v>77</v>
      </c>
    </row>
    <row r="13" spans="1:8" ht="14.4" customHeight="1" x14ac:dyDescent="0.3">
      <c r="A13" s="306" t="s">
        <v>386</v>
      </c>
      <c r="B13" s="307" t="s">
        <v>452</v>
      </c>
      <c r="C13" s="308" t="s">
        <v>453</v>
      </c>
      <c r="D13" s="308">
        <v>22677.508875631873</v>
      </c>
      <c r="E13" s="308">
        <v>25135.549999999992</v>
      </c>
      <c r="F13" s="309">
        <v>1.1083911437472485</v>
      </c>
      <c r="G13" s="308">
        <v>2458.0411243681192</v>
      </c>
      <c r="H13" s="308" t="s">
        <v>2</v>
      </c>
    </row>
    <row r="14" spans="1:8" ht="14.4" customHeight="1" x14ac:dyDescent="0.3">
      <c r="A14" s="306" t="s">
        <v>386</v>
      </c>
      <c r="B14" s="307" t="s">
        <v>454</v>
      </c>
      <c r="C14" s="308" t="s">
        <v>455</v>
      </c>
      <c r="D14" s="308">
        <v>83571.827212742253</v>
      </c>
      <c r="E14" s="308">
        <v>84257.379999999976</v>
      </c>
      <c r="F14" s="309">
        <v>1.0082031566153575</v>
      </c>
      <c r="G14" s="308">
        <v>685.55278725772223</v>
      </c>
      <c r="H14" s="308" t="s">
        <v>2</v>
      </c>
    </row>
    <row r="15" spans="1:8" ht="14.4" customHeight="1" x14ac:dyDescent="0.3">
      <c r="A15" s="306" t="s">
        <v>386</v>
      </c>
      <c r="B15" s="307" t="s">
        <v>456</v>
      </c>
      <c r="C15" s="308" t="s">
        <v>457</v>
      </c>
      <c r="D15" s="308">
        <v>26998.290941664371</v>
      </c>
      <c r="E15" s="308">
        <v>18490.78</v>
      </c>
      <c r="F15" s="309">
        <v>0.68488705599748212</v>
      </c>
      <c r="G15" s="308">
        <v>-8507.5109416643718</v>
      </c>
      <c r="H15" s="308" t="s">
        <v>2</v>
      </c>
    </row>
    <row r="16" spans="1:8" ht="14.4" customHeight="1" x14ac:dyDescent="0.3">
      <c r="A16" s="306" t="s">
        <v>386</v>
      </c>
      <c r="B16" s="307" t="s">
        <v>458</v>
      </c>
      <c r="C16" s="308" t="s">
        <v>459</v>
      </c>
      <c r="D16" s="308">
        <v>37367.4884309064</v>
      </c>
      <c r="E16" s="308">
        <v>32062</v>
      </c>
      <c r="F16" s="309">
        <v>0.85801859708295869</v>
      </c>
      <c r="G16" s="308">
        <v>-5305.4884309064</v>
      </c>
      <c r="H16" s="308" t="s">
        <v>2</v>
      </c>
    </row>
    <row r="17" spans="1:8" ht="14.4" customHeight="1" x14ac:dyDescent="0.3">
      <c r="A17" s="306" t="s">
        <v>386</v>
      </c>
      <c r="B17" s="307" t="s">
        <v>460</v>
      </c>
      <c r="C17" s="308" t="s">
        <v>461</v>
      </c>
      <c r="D17" s="308">
        <v>727980.28519054735</v>
      </c>
      <c r="E17" s="308">
        <v>673385.41133339459</v>
      </c>
      <c r="F17" s="309">
        <v>0.92500501048203154</v>
      </c>
      <c r="G17" s="308">
        <v>-54594.873857152765</v>
      </c>
      <c r="H17" s="308" t="s">
        <v>2</v>
      </c>
    </row>
    <row r="18" spans="1:8" ht="14.4" customHeight="1" x14ac:dyDescent="0.3">
      <c r="A18" s="306" t="s">
        <v>386</v>
      </c>
      <c r="B18" s="307" t="s">
        <v>6</v>
      </c>
      <c r="C18" s="308" t="s">
        <v>387</v>
      </c>
      <c r="D18" s="308">
        <v>898595.40065149218</v>
      </c>
      <c r="E18" s="308">
        <v>833331.12133339455</v>
      </c>
      <c r="F18" s="309">
        <v>0.92737078414737018</v>
      </c>
      <c r="G18" s="308">
        <v>-65264.27931809763</v>
      </c>
      <c r="H18" s="308" t="s">
        <v>388</v>
      </c>
    </row>
    <row r="19" spans="1:8" ht="14.4" customHeight="1" x14ac:dyDescent="0.3">
      <c r="A19" s="306" t="s">
        <v>377</v>
      </c>
      <c r="B19" s="307" t="s">
        <v>377</v>
      </c>
      <c r="C19" s="308" t="s">
        <v>377</v>
      </c>
      <c r="D19" s="308" t="s">
        <v>377</v>
      </c>
      <c r="E19" s="308" t="s">
        <v>377</v>
      </c>
      <c r="F19" s="309" t="s">
        <v>377</v>
      </c>
      <c r="G19" s="308" t="s">
        <v>377</v>
      </c>
      <c r="H19" s="308" t="s">
        <v>389</v>
      </c>
    </row>
    <row r="20" spans="1:8" ht="14.4" customHeight="1" x14ac:dyDescent="0.3">
      <c r="A20" s="306" t="s">
        <v>376</v>
      </c>
      <c r="B20" s="307" t="s">
        <v>6</v>
      </c>
      <c r="C20" s="308" t="s">
        <v>378</v>
      </c>
      <c r="D20" s="308">
        <v>898595.40065149218</v>
      </c>
      <c r="E20" s="308">
        <v>833331.12133339455</v>
      </c>
      <c r="F20" s="309">
        <v>0.92737078414737018</v>
      </c>
      <c r="G20" s="308">
        <v>-65264.27931809763</v>
      </c>
      <c r="H20" s="308" t="s">
        <v>385</v>
      </c>
    </row>
  </sheetData>
  <autoFilter ref="A3:G3"/>
  <mergeCells count="1">
    <mergeCell ref="A1:G1"/>
  </mergeCells>
  <conditionalFormatting sqref="F11 F21:F65536">
    <cfRule type="cellIs" dxfId="19" priority="19" stopIfTrue="1" operator="greaterThan">
      <formula>1</formula>
    </cfRule>
  </conditionalFormatting>
  <conditionalFormatting sqref="G4:G10">
    <cfRule type="cellIs" dxfId="18" priority="12" operator="greaterThan">
      <formula>0</formula>
    </cfRule>
  </conditionalFormatting>
  <conditionalFormatting sqref="F4:F10">
    <cfRule type="cellIs" dxfId="17" priority="14" operator="greaterThan">
      <formula>1</formula>
    </cfRule>
  </conditionalFormatting>
  <conditionalFormatting sqref="B4:B10">
    <cfRule type="expression" dxfId="16" priority="18">
      <formula>AND(LEFT(H4,6)&lt;&gt;"mezera",H4&lt;&gt;"")</formula>
    </cfRule>
  </conditionalFormatting>
  <conditionalFormatting sqref="A4:A10">
    <cfRule type="expression" dxfId="15" priority="15">
      <formula>AND(H4&lt;&gt;"",H4&lt;&gt;"mezeraKL")</formula>
    </cfRule>
  </conditionalFormatting>
  <conditionalFormatting sqref="B4:G10">
    <cfRule type="expression" dxfId="14" priority="16">
      <formula>$H4="SumaNS"</formula>
    </cfRule>
    <cfRule type="expression" dxfId="13" priority="17">
      <formula>OR($H4="KL",$H4="SumaKL")</formula>
    </cfRule>
  </conditionalFormatting>
  <conditionalFormatting sqref="A4:G10">
    <cfRule type="expression" dxfId="12" priority="13">
      <formula>$H4&lt;&gt;""</formula>
    </cfRule>
  </conditionalFormatting>
  <conditionalFormatting sqref="F4:F10">
    <cfRule type="cellIs" dxfId="11" priority="9" operator="greaterThan">
      <formula>1</formula>
    </cfRule>
  </conditionalFormatting>
  <conditionalFormatting sqref="F4:F10">
    <cfRule type="expression" dxfId="10" priority="10">
      <formula>$H4="SumaNS"</formula>
    </cfRule>
    <cfRule type="expression" dxfId="9" priority="11">
      <formula>OR($H4="KL",$H4="SumaKL")</formula>
    </cfRule>
  </conditionalFormatting>
  <conditionalFormatting sqref="F4:F10">
    <cfRule type="expression" dxfId="8" priority="8">
      <formula>$H4&lt;&gt;""</formula>
    </cfRule>
  </conditionalFormatting>
  <conditionalFormatting sqref="G12:G20">
    <cfRule type="cellIs" dxfId="7" priority="1" operator="greaterThan">
      <formula>0</formula>
    </cfRule>
  </conditionalFormatting>
  <conditionalFormatting sqref="F12:F20">
    <cfRule type="cellIs" dxfId="6" priority="3" operator="greaterThan">
      <formula>1</formula>
    </cfRule>
  </conditionalFormatting>
  <conditionalFormatting sqref="B12:B20">
    <cfRule type="expression" dxfId="5" priority="7">
      <formula>AND(LEFT(H12,6)&lt;&gt;"mezera",H12&lt;&gt;"")</formula>
    </cfRule>
  </conditionalFormatting>
  <conditionalFormatting sqref="A12:A20">
    <cfRule type="expression" dxfId="4" priority="4">
      <formula>AND(H12&lt;&gt;"",H12&lt;&gt;"mezeraKL")</formula>
    </cfRule>
  </conditionalFormatting>
  <conditionalFormatting sqref="B12:G20">
    <cfRule type="expression" dxfId="3" priority="5">
      <formula>$H12="SumaNS"</formula>
    </cfRule>
    <cfRule type="expression" dxfId="2" priority="6">
      <formula>OR($H12="KL",$H12="SumaKL")</formula>
    </cfRule>
  </conditionalFormatting>
  <conditionalFormatting sqref="A12:G20">
    <cfRule type="expression" dxfId="1" priority="2">
      <formula>$H12&lt;&gt;""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1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5" bestFit="1" customWidth="1" collapsed="1"/>
    <col min="4" max="4" width="18.77734375" style="87" customWidth="1"/>
    <col min="5" max="5" width="9" style="85" bestFit="1" customWidth="1"/>
    <col min="6" max="6" width="18.77734375" style="87" customWidth="1"/>
    <col min="7" max="7" width="12.44140625" style="85" hidden="1" customWidth="1" outlineLevel="1"/>
    <col min="8" max="8" width="25.77734375" style="85" customWidth="1" collapsed="1"/>
    <col min="9" max="9" width="7.77734375" style="93" customWidth="1"/>
    <col min="10" max="10" width="10" style="93" customWidth="1"/>
    <col min="11" max="11" width="11.109375" style="93" customWidth="1"/>
    <col min="12" max="16384" width="8.88671875" style="65"/>
  </cols>
  <sheetData>
    <row r="1" spans="1:11" ht="18.600000000000001" customHeight="1" thickBot="1" x14ac:dyDescent="0.4">
      <c r="A1" s="248" t="s">
        <v>151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</row>
    <row r="2" spans="1:11" ht="14.4" customHeight="1" thickBot="1" x14ac:dyDescent="0.35">
      <c r="A2" s="276" t="s">
        <v>167</v>
      </c>
      <c r="B2" s="83"/>
      <c r="C2" s="129"/>
      <c r="D2" s="129"/>
      <c r="E2" s="129"/>
      <c r="F2" s="129"/>
      <c r="G2" s="129"/>
      <c r="H2" s="129"/>
      <c r="I2" s="130"/>
      <c r="J2" s="130"/>
      <c r="K2" s="130"/>
    </row>
    <row r="3" spans="1:11" ht="14.4" customHeight="1" thickBot="1" x14ac:dyDescent="0.35">
      <c r="A3" s="83"/>
      <c r="B3" s="83"/>
      <c r="C3" s="244"/>
      <c r="D3" s="245"/>
      <c r="E3" s="245"/>
      <c r="F3" s="245"/>
      <c r="G3" s="245"/>
      <c r="H3" s="134" t="s">
        <v>138</v>
      </c>
      <c r="I3" s="131">
        <f>IF(J3&lt;&gt;0,K3/J3,0)</f>
        <v>7.17736129066577</v>
      </c>
      <c r="J3" s="131">
        <f>SUBTOTAL(9,J5:J1048576)</f>
        <v>116105.5</v>
      </c>
      <c r="K3" s="132">
        <f>SUBTOTAL(9,K5:K1048576)</f>
        <v>833331.12133339455</v>
      </c>
    </row>
    <row r="4" spans="1:11" s="84" customFormat="1" ht="14.4" customHeight="1" thickBot="1" x14ac:dyDescent="0.35">
      <c r="A4" s="310" t="s">
        <v>7</v>
      </c>
      <c r="B4" s="311" t="s">
        <v>8</v>
      </c>
      <c r="C4" s="311" t="s">
        <v>0</v>
      </c>
      <c r="D4" s="311" t="s">
        <v>9</v>
      </c>
      <c r="E4" s="311" t="s">
        <v>10</v>
      </c>
      <c r="F4" s="311" t="s">
        <v>2</v>
      </c>
      <c r="G4" s="311" t="s">
        <v>79</v>
      </c>
      <c r="H4" s="312" t="s">
        <v>14</v>
      </c>
      <c r="I4" s="313" t="s">
        <v>155</v>
      </c>
      <c r="J4" s="313" t="s">
        <v>16</v>
      </c>
      <c r="K4" s="314" t="s">
        <v>166</v>
      </c>
    </row>
    <row r="5" spans="1:11" ht="14.4" customHeight="1" x14ac:dyDescent="0.3">
      <c r="A5" s="317" t="s">
        <v>376</v>
      </c>
      <c r="B5" s="318" t="s">
        <v>378</v>
      </c>
      <c r="C5" s="319" t="s">
        <v>386</v>
      </c>
      <c r="D5" s="320" t="s">
        <v>387</v>
      </c>
      <c r="E5" s="319" t="s">
        <v>452</v>
      </c>
      <c r="F5" s="320" t="s">
        <v>453</v>
      </c>
      <c r="G5" s="319" t="s">
        <v>462</v>
      </c>
      <c r="H5" s="319" t="s">
        <v>463</v>
      </c>
      <c r="I5" s="321">
        <v>250.73769230769236</v>
      </c>
      <c r="J5" s="321">
        <v>92</v>
      </c>
      <c r="K5" s="322">
        <v>22770.129999999997</v>
      </c>
    </row>
    <row r="6" spans="1:11" ht="14.4" customHeight="1" x14ac:dyDescent="0.3">
      <c r="A6" s="323" t="s">
        <v>376</v>
      </c>
      <c r="B6" s="324" t="s">
        <v>378</v>
      </c>
      <c r="C6" s="325" t="s">
        <v>386</v>
      </c>
      <c r="D6" s="326" t="s">
        <v>387</v>
      </c>
      <c r="E6" s="325" t="s">
        <v>452</v>
      </c>
      <c r="F6" s="326" t="s">
        <v>453</v>
      </c>
      <c r="G6" s="325" t="s">
        <v>464</v>
      </c>
      <c r="H6" s="325" t="s">
        <v>465</v>
      </c>
      <c r="I6" s="327">
        <v>1.84</v>
      </c>
      <c r="J6" s="327">
        <v>10</v>
      </c>
      <c r="K6" s="328">
        <v>18.399999999999999</v>
      </c>
    </row>
    <row r="7" spans="1:11" ht="14.4" customHeight="1" x14ac:dyDescent="0.3">
      <c r="A7" s="323" t="s">
        <v>376</v>
      </c>
      <c r="B7" s="324" t="s">
        <v>378</v>
      </c>
      <c r="C7" s="325" t="s">
        <v>386</v>
      </c>
      <c r="D7" s="326" t="s">
        <v>387</v>
      </c>
      <c r="E7" s="325" t="s">
        <v>452</v>
      </c>
      <c r="F7" s="326" t="s">
        <v>453</v>
      </c>
      <c r="G7" s="325" t="s">
        <v>466</v>
      </c>
      <c r="H7" s="325" t="s">
        <v>467</v>
      </c>
      <c r="I7" s="327">
        <v>2.39</v>
      </c>
      <c r="J7" s="327">
        <v>10</v>
      </c>
      <c r="K7" s="328">
        <v>23.9</v>
      </c>
    </row>
    <row r="8" spans="1:11" ht="14.4" customHeight="1" x14ac:dyDescent="0.3">
      <c r="A8" s="323" t="s">
        <v>376</v>
      </c>
      <c r="B8" s="324" t="s">
        <v>378</v>
      </c>
      <c r="C8" s="325" t="s">
        <v>386</v>
      </c>
      <c r="D8" s="326" t="s">
        <v>387</v>
      </c>
      <c r="E8" s="325" t="s">
        <v>452</v>
      </c>
      <c r="F8" s="326" t="s">
        <v>453</v>
      </c>
      <c r="G8" s="325" t="s">
        <v>468</v>
      </c>
      <c r="H8" s="325" t="s">
        <v>469</v>
      </c>
      <c r="I8" s="327">
        <v>2.96</v>
      </c>
      <c r="J8" s="327">
        <v>10</v>
      </c>
      <c r="K8" s="328">
        <v>29.6</v>
      </c>
    </row>
    <row r="9" spans="1:11" ht="14.4" customHeight="1" x14ac:dyDescent="0.3">
      <c r="A9" s="323" t="s">
        <v>376</v>
      </c>
      <c r="B9" s="324" t="s">
        <v>378</v>
      </c>
      <c r="C9" s="325" t="s">
        <v>386</v>
      </c>
      <c r="D9" s="326" t="s">
        <v>387</v>
      </c>
      <c r="E9" s="325" t="s">
        <v>452</v>
      </c>
      <c r="F9" s="326" t="s">
        <v>453</v>
      </c>
      <c r="G9" s="325" t="s">
        <v>470</v>
      </c>
      <c r="H9" s="325" t="s">
        <v>471</v>
      </c>
      <c r="I9" s="327">
        <v>27.202307692307702</v>
      </c>
      <c r="J9" s="327">
        <v>83</v>
      </c>
      <c r="K9" s="328">
        <v>2257.52</v>
      </c>
    </row>
    <row r="10" spans="1:11" ht="14.4" customHeight="1" x14ac:dyDescent="0.3">
      <c r="A10" s="323" t="s">
        <v>376</v>
      </c>
      <c r="B10" s="324" t="s">
        <v>378</v>
      </c>
      <c r="C10" s="325" t="s">
        <v>386</v>
      </c>
      <c r="D10" s="326" t="s">
        <v>387</v>
      </c>
      <c r="E10" s="325" t="s">
        <v>452</v>
      </c>
      <c r="F10" s="326" t="s">
        <v>453</v>
      </c>
      <c r="G10" s="325" t="s">
        <v>472</v>
      </c>
      <c r="H10" s="325" t="s">
        <v>473</v>
      </c>
      <c r="I10" s="327">
        <v>0.36</v>
      </c>
      <c r="J10" s="327">
        <v>100</v>
      </c>
      <c r="K10" s="328">
        <v>36</v>
      </c>
    </row>
    <row r="11" spans="1:11" ht="14.4" customHeight="1" x14ac:dyDescent="0.3">
      <c r="A11" s="323" t="s">
        <v>376</v>
      </c>
      <c r="B11" s="324" t="s">
        <v>378</v>
      </c>
      <c r="C11" s="325" t="s">
        <v>386</v>
      </c>
      <c r="D11" s="326" t="s">
        <v>387</v>
      </c>
      <c r="E11" s="325" t="s">
        <v>454</v>
      </c>
      <c r="F11" s="326" t="s">
        <v>455</v>
      </c>
      <c r="G11" s="325" t="s">
        <v>474</v>
      </c>
      <c r="H11" s="325" t="s">
        <v>475</v>
      </c>
      <c r="I11" s="327">
        <v>3.51</v>
      </c>
      <c r="J11" s="327">
        <v>80</v>
      </c>
      <c r="K11" s="328">
        <v>280.8</v>
      </c>
    </row>
    <row r="12" spans="1:11" ht="14.4" customHeight="1" x14ac:dyDescent="0.3">
      <c r="A12" s="323" t="s">
        <v>376</v>
      </c>
      <c r="B12" s="324" t="s">
        <v>378</v>
      </c>
      <c r="C12" s="325" t="s">
        <v>386</v>
      </c>
      <c r="D12" s="326" t="s">
        <v>387</v>
      </c>
      <c r="E12" s="325" t="s">
        <v>454</v>
      </c>
      <c r="F12" s="326" t="s">
        <v>455</v>
      </c>
      <c r="G12" s="325" t="s">
        <v>476</v>
      </c>
      <c r="H12" s="325" t="s">
        <v>477</v>
      </c>
      <c r="I12" s="327">
        <v>98.446666666666658</v>
      </c>
      <c r="J12" s="327">
        <v>37.5</v>
      </c>
      <c r="K12" s="328">
        <v>3691.6399999999994</v>
      </c>
    </row>
    <row r="13" spans="1:11" ht="14.4" customHeight="1" x14ac:dyDescent="0.3">
      <c r="A13" s="323" t="s">
        <v>376</v>
      </c>
      <c r="B13" s="324" t="s">
        <v>378</v>
      </c>
      <c r="C13" s="325" t="s">
        <v>386</v>
      </c>
      <c r="D13" s="326" t="s">
        <v>387</v>
      </c>
      <c r="E13" s="325" t="s">
        <v>454</v>
      </c>
      <c r="F13" s="326" t="s">
        <v>455</v>
      </c>
      <c r="G13" s="325" t="s">
        <v>478</v>
      </c>
      <c r="H13" s="325" t="s">
        <v>479</v>
      </c>
      <c r="I13" s="327">
        <v>1.8330769230769233</v>
      </c>
      <c r="J13" s="327">
        <v>2720</v>
      </c>
      <c r="K13" s="328">
        <v>5029.3599999999997</v>
      </c>
    </row>
    <row r="14" spans="1:11" ht="14.4" customHeight="1" x14ac:dyDescent="0.3">
      <c r="A14" s="323" t="s">
        <v>376</v>
      </c>
      <c r="B14" s="324" t="s">
        <v>378</v>
      </c>
      <c r="C14" s="325" t="s">
        <v>386</v>
      </c>
      <c r="D14" s="326" t="s">
        <v>387</v>
      </c>
      <c r="E14" s="325" t="s">
        <v>454</v>
      </c>
      <c r="F14" s="326" t="s">
        <v>455</v>
      </c>
      <c r="G14" s="325" t="s">
        <v>480</v>
      </c>
      <c r="H14" s="325" t="s">
        <v>481</v>
      </c>
      <c r="I14" s="327">
        <v>0.57000000000000006</v>
      </c>
      <c r="J14" s="327">
        <v>800</v>
      </c>
      <c r="K14" s="328">
        <v>456</v>
      </c>
    </row>
    <row r="15" spans="1:11" ht="14.4" customHeight="1" x14ac:dyDescent="0.3">
      <c r="A15" s="323" t="s">
        <v>376</v>
      </c>
      <c r="B15" s="324" t="s">
        <v>378</v>
      </c>
      <c r="C15" s="325" t="s">
        <v>386</v>
      </c>
      <c r="D15" s="326" t="s">
        <v>387</v>
      </c>
      <c r="E15" s="325" t="s">
        <v>454</v>
      </c>
      <c r="F15" s="326" t="s">
        <v>455</v>
      </c>
      <c r="G15" s="325" t="s">
        <v>482</v>
      </c>
      <c r="H15" s="325" t="s">
        <v>483</v>
      </c>
      <c r="I15" s="327">
        <v>182.14</v>
      </c>
      <c r="J15" s="327">
        <v>2</v>
      </c>
      <c r="K15" s="328">
        <v>364.28</v>
      </c>
    </row>
    <row r="16" spans="1:11" ht="14.4" customHeight="1" x14ac:dyDescent="0.3">
      <c r="A16" s="323" t="s">
        <v>376</v>
      </c>
      <c r="B16" s="324" t="s">
        <v>378</v>
      </c>
      <c r="C16" s="325" t="s">
        <v>386</v>
      </c>
      <c r="D16" s="326" t="s">
        <v>387</v>
      </c>
      <c r="E16" s="325" t="s">
        <v>454</v>
      </c>
      <c r="F16" s="326" t="s">
        <v>455</v>
      </c>
      <c r="G16" s="325" t="s">
        <v>484</v>
      </c>
      <c r="H16" s="325" t="s">
        <v>485</v>
      </c>
      <c r="I16" s="327">
        <v>1.78</v>
      </c>
      <c r="J16" s="327">
        <v>50</v>
      </c>
      <c r="K16" s="328">
        <v>89</v>
      </c>
    </row>
    <row r="17" spans="1:11" ht="14.4" customHeight="1" x14ac:dyDescent="0.3">
      <c r="A17" s="323" t="s">
        <v>376</v>
      </c>
      <c r="B17" s="324" t="s">
        <v>378</v>
      </c>
      <c r="C17" s="325" t="s">
        <v>386</v>
      </c>
      <c r="D17" s="326" t="s">
        <v>387</v>
      </c>
      <c r="E17" s="325" t="s">
        <v>454</v>
      </c>
      <c r="F17" s="326" t="s">
        <v>455</v>
      </c>
      <c r="G17" s="325" t="s">
        <v>486</v>
      </c>
      <c r="H17" s="325" t="s">
        <v>487</v>
      </c>
      <c r="I17" s="327">
        <v>4.2300000000000004</v>
      </c>
      <c r="J17" s="327">
        <v>50</v>
      </c>
      <c r="K17" s="328">
        <v>211.5</v>
      </c>
    </row>
    <row r="18" spans="1:11" ht="14.4" customHeight="1" x14ac:dyDescent="0.3">
      <c r="A18" s="323" t="s">
        <v>376</v>
      </c>
      <c r="B18" s="324" t="s">
        <v>378</v>
      </c>
      <c r="C18" s="325" t="s">
        <v>386</v>
      </c>
      <c r="D18" s="326" t="s">
        <v>387</v>
      </c>
      <c r="E18" s="325" t="s">
        <v>454</v>
      </c>
      <c r="F18" s="326" t="s">
        <v>455</v>
      </c>
      <c r="G18" s="325" t="s">
        <v>488</v>
      </c>
      <c r="H18" s="325" t="s">
        <v>489</v>
      </c>
      <c r="I18" s="327">
        <v>2.73</v>
      </c>
      <c r="J18" s="327">
        <v>100</v>
      </c>
      <c r="K18" s="328">
        <v>273</v>
      </c>
    </row>
    <row r="19" spans="1:11" ht="14.4" customHeight="1" x14ac:dyDescent="0.3">
      <c r="A19" s="323" t="s">
        <v>376</v>
      </c>
      <c r="B19" s="324" t="s">
        <v>378</v>
      </c>
      <c r="C19" s="325" t="s">
        <v>386</v>
      </c>
      <c r="D19" s="326" t="s">
        <v>387</v>
      </c>
      <c r="E19" s="325" t="s">
        <v>454</v>
      </c>
      <c r="F19" s="326" t="s">
        <v>455</v>
      </c>
      <c r="G19" s="325" t="s">
        <v>490</v>
      </c>
      <c r="H19" s="325" t="s">
        <v>491</v>
      </c>
      <c r="I19" s="327">
        <v>14.975999999999999</v>
      </c>
      <c r="J19" s="327">
        <v>51</v>
      </c>
      <c r="K19" s="328">
        <v>763.8</v>
      </c>
    </row>
    <row r="20" spans="1:11" ht="14.4" customHeight="1" x14ac:dyDescent="0.3">
      <c r="A20" s="323" t="s">
        <v>376</v>
      </c>
      <c r="B20" s="324" t="s">
        <v>378</v>
      </c>
      <c r="C20" s="325" t="s">
        <v>386</v>
      </c>
      <c r="D20" s="326" t="s">
        <v>387</v>
      </c>
      <c r="E20" s="325" t="s">
        <v>454</v>
      </c>
      <c r="F20" s="326" t="s">
        <v>455</v>
      </c>
      <c r="G20" s="325" t="s">
        <v>492</v>
      </c>
      <c r="H20" s="325" t="s">
        <v>493</v>
      </c>
      <c r="I20" s="327">
        <v>4.3220000000000001</v>
      </c>
      <c r="J20" s="327">
        <v>100</v>
      </c>
      <c r="K20" s="328">
        <v>422.91999999999996</v>
      </c>
    </row>
    <row r="21" spans="1:11" ht="14.4" customHeight="1" x14ac:dyDescent="0.3">
      <c r="A21" s="323" t="s">
        <v>376</v>
      </c>
      <c r="B21" s="324" t="s">
        <v>378</v>
      </c>
      <c r="C21" s="325" t="s">
        <v>386</v>
      </c>
      <c r="D21" s="326" t="s">
        <v>387</v>
      </c>
      <c r="E21" s="325" t="s">
        <v>454</v>
      </c>
      <c r="F21" s="326" t="s">
        <v>455</v>
      </c>
      <c r="G21" s="325" t="s">
        <v>494</v>
      </c>
      <c r="H21" s="325" t="s">
        <v>495</v>
      </c>
      <c r="I21" s="327">
        <v>12.102500000000001</v>
      </c>
      <c r="J21" s="327">
        <v>37</v>
      </c>
      <c r="K21" s="328">
        <v>447.85</v>
      </c>
    </row>
    <row r="22" spans="1:11" ht="14.4" customHeight="1" x14ac:dyDescent="0.3">
      <c r="A22" s="323" t="s">
        <v>376</v>
      </c>
      <c r="B22" s="324" t="s">
        <v>378</v>
      </c>
      <c r="C22" s="325" t="s">
        <v>386</v>
      </c>
      <c r="D22" s="326" t="s">
        <v>387</v>
      </c>
      <c r="E22" s="325" t="s">
        <v>454</v>
      </c>
      <c r="F22" s="326" t="s">
        <v>455</v>
      </c>
      <c r="G22" s="325" t="s">
        <v>496</v>
      </c>
      <c r="H22" s="325" t="s">
        <v>497</v>
      </c>
      <c r="I22" s="327">
        <v>25.32</v>
      </c>
      <c r="J22" s="327">
        <v>10</v>
      </c>
      <c r="K22" s="328">
        <v>253.2</v>
      </c>
    </row>
    <row r="23" spans="1:11" ht="14.4" customHeight="1" x14ac:dyDescent="0.3">
      <c r="A23" s="323" t="s">
        <v>376</v>
      </c>
      <c r="B23" s="324" t="s">
        <v>378</v>
      </c>
      <c r="C23" s="325" t="s">
        <v>386</v>
      </c>
      <c r="D23" s="326" t="s">
        <v>387</v>
      </c>
      <c r="E23" s="325" t="s">
        <v>454</v>
      </c>
      <c r="F23" s="326" t="s">
        <v>455</v>
      </c>
      <c r="G23" s="325" t="s">
        <v>498</v>
      </c>
      <c r="H23" s="325" t="s">
        <v>499</v>
      </c>
      <c r="I23" s="327">
        <v>1.74</v>
      </c>
      <c r="J23" s="327">
        <v>7500</v>
      </c>
      <c r="K23" s="328">
        <v>13067.51</v>
      </c>
    </row>
    <row r="24" spans="1:11" ht="14.4" customHeight="1" x14ac:dyDescent="0.3">
      <c r="A24" s="323" t="s">
        <v>376</v>
      </c>
      <c r="B24" s="324" t="s">
        <v>378</v>
      </c>
      <c r="C24" s="325" t="s">
        <v>386</v>
      </c>
      <c r="D24" s="326" t="s">
        <v>387</v>
      </c>
      <c r="E24" s="325" t="s">
        <v>454</v>
      </c>
      <c r="F24" s="326" t="s">
        <v>455</v>
      </c>
      <c r="G24" s="325" t="s">
        <v>500</v>
      </c>
      <c r="H24" s="325" t="s">
        <v>501</v>
      </c>
      <c r="I24" s="327">
        <v>0.93999999999999972</v>
      </c>
      <c r="J24" s="327">
        <v>7500</v>
      </c>
      <c r="K24" s="328">
        <v>7078.34</v>
      </c>
    </row>
    <row r="25" spans="1:11" ht="14.4" customHeight="1" x14ac:dyDescent="0.3">
      <c r="A25" s="323" t="s">
        <v>376</v>
      </c>
      <c r="B25" s="324" t="s">
        <v>378</v>
      </c>
      <c r="C25" s="325" t="s">
        <v>386</v>
      </c>
      <c r="D25" s="326" t="s">
        <v>387</v>
      </c>
      <c r="E25" s="325" t="s">
        <v>454</v>
      </c>
      <c r="F25" s="326" t="s">
        <v>455</v>
      </c>
      <c r="G25" s="325" t="s">
        <v>502</v>
      </c>
      <c r="H25" s="325" t="s">
        <v>503</v>
      </c>
      <c r="I25" s="327">
        <v>21.185000000000002</v>
      </c>
      <c r="J25" s="327">
        <v>42</v>
      </c>
      <c r="K25" s="328">
        <v>890.57999999999993</v>
      </c>
    </row>
    <row r="26" spans="1:11" ht="14.4" customHeight="1" x14ac:dyDescent="0.3">
      <c r="A26" s="323" t="s">
        <v>376</v>
      </c>
      <c r="B26" s="324" t="s">
        <v>378</v>
      </c>
      <c r="C26" s="325" t="s">
        <v>386</v>
      </c>
      <c r="D26" s="326" t="s">
        <v>387</v>
      </c>
      <c r="E26" s="325" t="s">
        <v>454</v>
      </c>
      <c r="F26" s="326" t="s">
        <v>455</v>
      </c>
      <c r="G26" s="325" t="s">
        <v>504</v>
      </c>
      <c r="H26" s="325" t="s">
        <v>505</v>
      </c>
      <c r="I26" s="327">
        <v>21.24</v>
      </c>
      <c r="J26" s="327">
        <v>10</v>
      </c>
      <c r="K26" s="328">
        <v>212.4</v>
      </c>
    </row>
    <row r="27" spans="1:11" ht="14.4" customHeight="1" x14ac:dyDescent="0.3">
      <c r="A27" s="323" t="s">
        <v>376</v>
      </c>
      <c r="B27" s="324" t="s">
        <v>378</v>
      </c>
      <c r="C27" s="325" t="s">
        <v>386</v>
      </c>
      <c r="D27" s="326" t="s">
        <v>387</v>
      </c>
      <c r="E27" s="325" t="s">
        <v>454</v>
      </c>
      <c r="F27" s="326" t="s">
        <v>455</v>
      </c>
      <c r="G27" s="325" t="s">
        <v>506</v>
      </c>
      <c r="H27" s="325" t="s">
        <v>507</v>
      </c>
      <c r="I27" s="327">
        <v>5.0599999999999996</v>
      </c>
      <c r="J27" s="327">
        <v>100</v>
      </c>
      <c r="K27" s="328">
        <v>505.97</v>
      </c>
    </row>
    <row r="28" spans="1:11" ht="14.4" customHeight="1" x14ac:dyDescent="0.3">
      <c r="A28" s="323" t="s">
        <v>376</v>
      </c>
      <c r="B28" s="324" t="s">
        <v>378</v>
      </c>
      <c r="C28" s="325" t="s">
        <v>386</v>
      </c>
      <c r="D28" s="326" t="s">
        <v>387</v>
      </c>
      <c r="E28" s="325" t="s">
        <v>454</v>
      </c>
      <c r="F28" s="326" t="s">
        <v>455</v>
      </c>
      <c r="G28" s="325" t="s">
        <v>508</v>
      </c>
      <c r="H28" s="325" t="s">
        <v>509</v>
      </c>
      <c r="I28" s="327">
        <v>94.415999999999983</v>
      </c>
      <c r="J28" s="327">
        <v>150</v>
      </c>
      <c r="K28" s="328">
        <v>14161.84</v>
      </c>
    </row>
    <row r="29" spans="1:11" ht="14.4" customHeight="1" x14ac:dyDescent="0.3">
      <c r="A29" s="323" t="s">
        <v>376</v>
      </c>
      <c r="B29" s="324" t="s">
        <v>378</v>
      </c>
      <c r="C29" s="325" t="s">
        <v>386</v>
      </c>
      <c r="D29" s="326" t="s">
        <v>387</v>
      </c>
      <c r="E29" s="325" t="s">
        <v>454</v>
      </c>
      <c r="F29" s="326" t="s">
        <v>455</v>
      </c>
      <c r="G29" s="325" t="s">
        <v>510</v>
      </c>
      <c r="H29" s="325" t="s">
        <v>511</v>
      </c>
      <c r="I29" s="327">
        <v>104.69</v>
      </c>
      <c r="J29" s="327">
        <v>100</v>
      </c>
      <c r="K29" s="328">
        <v>10468.92</v>
      </c>
    </row>
    <row r="30" spans="1:11" ht="14.4" customHeight="1" x14ac:dyDescent="0.3">
      <c r="A30" s="323" t="s">
        <v>376</v>
      </c>
      <c r="B30" s="324" t="s">
        <v>378</v>
      </c>
      <c r="C30" s="325" t="s">
        <v>386</v>
      </c>
      <c r="D30" s="326" t="s">
        <v>387</v>
      </c>
      <c r="E30" s="325" t="s">
        <v>454</v>
      </c>
      <c r="F30" s="326" t="s">
        <v>455</v>
      </c>
      <c r="G30" s="325" t="s">
        <v>512</v>
      </c>
      <c r="H30" s="325" t="s">
        <v>513</v>
      </c>
      <c r="I30" s="327">
        <v>212.38</v>
      </c>
      <c r="J30" s="327">
        <v>75</v>
      </c>
      <c r="K30" s="328">
        <v>15928.439999999999</v>
      </c>
    </row>
    <row r="31" spans="1:11" ht="14.4" customHeight="1" x14ac:dyDescent="0.3">
      <c r="A31" s="323" t="s">
        <v>376</v>
      </c>
      <c r="B31" s="324" t="s">
        <v>378</v>
      </c>
      <c r="C31" s="325" t="s">
        <v>386</v>
      </c>
      <c r="D31" s="326" t="s">
        <v>387</v>
      </c>
      <c r="E31" s="325" t="s">
        <v>454</v>
      </c>
      <c r="F31" s="326" t="s">
        <v>455</v>
      </c>
      <c r="G31" s="325" t="s">
        <v>514</v>
      </c>
      <c r="H31" s="325" t="s">
        <v>515</v>
      </c>
      <c r="I31" s="327">
        <v>2.82</v>
      </c>
      <c r="J31" s="327">
        <v>100</v>
      </c>
      <c r="K31" s="328">
        <v>282</v>
      </c>
    </row>
    <row r="32" spans="1:11" ht="14.4" customHeight="1" x14ac:dyDescent="0.3">
      <c r="A32" s="323" t="s">
        <v>376</v>
      </c>
      <c r="B32" s="324" t="s">
        <v>378</v>
      </c>
      <c r="C32" s="325" t="s">
        <v>386</v>
      </c>
      <c r="D32" s="326" t="s">
        <v>387</v>
      </c>
      <c r="E32" s="325" t="s">
        <v>454</v>
      </c>
      <c r="F32" s="326" t="s">
        <v>455</v>
      </c>
      <c r="G32" s="325" t="s">
        <v>516</v>
      </c>
      <c r="H32" s="325" t="s">
        <v>517</v>
      </c>
      <c r="I32" s="327">
        <v>7.08</v>
      </c>
      <c r="J32" s="327">
        <v>50</v>
      </c>
      <c r="K32" s="328">
        <v>353.93</v>
      </c>
    </row>
    <row r="33" spans="1:11" ht="14.4" customHeight="1" x14ac:dyDescent="0.3">
      <c r="A33" s="323" t="s">
        <v>376</v>
      </c>
      <c r="B33" s="324" t="s">
        <v>378</v>
      </c>
      <c r="C33" s="325" t="s">
        <v>386</v>
      </c>
      <c r="D33" s="326" t="s">
        <v>387</v>
      </c>
      <c r="E33" s="325" t="s">
        <v>454</v>
      </c>
      <c r="F33" s="326" t="s">
        <v>455</v>
      </c>
      <c r="G33" s="325" t="s">
        <v>518</v>
      </c>
      <c r="H33" s="325" t="s">
        <v>519</v>
      </c>
      <c r="I33" s="327">
        <v>56.78</v>
      </c>
      <c r="J33" s="327">
        <v>100</v>
      </c>
      <c r="K33" s="328">
        <v>5677.62</v>
      </c>
    </row>
    <row r="34" spans="1:11" ht="14.4" customHeight="1" x14ac:dyDescent="0.3">
      <c r="A34" s="323" t="s">
        <v>376</v>
      </c>
      <c r="B34" s="324" t="s">
        <v>378</v>
      </c>
      <c r="C34" s="325" t="s">
        <v>386</v>
      </c>
      <c r="D34" s="326" t="s">
        <v>387</v>
      </c>
      <c r="E34" s="325" t="s">
        <v>454</v>
      </c>
      <c r="F34" s="326" t="s">
        <v>455</v>
      </c>
      <c r="G34" s="325" t="s">
        <v>520</v>
      </c>
      <c r="H34" s="325" t="s">
        <v>521</v>
      </c>
      <c r="I34" s="327">
        <v>484.24</v>
      </c>
      <c r="J34" s="327">
        <v>2</v>
      </c>
      <c r="K34" s="328">
        <v>968.48</v>
      </c>
    </row>
    <row r="35" spans="1:11" ht="14.4" customHeight="1" x14ac:dyDescent="0.3">
      <c r="A35" s="323" t="s">
        <v>376</v>
      </c>
      <c r="B35" s="324" t="s">
        <v>378</v>
      </c>
      <c r="C35" s="325" t="s">
        <v>386</v>
      </c>
      <c r="D35" s="326" t="s">
        <v>387</v>
      </c>
      <c r="E35" s="325" t="s">
        <v>454</v>
      </c>
      <c r="F35" s="326" t="s">
        <v>455</v>
      </c>
      <c r="G35" s="325" t="s">
        <v>522</v>
      </c>
      <c r="H35" s="325" t="s">
        <v>523</v>
      </c>
      <c r="I35" s="327">
        <v>774.52499999999998</v>
      </c>
      <c r="J35" s="327">
        <v>3</v>
      </c>
      <c r="K35" s="328">
        <v>2378</v>
      </c>
    </row>
    <row r="36" spans="1:11" ht="14.4" customHeight="1" x14ac:dyDescent="0.3">
      <c r="A36" s="323" t="s">
        <v>376</v>
      </c>
      <c r="B36" s="324" t="s">
        <v>378</v>
      </c>
      <c r="C36" s="325" t="s">
        <v>386</v>
      </c>
      <c r="D36" s="326" t="s">
        <v>387</v>
      </c>
      <c r="E36" s="325" t="s">
        <v>456</v>
      </c>
      <c r="F36" s="326" t="s">
        <v>457</v>
      </c>
      <c r="G36" s="325" t="s">
        <v>524</v>
      </c>
      <c r="H36" s="325" t="s">
        <v>525</v>
      </c>
      <c r="I36" s="327">
        <v>0.29666666666666669</v>
      </c>
      <c r="J36" s="327">
        <v>3000</v>
      </c>
      <c r="K36" s="328">
        <v>886.16000000000008</v>
      </c>
    </row>
    <row r="37" spans="1:11" ht="14.4" customHeight="1" x14ac:dyDescent="0.3">
      <c r="A37" s="323" t="s">
        <v>376</v>
      </c>
      <c r="B37" s="324" t="s">
        <v>378</v>
      </c>
      <c r="C37" s="325" t="s">
        <v>386</v>
      </c>
      <c r="D37" s="326" t="s">
        <v>387</v>
      </c>
      <c r="E37" s="325" t="s">
        <v>456</v>
      </c>
      <c r="F37" s="326" t="s">
        <v>457</v>
      </c>
      <c r="G37" s="325" t="s">
        <v>526</v>
      </c>
      <c r="H37" s="325" t="s">
        <v>527</v>
      </c>
      <c r="I37" s="327">
        <v>0.27500000000000002</v>
      </c>
      <c r="J37" s="327">
        <v>5000</v>
      </c>
      <c r="K37" s="328">
        <v>1355.3</v>
      </c>
    </row>
    <row r="38" spans="1:11" ht="14.4" customHeight="1" x14ac:dyDescent="0.3">
      <c r="A38" s="323" t="s">
        <v>376</v>
      </c>
      <c r="B38" s="324" t="s">
        <v>378</v>
      </c>
      <c r="C38" s="325" t="s">
        <v>386</v>
      </c>
      <c r="D38" s="326" t="s">
        <v>387</v>
      </c>
      <c r="E38" s="325" t="s">
        <v>456</v>
      </c>
      <c r="F38" s="326" t="s">
        <v>457</v>
      </c>
      <c r="G38" s="325" t="s">
        <v>528</v>
      </c>
      <c r="H38" s="325" t="s">
        <v>529</v>
      </c>
      <c r="I38" s="327">
        <v>0.31</v>
      </c>
      <c r="J38" s="327">
        <v>2000</v>
      </c>
      <c r="K38" s="328">
        <v>621.94000000000005</v>
      </c>
    </row>
    <row r="39" spans="1:11" ht="14.4" customHeight="1" x14ac:dyDescent="0.3">
      <c r="A39" s="323" t="s">
        <v>376</v>
      </c>
      <c r="B39" s="324" t="s">
        <v>378</v>
      </c>
      <c r="C39" s="325" t="s">
        <v>386</v>
      </c>
      <c r="D39" s="326" t="s">
        <v>387</v>
      </c>
      <c r="E39" s="325" t="s">
        <v>456</v>
      </c>
      <c r="F39" s="326" t="s">
        <v>457</v>
      </c>
      <c r="G39" s="325" t="s">
        <v>530</v>
      </c>
      <c r="H39" s="325" t="s">
        <v>531</v>
      </c>
      <c r="I39" s="327">
        <v>7.3500000000000005</v>
      </c>
      <c r="J39" s="327">
        <v>360</v>
      </c>
      <c r="K39" s="328">
        <v>2657.4599999999996</v>
      </c>
    </row>
    <row r="40" spans="1:11" ht="14.4" customHeight="1" x14ac:dyDescent="0.3">
      <c r="A40" s="323" t="s">
        <v>376</v>
      </c>
      <c r="B40" s="324" t="s">
        <v>378</v>
      </c>
      <c r="C40" s="325" t="s">
        <v>386</v>
      </c>
      <c r="D40" s="326" t="s">
        <v>387</v>
      </c>
      <c r="E40" s="325" t="s">
        <v>456</v>
      </c>
      <c r="F40" s="326" t="s">
        <v>457</v>
      </c>
      <c r="G40" s="325" t="s">
        <v>532</v>
      </c>
      <c r="H40" s="325" t="s">
        <v>533</v>
      </c>
      <c r="I40" s="327">
        <v>0.26500000000000001</v>
      </c>
      <c r="J40" s="327">
        <v>4000</v>
      </c>
      <c r="K40" s="328">
        <v>1053.5</v>
      </c>
    </row>
    <row r="41" spans="1:11" ht="14.4" customHeight="1" x14ac:dyDescent="0.3">
      <c r="A41" s="323" t="s">
        <v>376</v>
      </c>
      <c r="B41" s="324" t="s">
        <v>378</v>
      </c>
      <c r="C41" s="325" t="s">
        <v>386</v>
      </c>
      <c r="D41" s="326" t="s">
        <v>387</v>
      </c>
      <c r="E41" s="325" t="s">
        <v>456</v>
      </c>
      <c r="F41" s="326" t="s">
        <v>457</v>
      </c>
      <c r="G41" s="325" t="s">
        <v>534</v>
      </c>
      <c r="H41" s="325" t="s">
        <v>535</v>
      </c>
      <c r="I41" s="327">
        <v>1.4019999999999999</v>
      </c>
      <c r="J41" s="327">
        <v>3500</v>
      </c>
      <c r="K41" s="328">
        <v>4905</v>
      </c>
    </row>
    <row r="42" spans="1:11" ht="14.4" customHeight="1" x14ac:dyDescent="0.3">
      <c r="A42" s="323" t="s">
        <v>376</v>
      </c>
      <c r="B42" s="324" t="s">
        <v>378</v>
      </c>
      <c r="C42" s="325" t="s">
        <v>386</v>
      </c>
      <c r="D42" s="326" t="s">
        <v>387</v>
      </c>
      <c r="E42" s="325" t="s">
        <v>456</v>
      </c>
      <c r="F42" s="326" t="s">
        <v>457</v>
      </c>
      <c r="G42" s="325" t="s">
        <v>536</v>
      </c>
      <c r="H42" s="325" t="s">
        <v>537</v>
      </c>
      <c r="I42" s="327">
        <v>0.12</v>
      </c>
      <c r="J42" s="327">
        <v>7000</v>
      </c>
      <c r="K42" s="328">
        <v>840</v>
      </c>
    </row>
    <row r="43" spans="1:11" ht="14.4" customHeight="1" x14ac:dyDescent="0.3">
      <c r="A43" s="323" t="s">
        <v>376</v>
      </c>
      <c r="B43" s="324" t="s">
        <v>378</v>
      </c>
      <c r="C43" s="325" t="s">
        <v>386</v>
      </c>
      <c r="D43" s="326" t="s">
        <v>387</v>
      </c>
      <c r="E43" s="325" t="s">
        <v>456</v>
      </c>
      <c r="F43" s="326" t="s">
        <v>457</v>
      </c>
      <c r="G43" s="325" t="s">
        <v>538</v>
      </c>
      <c r="H43" s="325" t="s">
        <v>539</v>
      </c>
      <c r="I43" s="327">
        <v>163.72</v>
      </c>
      <c r="J43" s="327">
        <v>2</v>
      </c>
      <c r="K43" s="328">
        <v>394.88</v>
      </c>
    </row>
    <row r="44" spans="1:11" ht="14.4" customHeight="1" x14ac:dyDescent="0.3">
      <c r="A44" s="323" t="s">
        <v>376</v>
      </c>
      <c r="B44" s="324" t="s">
        <v>378</v>
      </c>
      <c r="C44" s="325" t="s">
        <v>386</v>
      </c>
      <c r="D44" s="326" t="s">
        <v>387</v>
      </c>
      <c r="E44" s="325" t="s">
        <v>456</v>
      </c>
      <c r="F44" s="326" t="s">
        <v>457</v>
      </c>
      <c r="G44" s="325" t="s">
        <v>540</v>
      </c>
      <c r="H44" s="325" t="s">
        <v>541</v>
      </c>
      <c r="I44" s="327">
        <v>3.84</v>
      </c>
      <c r="J44" s="327">
        <v>1200</v>
      </c>
      <c r="K44" s="328">
        <v>4602.84</v>
      </c>
    </row>
    <row r="45" spans="1:11" ht="14.4" customHeight="1" x14ac:dyDescent="0.3">
      <c r="A45" s="323" t="s">
        <v>376</v>
      </c>
      <c r="B45" s="324" t="s">
        <v>378</v>
      </c>
      <c r="C45" s="325" t="s">
        <v>386</v>
      </c>
      <c r="D45" s="326" t="s">
        <v>387</v>
      </c>
      <c r="E45" s="325" t="s">
        <v>456</v>
      </c>
      <c r="F45" s="326" t="s">
        <v>457</v>
      </c>
      <c r="G45" s="325" t="s">
        <v>542</v>
      </c>
      <c r="H45" s="325" t="s">
        <v>543</v>
      </c>
      <c r="I45" s="327">
        <v>117.37</v>
      </c>
      <c r="J45" s="327">
        <v>10</v>
      </c>
      <c r="K45" s="328">
        <v>1173.7</v>
      </c>
    </row>
    <row r="46" spans="1:11" ht="14.4" customHeight="1" x14ac:dyDescent="0.3">
      <c r="A46" s="323" t="s">
        <v>376</v>
      </c>
      <c r="B46" s="324" t="s">
        <v>378</v>
      </c>
      <c r="C46" s="325" t="s">
        <v>386</v>
      </c>
      <c r="D46" s="326" t="s">
        <v>387</v>
      </c>
      <c r="E46" s="325" t="s">
        <v>458</v>
      </c>
      <c r="F46" s="326" t="s">
        <v>459</v>
      </c>
      <c r="G46" s="325" t="s">
        <v>544</v>
      </c>
      <c r="H46" s="325" t="s">
        <v>545</v>
      </c>
      <c r="I46" s="327">
        <v>0.79818181818181833</v>
      </c>
      <c r="J46" s="327">
        <v>10000</v>
      </c>
      <c r="K46" s="328">
        <v>7925</v>
      </c>
    </row>
    <row r="47" spans="1:11" ht="14.4" customHeight="1" x14ac:dyDescent="0.3">
      <c r="A47" s="323" t="s">
        <v>376</v>
      </c>
      <c r="B47" s="324" t="s">
        <v>378</v>
      </c>
      <c r="C47" s="325" t="s">
        <v>386</v>
      </c>
      <c r="D47" s="326" t="s">
        <v>387</v>
      </c>
      <c r="E47" s="325" t="s">
        <v>458</v>
      </c>
      <c r="F47" s="326" t="s">
        <v>459</v>
      </c>
      <c r="G47" s="325" t="s">
        <v>546</v>
      </c>
      <c r="H47" s="325" t="s">
        <v>547</v>
      </c>
      <c r="I47" s="327">
        <v>0.74</v>
      </c>
      <c r="J47" s="327">
        <v>100</v>
      </c>
      <c r="K47" s="328">
        <v>74</v>
      </c>
    </row>
    <row r="48" spans="1:11" ht="14.4" customHeight="1" x14ac:dyDescent="0.3">
      <c r="A48" s="323" t="s">
        <v>376</v>
      </c>
      <c r="B48" s="324" t="s">
        <v>378</v>
      </c>
      <c r="C48" s="325" t="s">
        <v>386</v>
      </c>
      <c r="D48" s="326" t="s">
        <v>387</v>
      </c>
      <c r="E48" s="325" t="s">
        <v>458</v>
      </c>
      <c r="F48" s="326" t="s">
        <v>459</v>
      </c>
      <c r="G48" s="325" t="s">
        <v>548</v>
      </c>
      <c r="H48" s="325" t="s">
        <v>549</v>
      </c>
      <c r="I48" s="327">
        <v>0.74</v>
      </c>
      <c r="J48" s="327">
        <v>600</v>
      </c>
      <c r="K48" s="328">
        <v>444</v>
      </c>
    </row>
    <row r="49" spans="1:11" ht="14.4" customHeight="1" x14ac:dyDescent="0.3">
      <c r="A49" s="323" t="s">
        <v>376</v>
      </c>
      <c r="B49" s="324" t="s">
        <v>378</v>
      </c>
      <c r="C49" s="325" t="s">
        <v>386</v>
      </c>
      <c r="D49" s="326" t="s">
        <v>387</v>
      </c>
      <c r="E49" s="325" t="s">
        <v>458</v>
      </c>
      <c r="F49" s="326" t="s">
        <v>459</v>
      </c>
      <c r="G49" s="325" t="s">
        <v>550</v>
      </c>
      <c r="H49" s="325" t="s">
        <v>551</v>
      </c>
      <c r="I49" s="327">
        <v>7.2857142857142856</v>
      </c>
      <c r="J49" s="327">
        <v>500</v>
      </c>
      <c r="K49" s="328">
        <v>3638.5</v>
      </c>
    </row>
    <row r="50" spans="1:11" ht="14.4" customHeight="1" x14ac:dyDescent="0.3">
      <c r="A50" s="323" t="s">
        <v>376</v>
      </c>
      <c r="B50" s="324" t="s">
        <v>378</v>
      </c>
      <c r="C50" s="325" t="s">
        <v>386</v>
      </c>
      <c r="D50" s="326" t="s">
        <v>387</v>
      </c>
      <c r="E50" s="325" t="s">
        <v>458</v>
      </c>
      <c r="F50" s="326" t="s">
        <v>459</v>
      </c>
      <c r="G50" s="325" t="s">
        <v>552</v>
      </c>
      <c r="H50" s="325" t="s">
        <v>553</v>
      </c>
      <c r="I50" s="327">
        <v>7.08</v>
      </c>
      <c r="J50" s="327">
        <v>50</v>
      </c>
      <c r="K50" s="328">
        <v>354</v>
      </c>
    </row>
    <row r="51" spans="1:11" ht="14.4" customHeight="1" x14ac:dyDescent="0.3">
      <c r="A51" s="323" t="s">
        <v>376</v>
      </c>
      <c r="B51" s="324" t="s">
        <v>378</v>
      </c>
      <c r="C51" s="325" t="s">
        <v>386</v>
      </c>
      <c r="D51" s="326" t="s">
        <v>387</v>
      </c>
      <c r="E51" s="325" t="s">
        <v>458</v>
      </c>
      <c r="F51" s="326" t="s">
        <v>459</v>
      </c>
      <c r="G51" s="325" t="s">
        <v>554</v>
      </c>
      <c r="H51" s="325" t="s">
        <v>555</v>
      </c>
      <c r="I51" s="327">
        <v>7.4350000000000005</v>
      </c>
      <c r="J51" s="327">
        <v>150</v>
      </c>
      <c r="K51" s="328">
        <v>1112</v>
      </c>
    </row>
    <row r="52" spans="1:11" ht="14.4" customHeight="1" x14ac:dyDescent="0.3">
      <c r="A52" s="323" t="s">
        <v>376</v>
      </c>
      <c r="B52" s="324" t="s">
        <v>378</v>
      </c>
      <c r="C52" s="325" t="s">
        <v>386</v>
      </c>
      <c r="D52" s="326" t="s">
        <v>387</v>
      </c>
      <c r="E52" s="325" t="s">
        <v>458</v>
      </c>
      <c r="F52" s="326" t="s">
        <v>459</v>
      </c>
      <c r="G52" s="325" t="s">
        <v>556</v>
      </c>
      <c r="H52" s="325" t="s">
        <v>557</v>
      </c>
      <c r="I52" s="327">
        <v>7.501666666666666</v>
      </c>
      <c r="J52" s="327">
        <v>750</v>
      </c>
      <c r="K52" s="328">
        <v>5625.5</v>
      </c>
    </row>
    <row r="53" spans="1:11" ht="14.4" customHeight="1" x14ac:dyDescent="0.3">
      <c r="A53" s="323" t="s">
        <v>376</v>
      </c>
      <c r="B53" s="324" t="s">
        <v>378</v>
      </c>
      <c r="C53" s="325" t="s">
        <v>386</v>
      </c>
      <c r="D53" s="326" t="s">
        <v>387</v>
      </c>
      <c r="E53" s="325" t="s">
        <v>458</v>
      </c>
      <c r="F53" s="326" t="s">
        <v>459</v>
      </c>
      <c r="G53" s="325" t="s">
        <v>558</v>
      </c>
      <c r="H53" s="325" t="s">
        <v>559</v>
      </c>
      <c r="I53" s="327">
        <v>0.79636363636363638</v>
      </c>
      <c r="J53" s="327">
        <v>9300</v>
      </c>
      <c r="K53" s="328">
        <v>7364</v>
      </c>
    </row>
    <row r="54" spans="1:11" ht="14.4" customHeight="1" x14ac:dyDescent="0.3">
      <c r="A54" s="323" t="s">
        <v>376</v>
      </c>
      <c r="B54" s="324" t="s">
        <v>378</v>
      </c>
      <c r="C54" s="325" t="s">
        <v>386</v>
      </c>
      <c r="D54" s="326" t="s">
        <v>387</v>
      </c>
      <c r="E54" s="325" t="s">
        <v>458</v>
      </c>
      <c r="F54" s="326" t="s">
        <v>459</v>
      </c>
      <c r="G54" s="325" t="s">
        <v>560</v>
      </c>
      <c r="H54" s="325" t="s">
        <v>561</v>
      </c>
      <c r="I54" s="327">
        <v>0.78750000000000009</v>
      </c>
      <c r="J54" s="327">
        <v>7000</v>
      </c>
      <c r="K54" s="328">
        <v>5525</v>
      </c>
    </row>
    <row r="55" spans="1:11" ht="14.4" customHeight="1" x14ac:dyDescent="0.3">
      <c r="A55" s="323" t="s">
        <v>376</v>
      </c>
      <c r="B55" s="324" t="s">
        <v>378</v>
      </c>
      <c r="C55" s="325" t="s">
        <v>386</v>
      </c>
      <c r="D55" s="326" t="s">
        <v>387</v>
      </c>
      <c r="E55" s="325" t="s">
        <v>460</v>
      </c>
      <c r="F55" s="326" t="s">
        <v>461</v>
      </c>
      <c r="G55" s="325" t="s">
        <v>562</v>
      </c>
      <c r="H55" s="325" t="s">
        <v>563</v>
      </c>
      <c r="I55" s="327">
        <v>188.76</v>
      </c>
      <c r="J55" s="327">
        <v>10</v>
      </c>
      <c r="K55" s="328">
        <v>1887.6</v>
      </c>
    </row>
    <row r="56" spans="1:11" ht="14.4" customHeight="1" x14ac:dyDescent="0.3">
      <c r="A56" s="323" t="s">
        <v>376</v>
      </c>
      <c r="B56" s="324" t="s">
        <v>378</v>
      </c>
      <c r="C56" s="325" t="s">
        <v>386</v>
      </c>
      <c r="D56" s="326" t="s">
        <v>387</v>
      </c>
      <c r="E56" s="325" t="s">
        <v>460</v>
      </c>
      <c r="F56" s="326" t="s">
        <v>461</v>
      </c>
      <c r="G56" s="325" t="s">
        <v>564</v>
      </c>
      <c r="H56" s="325" t="s">
        <v>565</v>
      </c>
      <c r="I56" s="327">
        <v>285.73</v>
      </c>
      <c r="J56" s="327">
        <v>1</v>
      </c>
      <c r="K56" s="328">
        <v>285.73</v>
      </c>
    </row>
    <row r="57" spans="1:11" ht="14.4" customHeight="1" x14ac:dyDescent="0.3">
      <c r="A57" s="323" t="s">
        <v>376</v>
      </c>
      <c r="B57" s="324" t="s">
        <v>378</v>
      </c>
      <c r="C57" s="325" t="s">
        <v>386</v>
      </c>
      <c r="D57" s="326" t="s">
        <v>387</v>
      </c>
      <c r="E57" s="325" t="s">
        <v>460</v>
      </c>
      <c r="F57" s="326" t="s">
        <v>461</v>
      </c>
      <c r="G57" s="325" t="s">
        <v>566</v>
      </c>
      <c r="H57" s="325" t="s">
        <v>567</v>
      </c>
      <c r="I57" s="327">
        <v>135.97872612382429</v>
      </c>
      <c r="J57" s="327">
        <v>7</v>
      </c>
      <c r="K57" s="328">
        <v>951.85108286677007</v>
      </c>
    </row>
    <row r="58" spans="1:11" ht="14.4" customHeight="1" x14ac:dyDescent="0.3">
      <c r="A58" s="323" t="s">
        <v>376</v>
      </c>
      <c r="B58" s="324" t="s">
        <v>378</v>
      </c>
      <c r="C58" s="325" t="s">
        <v>386</v>
      </c>
      <c r="D58" s="326" t="s">
        <v>387</v>
      </c>
      <c r="E58" s="325" t="s">
        <v>460</v>
      </c>
      <c r="F58" s="326" t="s">
        <v>461</v>
      </c>
      <c r="G58" s="325" t="s">
        <v>568</v>
      </c>
      <c r="H58" s="325" t="s">
        <v>569</v>
      </c>
      <c r="I58" s="327">
        <v>181.84571428571431</v>
      </c>
      <c r="J58" s="327">
        <v>54</v>
      </c>
      <c r="K58" s="328">
        <v>9075</v>
      </c>
    </row>
    <row r="59" spans="1:11" ht="14.4" customHeight="1" x14ac:dyDescent="0.3">
      <c r="A59" s="323" t="s">
        <v>376</v>
      </c>
      <c r="B59" s="324" t="s">
        <v>378</v>
      </c>
      <c r="C59" s="325" t="s">
        <v>386</v>
      </c>
      <c r="D59" s="326" t="s">
        <v>387</v>
      </c>
      <c r="E59" s="325" t="s">
        <v>460</v>
      </c>
      <c r="F59" s="326" t="s">
        <v>461</v>
      </c>
      <c r="G59" s="325" t="s">
        <v>570</v>
      </c>
      <c r="H59" s="325" t="s">
        <v>571</v>
      </c>
      <c r="I59" s="327">
        <v>111.32</v>
      </c>
      <c r="J59" s="327">
        <v>10</v>
      </c>
      <c r="K59" s="328">
        <v>1113.1999999999998</v>
      </c>
    </row>
    <row r="60" spans="1:11" ht="14.4" customHeight="1" x14ac:dyDescent="0.3">
      <c r="A60" s="323" t="s">
        <v>376</v>
      </c>
      <c r="B60" s="324" t="s">
        <v>378</v>
      </c>
      <c r="C60" s="325" t="s">
        <v>386</v>
      </c>
      <c r="D60" s="326" t="s">
        <v>387</v>
      </c>
      <c r="E60" s="325" t="s">
        <v>460</v>
      </c>
      <c r="F60" s="326" t="s">
        <v>461</v>
      </c>
      <c r="G60" s="325" t="s">
        <v>572</v>
      </c>
      <c r="H60" s="325" t="s">
        <v>573</v>
      </c>
      <c r="I60" s="327">
        <v>87.12</v>
      </c>
      <c r="J60" s="327">
        <v>1</v>
      </c>
      <c r="K60" s="328">
        <v>87.12</v>
      </c>
    </row>
    <row r="61" spans="1:11" ht="14.4" customHeight="1" x14ac:dyDescent="0.3">
      <c r="A61" s="323" t="s">
        <v>376</v>
      </c>
      <c r="B61" s="324" t="s">
        <v>378</v>
      </c>
      <c r="C61" s="325" t="s">
        <v>386</v>
      </c>
      <c r="D61" s="326" t="s">
        <v>387</v>
      </c>
      <c r="E61" s="325" t="s">
        <v>460</v>
      </c>
      <c r="F61" s="326" t="s">
        <v>461</v>
      </c>
      <c r="G61" s="325" t="s">
        <v>574</v>
      </c>
      <c r="H61" s="325" t="s">
        <v>575</v>
      </c>
      <c r="I61" s="327">
        <v>91.233966630555116</v>
      </c>
      <c r="J61" s="327">
        <v>15</v>
      </c>
      <c r="K61" s="328">
        <v>1363.6693326111024</v>
      </c>
    </row>
    <row r="62" spans="1:11" ht="14.4" customHeight="1" x14ac:dyDescent="0.3">
      <c r="A62" s="323" t="s">
        <v>376</v>
      </c>
      <c r="B62" s="324" t="s">
        <v>378</v>
      </c>
      <c r="C62" s="325" t="s">
        <v>386</v>
      </c>
      <c r="D62" s="326" t="s">
        <v>387</v>
      </c>
      <c r="E62" s="325" t="s">
        <v>460</v>
      </c>
      <c r="F62" s="326" t="s">
        <v>461</v>
      </c>
      <c r="G62" s="325" t="s">
        <v>576</v>
      </c>
      <c r="H62" s="325" t="s">
        <v>577</v>
      </c>
      <c r="I62" s="327">
        <v>106.07666666666667</v>
      </c>
      <c r="J62" s="327">
        <v>7</v>
      </c>
      <c r="K62" s="328">
        <v>739.31</v>
      </c>
    </row>
    <row r="63" spans="1:11" ht="14.4" customHeight="1" x14ac:dyDescent="0.3">
      <c r="A63" s="323" t="s">
        <v>376</v>
      </c>
      <c r="B63" s="324" t="s">
        <v>378</v>
      </c>
      <c r="C63" s="325" t="s">
        <v>386</v>
      </c>
      <c r="D63" s="326" t="s">
        <v>387</v>
      </c>
      <c r="E63" s="325" t="s">
        <v>460</v>
      </c>
      <c r="F63" s="326" t="s">
        <v>461</v>
      </c>
      <c r="G63" s="325" t="s">
        <v>578</v>
      </c>
      <c r="H63" s="325" t="s">
        <v>579</v>
      </c>
      <c r="I63" s="327">
        <v>183.92</v>
      </c>
      <c r="J63" s="327">
        <v>3</v>
      </c>
      <c r="K63" s="328">
        <v>551.76</v>
      </c>
    </row>
    <row r="64" spans="1:11" ht="14.4" customHeight="1" x14ac:dyDescent="0.3">
      <c r="A64" s="323" t="s">
        <v>376</v>
      </c>
      <c r="B64" s="324" t="s">
        <v>378</v>
      </c>
      <c r="C64" s="325" t="s">
        <v>386</v>
      </c>
      <c r="D64" s="326" t="s">
        <v>387</v>
      </c>
      <c r="E64" s="325" t="s">
        <v>460</v>
      </c>
      <c r="F64" s="326" t="s">
        <v>461</v>
      </c>
      <c r="G64" s="325" t="s">
        <v>580</v>
      </c>
      <c r="H64" s="325" t="s">
        <v>581</v>
      </c>
      <c r="I64" s="327">
        <v>108.9</v>
      </c>
      <c r="J64" s="327">
        <v>1</v>
      </c>
      <c r="K64" s="328">
        <v>108.9</v>
      </c>
    </row>
    <row r="65" spans="1:11" ht="14.4" customHeight="1" x14ac:dyDescent="0.3">
      <c r="A65" s="323" t="s">
        <v>376</v>
      </c>
      <c r="B65" s="324" t="s">
        <v>378</v>
      </c>
      <c r="C65" s="325" t="s">
        <v>386</v>
      </c>
      <c r="D65" s="326" t="s">
        <v>387</v>
      </c>
      <c r="E65" s="325" t="s">
        <v>460</v>
      </c>
      <c r="F65" s="326" t="s">
        <v>461</v>
      </c>
      <c r="G65" s="325" t="s">
        <v>582</v>
      </c>
      <c r="H65" s="325" t="s">
        <v>583</v>
      </c>
      <c r="I65" s="327">
        <v>114.29655640406401</v>
      </c>
      <c r="J65" s="327">
        <v>3</v>
      </c>
      <c r="K65" s="328">
        <v>342.88966921219202</v>
      </c>
    </row>
    <row r="66" spans="1:11" ht="14.4" customHeight="1" x14ac:dyDescent="0.3">
      <c r="A66" s="323" t="s">
        <v>376</v>
      </c>
      <c r="B66" s="324" t="s">
        <v>378</v>
      </c>
      <c r="C66" s="325" t="s">
        <v>386</v>
      </c>
      <c r="D66" s="326" t="s">
        <v>387</v>
      </c>
      <c r="E66" s="325" t="s">
        <v>460</v>
      </c>
      <c r="F66" s="326" t="s">
        <v>461</v>
      </c>
      <c r="G66" s="325" t="s">
        <v>584</v>
      </c>
      <c r="H66" s="325" t="s">
        <v>585</v>
      </c>
      <c r="I66" s="327">
        <v>159.06</v>
      </c>
      <c r="J66" s="327">
        <v>3</v>
      </c>
      <c r="K66" s="328">
        <v>476.52</v>
      </c>
    </row>
    <row r="67" spans="1:11" ht="14.4" customHeight="1" x14ac:dyDescent="0.3">
      <c r="A67" s="323" t="s">
        <v>376</v>
      </c>
      <c r="B67" s="324" t="s">
        <v>378</v>
      </c>
      <c r="C67" s="325" t="s">
        <v>386</v>
      </c>
      <c r="D67" s="326" t="s">
        <v>387</v>
      </c>
      <c r="E67" s="325" t="s">
        <v>460</v>
      </c>
      <c r="F67" s="326" t="s">
        <v>461</v>
      </c>
      <c r="G67" s="325" t="s">
        <v>586</v>
      </c>
      <c r="H67" s="325" t="s">
        <v>587</v>
      </c>
      <c r="I67" s="327">
        <v>221.43</v>
      </c>
      <c r="J67" s="327">
        <v>1</v>
      </c>
      <c r="K67" s="328">
        <v>221.43</v>
      </c>
    </row>
    <row r="68" spans="1:11" ht="14.4" customHeight="1" x14ac:dyDescent="0.3">
      <c r="A68" s="323" t="s">
        <v>376</v>
      </c>
      <c r="B68" s="324" t="s">
        <v>378</v>
      </c>
      <c r="C68" s="325" t="s">
        <v>386</v>
      </c>
      <c r="D68" s="326" t="s">
        <v>387</v>
      </c>
      <c r="E68" s="325" t="s">
        <v>460</v>
      </c>
      <c r="F68" s="326" t="s">
        <v>461</v>
      </c>
      <c r="G68" s="325" t="s">
        <v>588</v>
      </c>
      <c r="H68" s="325" t="s">
        <v>589</v>
      </c>
      <c r="I68" s="327">
        <v>83.49</v>
      </c>
      <c r="J68" s="327">
        <v>45</v>
      </c>
      <c r="K68" s="328">
        <v>3757.05</v>
      </c>
    </row>
    <row r="69" spans="1:11" ht="14.4" customHeight="1" x14ac:dyDescent="0.3">
      <c r="A69" s="323" t="s">
        <v>376</v>
      </c>
      <c r="B69" s="324" t="s">
        <v>378</v>
      </c>
      <c r="C69" s="325" t="s">
        <v>386</v>
      </c>
      <c r="D69" s="326" t="s">
        <v>387</v>
      </c>
      <c r="E69" s="325" t="s">
        <v>460</v>
      </c>
      <c r="F69" s="326" t="s">
        <v>461</v>
      </c>
      <c r="G69" s="325" t="s">
        <v>590</v>
      </c>
      <c r="H69" s="325" t="s">
        <v>591</v>
      </c>
      <c r="I69" s="327">
        <v>1425.38</v>
      </c>
      <c r="J69" s="327">
        <v>1</v>
      </c>
      <c r="K69" s="328">
        <v>1425.38</v>
      </c>
    </row>
    <row r="70" spans="1:11" ht="14.4" customHeight="1" x14ac:dyDescent="0.3">
      <c r="A70" s="323" t="s">
        <v>376</v>
      </c>
      <c r="B70" s="324" t="s">
        <v>378</v>
      </c>
      <c r="C70" s="325" t="s">
        <v>386</v>
      </c>
      <c r="D70" s="326" t="s">
        <v>387</v>
      </c>
      <c r="E70" s="325" t="s">
        <v>460</v>
      </c>
      <c r="F70" s="326" t="s">
        <v>461</v>
      </c>
      <c r="G70" s="325" t="s">
        <v>592</v>
      </c>
      <c r="H70" s="325" t="s">
        <v>593</v>
      </c>
      <c r="I70" s="327">
        <v>4143.04</v>
      </c>
      <c r="J70" s="327">
        <v>1</v>
      </c>
      <c r="K70" s="328">
        <v>4143.04</v>
      </c>
    </row>
    <row r="71" spans="1:11" ht="14.4" customHeight="1" x14ac:dyDescent="0.3">
      <c r="A71" s="323" t="s">
        <v>376</v>
      </c>
      <c r="B71" s="324" t="s">
        <v>378</v>
      </c>
      <c r="C71" s="325" t="s">
        <v>386</v>
      </c>
      <c r="D71" s="326" t="s">
        <v>387</v>
      </c>
      <c r="E71" s="325" t="s">
        <v>460</v>
      </c>
      <c r="F71" s="326" t="s">
        <v>461</v>
      </c>
      <c r="G71" s="325" t="s">
        <v>594</v>
      </c>
      <c r="H71" s="325" t="s">
        <v>595</v>
      </c>
      <c r="I71" s="327">
        <v>2044.9</v>
      </c>
      <c r="J71" s="327">
        <v>1</v>
      </c>
      <c r="K71" s="328">
        <v>2044.9</v>
      </c>
    </row>
    <row r="72" spans="1:11" ht="14.4" customHeight="1" x14ac:dyDescent="0.3">
      <c r="A72" s="323" t="s">
        <v>376</v>
      </c>
      <c r="B72" s="324" t="s">
        <v>378</v>
      </c>
      <c r="C72" s="325" t="s">
        <v>386</v>
      </c>
      <c r="D72" s="326" t="s">
        <v>387</v>
      </c>
      <c r="E72" s="325" t="s">
        <v>460</v>
      </c>
      <c r="F72" s="326" t="s">
        <v>461</v>
      </c>
      <c r="G72" s="325" t="s">
        <v>596</v>
      </c>
      <c r="H72" s="325" t="s">
        <v>597</v>
      </c>
      <c r="I72" s="327">
        <v>2966.6794152620801</v>
      </c>
      <c r="J72" s="327">
        <v>1</v>
      </c>
      <c r="K72" s="328">
        <v>2966.6794152620801</v>
      </c>
    </row>
    <row r="73" spans="1:11" ht="14.4" customHeight="1" x14ac:dyDescent="0.3">
      <c r="A73" s="323" t="s">
        <v>376</v>
      </c>
      <c r="B73" s="324" t="s">
        <v>378</v>
      </c>
      <c r="C73" s="325" t="s">
        <v>386</v>
      </c>
      <c r="D73" s="326" t="s">
        <v>387</v>
      </c>
      <c r="E73" s="325" t="s">
        <v>460</v>
      </c>
      <c r="F73" s="326" t="s">
        <v>461</v>
      </c>
      <c r="G73" s="325" t="s">
        <v>598</v>
      </c>
      <c r="H73" s="325" t="s">
        <v>599</v>
      </c>
      <c r="I73" s="327">
        <v>777.06237069961105</v>
      </c>
      <c r="J73" s="327">
        <v>1</v>
      </c>
      <c r="K73" s="328">
        <v>777.06237069961105</v>
      </c>
    </row>
    <row r="74" spans="1:11" ht="14.4" customHeight="1" x14ac:dyDescent="0.3">
      <c r="A74" s="323" t="s">
        <v>376</v>
      </c>
      <c r="B74" s="324" t="s">
        <v>378</v>
      </c>
      <c r="C74" s="325" t="s">
        <v>386</v>
      </c>
      <c r="D74" s="326" t="s">
        <v>387</v>
      </c>
      <c r="E74" s="325" t="s">
        <v>460</v>
      </c>
      <c r="F74" s="326" t="s">
        <v>461</v>
      </c>
      <c r="G74" s="325" t="s">
        <v>600</v>
      </c>
      <c r="H74" s="325" t="s">
        <v>601</v>
      </c>
      <c r="I74" s="327">
        <v>9.1234000000000002</v>
      </c>
      <c r="J74" s="327">
        <v>100</v>
      </c>
      <c r="K74" s="328">
        <v>912.34</v>
      </c>
    </row>
    <row r="75" spans="1:11" ht="14.4" customHeight="1" x14ac:dyDescent="0.3">
      <c r="A75" s="323" t="s">
        <v>376</v>
      </c>
      <c r="B75" s="324" t="s">
        <v>378</v>
      </c>
      <c r="C75" s="325" t="s">
        <v>386</v>
      </c>
      <c r="D75" s="326" t="s">
        <v>387</v>
      </c>
      <c r="E75" s="325" t="s">
        <v>460</v>
      </c>
      <c r="F75" s="326" t="s">
        <v>461</v>
      </c>
      <c r="G75" s="325" t="s">
        <v>602</v>
      </c>
      <c r="H75" s="325" t="s">
        <v>603</v>
      </c>
      <c r="I75" s="327">
        <v>984.99999999999602</v>
      </c>
      <c r="J75" s="327">
        <v>1</v>
      </c>
      <c r="K75" s="328">
        <v>984.99999999999602</v>
      </c>
    </row>
    <row r="76" spans="1:11" ht="14.4" customHeight="1" x14ac:dyDescent="0.3">
      <c r="A76" s="323" t="s">
        <v>376</v>
      </c>
      <c r="B76" s="324" t="s">
        <v>378</v>
      </c>
      <c r="C76" s="325" t="s">
        <v>386</v>
      </c>
      <c r="D76" s="326" t="s">
        <v>387</v>
      </c>
      <c r="E76" s="325" t="s">
        <v>460</v>
      </c>
      <c r="F76" s="326" t="s">
        <v>461</v>
      </c>
      <c r="G76" s="325" t="s">
        <v>604</v>
      </c>
      <c r="H76" s="325" t="s">
        <v>605</v>
      </c>
      <c r="I76" s="327">
        <v>981.30999999999972</v>
      </c>
      <c r="J76" s="327">
        <v>13</v>
      </c>
      <c r="K76" s="328">
        <v>12757.029999999997</v>
      </c>
    </row>
    <row r="77" spans="1:11" ht="14.4" customHeight="1" x14ac:dyDescent="0.3">
      <c r="A77" s="323" t="s">
        <v>376</v>
      </c>
      <c r="B77" s="324" t="s">
        <v>378</v>
      </c>
      <c r="C77" s="325" t="s">
        <v>386</v>
      </c>
      <c r="D77" s="326" t="s">
        <v>387</v>
      </c>
      <c r="E77" s="325" t="s">
        <v>460</v>
      </c>
      <c r="F77" s="326" t="s">
        <v>461</v>
      </c>
      <c r="G77" s="325" t="s">
        <v>606</v>
      </c>
      <c r="H77" s="325" t="s">
        <v>607</v>
      </c>
      <c r="I77" s="327">
        <v>544.5</v>
      </c>
      <c r="J77" s="327">
        <v>40</v>
      </c>
      <c r="K77" s="328">
        <v>21780</v>
      </c>
    </row>
    <row r="78" spans="1:11" ht="14.4" customHeight="1" x14ac:dyDescent="0.3">
      <c r="A78" s="323" t="s">
        <v>376</v>
      </c>
      <c r="B78" s="324" t="s">
        <v>378</v>
      </c>
      <c r="C78" s="325" t="s">
        <v>386</v>
      </c>
      <c r="D78" s="326" t="s">
        <v>387</v>
      </c>
      <c r="E78" s="325" t="s">
        <v>460</v>
      </c>
      <c r="F78" s="326" t="s">
        <v>461</v>
      </c>
      <c r="G78" s="325" t="s">
        <v>608</v>
      </c>
      <c r="H78" s="325" t="s">
        <v>609</v>
      </c>
      <c r="I78" s="327">
        <v>802.24557620275255</v>
      </c>
      <c r="J78" s="327">
        <v>3</v>
      </c>
      <c r="K78" s="328">
        <v>2397.2823048110108</v>
      </c>
    </row>
    <row r="79" spans="1:11" ht="14.4" customHeight="1" x14ac:dyDescent="0.3">
      <c r="A79" s="323" t="s">
        <v>376</v>
      </c>
      <c r="B79" s="324" t="s">
        <v>378</v>
      </c>
      <c r="C79" s="325" t="s">
        <v>386</v>
      </c>
      <c r="D79" s="326" t="s">
        <v>387</v>
      </c>
      <c r="E79" s="325" t="s">
        <v>460</v>
      </c>
      <c r="F79" s="326" t="s">
        <v>461</v>
      </c>
      <c r="G79" s="325" t="s">
        <v>610</v>
      </c>
      <c r="H79" s="325" t="s">
        <v>611</v>
      </c>
      <c r="I79" s="327">
        <v>10533.05</v>
      </c>
      <c r="J79" s="327">
        <v>1</v>
      </c>
      <c r="K79" s="328">
        <v>10533.05</v>
      </c>
    </row>
    <row r="80" spans="1:11" ht="14.4" customHeight="1" x14ac:dyDescent="0.3">
      <c r="A80" s="323" t="s">
        <v>376</v>
      </c>
      <c r="B80" s="324" t="s">
        <v>378</v>
      </c>
      <c r="C80" s="325" t="s">
        <v>386</v>
      </c>
      <c r="D80" s="326" t="s">
        <v>387</v>
      </c>
      <c r="E80" s="325" t="s">
        <v>460</v>
      </c>
      <c r="F80" s="326" t="s">
        <v>461</v>
      </c>
      <c r="G80" s="325" t="s">
        <v>612</v>
      </c>
      <c r="H80" s="325" t="s">
        <v>613</v>
      </c>
      <c r="I80" s="327">
        <v>2273.625</v>
      </c>
      <c r="J80" s="327">
        <v>2</v>
      </c>
      <c r="K80" s="328">
        <v>4547.25</v>
      </c>
    </row>
    <row r="81" spans="1:11" ht="14.4" customHeight="1" x14ac:dyDescent="0.3">
      <c r="A81" s="323" t="s">
        <v>376</v>
      </c>
      <c r="B81" s="324" t="s">
        <v>378</v>
      </c>
      <c r="C81" s="325" t="s">
        <v>386</v>
      </c>
      <c r="D81" s="326" t="s">
        <v>387</v>
      </c>
      <c r="E81" s="325" t="s">
        <v>460</v>
      </c>
      <c r="F81" s="326" t="s">
        <v>461</v>
      </c>
      <c r="G81" s="325" t="s">
        <v>614</v>
      </c>
      <c r="H81" s="325" t="s">
        <v>615</v>
      </c>
      <c r="I81" s="327">
        <v>3496.9</v>
      </c>
      <c r="J81" s="327">
        <v>1</v>
      </c>
      <c r="K81" s="328">
        <v>3496.9</v>
      </c>
    </row>
    <row r="82" spans="1:11" ht="14.4" customHeight="1" x14ac:dyDescent="0.3">
      <c r="A82" s="323" t="s">
        <v>376</v>
      </c>
      <c r="B82" s="324" t="s">
        <v>378</v>
      </c>
      <c r="C82" s="325" t="s">
        <v>386</v>
      </c>
      <c r="D82" s="326" t="s">
        <v>387</v>
      </c>
      <c r="E82" s="325" t="s">
        <v>460</v>
      </c>
      <c r="F82" s="326" t="s">
        <v>461</v>
      </c>
      <c r="G82" s="325" t="s">
        <v>616</v>
      </c>
      <c r="H82" s="325" t="s">
        <v>617</v>
      </c>
      <c r="I82" s="327">
        <v>1880</v>
      </c>
      <c r="J82" s="327">
        <v>2</v>
      </c>
      <c r="K82" s="328">
        <v>3760</v>
      </c>
    </row>
    <row r="83" spans="1:11" ht="14.4" customHeight="1" x14ac:dyDescent="0.3">
      <c r="A83" s="323" t="s">
        <v>376</v>
      </c>
      <c r="B83" s="324" t="s">
        <v>378</v>
      </c>
      <c r="C83" s="325" t="s">
        <v>386</v>
      </c>
      <c r="D83" s="326" t="s">
        <v>387</v>
      </c>
      <c r="E83" s="325" t="s">
        <v>460</v>
      </c>
      <c r="F83" s="326" t="s">
        <v>461</v>
      </c>
      <c r="G83" s="325" t="s">
        <v>618</v>
      </c>
      <c r="H83" s="325" t="s">
        <v>619</v>
      </c>
      <c r="I83" s="327">
        <v>1863.4</v>
      </c>
      <c r="J83" s="327">
        <v>1</v>
      </c>
      <c r="K83" s="328">
        <v>1863.4</v>
      </c>
    </row>
    <row r="84" spans="1:11" ht="14.4" customHeight="1" x14ac:dyDescent="0.3">
      <c r="A84" s="323" t="s">
        <v>376</v>
      </c>
      <c r="B84" s="324" t="s">
        <v>378</v>
      </c>
      <c r="C84" s="325" t="s">
        <v>386</v>
      </c>
      <c r="D84" s="326" t="s">
        <v>387</v>
      </c>
      <c r="E84" s="325" t="s">
        <v>460</v>
      </c>
      <c r="F84" s="326" t="s">
        <v>461</v>
      </c>
      <c r="G84" s="325" t="s">
        <v>620</v>
      </c>
      <c r="H84" s="325" t="s">
        <v>621</v>
      </c>
      <c r="I84" s="327">
        <v>4871.2666666666664</v>
      </c>
      <c r="J84" s="327">
        <v>3</v>
      </c>
      <c r="K84" s="328">
        <v>14613.8</v>
      </c>
    </row>
    <row r="85" spans="1:11" ht="14.4" customHeight="1" x14ac:dyDescent="0.3">
      <c r="A85" s="323" t="s">
        <v>376</v>
      </c>
      <c r="B85" s="324" t="s">
        <v>378</v>
      </c>
      <c r="C85" s="325" t="s">
        <v>386</v>
      </c>
      <c r="D85" s="326" t="s">
        <v>387</v>
      </c>
      <c r="E85" s="325" t="s">
        <v>460</v>
      </c>
      <c r="F85" s="326" t="s">
        <v>461</v>
      </c>
      <c r="G85" s="325" t="s">
        <v>622</v>
      </c>
      <c r="H85" s="325" t="s">
        <v>623</v>
      </c>
      <c r="I85" s="327">
        <v>9353.2999999999993</v>
      </c>
      <c r="J85" s="327">
        <v>3</v>
      </c>
      <c r="K85" s="328">
        <v>28059.899999999998</v>
      </c>
    </row>
    <row r="86" spans="1:11" ht="14.4" customHeight="1" x14ac:dyDescent="0.3">
      <c r="A86" s="323" t="s">
        <v>376</v>
      </c>
      <c r="B86" s="324" t="s">
        <v>378</v>
      </c>
      <c r="C86" s="325" t="s">
        <v>386</v>
      </c>
      <c r="D86" s="326" t="s">
        <v>387</v>
      </c>
      <c r="E86" s="325" t="s">
        <v>460</v>
      </c>
      <c r="F86" s="326" t="s">
        <v>461</v>
      </c>
      <c r="G86" s="325" t="s">
        <v>624</v>
      </c>
      <c r="H86" s="325" t="s">
        <v>625</v>
      </c>
      <c r="I86" s="327">
        <v>4440.7</v>
      </c>
      <c r="J86" s="327">
        <v>1</v>
      </c>
      <c r="K86" s="328">
        <v>4440.7</v>
      </c>
    </row>
    <row r="87" spans="1:11" ht="14.4" customHeight="1" x14ac:dyDescent="0.3">
      <c r="A87" s="323" t="s">
        <v>376</v>
      </c>
      <c r="B87" s="324" t="s">
        <v>378</v>
      </c>
      <c r="C87" s="325" t="s">
        <v>386</v>
      </c>
      <c r="D87" s="326" t="s">
        <v>387</v>
      </c>
      <c r="E87" s="325" t="s">
        <v>460</v>
      </c>
      <c r="F87" s="326" t="s">
        <v>461</v>
      </c>
      <c r="G87" s="325" t="s">
        <v>626</v>
      </c>
      <c r="H87" s="325" t="s">
        <v>627</v>
      </c>
      <c r="I87" s="327">
        <v>491.26</v>
      </c>
      <c r="J87" s="327">
        <v>1</v>
      </c>
      <c r="K87" s="328">
        <v>491.26</v>
      </c>
    </row>
    <row r="88" spans="1:11" ht="14.4" customHeight="1" x14ac:dyDescent="0.3">
      <c r="A88" s="323" t="s">
        <v>376</v>
      </c>
      <c r="B88" s="324" t="s">
        <v>378</v>
      </c>
      <c r="C88" s="325" t="s">
        <v>386</v>
      </c>
      <c r="D88" s="326" t="s">
        <v>387</v>
      </c>
      <c r="E88" s="325" t="s">
        <v>460</v>
      </c>
      <c r="F88" s="326" t="s">
        <v>461</v>
      </c>
      <c r="G88" s="325" t="s">
        <v>628</v>
      </c>
      <c r="H88" s="325" t="s">
        <v>629</v>
      </c>
      <c r="I88" s="327">
        <v>141.95733965341026</v>
      </c>
      <c r="J88" s="327">
        <v>66</v>
      </c>
      <c r="K88" s="328">
        <v>9369.1832536056299</v>
      </c>
    </row>
    <row r="89" spans="1:11" ht="14.4" customHeight="1" x14ac:dyDescent="0.3">
      <c r="A89" s="323" t="s">
        <v>376</v>
      </c>
      <c r="B89" s="324" t="s">
        <v>378</v>
      </c>
      <c r="C89" s="325" t="s">
        <v>386</v>
      </c>
      <c r="D89" s="326" t="s">
        <v>387</v>
      </c>
      <c r="E89" s="325" t="s">
        <v>460</v>
      </c>
      <c r="F89" s="326" t="s">
        <v>461</v>
      </c>
      <c r="G89" s="325" t="s">
        <v>630</v>
      </c>
      <c r="H89" s="325" t="s">
        <v>631</v>
      </c>
      <c r="I89" s="327">
        <v>107.245</v>
      </c>
      <c r="J89" s="327">
        <v>4</v>
      </c>
      <c r="K89" s="328">
        <v>428.98</v>
      </c>
    </row>
    <row r="90" spans="1:11" ht="14.4" customHeight="1" x14ac:dyDescent="0.3">
      <c r="A90" s="323" t="s">
        <v>376</v>
      </c>
      <c r="B90" s="324" t="s">
        <v>378</v>
      </c>
      <c r="C90" s="325" t="s">
        <v>386</v>
      </c>
      <c r="D90" s="326" t="s">
        <v>387</v>
      </c>
      <c r="E90" s="325" t="s">
        <v>460</v>
      </c>
      <c r="F90" s="326" t="s">
        <v>461</v>
      </c>
      <c r="G90" s="325" t="s">
        <v>632</v>
      </c>
      <c r="H90" s="325" t="s">
        <v>633</v>
      </c>
      <c r="I90" s="327">
        <v>654.61</v>
      </c>
      <c r="J90" s="327">
        <v>1</v>
      </c>
      <c r="K90" s="328">
        <v>654.61</v>
      </c>
    </row>
    <row r="91" spans="1:11" ht="14.4" customHeight="1" x14ac:dyDescent="0.3">
      <c r="A91" s="323" t="s">
        <v>376</v>
      </c>
      <c r="B91" s="324" t="s">
        <v>378</v>
      </c>
      <c r="C91" s="325" t="s">
        <v>386</v>
      </c>
      <c r="D91" s="326" t="s">
        <v>387</v>
      </c>
      <c r="E91" s="325" t="s">
        <v>460</v>
      </c>
      <c r="F91" s="326" t="s">
        <v>461</v>
      </c>
      <c r="G91" s="325" t="s">
        <v>634</v>
      </c>
      <c r="H91" s="325" t="s">
        <v>635</v>
      </c>
      <c r="I91" s="327">
        <v>13652.429999999997</v>
      </c>
      <c r="J91" s="327">
        <v>9</v>
      </c>
      <c r="K91" s="328">
        <v>122871.86999999997</v>
      </c>
    </row>
    <row r="92" spans="1:11" ht="14.4" customHeight="1" x14ac:dyDescent="0.3">
      <c r="A92" s="323" t="s">
        <v>376</v>
      </c>
      <c r="B92" s="324" t="s">
        <v>378</v>
      </c>
      <c r="C92" s="325" t="s">
        <v>386</v>
      </c>
      <c r="D92" s="326" t="s">
        <v>387</v>
      </c>
      <c r="E92" s="325" t="s">
        <v>460</v>
      </c>
      <c r="F92" s="326" t="s">
        <v>461</v>
      </c>
      <c r="G92" s="325" t="s">
        <v>636</v>
      </c>
      <c r="H92" s="325" t="s">
        <v>637</v>
      </c>
      <c r="I92" s="327">
        <v>13652.429999999997</v>
      </c>
      <c r="J92" s="327">
        <v>7</v>
      </c>
      <c r="K92" s="328">
        <v>95567.00999999998</v>
      </c>
    </row>
    <row r="93" spans="1:11" ht="14.4" customHeight="1" x14ac:dyDescent="0.3">
      <c r="A93" s="323" t="s">
        <v>376</v>
      </c>
      <c r="B93" s="324" t="s">
        <v>378</v>
      </c>
      <c r="C93" s="325" t="s">
        <v>386</v>
      </c>
      <c r="D93" s="326" t="s">
        <v>387</v>
      </c>
      <c r="E93" s="325" t="s">
        <v>460</v>
      </c>
      <c r="F93" s="326" t="s">
        <v>461</v>
      </c>
      <c r="G93" s="325" t="s">
        <v>638</v>
      </c>
      <c r="H93" s="325" t="s">
        <v>639</v>
      </c>
      <c r="I93" s="327">
        <v>13494.467999999999</v>
      </c>
      <c r="J93" s="327">
        <v>5</v>
      </c>
      <c r="K93" s="328">
        <v>67472.34</v>
      </c>
    </row>
    <row r="94" spans="1:11" ht="14.4" customHeight="1" x14ac:dyDescent="0.3">
      <c r="A94" s="323" t="s">
        <v>376</v>
      </c>
      <c r="B94" s="324" t="s">
        <v>378</v>
      </c>
      <c r="C94" s="325" t="s">
        <v>386</v>
      </c>
      <c r="D94" s="326" t="s">
        <v>387</v>
      </c>
      <c r="E94" s="325" t="s">
        <v>460</v>
      </c>
      <c r="F94" s="326" t="s">
        <v>461</v>
      </c>
      <c r="G94" s="325" t="s">
        <v>640</v>
      </c>
      <c r="H94" s="325" t="s">
        <v>641</v>
      </c>
      <c r="I94" s="327">
        <v>13553.703749999997</v>
      </c>
      <c r="J94" s="327">
        <v>8</v>
      </c>
      <c r="K94" s="328">
        <v>108429.62999999998</v>
      </c>
    </row>
    <row r="95" spans="1:11" ht="14.4" customHeight="1" x14ac:dyDescent="0.3">
      <c r="A95" s="323" t="s">
        <v>376</v>
      </c>
      <c r="B95" s="324" t="s">
        <v>378</v>
      </c>
      <c r="C95" s="325" t="s">
        <v>386</v>
      </c>
      <c r="D95" s="326" t="s">
        <v>387</v>
      </c>
      <c r="E95" s="325" t="s">
        <v>460</v>
      </c>
      <c r="F95" s="326" t="s">
        <v>461</v>
      </c>
      <c r="G95" s="325" t="s">
        <v>642</v>
      </c>
      <c r="H95" s="325" t="s">
        <v>643</v>
      </c>
      <c r="I95" s="327">
        <v>13652.43</v>
      </c>
      <c r="J95" s="327">
        <v>1</v>
      </c>
      <c r="K95" s="328">
        <v>13652.43</v>
      </c>
    </row>
    <row r="96" spans="1:11" ht="14.4" customHeight="1" x14ac:dyDescent="0.3">
      <c r="A96" s="323" t="s">
        <v>376</v>
      </c>
      <c r="B96" s="324" t="s">
        <v>378</v>
      </c>
      <c r="C96" s="325" t="s">
        <v>386</v>
      </c>
      <c r="D96" s="326" t="s">
        <v>387</v>
      </c>
      <c r="E96" s="325" t="s">
        <v>460</v>
      </c>
      <c r="F96" s="326" t="s">
        <v>461</v>
      </c>
      <c r="G96" s="325" t="s">
        <v>644</v>
      </c>
      <c r="H96" s="325" t="s">
        <v>645</v>
      </c>
      <c r="I96" s="327">
        <v>13652.429999999998</v>
      </c>
      <c r="J96" s="327">
        <v>6</v>
      </c>
      <c r="K96" s="328">
        <v>81914.579999999987</v>
      </c>
    </row>
    <row r="97" spans="1:11" ht="14.4" customHeight="1" x14ac:dyDescent="0.3">
      <c r="A97" s="323" t="s">
        <v>376</v>
      </c>
      <c r="B97" s="324" t="s">
        <v>378</v>
      </c>
      <c r="C97" s="325" t="s">
        <v>386</v>
      </c>
      <c r="D97" s="326" t="s">
        <v>387</v>
      </c>
      <c r="E97" s="325" t="s">
        <v>460</v>
      </c>
      <c r="F97" s="326" t="s">
        <v>461</v>
      </c>
      <c r="G97" s="325" t="s">
        <v>646</v>
      </c>
      <c r="H97" s="325" t="s">
        <v>647</v>
      </c>
      <c r="I97" s="327">
        <v>1488.3</v>
      </c>
      <c r="J97" s="327">
        <v>1</v>
      </c>
      <c r="K97" s="328">
        <v>1488.3</v>
      </c>
    </row>
    <row r="98" spans="1:11" ht="14.4" customHeight="1" x14ac:dyDescent="0.3">
      <c r="A98" s="323" t="s">
        <v>376</v>
      </c>
      <c r="B98" s="324" t="s">
        <v>378</v>
      </c>
      <c r="C98" s="325" t="s">
        <v>386</v>
      </c>
      <c r="D98" s="326" t="s">
        <v>387</v>
      </c>
      <c r="E98" s="325" t="s">
        <v>460</v>
      </c>
      <c r="F98" s="326" t="s">
        <v>461</v>
      </c>
      <c r="G98" s="325" t="s">
        <v>648</v>
      </c>
      <c r="H98" s="325" t="s">
        <v>649</v>
      </c>
      <c r="I98" s="327">
        <v>27.83</v>
      </c>
      <c r="J98" s="327">
        <v>15</v>
      </c>
      <c r="K98" s="328">
        <v>417.45</v>
      </c>
    </row>
    <row r="99" spans="1:11" ht="14.4" customHeight="1" x14ac:dyDescent="0.3">
      <c r="A99" s="323" t="s">
        <v>376</v>
      </c>
      <c r="B99" s="324" t="s">
        <v>378</v>
      </c>
      <c r="C99" s="325" t="s">
        <v>386</v>
      </c>
      <c r="D99" s="326" t="s">
        <v>387</v>
      </c>
      <c r="E99" s="325" t="s">
        <v>460</v>
      </c>
      <c r="F99" s="326" t="s">
        <v>461</v>
      </c>
      <c r="G99" s="325" t="s">
        <v>650</v>
      </c>
      <c r="H99" s="325" t="s">
        <v>651</v>
      </c>
      <c r="I99" s="327">
        <v>27.83</v>
      </c>
      <c r="J99" s="327">
        <v>15</v>
      </c>
      <c r="K99" s="328">
        <v>417.45</v>
      </c>
    </row>
    <row r="100" spans="1:11" ht="14.4" customHeight="1" x14ac:dyDescent="0.3">
      <c r="A100" s="323" t="s">
        <v>376</v>
      </c>
      <c r="B100" s="324" t="s">
        <v>378</v>
      </c>
      <c r="C100" s="325" t="s">
        <v>386</v>
      </c>
      <c r="D100" s="326" t="s">
        <v>387</v>
      </c>
      <c r="E100" s="325" t="s">
        <v>460</v>
      </c>
      <c r="F100" s="326" t="s">
        <v>461</v>
      </c>
      <c r="G100" s="325" t="s">
        <v>652</v>
      </c>
      <c r="H100" s="325" t="s">
        <v>653</v>
      </c>
      <c r="I100" s="327">
        <v>0.19523333333333334</v>
      </c>
      <c r="J100" s="327">
        <v>6000</v>
      </c>
      <c r="K100" s="328">
        <v>1078.2</v>
      </c>
    </row>
    <row r="101" spans="1:11" ht="14.4" customHeight="1" x14ac:dyDescent="0.3">
      <c r="A101" s="323" t="s">
        <v>376</v>
      </c>
      <c r="B101" s="324" t="s">
        <v>378</v>
      </c>
      <c r="C101" s="325" t="s">
        <v>386</v>
      </c>
      <c r="D101" s="326" t="s">
        <v>387</v>
      </c>
      <c r="E101" s="325" t="s">
        <v>460</v>
      </c>
      <c r="F101" s="326" t="s">
        <v>461</v>
      </c>
      <c r="G101" s="325" t="s">
        <v>654</v>
      </c>
      <c r="H101" s="325" t="s">
        <v>655</v>
      </c>
      <c r="I101" s="327">
        <v>0.11516665966110368</v>
      </c>
      <c r="J101" s="327">
        <v>35000</v>
      </c>
      <c r="K101" s="328">
        <v>3867.8999369499329</v>
      </c>
    </row>
    <row r="102" spans="1:11" ht="14.4" customHeight="1" x14ac:dyDescent="0.3">
      <c r="A102" s="323" t="s">
        <v>376</v>
      </c>
      <c r="B102" s="324" t="s">
        <v>378</v>
      </c>
      <c r="C102" s="325" t="s">
        <v>386</v>
      </c>
      <c r="D102" s="326" t="s">
        <v>387</v>
      </c>
      <c r="E102" s="325" t="s">
        <v>460</v>
      </c>
      <c r="F102" s="326" t="s">
        <v>461</v>
      </c>
      <c r="G102" s="325" t="s">
        <v>656</v>
      </c>
      <c r="H102" s="325" t="s">
        <v>657</v>
      </c>
      <c r="I102" s="327">
        <v>131.672</v>
      </c>
      <c r="J102" s="327">
        <v>17</v>
      </c>
      <c r="K102" s="328">
        <v>2237.7699999999995</v>
      </c>
    </row>
    <row r="103" spans="1:11" ht="14.4" customHeight="1" x14ac:dyDescent="0.3">
      <c r="A103" s="323" t="s">
        <v>376</v>
      </c>
      <c r="B103" s="324" t="s">
        <v>378</v>
      </c>
      <c r="C103" s="325" t="s">
        <v>386</v>
      </c>
      <c r="D103" s="326" t="s">
        <v>387</v>
      </c>
      <c r="E103" s="325" t="s">
        <v>460</v>
      </c>
      <c r="F103" s="326" t="s">
        <v>461</v>
      </c>
      <c r="G103" s="325" t="s">
        <v>658</v>
      </c>
      <c r="H103" s="325" t="s">
        <v>659</v>
      </c>
      <c r="I103" s="327">
        <v>139.15</v>
      </c>
      <c r="J103" s="327">
        <v>2</v>
      </c>
      <c r="K103" s="328">
        <v>278.3</v>
      </c>
    </row>
    <row r="104" spans="1:11" ht="14.4" customHeight="1" x14ac:dyDescent="0.3">
      <c r="A104" s="323" t="s">
        <v>376</v>
      </c>
      <c r="B104" s="324" t="s">
        <v>378</v>
      </c>
      <c r="C104" s="325" t="s">
        <v>386</v>
      </c>
      <c r="D104" s="326" t="s">
        <v>387</v>
      </c>
      <c r="E104" s="325" t="s">
        <v>460</v>
      </c>
      <c r="F104" s="326" t="s">
        <v>461</v>
      </c>
      <c r="G104" s="325" t="s">
        <v>660</v>
      </c>
      <c r="H104" s="325" t="s">
        <v>661</v>
      </c>
      <c r="I104" s="327">
        <v>175.570733688171</v>
      </c>
      <c r="J104" s="327">
        <v>2</v>
      </c>
      <c r="K104" s="328">
        <v>351.14146737634201</v>
      </c>
    </row>
    <row r="105" spans="1:11" ht="14.4" customHeight="1" x14ac:dyDescent="0.3">
      <c r="A105" s="323" t="s">
        <v>376</v>
      </c>
      <c r="B105" s="324" t="s">
        <v>378</v>
      </c>
      <c r="C105" s="325" t="s">
        <v>386</v>
      </c>
      <c r="D105" s="326" t="s">
        <v>387</v>
      </c>
      <c r="E105" s="325" t="s">
        <v>460</v>
      </c>
      <c r="F105" s="326" t="s">
        <v>461</v>
      </c>
      <c r="G105" s="325" t="s">
        <v>662</v>
      </c>
      <c r="H105" s="325" t="s">
        <v>663</v>
      </c>
      <c r="I105" s="327">
        <v>2369.25295424257</v>
      </c>
      <c r="J105" s="327">
        <v>1</v>
      </c>
      <c r="K105" s="328">
        <v>2369.25295424257</v>
      </c>
    </row>
    <row r="106" spans="1:11" ht="14.4" customHeight="1" x14ac:dyDescent="0.3">
      <c r="A106" s="323" t="s">
        <v>376</v>
      </c>
      <c r="B106" s="324" t="s">
        <v>378</v>
      </c>
      <c r="C106" s="325" t="s">
        <v>386</v>
      </c>
      <c r="D106" s="326" t="s">
        <v>387</v>
      </c>
      <c r="E106" s="325" t="s">
        <v>460</v>
      </c>
      <c r="F106" s="326" t="s">
        <v>461</v>
      </c>
      <c r="G106" s="325" t="s">
        <v>664</v>
      </c>
      <c r="H106" s="325" t="s">
        <v>665</v>
      </c>
      <c r="I106" s="327">
        <v>899.79999999999598</v>
      </c>
      <c r="J106" s="327">
        <v>1</v>
      </c>
      <c r="K106" s="328">
        <v>899.79999999999598</v>
      </c>
    </row>
    <row r="107" spans="1:11" ht="14.4" customHeight="1" x14ac:dyDescent="0.3">
      <c r="A107" s="323" t="s">
        <v>376</v>
      </c>
      <c r="B107" s="324" t="s">
        <v>378</v>
      </c>
      <c r="C107" s="325" t="s">
        <v>386</v>
      </c>
      <c r="D107" s="326" t="s">
        <v>387</v>
      </c>
      <c r="E107" s="325" t="s">
        <v>460</v>
      </c>
      <c r="F107" s="326" t="s">
        <v>461</v>
      </c>
      <c r="G107" s="325" t="s">
        <v>666</v>
      </c>
      <c r="H107" s="325" t="s">
        <v>667</v>
      </c>
      <c r="I107" s="327">
        <v>194.6525</v>
      </c>
      <c r="J107" s="327">
        <v>5</v>
      </c>
      <c r="K107" s="328">
        <v>973.26250000000005</v>
      </c>
    </row>
    <row r="108" spans="1:11" ht="14.4" customHeight="1" x14ac:dyDescent="0.3">
      <c r="A108" s="323" t="s">
        <v>376</v>
      </c>
      <c r="B108" s="324" t="s">
        <v>378</v>
      </c>
      <c r="C108" s="325" t="s">
        <v>386</v>
      </c>
      <c r="D108" s="326" t="s">
        <v>387</v>
      </c>
      <c r="E108" s="325" t="s">
        <v>460</v>
      </c>
      <c r="F108" s="326" t="s">
        <v>461</v>
      </c>
      <c r="G108" s="325" t="s">
        <v>668</v>
      </c>
      <c r="H108" s="325" t="s">
        <v>669</v>
      </c>
      <c r="I108" s="327">
        <v>1949.41919147047</v>
      </c>
      <c r="J108" s="327">
        <v>1</v>
      </c>
      <c r="K108" s="328">
        <v>1949.41919147047</v>
      </c>
    </row>
    <row r="109" spans="1:11" ht="14.4" customHeight="1" x14ac:dyDescent="0.3">
      <c r="A109" s="323" t="s">
        <v>376</v>
      </c>
      <c r="B109" s="324" t="s">
        <v>378</v>
      </c>
      <c r="C109" s="325" t="s">
        <v>386</v>
      </c>
      <c r="D109" s="326" t="s">
        <v>387</v>
      </c>
      <c r="E109" s="325" t="s">
        <v>460</v>
      </c>
      <c r="F109" s="326" t="s">
        <v>461</v>
      </c>
      <c r="G109" s="325" t="s">
        <v>670</v>
      </c>
      <c r="H109" s="325" t="s">
        <v>671</v>
      </c>
      <c r="I109" s="327">
        <v>1077.6624611283901</v>
      </c>
      <c r="J109" s="327">
        <v>1</v>
      </c>
      <c r="K109" s="328">
        <v>1077.6624611283901</v>
      </c>
    </row>
    <row r="110" spans="1:11" ht="14.4" customHeight="1" x14ac:dyDescent="0.3">
      <c r="A110" s="323" t="s">
        <v>376</v>
      </c>
      <c r="B110" s="324" t="s">
        <v>378</v>
      </c>
      <c r="C110" s="325" t="s">
        <v>386</v>
      </c>
      <c r="D110" s="326" t="s">
        <v>387</v>
      </c>
      <c r="E110" s="325" t="s">
        <v>460</v>
      </c>
      <c r="F110" s="326" t="s">
        <v>461</v>
      </c>
      <c r="G110" s="325" t="s">
        <v>672</v>
      </c>
      <c r="H110" s="325" t="s">
        <v>673</v>
      </c>
      <c r="I110" s="327">
        <v>4439.0066637050404</v>
      </c>
      <c r="J110" s="327">
        <v>1</v>
      </c>
      <c r="K110" s="328">
        <v>4439.0066637050404</v>
      </c>
    </row>
    <row r="111" spans="1:11" ht="14.4" customHeight="1" x14ac:dyDescent="0.3">
      <c r="A111" s="323" t="s">
        <v>376</v>
      </c>
      <c r="B111" s="324" t="s">
        <v>378</v>
      </c>
      <c r="C111" s="325" t="s">
        <v>386</v>
      </c>
      <c r="D111" s="326" t="s">
        <v>387</v>
      </c>
      <c r="E111" s="325" t="s">
        <v>460</v>
      </c>
      <c r="F111" s="326" t="s">
        <v>461</v>
      </c>
      <c r="G111" s="325" t="s">
        <v>674</v>
      </c>
      <c r="H111" s="325" t="s">
        <v>675</v>
      </c>
      <c r="I111" s="327">
        <v>3877.4455797423502</v>
      </c>
      <c r="J111" s="327">
        <v>1</v>
      </c>
      <c r="K111" s="328">
        <v>3877.4455797423502</v>
      </c>
    </row>
    <row r="112" spans="1:11" ht="14.4" customHeight="1" thickBot="1" x14ac:dyDescent="0.35">
      <c r="A112" s="329" t="s">
        <v>376</v>
      </c>
      <c r="B112" s="330" t="s">
        <v>378</v>
      </c>
      <c r="C112" s="331" t="s">
        <v>386</v>
      </c>
      <c r="D112" s="332" t="s">
        <v>387</v>
      </c>
      <c r="E112" s="331" t="s">
        <v>460</v>
      </c>
      <c r="F112" s="332" t="s">
        <v>461</v>
      </c>
      <c r="G112" s="331" t="s">
        <v>676</v>
      </c>
      <c r="H112" s="331" t="s">
        <v>677</v>
      </c>
      <c r="I112" s="333">
        <v>4345.4131497112603</v>
      </c>
      <c r="J112" s="333">
        <v>1</v>
      </c>
      <c r="K112" s="334">
        <v>4345.4131497112603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7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46" customWidth="1"/>
    <col min="3" max="3" width="5.44140625" style="65" hidden="1" customWidth="1"/>
    <col min="4" max="4" width="7.77734375" style="146" customWidth="1"/>
    <col min="5" max="5" width="5.44140625" style="65" hidden="1" customWidth="1"/>
    <col min="6" max="6" width="7.77734375" style="146" customWidth="1"/>
    <col min="7" max="7" width="7.77734375" style="86" customWidth="1"/>
    <col min="8" max="8" width="7.77734375" style="146" customWidth="1"/>
    <col min="9" max="9" width="5.44140625" style="65" hidden="1" customWidth="1"/>
    <col min="10" max="10" width="7.77734375" style="146" customWidth="1"/>
    <col min="11" max="11" width="5.44140625" style="65" hidden="1" customWidth="1"/>
    <col min="12" max="12" width="7.77734375" style="146" customWidth="1"/>
    <col min="13" max="13" width="7.77734375" style="86" customWidth="1"/>
    <col min="14" max="14" width="7.77734375" style="146" customWidth="1"/>
    <col min="15" max="15" width="5" style="65" hidden="1" customWidth="1"/>
    <col min="16" max="16" width="7.77734375" style="146" customWidth="1"/>
    <col min="17" max="17" width="5" style="65" hidden="1" customWidth="1"/>
    <col min="18" max="18" width="7.77734375" style="146" customWidth="1"/>
    <col min="19" max="19" width="7.77734375" style="86" customWidth="1"/>
    <col min="20" max="16384" width="8.88671875" style="65"/>
  </cols>
  <sheetData>
    <row r="1" spans="1:19" ht="18.600000000000001" customHeight="1" thickBot="1" x14ac:dyDescent="0.4">
      <c r="A1" s="260" t="s">
        <v>134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</row>
    <row r="2" spans="1:19" ht="14.4" customHeight="1" thickBot="1" x14ac:dyDescent="0.35">
      <c r="A2" s="276" t="s">
        <v>167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4.4" customHeight="1" thickBot="1" x14ac:dyDescent="0.35">
      <c r="A3" s="204" t="s">
        <v>138</v>
      </c>
      <c r="B3" s="205">
        <f>SUBTOTAL(9,B6:B1048576)</f>
        <v>11244623</v>
      </c>
      <c r="C3" s="206">
        <f t="shared" ref="C3:R3" si="0">SUBTOTAL(9,C6:C1048576)</f>
        <v>2</v>
      </c>
      <c r="D3" s="206">
        <f t="shared" si="0"/>
        <v>11533336</v>
      </c>
      <c r="E3" s="206">
        <f t="shared" si="0"/>
        <v>2.0907157118427699</v>
      </c>
      <c r="F3" s="206">
        <f t="shared" si="0"/>
        <v>14910535</v>
      </c>
      <c r="G3" s="208">
        <f>IF(B3&lt;&gt;0,F3/B3,"")</f>
        <v>1.3260146649647568</v>
      </c>
      <c r="H3" s="209">
        <f t="shared" si="0"/>
        <v>0</v>
      </c>
      <c r="I3" s="206">
        <f t="shared" si="0"/>
        <v>0</v>
      </c>
      <c r="J3" s="206">
        <f t="shared" si="0"/>
        <v>0</v>
      </c>
      <c r="K3" s="206">
        <f t="shared" si="0"/>
        <v>0</v>
      </c>
      <c r="L3" s="206">
        <f t="shared" si="0"/>
        <v>0</v>
      </c>
      <c r="M3" s="207" t="str">
        <f>IF(H3&lt;&gt;0,L3/H3,"")</f>
        <v/>
      </c>
      <c r="N3" s="205">
        <f t="shared" si="0"/>
        <v>0</v>
      </c>
      <c r="O3" s="206">
        <f t="shared" si="0"/>
        <v>0</v>
      </c>
      <c r="P3" s="206">
        <f t="shared" si="0"/>
        <v>0</v>
      </c>
      <c r="Q3" s="206">
        <f t="shared" si="0"/>
        <v>0</v>
      </c>
      <c r="R3" s="206">
        <f t="shared" si="0"/>
        <v>0</v>
      </c>
      <c r="S3" s="208" t="str">
        <f>IF(N3&lt;&gt;0,R3/N3,"")</f>
        <v/>
      </c>
    </row>
    <row r="4" spans="1:19" ht="14.4" customHeight="1" x14ac:dyDescent="0.3">
      <c r="A4" s="261" t="s">
        <v>107</v>
      </c>
      <c r="B4" s="262" t="s">
        <v>108</v>
      </c>
      <c r="C4" s="263"/>
      <c r="D4" s="263"/>
      <c r="E4" s="263"/>
      <c r="F4" s="263"/>
      <c r="G4" s="264"/>
      <c r="H4" s="262" t="s">
        <v>109</v>
      </c>
      <c r="I4" s="263"/>
      <c r="J4" s="263"/>
      <c r="K4" s="263"/>
      <c r="L4" s="263"/>
      <c r="M4" s="264"/>
      <c r="N4" s="262" t="s">
        <v>110</v>
      </c>
      <c r="O4" s="263"/>
      <c r="P4" s="263"/>
      <c r="Q4" s="263"/>
      <c r="R4" s="263"/>
      <c r="S4" s="264"/>
    </row>
    <row r="5" spans="1:19" ht="14.4" customHeight="1" thickBot="1" x14ac:dyDescent="0.35">
      <c r="A5" s="355"/>
      <c r="B5" s="356">
        <v>2011</v>
      </c>
      <c r="C5" s="357"/>
      <c r="D5" s="357">
        <v>2012</v>
      </c>
      <c r="E5" s="357"/>
      <c r="F5" s="357">
        <v>2013</v>
      </c>
      <c r="G5" s="358" t="s">
        <v>5</v>
      </c>
      <c r="H5" s="356">
        <v>2011</v>
      </c>
      <c r="I5" s="357"/>
      <c r="J5" s="357">
        <v>2012</v>
      </c>
      <c r="K5" s="357"/>
      <c r="L5" s="357">
        <v>2013</v>
      </c>
      <c r="M5" s="358" t="s">
        <v>5</v>
      </c>
      <c r="N5" s="356">
        <v>2011</v>
      </c>
      <c r="O5" s="357"/>
      <c r="P5" s="357">
        <v>2012</v>
      </c>
      <c r="Q5" s="357"/>
      <c r="R5" s="357">
        <v>2013</v>
      </c>
      <c r="S5" s="358" t="s">
        <v>5</v>
      </c>
    </row>
    <row r="6" spans="1:19" ht="14.4" customHeight="1" x14ac:dyDescent="0.3">
      <c r="A6" s="363" t="s">
        <v>678</v>
      </c>
      <c r="B6" s="359">
        <v>9055310</v>
      </c>
      <c r="C6" s="318">
        <v>1</v>
      </c>
      <c r="D6" s="359">
        <v>9174150</v>
      </c>
      <c r="E6" s="318">
        <v>1.0131237914549585</v>
      </c>
      <c r="F6" s="359">
        <v>11145940</v>
      </c>
      <c r="G6" s="340">
        <v>1.2308733770572184</v>
      </c>
      <c r="H6" s="359"/>
      <c r="I6" s="318"/>
      <c r="J6" s="359"/>
      <c r="K6" s="318"/>
      <c r="L6" s="359"/>
      <c r="M6" s="340"/>
      <c r="N6" s="359"/>
      <c r="O6" s="318"/>
      <c r="P6" s="359"/>
      <c r="Q6" s="318"/>
      <c r="R6" s="359"/>
      <c r="S6" s="360"/>
    </row>
    <row r="7" spans="1:19" ht="14.4" customHeight="1" thickBot="1" x14ac:dyDescent="0.35">
      <c r="A7" s="364" t="s">
        <v>679</v>
      </c>
      <c r="B7" s="361">
        <v>2189313</v>
      </c>
      <c r="C7" s="330">
        <v>1</v>
      </c>
      <c r="D7" s="361">
        <v>2359186</v>
      </c>
      <c r="E7" s="330">
        <v>1.0775919203878113</v>
      </c>
      <c r="F7" s="361">
        <v>3764595</v>
      </c>
      <c r="G7" s="341">
        <v>1.719532565695266</v>
      </c>
      <c r="H7" s="361"/>
      <c r="I7" s="330"/>
      <c r="J7" s="361"/>
      <c r="K7" s="330"/>
      <c r="L7" s="361"/>
      <c r="M7" s="341"/>
      <c r="N7" s="361"/>
      <c r="O7" s="330"/>
      <c r="P7" s="361"/>
      <c r="Q7" s="330"/>
      <c r="R7" s="361"/>
      <c r="S7" s="362"/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36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5" bestFit="1" customWidth="1"/>
    <col min="2" max="2" width="2.109375" style="65" bestFit="1" customWidth="1"/>
    <col min="3" max="3" width="8" style="65" bestFit="1" customWidth="1"/>
    <col min="4" max="4" width="50.88671875" style="65" bestFit="1" customWidth="1"/>
    <col min="5" max="6" width="11.109375" style="93" customWidth="1"/>
    <col min="7" max="8" width="9.33203125" style="65" hidden="1" customWidth="1"/>
    <col min="9" max="10" width="11.109375" style="93" customWidth="1"/>
    <col min="11" max="12" width="9.33203125" style="65" hidden="1" customWidth="1"/>
    <col min="13" max="14" width="11.109375" style="93" customWidth="1"/>
    <col min="15" max="15" width="11.109375" style="86" customWidth="1"/>
    <col min="16" max="16" width="11.109375" style="93" customWidth="1"/>
    <col min="17" max="16384" width="8.88671875" style="65"/>
  </cols>
  <sheetData>
    <row r="1" spans="1:16" ht="18.600000000000001" customHeight="1" thickBot="1" x14ac:dyDescent="0.4">
      <c r="A1" s="214" t="s">
        <v>135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</row>
    <row r="2" spans="1:16" ht="14.4" customHeight="1" thickBot="1" x14ac:dyDescent="0.4">
      <c r="A2" s="276" t="s">
        <v>167</v>
      </c>
      <c r="B2" s="94"/>
      <c r="C2" s="94"/>
      <c r="D2" s="94"/>
      <c r="E2" s="147"/>
      <c r="F2" s="147"/>
      <c r="G2" s="94"/>
      <c r="H2" s="94"/>
      <c r="I2" s="147"/>
      <c r="J2" s="147"/>
      <c r="K2" s="94"/>
      <c r="L2" s="94"/>
      <c r="M2" s="147"/>
      <c r="N2" s="147"/>
      <c r="O2" s="151"/>
      <c r="P2" s="147"/>
    </row>
    <row r="3" spans="1:16" ht="14.4" customHeight="1" thickBot="1" x14ac:dyDescent="0.35">
      <c r="D3" s="107" t="s">
        <v>138</v>
      </c>
      <c r="E3" s="148">
        <f t="shared" ref="E3:N3" si="0">SUBTOTAL(9,E6:E1048576)</f>
        <v>3409</v>
      </c>
      <c r="F3" s="149">
        <f t="shared" si="0"/>
        <v>11244623</v>
      </c>
      <c r="G3" s="95"/>
      <c r="H3" s="95"/>
      <c r="I3" s="149">
        <f t="shared" si="0"/>
        <v>3398</v>
      </c>
      <c r="J3" s="149">
        <f t="shared" si="0"/>
        <v>11533336</v>
      </c>
      <c r="K3" s="95"/>
      <c r="L3" s="95"/>
      <c r="M3" s="149">
        <f t="shared" si="0"/>
        <v>7343</v>
      </c>
      <c r="N3" s="149">
        <f t="shared" si="0"/>
        <v>14910535</v>
      </c>
      <c r="O3" s="96">
        <f>IF(F3=0,0,N3/F3)</f>
        <v>1.3260146649647568</v>
      </c>
      <c r="P3" s="150">
        <f>IF(M3=0,0,N3/M3)</f>
        <v>2030.5781015933542</v>
      </c>
    </row>
    <row r="4" spans="1:16" ht="14.4" customHeight="1" x14ac:dyDescent="0.3">
      <c r="A4" s="266" t="s">
        <v>103</v>
      </c>
      <c r="B4" s="267" t="s">
        <v>104</v>
      </c>
      <c r="C4" s="268" t="s">
        <v>105</v>
      </c>
      <c r="D4" s="269" t="s">
        <v>78</v>
      </c>
      <c r="E4" s="270">
        <v>2011</v>
      </c>
      <c r="F4" s="271"/>
      <c r="G4" s="145"/>
      <c r="H4" s="145"/>
      <c r="I4" s="270">
        <v>2012</v>
      </c>
      <c r="J4" s="271"/>
      <c r="K4" s="145"/>
      <c r="L4" s="145"/>
      <c r="M4" s="270">
        <v>2013</v>
      </c>
      <c r="N4" s="271"/>
      <c r="O4" s="272" t="s">
        <v>5</v>
      </c>
      <c r="P4" s="265" t="s">
        <v>106</v>
      </c>
    </row>
    <row r="5" spans="1:16" ht="14.4" customHeight="1" thickBot="1" x14ac:dyDescent="0.35">
      <c r="A5" s="365"/>
      <c r="B5" s="366"/>
      <c r="C5" s="367"/>
      <c r="D5" s="368"/>
      <c r="E5" s="369" t="s">
        <v>80</v>
      </c>
      <c r="F5" s="370" t="s">
        <v>17</v>
      </c>
      <c r="G5" s="371"/>
      <c r="H5" s="371"/>
      <c r="I5" s="369" t="s">
        <v>80</v>
      </c>
      <c r="J5" s="370" t="s">
        <v>17</v>
      </c>
      <c r="K5" s="371"/>
      <c r="L5" s="371"/>
      <c r="M5" s="369" t="s">
        <v>80</v>
      </c>
      <c r="N5" s="370" t="s">
        <v>17</v>
      </c>
      <c r="O5" s="372"/>
      <c r="P5" s="373"/>
    </row>
    <row r="6" spans="1:16" ht="14.4" customHeight="1" x14ac:dyDescent="0.3">
      <c r="A6" s="317" t="s">
        <v>680</v>
      </c>
      <c r="B6" s="318" t="s">
        <v>681</v>
      </c>
      <c r="C6" s="318" t="s">
        <v>682</v>
      </c>
      <c r="D6" s="318" t="s">
        <v>683</v>
      </c>
      <c r="E6" s="321">
        <v>862</v>
      </c>
      <c r="F6" s="321">
        <v>9055310</v>
      </c>
      <c r="G6" s="318">
        <v>1</v>
      </c>
      <c r="H6" s="318">
        <v>10505</v>
      </c>
      <c r="I6" s="321">
        <v>870</v>
      </c>
      <c r="J6" s="321">
        <v>9174150</v>
      </c>
      <c r="K6" s="318">
        <v>1.0131237914549585</v>
      </c>
      <c r="L6" s="318">
        <v>10545</v>
      </c>
      <c r="M6" s="321">
        <v>1052</v>
      </c>
      <c r="N6" s="321">
        <v>11145940</v>
      </c>
      <c r="O6" s="340">
        <v>1.2308733770572184</v>
      </c>
      <c r="P6" s="322">
        <v>10595</v>
      </c>
    </row>
    <row r="7" spans="1:16" ht="14.4" customHeight="1" x14ac:dyDescent="0.3">
      <c r="A7" s="323" t="s">
        <v>684</v>
      </c>
      <c r="B7" s="324" t="s">
        <v>681</v>
      </c>
      <c r="C7" s="324" t="s">
        <v>685</v>
      </c>
      <c r="D7" s="324" t="s">
        <v>686</v>
      </c>
      <c r="E7" s="327"/>
      <c r="F7" s="327"/>
      <c r="G7" s="324"/>
      <c r="H7" s="324"/>
      <c r="I7" s="327"/>
      <c r="J7" s="327"/>
      <c r="K7" s="324"/>
      <c r="L7" s="324"/>
      <c r="M7" s="327">
        <v>90</v>
      </c>
      <c r="N7" s="327">
        <v>3150</v>
      </c>
      <c r="O7" s="374"/>
      <c r="P7" s="328">
        <v>35</v>
      </c>
    </row>
    <row r="8" spans="1:16" ht="14.4" customHeight="1" x14ac:dyDescent="0.3">
      <c r="A8" s="323" t="s">
        <v>684</v>
      </c>
      <c r="B8" s="324" t="s">
        <v>681</v>
      </c>
      <c r="C8" s="324" t="s">
        <v>687</v>
      </c>
      <c r="D8" s="324" t="s">
        <v>688</v>
      </c>
      <c r="E8" s="327">
        <v>19</v>
      </c>
      <c r="F8" s="327">
        <v>2375</v>
      </c>
      <c r="G8" s="324">
        <v>1</v>
      </c>
      <c r="H8" s="324">
        <v>125</v>
      </c>
      <c r="I8" s="327">
        <v>21</v>
      </c>
      <c r="J8" s="327">
        <v>2625</v>
      </c>
      <c r="K8" s="324">
        <v>1.1052631578947369</v>
      </c>
      <c r="L8" s="324">
        <v>125</v>
      </c>
      <c r="M8" s="327">
        <v>37</v>
      </c>
      <c r="N8" s="327">
        <v>4662</v>
      </c>
      <c r="O8" s="374">
        <v>1.9629473684210526</v>
      </c>
      <c r="P8" s="328">
        <v>126</v>
      </c>
    </row>
    <row r="9" spans="1:16" ht="14.4" customHeight="1" x14ac:dyDescent="0.3">
      <c r="A9" s="323" t="s">
        <v>684</v>
      </c>
      <c r="B9" s="324" t="s">
        <v>681</v>
      </c>
      <c r="C9" s="324" t="s">
        <v>689</v>
      </c>
      <c r="D9" s="324" t="s">
        <v>690</v>
      </c>
      <c r="E9" s="327">
        <v>1</v>
      </c>
      <c r="F9" s="327">
        <v>225</v>
      </c>
      <c r="G9" s="324">
        <v>1</v>
      </c>
      <c r="H9" s="324">
        <v>225</v>
      </c>
      <c r="I9" s="327">
        <v>1</v>
      </c>
      <c r="J9" s="327">
        <v>225</v>
      </c>
      <c r="K9" s="324">
        <v>1</v>
      </c>
      <c r="L9" s="324">
        <v>225</v>
      </c>
      <c r="M9" s="327">
        <v>4</v>
      </c>
      <c r="N9" s="327">
        <v>904</v>
      </c>
      <c r="O9" s="374">
        <v>4.0177777777777779</v>
      </c>
      <c r="P9" s="328">
        <v>226</v>
      </c>
    </row>
    <row r="10" spans="1:16" ht="14.4" customHeight="1" x14ac:dyDescent="0.3">
      <c r="A10" s="323" t="s">
        <v>684</v>
      </c>
      <c r="B10" s="324" t="s">
        <v>681</v>
      </c>
      <c r="C10" s="324" t="s">
        <v>691</v>
      </c>
      <c r="D10" s="324" t="s">
        <v>692</v>
      </c>
      <c r="E10" s="327">
        <v>24</v>
      </c>
      <c r="F10" s="327">
        <v>29160</v>
      </c>
      <c r="G10" s="324">
        <v>1</v>
      </c>
      <c r="H10" s="324">
        <v>1215</v>
      </c>
      <c r="I10" s="327">
        <v>24</v>
      </c>
      <c r="J10" s="327">
        <v>29208</v>
      </c>
      <c r="K10" s="324">
        <v>1.0016460905349793</v>
      </c>
      <c r="L10" s="324">
        <v>1217</v>
      </c>
      <c r="M10" s="327">
        <v>36</v>
      </c>
      <c r="N10" s="327">
        <v>43920</v>
      </c>
      <c r="O10" s="374">
        <v>1.5061728395061729</v>
      </c>
      <c r="P10" s="328">
        <v>1220</v>
      </c>
    </row>
    <row r="11" spans="1:16" ht="14.4" customHeight="1" x14ac:dyDescent="0.3">
      <c r="A11" s="323" t="s">
        <v>684</v>
      </c>
      <c r="B11" s="324" t="s">
        <v>681</v>
      </c>
      <c r="C11" s="324" t="s">
        <v>693</v>
      </c>
      <c r="D11" s="324" t="s">
        <v>694</v>
      </c>
      <c r="E11" s="327">
        <v>195</v>
      </c>
      <c r="F11" s="327">
        <v>266565</v>
      </c>
      <c r="G11" s="324">
        <v>1</v>
      </c>
      <c r="H11" s="324">
        <v>1367</v>
      </c>
      <c r="I11" s="327">
        <v>184</v>
      </c>
      <c r="J11" s="327">
        <v>252264</v>
      </c>
      <c r="K11" s="324">
        <v>0.94635079624106688</v>
      </c>
      <c r="L11" s="324">
        <v>1371</v>
      </c>
      <c r="M11" s="327">
        <v>143</v>
      </c>
      <c r="N11" s="327">
        <v>196625</v>
      </c>
      <c r="O11" s="374">
        <v>0.7376249695196293</v>
      </c>
      <c r="P11" s="328">
        <v>1375</v>
      </c>
    </row>
    <row r="12" spans="1:16" ht="14.4" customHeight="1" x14ac:dyDescent="0.3">
      <c r="A12" s="323" t="s">
        <v>684</v>
      </c>
      <c r="B12" s="324" t="s">
        <v>681</v>
      </c>
      <c r="C12" s="324" t="s">
        <v>695</v>
      </c>
      <c r="D12" s="324" t="s">
        <v>696</v>
      </c>
      <c r="E12" s="327">
        <v>111</v>
      </c>
      <c r="F12" s="327">
        <v>255744</v>
      </c>
      <c r="G12" s="324">
        <v>1</v>
      </c>
      <c r="H12" s="324">
        <v>2304</v>
      </c>
      <c r="I12" s="327">
        <v>99</v>
      </c>
      <c r="J12" s="327">
        <v>228690</v>
      </c>
      <c r="K12" s="324">
        <v>0.89421452702702697</v>
      </c>
      <c r="L12" s="324">
        <v>2310</v>
      </c>
      <c r="M12" s="327">
        <v>75</v>
      </c>
      <c r="N12" s="327">
        <v>173925</v>
      </c>
      <c r="O12" s="374">
        <v>0.68007460585585588</v>
      </c>
      <c r="P12" s="328">
        <v>2319</v>
      </c>
    </row>
    <row r="13" spans="1:16" ht="14.4" customHeight="1" x14ac:dyDescent="0.3">
      <c r="A13" s="323" t="s">
        <v>684</v>
      </c>
      <c r="B13" s="324" t="s">
        <v>681</v>
      </c>
      <c r="C13" s="324" t="s">
        <v>697</v>
      </c>
      <c r="D13" s="324" t="s">
        <v>698</v>
      </c>
      <c r="E13" s="327">
        <v>9</v>
      </c>
      <c r="F13" s="327">
        <v>19764</v>
      </c>
      <c r="G13" s="324">
        <v>1</v>
      </c>
      <c r="H13" s="324">
        <v>2196</v>
      </c>
      <c r="I13" s="327">
        <v>85</v>
      </c>
      <c r="J13" s="327">
        <v>187340</v>
      </c>
      <c r="K13" s="324">
        <v>9.4788504351345875</v>
      </c>
      <c r="L13" s="324">
        <v>2204</v>
      </c>
      <c r="M13" s="327">
        <v>153</v>
      </c>
      <c r="N13" s="327">
        <v>338589</v>
      </c>
      <c r="O13" s="374">
        <v>17.131602914389799</v>
      </c>
      <c r="P13" s="328">
        <v>2213</v>
      </c>
    </row>
    <row r="14" spans="1:16" ht="14.4" customHeight="1" x14ac:dyDescent="0.3">
      <c r="A14" s="323" t="s">
        <v>684</v>
      </c>
      <c r="B14" s="324" t="s">
        <v>681</v>
      </c>
      <c r="C14" s="324" t="s">
        <v>699</v>
      </c>
      <c r="D14" s="324" t="s">
        <v>700</v>
      </c>
      <c r="E14" s="327">
        <v>43</v>
      </c>
      <c r="F14" s="327">
        <v>29369</v>
      </c>
      <c r="G14" s="324">
        <v>1</v>
      </c>
      <c r="H14" s="324">
        <v>683</v>
      </c>
      <c r="I14" s="327">
        <v>114</v>
      </c>
      <c r="J14" s="327">
        <v>78090</v>
      </c>
      <c r="K14" s="324">
        <v>2.6589260785181654</v>
      </c>
      <c r="L14" s="324">
        <v>685</v>
      </c>
      <c r="M14" s="327">
        <v>214</v>
      </c>
      <c r="N14" s="327">
        <v>147232</v>
      </c>
      <c r="O14" s="374">
        <v>5.0131771595900441</v>
      </c>
      <c r="P14" s="328">
        <v>688</v>
      </c>
    </row>
    <row r="15" spans="1:16" ht="14.4" customHeight="1" x14ac:dyDescent="0.3">
      <c r="A15" s="323" t="s">
        <v>684</v>
      </c>
      <c r="B15" s="324" t="s">
        <v>681</v>
      </c>
      <c r="C15" s="324" t="s">
        <v>701</v>
      </c>
      <c r="D15" s="324" t="s">
        <v>702</v>
      </c>
      <c r="E15" s="327">
        <v>23</v>
      </c>
      <c r="F15" s="327">
        <v>23690</v>
      </c>
      <c r="G15" s="324">
        <v>1</v>
      </c>
      <c r="H15" s="324">
        <v>1030</v>
      </c>
      <c r="I15" s="327">
        <v>22</v>
      </c>
      <c r="J15" s="327">
        <v>22704</v>
      </c>
      <c r="K15" s="324">
        <v>0.9583790628957366</v>
      </c>
      <c r="L15" s="324">
        <v>1032</v>
      </c>
      <c r="M15" s="327">
        <v>50</v>
      </c>
      <c r="N15" s="327">
        <v>51750</v>
      </c>
      <c r="O15" s="374">
        <v>2.1844660194174756</v>
      </c>
      <c r="P15" s="328">
        <v>1035</v>
      </c>
    </row>
    <row r="16" spans="1:16" ht="14.4" customHeight="1" x14ac:dyDescent="0.3">
      <c r="A16" s="323" t="s">
        <v>684</v>
      </c>
      <c r="B16" s="324" t="s">
        <v>681</v>
      </c>
      <c r="C16" s="324" t="s">
        <v>703</v>
      </c>
      <c r="D16" s="324" t="s">
        <v>704</v>
      </c>
      <c r="E16" s="327">
        <v>470</v>
      </c>
      <c r="F16" s="327">
        <v>258030</v>
      </c>
      <c r="G16" s="324">
        <v>1</v>
      </c>
      <c r="H16" s="324">
        <v>549</v>
      </c>
      <c r="I16" s="327">
        <v>345</v>
      </c>
      <c r="J16" s="327">
        <v>189405</v>
      </c>
      <c r="K16" s="324">
        <v>0.73404255319148937</v>
      </c>
      <c r="L16" s="324">
        <v>549</v>
      </c>
      <c r="M16" s="327">
        <v>418</v>
      </c>
      <c r="N16" s="327">
        <v>229900</v>
      </c>
      <c r="O16" s="374">
        <v>0.89098166879820173</v>
      </c>
      <c r="P16" s="328">
        <v>550</v>
      </c>
    </row>
    <row r="17" spans="1:16" ht="14.4" customHeight="1" x14ac:dyDescent="0.3">
      <c r="A17" s="323" t="s">
        <v>684</v>
      </c>
      <c r="B17" s="324" t="s">
        <v>681</v>
      </c>
      <c r="C17" s="324" t="s">
        <v>705</v>
      </c>
      <c r="D17" s="324" t="s">
        <v>706</v>
      </c>
      <c r="E17" s="327">
        <v>674</v>
      </c>
      <c r="F17" s="327">
        <v>286450</v>
      </c>
      <c r="G17" s="324">
        <v>1</v>
      </c>
      <c r="H17" s="324">
        <v>425</v>
      </c>
      <c r="I17" s="327">
        <v>582</v>
      </c>
      <c r="J17" s="327">
        <v>247350</v>
      </c>
      <c r="K17" s="324">
        <v>0.86350148367952517</v>
      </c>
      <c r="L17" s="324">
        <v>425</v>
      </c>
      <c r="M17" s="327">
        <v>1013</v>
      </c>
      <c r="N17" s="327">
        <v>430525</v>
      </c>
      <c r="O17" s="374">
        <v>1.5029673590504451</v>
      </c>
      <c r="P17" s="328">
        <v>425</v>
      </c>
    </row>
    <row r="18" spans="1:16" ht="14.4" customHeight="1" x14ac:dyDescent="0.3">
      <c r="A18" s="323" t="s">
        <v>684</v>
      </c>
      <c r="B18" s="324" t="s">
        <v>681</v>
      </c>
      <c r="C18" s="324" t="s">
        <v>707</v>
      </c>
      <c r="D18" s="324" t="s">
        <v>708</v>
      </c>
      <c r="E18" s="327">
        <v>103</v>
      </c>
      <c r="F18" s="327">
        <v>379143</v>
      </c>
      <c r="G18" s="324">
        <v>1</v>
      </c>
      <c r="H18" s="324">
        <v>3681</v>
      </c>
      <c r="I18" s="327">
        <v>127</v>
      </c>
      <c r="J18" s="327">
        <v>468503</v>
      </c>
      <c r="K18" s="324">
        <v>1.2356894364395492</v>
      </c>
      <c r="L18" s="324">
        <v>3689</v>
      </c>
      <c r="M18" s="327">
        <v>128</v>
      </c>
      <c r="N18" s="327">
        <v>473344</v>
      </c>
      <c r="O18" s="374">
        <v>1.2484577059315352</v>
      </c>
      <c r="P18" s="328">
        <v>3698</v>
      </c>
    </row>
    <row r="19" spans="1:16" ht="14.4" customHeight="1" x14ac:dyDescent="0.3">
      <c r="A19" s="323" t="s">
        <v>684</v>
      </c>
      <c r="B19" s="324" t="s">
        <v>681</v>
      </c>
      <c r="C19" s="324" t="s">
        <v>709</v>
      </c>
      <c r="D19" s="324" t="s">
        <v>700</v>
      </c>
      <c r="E19" s="327">
        <v>128</v>
      </c>
      <c r="F19" s="327">
        <v>55936</v>
      </c>
      <c r="G19" s="324">
        <v>1</v>
      </c>
      <c r="H19" s="324">
        <v>437</v>
      </c>
      <c r="I19" s="327">
        <v>44</v>
      </c>
      <c r="J19" s="327">
        <v>19228</v>
      </c>
      <c r="K19" s="324">
        <v>0.34375</v>
      </c>
      <c r="L19" s="324">
        <v>437</v>
      </c>
      <c r="M19" s="327">
        <v>1314</v>
      </c>
      <c r="N19" s="327">
        <v>575532</v>
      </c>
      <c r="O19" s="374">
        <v>10.289116132723112</v>
      </c>
      <c r="P19" s="328">
        <v>438</v>
      </c>
    </row>
    <row r="20" spans="1:16" ht="14.4" customHeight="1" x14ac:dyDescent="0.3">
      <c r="A20" s="323" t="s">
        <v>684</v>
      </c>
      <c r="B20" s="324" t="s">
        <v>681</v>
      </c>
      <c r="C20" s="324" t="s">
        <v>710</v>
      </c>
      <c r="D20" s="324" t="s">
        <v>711</v>
      </c>
      <c r="E20" s="327">
        <v>1</v>
      </c>
      <c r="F20" s="327">
        <v>1602</v>
      </c>
      <c r="G20" s="324">
        <v>1</v>
      </c>
      <c r="H20" s="324">
        <v>1602</v>
      </c>
      <c r="I20" s="327">
        <v>1</v>
      </c>
      <c r="J20" s="327">
        <v>1604</v>
      </c>
      <c r="K20" s="324">
        <v>1.0012484394506866</v>
      </c>
      <c r="L20" s="324">
        <v>1604</v>
      </c>
      <c r="M20" s="327">
        <v>1</v>
      </c>
      <c r="N20" s="327">
        <v>1607</v>
      </c>
      <c r="O20" s="374">
        <v>1.0031210986267165</v>
      </c>
      <c r="P20" s="328">
        <v>1607</v>
      </c>
    </row>
    <row r="21" spans="1:16" ht="14.4" customHeight="1" x14ac:dyDescent="0.3">
      <c r="A21" s="323" t="s">
        <v>684</v>
      </c>
      <c r="B21" s="324" t="s">
        <v>681</v>
      </c>
      <c r="C21" s="324" t="s">
        <v>712</v>
      </c>
      <c r="D21" s="324" t="s">
        <v>702</v>
      </c>
      <c r="E21" s="327">
        <v>15</v>
      </c>
      <c r="F21" s="327">
        <v>13650</v>
      </c>
      <c r="G21" s="324">
        <v>1</v>
      </c>
      <c r="H21" s="324">
        <v>910</v>
      </c>
      <c r="I21" s="327">
        <v>24</v>
      </c>
      <c r="J21" s="327">
        <v>21888</v>
      </c>
      <c r="K21" s="324">
        <v>1.6035164835164835</v>
      </c>
      <c r="L21" s="324">
        <v>912</v>
      </c>
      <c r="M21" s="327">
        <v>15</v>
      </c>
      <c r="N21" s="327">
        <v>13725</v>
      </c>
      <c r="O21" s="374">
        <v>1.0054945054945055</v>
      </c>
      <c r="P21" s="328">
        <v>915</v>
      </c>
    </row>
    <row r="22" spans="1:16" ht="14.4" customHeight="1" x14ac:dyDescent="0.3">
      <c r="A22" s="323" t="s">
        <v>684</v>
      </c>
      <c r="B22" s="324" t="s">
        <v>681</v>
      </c>
      <c r="C22" s="324" t="s">
        <v>713</v>
      </c>
      <c r="D22" s="324" t="s">
        <v>694</v>
      </c>
      <c r="E22" s="327">
        <v>117</v>
      </c>
      <c r="F22" s="327">
        <v>96993</v>
      </c>
      <c r="G22" s="324">
        <v>1</v>
      </c>
      <c r="H22" s="324">
        <v>829</v>
      </c>
      <c r="I22" s="327">
        <v>127</v>
      </c>
      <c r="J22" s="327">
        <v>105537</v>
      </c>
      <c r="K22" s="324">
        <v>1.0880888311527637</v>
      </c>
      <c r="L22" s="324">
        <v>831</v>
      </c>
      <c r="M22" s="327">
        <v>138</v>
      </c>
      <c r="N22" s="327">
        <v>114816</v>
      </c>
      <c r="O22" s="374">
        <v>1.1837555287494974</v>
      </c>
      <c r="P22" s="328">
        <v>832</v>
      </c>
    </row>
    <row r="23" spans="1:16" ht="14.4" customHeight="1" x14ac:dyDescent="0.3">
      <c r="A23" s="323" t="s">
        <v>684</v>
      </c>
      <c r="B23" s="324" t="s">
        <v>681</v>
      </c>
      <c r="C23" s="324" t="s">
        <v>714</v>
      </c>
      <c r="D23" s="324" t="s">
        <v>715</v>
      </c>
      <c r="E23" s="327">
        <v>37</v>
      </c>
      <c r="F23" s="327">
        <v>58941</v>
      </c>
      <c r="G23" s="324">
        <v>1</v>
      </c>
      <c r="H23" s="324">
        <v>1593</v>
      </c>
      <c r="I23" s="327">
        <v>48</v>
      </c>
      <c r="J23" s="327">
        <v>76656</v>
      </c>
      <c r="K23" s="324">
        <v>1.3005547920802158</v>
      </c>
      <c r="L23" s="324">
        <v>1597</v>
      </c>
      <c r="M23" s="327">
        <v>94</v>
      </c>
      <c r="N23" s="327">
        <v>150494</v>
      </c>
      <c r="O23" s="374">
        <v>2.5532990617736382</v>
      </c>
      <c r="P23" s="328">
        <v>1601</v>
      </c>
    </row>
    <row r="24" spans="1:16" ht="14.4" customHeight="1" x14ac:dyDescent="0.3">
      <c r="A24" s="323" t="s">
        <v>684</v>
      </c>
      <c r="B24" s="324" t="s">
        <v>681</v>
      </c>
      <c r="C24" s="324" t="s">
        <v>716</v>
      </c>
      <c r="D24" s="324" t="s">
        <v>717</v>
      </c>
      <c r="E24" s="327">
        <v>9</v>
      </c>
      <c r="F24" s="327">
        <v>10782</v>
      </c>
      <c r="G24" s="324">
        <v>1</v>
      </c>
      <c r="H24" s="324">
        <v>1198</v>
      </c>
      <c r="I24" s="327">
        <v>19</v>
      </c>
      <c r="J24" s="327">
        <v>22800</v>
      </c>
      <c r="K24" s="324">
        <v>2.1146355036171398</v>
      </c>
      <c r="L24" s="324">
        <v>1200</v>
      </c>
      <c r="M24" s="327">
        <v>13</v>
      </c>
      <c r="N24" s="327">
        <v>15639</v>
      </c>
      <c r="O24" s="374">
        <v>1.4504730105731776</v>
      </c>
      <c r="P24" s="328">
        <v>1203</v>
      </c>
    </row>
    <row r="25" spans="1:16" ht="14.4" customHeight="1" x14ac:dyDescent="0.3">
      <c r="A25" s="323" t="s">
        <v>684</v>
      </c>
      <c r="B25" s="324" t="s">
        <v>681</v>
      </c>
      <c r="C25" s="324" t="s">
        <v>718</v>
      </c>
      <c r="D25" s="324" t="s">
        <v>719</v>
      </c>
      <c r="E25" s="327">
        <v>1</v>
      </c>
      <c r="F25" s="327">
        <v>1608</v>
      </c>
      <c r="G25" s="324">
        <v>1</v>
      </c>
      <c r="H25" s="324">
        <v>1608</v>
      </c>
      <c r="I25" s="327">
        <v>1</v>
      </c>
      <c r="J25" s="327">
        <v>1610</v>
      </c>
      <c r="K25" s="324">
        <v>1.0012437810945274</v>
      </c>
      <c r="L25" s="324">
        <v>1610</v>
      </c>
      <c r="M25" s="327">
        <v>2</v>
      </c>
      <c r="N25" s="327">
        <v>3226</v>
      </c>
      <c r="O25" s="374">
        <v>2.0062189054726369</v>
      </c>
      <c r="P25" s="328">
        <v>1613</v>
      </c>
    </row>
    <row r="26" spans="1:16" ht="14.4" customHeight="1" x14ac:dyDescent="0.3">
      <c r="A26" s="323" t="s">
        <v>684</v>
      </c>
      <c r="B26" s="324" t="s">
        <v>681</v>
      </c>
      <c r="C26" s="324" t="s">
        <v>720</v>
      </c>
      <c r="D26" s="324" t="s">
        <v>721</v>
      </c>
      <c r="E26" s="327">
        <v>2</v>
      </c>
      <c r="F26" s="327">
        <v>2552</v>
      </c>
      <c r="G26" s="324">
        <v>1</v>
      </c>
      <c r="H26" s="324">
        <v>1276</v>
      </c>
      <c r="I26" s="327"/>
      <c r="J26" s="327"/>
      <c r="K26" s="324"/>
      <c r="L26" s="324"/>
      <c r="M26" s="327"/>
      <c r="N26" s="327"/>
      <c r="O26" s="374"/>
      <c r="P26" s="328"/>
    </row>
    <row r="27" spans="1:16" ht="14.4" customHeight="1" x14ac:dyDescent="0.3">
      <c r="A27" s="323" t="s">
        <v>684</v>
      </c>
      <c r="B27" s="324" t="s">
        <v>681</v>
      </c>
      <c r="C27" s="324" t="s">
        <v>722</v>
      </c>
      <c r="D27" s="324" t="s">
        <v>690</v>
      </c>
      <c r="E27" s="327">
        <v>20</v>
      </c>
      <c r="F27" s="327">
        <v>2420</v>
      </c>
      <c r="G27" s="324">
        <v>1</v>
      </c>
      <c r="H27" s="324">
        <v>121</v>
      </c>
      <c r="I27" s="327">
        <v>4</v>
      </c>
      <c r="J27" s="327">
        <v>484</v>
      </c>
      <c r="K27" s="324">
        <v>0.2</v>
      </c>
      <c r="L27" s="324">
        <v>121</v>
      </c>
      <c r="M27" s="327">
        <v>5</v>
      </c>
      <c r="N27" s="327">
        <v>610</v>
      </c>
      <c r="O27" s="374">
        <v>0.25206611570247933</v>
      </c>
      <c r="P27" s="328">
        <v>122</v>
      </c>
    </row>
    <row r="28" spans="1:16" ht="14.4" customHeight="1" x14ac:dyDescent="0.3">
      <c r="A28" s="323" t="s">
        <v>684</v>
      </c>
      <c r="B28" s="324" t="s">
        <v>681</v>
      </c>
      <c r="C28" s="324" t="s">
        <v>723</v>
      </c>
      <c r="D28" s="324" t="s">
        <v>724</v>
      </c>
      <c r="E28" s="327">
        <v>30</v>
      </c>
      <c r="F28" s="327">
        <v>45810</v>
      </c>
      <c r="G28" s="324">
        <v>1</v>
      </c>
      <c r="H28" s="324">
        <v>1527</v>
      </c>
      <c r="I28" s="327">
        <v>5</v>
      </c>
      <c r="J28" s="327">
        <v>7655</v>
      </c>
      <c r="K28" s="324">
        <v>0.16710325256494216</v>
      </c>
      <c r="L28" s="324">
        <v>1531</v>
      </c>
      <c r="M28" s="327">
        <v>9</v>
      </c>
      <c r="N28" s="327">
        <v>13833</v>
      </c>
      <c r="O28" s="374">
        <v>0.30196463654223971</v>
      </c>
      <c r="P28" s="328">
        <v>1537</v>
      </c>
    </row>
    <row r="29" spans="1:16" ht="14.4" customHeight="1" x14ac:dyDescent="0.3">
      <c r="A29" s="323" t="s">
        <v>684</v>
      </c>
      <c r="B29" s="324" t="s">
        <v>681</v>
      </c>
      <c r="C29" s="324" t="s">
        <v>725</v>
      </c>
      <c r="D29" s="324" t="s">
        <v>726</v>
      </c>
      <c r="E29" s="327">
        <v>6</v>
      </c>
      <c r="F29" s="327">
        <v>4896</v>
      </c>
      <c r="G29" s="324">
        <v>1</v>
      </c>
      <c r="H29" s="324">
        <v>816</v>
      </c>
      <c r="I29" s="327">
        <v>25</v>
      </c>
      <c r="J29" s="327">
        <v>20450</v>
      </c>
      <c r="K29" s="324">
        <v>4.1768790849673199</v>
      </c>
      <c r="L29" s="324">
        <v>818</v>
      </c>
      <c r="M29" s="327">
        <v>68</v>
      </c>
      <c r="N29" s="327">
        <v>55692</v>
      </c>
      <c r="O29" s="374">
        <v>11.375</v>
      </c>
      <c r="P29" s="328">
        <v>819</v>
      </c>
    </row>
    <row r="30" spans="1:16" ht="14.4" customHeight="1" x14ac:dyDescent="0.3">
      <c r="A30" s="323" t="s">
        <v>684</v>
      </c>
      <c r="B30" s="324" t="s">
        <v>681</v>
      </c>
      <c r="C30" s="324" t="s">
        <v>727</v>
      </c>
      <c r="D30" s="324" t="s">
        <v>728</v>
      </c>
      <c r="E30" s="327">
        <v>69</v>
      </c>
      <c r="F30" s="327">
        <v>4485</v>
      </c>
      <c r="G30" s="324">
        <v>1</v>
      </c>
      <c r="H30" s="324">
        <v>65</v>
      </c>
      <c r="I30" s="327">
        <v>148</v>
      </c>
      <c r="J30" s="327">
        <v>9620</v>
      </c>
      <c r="K30" s="324">
        <v>2.1449275362318843</v>
      </c>
      <c r="L30" s="324">
        <v>65</v>
      </c>
      <c r="M30" s="327">
        <v>1536</v>
      </c>
      <c r="N30" s="327">
        <v>99840</v>
      </c>
      <c r="O30" s="374">
        <v>22.260869565217391</v>
      </c>
      <c r="P30" s="328">
        <v>65</v>
      </c>
    </row>
    <row r="31" spans="1:16" ht="14.4" customHeight="1" x14ac:dyDescent="0.3">
      <c r="A31" s="323" t="s">
        <v>684</v>
      </c>
      <c r="B31" s="324" t="s">
        <v>681</v>
      </c>
      <c r="C31" s="324" t="s">
        <v>729</v>
      </c>
      <c r="D31" s="324" t="s">
        <v>730</v>
      </c>
      <c r="E31" s="327">
        <v>158</v>
      </c>
      <c r="F31" s="327">
        <v>61936</v>
      </c>
      <c r="G31" s="324">
        <v>1</v>
      </c>
      <c r="H31" s="324">
        <v>392</v>
      </c>
      <c r="I31" s="327">
        <v>129</v>
      </c>
      <c r="J31" s="327">
        <v>50826</v>
      </c>
      <c r="K31" s="324">
        <v>0.82062128648927923</v>
      </c>
      <c r="L31" s="324">
        <v>394</v>
      </c>
      <c r="M31" s="327">
        <v>226</v>
      </c>
      <c r="N31" s="327">
        <v>89496</v>
      </c>
      <c r="O31" s="374">
        <v>1.4449754585378456</v>
      </c>
      <c r="P31" s="328">
        <v>396</v>
      </c>
    </row>
    <row r="32" spans="1:16" ht="14.4" customHeight="1" x14ac:dyDescent="0.3">
      <c r="A32" s="323" t="s">
        <v>684</v>
      </c>
      <c r="B32" s="324" t="s">
        <v>681</v>
      </c>
      <c r="C32" s="324" t="s">
        <v>731</v>
      </c>
      <c r="D32" s="324" t="s">
        <v>732</v>
      </c>
      <c r="E32" s="327">
        <v>158</v>
      </c>
      <c r="F32" s="327">
        <v>227046</v>
      </c>
      <c r="G32" s="324">
        <v>1</v>
      </c>
      <c r="H32" s="324">
        <v>1437</v>
      </c>
      <c r="I32" s="327">
        <v>129</v>
      </c>
      <c r="J32" s="327">
        <v>185889</v>
      </c>
      <c r="K32" s="324">
        <v>0.81872836341534316</v>
      </c>
      <c r="L32" s="324">
        <v>1441</v>
      </c>
      <c r="M32" s="327">
        <v>225</v>
      </c>
      <c r="N32" s="327">
        <v>325575</v>
      </c>
      <c r="O32" s="374">
        <v>1.4339605190137681</v>
      </c>
      <c r="P32" s="328">
        <v>1447</v>
      </c>
    </row>
    <row r="33" spans="1:16" ht="14.4" customHeight="1" x14ac:dyDescent="0.3">
      <c r="A33" s="323" t="s">
        <v>684</v>
      </c>
      <c r="B33" s="324" t="s">
        <v>681</v>
      </c>
      <c r="C33" s="324" t="s">
        <v>733</v>
      </c>
      <c r="D33" s="324" t="s">
        <v>734</v>
      </c>
      <c r="E33" s="327">
        <v>11</v>
      </c>
      <c r="F33" s="327">
        <v>13464</v>
      </c>
      <c r="G33" s="324">
        <v>1</v>
      </c>
      <c r="H33" s="324">
        <v>1224</v>
      </c>
      <c r="I33" s="327">
        <v>29</v>
      </c>
      <c r="J33" s="327">
        <v>35612</v>
      </c>
      <c r="K33" s="324">
        <v>2.6449792038027331</v>
      </c>
      <c r="L33" s="324">
        <v>1228</v>
      </c>
      <c r="M33" s="327">
        <v>48</v>
      </c>
      <c r="N33" s="327">
        <v>59232</v>
      </c>
      <c r="O33" s="374">
        <v>4.3992869875222818</v>
      </c>
      <c r="P33" s="328">
        <v>1234</v>
      </c>
    </row>
    <row r="34" spans="1:16" ht="14.4" customHeight="1" x14ac:dyDescent="0.3">
      <c r="A34" s="323" t="s">
        <v>684</v>
      </c>
      <c r="B34" s="324" t="s">
        <v>681</v>
      </c>
      <c r="C34" s="324" t="s">
        <v>735</v>
      </c>
      <c r="D34" s="324" t="s">
        <v>736</v>
      </c>
      <c r="E34" s="327">
        <v>11</v>
      </c>
      <c r="F34" s="327">
        <v>33605</v>
      </c>
      <c r="G34" s="324">
        <v>1</v>
      </c>
      <c r="H34" s="324">
        <v>3055</v>
      </c>
      <c r="I34" s="327">
        <v>29</v>
      </c>
      <c r="J34" s="327">
        <v>88885</v>
      </c>
      <c r="K34" s="324">
        <v>2.6449933045677727</v>
      </c>
      <c r="L34" s="324">
        <v>3065</v>
      </c>
      <c r="M34" s="327">
        <v>48</v>
      </c>
      <c r="N34" s="327">
        <v>147744</v>
      </c>
      <c r="O34" s="374">
        <v>4.3964886177652138</v>
      </c>
      <c r="P34" s="328">
        <v>3078</v>
      </c>
    </row>
    <row r="35" spans="1:16" ht="14.4" customHeight="1" x14ac:dyDescent="0.3">
      <c r="A35" s="323" t="s">
        <v>684</v>
      </c>
      <c r="B35" s="324" t="s">
        <v>681</v>
      </c>
      <c r="C35" s="324" t="s">
        <v>737</v>
      </c>
      <c r="D35" s="324" t="s">
        <v>738</v>
      </c>
      <c r="E35" s="327">
        <v>101</v>
      </c>
      <c r="F35" s="327">
        <v>1616</v>
      </c>
      <c r="G35" s="324">
        <v>1</v>
      </c>
      <c r="H35" s="324">
        <v>16</v>
      </c>
      <c r="I35" s="327">
        <v>161</v>
      </c>
      <c r="J35" s="327">
        <v>2576</v>
      </c>
      <c r="K35" s="324">
        <v>1.5940594059405941</v>
      </c>
      <c r="L35" s="324">
        <v>16</v>
      </c>
      <c r="M35" s="327">
        <v>188</v>
      </c>
      <c r="N35" s="327">
        <v>3008</v>
      </c>
      <c r="O35" s="374">
        <v>1.8613861386138615</v>
      </c>
      <c r="P35" s="328">
        <v>16</v>
      </c>
    </row>
    <row r="36" spans="1:16" ht="14.4" customHeight="1" thickBot="1" x14ac:dyDescent="0.35">
      <c r="A36" s="329" t="s">
        <v>684</v>
      </c>
      <c r="B36" s="330" t="s">
        <v>681</v>
      </c>
      <c r="C36" s="330" t="s">
        <v>739</v>
      </c>
      <c r="D36" s="330" t="s">
        <v>740</v>
      </c>
      <c r="E36" s="333">
        <v>1</v>
      </c>
      <c r="F36" s="333">
        <v>1456</v>
      </c>
      <c r="G36" s="330">
        <v>1</v>
      </c>
      <c r="H36" s="330">
        <v>1456</v>
      </c>
      <c r="I36" s="333">
        <v>1</v>
      </c>
      <c r="J36" s="333">
        <v>1462</v>
      </c>
      <c r="K36" s="330">
        <v>1.0041208791208791</v>
      </c>
      <c r="L36" s="330">
        <v>1462</v>
      </c>
      <c r="M36" s="333"/>
      <c r="N36" s="333"/>
      <c r="O36" s="341"/>
      <c r="P36" s="334"/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46" customWidth="1"/>
    <col min="3" max="3" width="0.109375" style="65" hidden="1" customWidth="1"/>
    <col min="4" max="4" width="7.77734375" style="146" customWidth="1"/>
    <col min="5" max="5" width="5.44140625" style="65" hidden="1" customWidth="1"/>
    <col min="6" max="6" width="7.77734375" style="146" customWidth="1"/>
    <col min="7" max="7" width="7.77734375" style="86" customWidth="1"/>
    <col min="8" max="8" width="7.77734375" style="146" customWidth="1"/>
    <col min="9" max="9" width="5.44140625" style="65" hidden="1" customWidth="1"/>
    <col min="10" max="10" width="7.77734375" style="146" customWidth="1"/>
    <col min="11" max="11" width="5.44140625" style="65" hidden="1" customWidth="1"/>
    <col min="12" max="12" width="7.77734375" style="146" customWidth="1"/>
    <col min="13" max="13" width="7.77734375" style="86" customWidth="1"/>
    <col min="14" max="14" width="7.77734375" style="146" customWidth="1"/>
    <col min="15" max="15" width="5" style="65" hidden="1" customWidth="1"/>
    <col min="16" max="16" width="7.77734375" style="146" customWidth="1"/>
    <col min="17" max="17" width="5" style="65" hidden="1" customWidth="1"/>
    <col min="18" max="18" width="7.77734375" style="146" customWidth="1"/>
    <col min="19" max="19" width="7.77734375" style="86" customWidth="1"/>
    <col min="20" max="16384" width="8.88671875" style="65"/>
  </cols>
  <sheetData>
    <row r="1" spans="1:19" ht="18.600000000000001" customHeight="1" thickBot="1" x14ac:dyDescent="0.4">
      <c r="A1" s="226" t="s">
        <v>136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</row>
    <row r="2" spans="1:19" ht="14.4" customHeight="1" thickBot="1" x14ac:dyDescent="0.35">
      <c r="A2" s="276" t="s">
        <v>167</v>
      </c>
      <c r="B2" s="135"/>
      <c r="C2" s="97"/>
      <c r="D2" s="135"/>
      <c r="E2" s="97"/>
      <c r="F2" s="135"/>
      <c r="G2" s="124"/>
      <c r="H2" s="135"/>
      <c r="I2" s="97"/>
      <c r="J2" s="135"/>
      <c r="K2" s="97"/>
      <c r="L2" s="135"/>
      <c r="M2" s="124"/>
      <c r="N2" s="135"/>
      <c r="O2" s="97"/>
      <c r="P2" s="135"/>
      <c r="Q2" s="97"/>
      <c r="R2" s="135"/>
      <c r="S2" s="124"/>
    </row>
    <row r="3" spans="1:19" ht="14.4" customHeight="1" thickBot="1" x14ac:dyDescent="0.35">
      <c r="A3" s="204" t="s">
        <v>138</v>
      </c>
      <c r="B3" s="205">
        <f>SUBTOTAL(9,B6:B1048576)</f>
        <v>1920896</v>
      </c>
      <c r="C3" s="206">
        <f t="shared" ref="C3:R3" si="0">SUBTOTAL(9,C6:C1048576)</f>
        <v>15</v>
      </c>
      <c r="D3" s="206">
        <f t="shared" si="0"/>
        <v>1635624</v>
      </c>
      <c r="E3" s="206">
        <f t="shared" si="0"/>
        <v>29.108844143503774</v>
      </c>
      <c r="F3" s="206">
        <f t="shared" si="0"/>
        <v>2297288</v>
      </c>
      <c r="G3" s="207">
        <f>IF(B3&lt;&gt;0,F3/B3,"")</f>
        <v>1.1959460585060304</v>
      </c>
      <c r="H3" s="205">
        <f t="shared" si="0"/>
        <v>0</v>
      </c>
      <c r="I3" s="206">
        <f t="shared" si="0"/>
        <v>0</v>
      </c>
      <c r="J3" s="206">
        <f t="shared" si="0"/>
        <v>0</v>
      </c>
      <c r="K3" s="206">
        <f t="shared" si="0"/>
        <v>0</v>
      </c>
      <c r="L3" s="206">
        <f t="shared" si="0"/>
        <v>0</v>
      </c>
      <c r="M3" s="208" t="str">
        <f>IF(H3&lt;&gt;0,L3/H3,"")</f>
        <v/>
      </c>
      <c r="N3" s="209">
        <f t="shared" si="0"/>
        <v>0</v>
      </c>
      <c r="O3" s="206">
        <f t="shared" si="0"/>
        <v>0</v>
      </c>
      <c r="P3" s="206">
        <f t="shared" si="0"/>
        <v>0</v>
      </c>
      <c r="Q3" s="206">
        <f t="shared" si="0"/>
        <v>0</v>
      </c>
      <c r="R3" s="206">
        <f t="shared" si="0"/>
        <v>0</v>
      </c>
      <c r="S3" s="208" t="str">
        <f>IF(N3&lt;&gt;0,R3/N3,"")</f>
        <v/>
      </c>
    </row>
    <row r="4" spans="1:19" ht="14.4" customHeight="1" x14ac:dyDescent="0.3">
      <c r="A4" s="261" t="s">
        <v>116</v>
      </c>
      <c r="B4" s="262" t="s">
        <v>108</v>
      </c>
      <c r="C4" s="263"/>
      <c r="D4" s="263"/>
      <c r="E4" s="263"/>
      <c r="F4" s="263"/>
      <c r="G4" s="264"/>
      <c r="H4" s="262" t="s">
        <v>109</v>
      </c>
      <c r="I4" s="263"/>
      <c r="J4" s="263"/>
      <c r="K4" s="263"/>
      <c r="L4" s="263"/>
      <c r="M4" s="264"/>
      <c r="N4" s="262" t="s">
        <v>110</v>
      </c>
      <c r="O4" s="263"/>
      <c r="P4" s="263"/>
      <c r="Q4" s="263"/>
      <c r="R4" s="263"/>
      <c r="S4" s="264"/>
    </row>
    <row r="5" spans="1:19" ht="14.4" customHeight="1" thickBot="1" x14ac:dyDescent="0.35">
      <c r="A5" s="355"/>
      <c r="B5" s="356">
        <v>2011</v>
      </c>
      <c r="C5" s="357"/>
      <c r="D5" s="357">
        <v>2012</v>
      </c>
      <c r="E5" s="357"/>
      <c r="F5" s="357">
        <v>2013</v>
      </c>
      <c r="G5" s="358" t="s">
        <v>5</v>
      </c>
      <c r="H5" s="356">
        <v>2011</v>
      </c>
      <c r="I5" s="357"/>
      <c r="J5" s="357">
        <v>2012</v>
      </c>
      <c r="K5" s="357"/>
      <c r="L5" s="357">
        <v>2013</v>
      </c>
      <c r="M5" s="358" t="s">
        <v>5</v>
      </c>
      <c r="N5" s="356">
        <v>2011</v>
      </c>
      <c r="O5" s="357"/>
      <c r="P5" s="357">
        <v>2012</v>
      </c>
      <c r="Q5" s="357"/>
      <c r="R5" s="357">
        <v>2013</v>
      </c>
      <c r="S5" s="358" t="s">
        <v>5</v>
      </c>
    </row>
    <row r="6" spans="1:19" ht="14.4" customHeight="1" x14ac:dyDescent="0.3">
      <c r="A6" s="363" t="s">
        <v>741</v>
      </c>
      <c r="B6" s="359">
        <v>21562</v>
      </c>
      <c r="C6" s="318">
        <v>1</v>
      </c>
      <c r="D6" s="359">
        <v>37394</v>
      </c>
      <c r="E6" s="318">
        <v>1.7342547073555328</v>
      </c>
      <c r="F6" s="359">
        <v>28331</v>
      </c>
      <c r="G6" s="340">
        <v>1.3139319172618495</v>
      </c>
      <c r="H6" s="359"/>
      <c r="I6" s="318"/>
      <c r="J6" s="359"/>
      <c r="K6" s="318"/>
      <c r="L6" s="359"/>
      <c r="M6" s="340"/>
      <c r="N6" s="359"/>
      <c r="O6" s="318"/>
      <c r="P6" s="359"/>
      <c r="Q6" s="318"/>
      <c r="R6" s="359"/>
      <c r="S6" s="360"/>
    </row>
    <row r="7" spans="1:19" ht="14.4" customHeight="1" x14ac:dyDescent="0.3">
      <c r="A7" s="377" t="s">
        <v>742</v>
      </c>
      <c r="B7" s="375">
        <v>407323</v>
      </c>
      <c r="C7" s="324">
        <v>1</v>
      </c>
      <c r="D7" s="375">
        <v>268565</v>
      </c>
      <c r="E7" s="324">
        <v>0.65934160359223515</v>
      </c>
      <c r="F7" s="375">
        <v>346043</v>
      </c>
      <c r="G7" s="374">
        <v>0.84955428492866836</v>
      </c>
      <c r="H7" s="375"/>
      <c r="I7" s="324"/>
      <c r="J7" s="375"/>
      <c r="K7" s="324"/>
      <c r="L7" s="375"/>
      <c r="M7" s="374"/>
      <c r="N7" s="375"/>
      <c r="O7" s="324"/>
      <c r="P7" s="375"/>
      <c r="Q7" s="324"/>
      <c r="R7" s="375"/>
      <c r="S7" s="376"/>
    </row>
    <row r="8" spans="1:19" ht="14.4" customHeight="1" x14ac:dyDescent="0.3">
      <c r="A8" s="377" t="s">
        <v>743</v>
      </c>
      <c r="B8" s="375">
        <v>312760</v>
      </c>
      <c r="C8" s="324">
        <v>1</v>
      </c>
      <c r="D8" s="375">
        <v>277404</v>
      </c>
      <c r="E8" s="324">
        <v>0.88695485356183656</v>
      </c>
      <c r="F8" s="375">
        <v>441354</v>
      </c>
      <c r="G8" s="374">
        <v>1.411158715948331</v>
      </c>
      <c r="H8" s="375"/>
      <c r="I8" s="324"/>
      <c r="J8" s="375"/>
      <c r="K8" s="324"/>
      <c r="L8" s="375"/>
      <c r="M8" s="374"/>
      <c r="N8" s="375"/>
      <c r="O8" s="324"/>
      <c r="P8" s="375"/>
      <c r="Q8" s="324"/>
      <c r="R8" s="375"/>
      <c r="S8" s="376"/>
    </row>
    <row r="9" spans="1:19" ht="14.4" customHeight="1" x14ac:dyDescent="0.3">
      <c r="A9" s="377" t="s">
        <v>744</v>
      </c>
      <c r="B9" s="375">
        <v>9440</v>
      </c>
      <c r="C9" s="324">
        <v>1</v>
      </c>
      <c r="D9" s="375"/>
      <c r="E9" s="324"/>
      <c r="F9" s="375"/>
      <c r="G9" s="374"/>
      <c r="H9" s="375"/>
      <c r="I9" s="324"/>
      <c r="J9" s="375"/>
      <c r="K9" s="324"/>
      <c r="L9" s="375"/>
      <c r="M9" s="374"/>
      <c r="N9" s="375"/>
      <c r="O9" s="324"/>
      <c r="P9" s="375"/>
      <c r="Q9" s="324"/>
      <c r="R9" s="375"/>
      <c r="S9" s="376"/>
    </row>
    <row r="10" spans="1:19" ht="14.4" customHeight="1" x14ac:dyDescent="0.3">
      <c r="A10" s="377" t="s">
        <v>745</v>
      </c>
      <c r="B10" s="375">
        <v>518</v>
      </c>
      <c r="C10" s="324">
        <v>1</v>
      </c>
      <c r="D10" s="375"/>
      <c r="E10" s="324"/>
      <c r="F10" s="375"/>
      <c r="G10" s="374"/>
      <c r="H10" s="375"/>
      <c r="I10" s="324"/>
      <c r="J10" s="375"/>
      <c r="K10" s="324"/>
      <c r="L10" s="375"/>
      <c r="M10" s="374"/>
      <c r="N10" s="375"/>
      <c r="O10" s="324"/>
      <c r="P10" s="375"/>
      <c r="Q10" s="324"/>
      <c r="R10" s="375"/>
      <c r="S10" s="376"/>
    </row>
    <row r="11" spans="1:19" ht="14.4" customHeight="1" x14ac:dyDescent="0.3">
      <c r="A11" s="377" t="s">
        <v>746</v>
      </c>
      <c r="B11" s="375">
        <v>144727</v>
      </c>
      <c r="C11" s="324">
        <v>1</v>
      </c>
      <c r="D11" s="375">
        <v>71311</v>
      </c>
      <c r="E11" s="324">
        <v>0.49272768730091826</v>
      </c>
      <c r="F11" s="375">
        <v>99706</v>
      </c>
      <c r="G11" s="374">
        <v>0.68892466505904215</v>
      </c>
      <c r="H11" s="375"/>
      <c r="I11" s="324"/>
      <c r="J11" s="375"/>
      <c r="K11" s="324"/>
      <c r="L11" s="375"/>
      <c r="M11" s="374"/>
      <c r="N11" s="375"/>
      <c r="O11" s="324"/>
      <c r="P11" s="375"/>
      <c r="Q11" s="324"/>
      <c r="R11" s="375"/>
      <c r="S11" s="376"/>
    </row>
    <row r="12" spans="1:19" ht="14.4" customHeight="1" x14ac:dyDescent="0.3">
      <c r="A12" s="377" t="s">
        <v>747</v>
      </c>
      <c r="B12" s="375">
        <v>240984</v>
      </c>
      <c r="C12" s="324">
        <v>1</v>
      </c>
      <c r="D12" s="375">
        <v>248966</v>
      </c>
      <c r="E12" s="324">
        <v>1.033122530956412</v>
      </c>
      <c r="F12" s="375">
        <v>429601</v>
      </c>
      <c r="G12" s="374">
        <v>1.7826951166882448</v>
      </c>
      <c r="H12" s="375"/>
      <c r="I12" s="324"/>
      <c r="J12" s="375"/>
      <c r="K12" s="324"/>
      <c r="L12" s="375"/>
      <c r="M12" s="374"/>
      <c r="N12" s="375"/>
      <c r="O12" s="324"/>
      <c r="P12" s="375"/>
      <c r="Q12" s="324"/>
      <c r="R12" s="375"/>
      <c r="S12" s="376"/>
    </row>
    <row r="13" spans="1:19" ht="14.4" customHeight="1" x14ac:dyDescent="0.3">
      <c r="A13" s="377" t="s">
        <v>748</v>
      </c>
      <c r="B13" s="375"/>
      <c r="C13" s="324"/>
      <c r="D13" s="375">
        <v>2125</v>
      </c>
      <c r="E13" s="324"/>
      <c r="F13" s="375">
        <v>13029</v>
      </c>
      <c r="G13" s="374"/>
      <c r="H13" s="375"/>
      <c r="I13" s="324"/>
      <c r="J13" s="375"/>
      <c r="K13" s="324"/>
      <c r="L13" s="375"/>
      <c r="M13" s="374"/>
      <c r="N13" s="375"/>
      <c r="O13" s="324"/>
      <c r="P13" s="375"/>
      <c r="Q13" s="324"/>
      <c r="R13" s="375"/>
      <c r="S13" s="376"/>
    </row>
    <row r="14" spans="1:19" ht="14.4" customHeight="1" x14ac:dyDescent="0.3">
      <c r="A14" s="377" t="s">
        <v>749</v>
      </c>
      <c r="B14" s="375">
        <v>9126</v>
      </c>
      <c r="C14" s="324">
        <v>1</v>
      </c>
      <c r="D14" s="375">
        <v>23638</v>
      </c>
      <c r="E14" s="324">
        <v>2.5901818978742055</v>
      </c>
      <c r="F14" s="375">
        <v>30271</v>
      </c>
      <c r="G14" s="374">
        <v>3.3170063554678939</v>
      </c>
      <c r="H14" s="375"/>
      <c r="I14" s="324"/>
      <c r="J14" s="375"/>
      <c r="K14" s="324"/>
      <c r="L14" s="375"/>
      <c r="M14" s="374"/>
      <c r="N14" s="375"/>
      <c r="O14" s="324"/>
      <c r="P14" s="375"/>
      <c r="Q14" s="324"/>
      <c r="R14" s="375"/>
      <c r="S14" s="376"/>
    </row>
    <row r="15" spans="1:19" ht="14.4" customHeight="1" x14ac:dyDescent="0.3">
      <c r="A15" s="377" t="s">
        <v>750</v>
      </c>
      <c r="B15" s="375">
        <v>292582</v>
      </c>
      <c r="C15" s="324">
        <v>1</v>
      </c>
      <c r="D15" s="375">
        <v>361840</v>
      </c>
      <c r="E15" s="324">
        <v>1.236713126576481</v>
      </c>
      <c r="F15" s="375">
        <v>493983</v>
      </c>
      <c r="G15" s="374">
        <v>1.6883574519280065</v>
      </c>
      <c r="H15" s="375"/>
      <c r="I15" s="324"/>
      <c r="J15" s="375"/>
      <c r="K15" s="324"/>
      <c r="L15" s="375"/>
      <c r="M15" s="374"/>
      <c r="N15" s="375"/>
      <c r="O15" s="324"/>
      <c r="P15" s="375"/>
      <c r="Q15" s="324"/>
      <c r="R15" s="375"/>
      <c r="S15" s="376"/>
    </row>
    <row r="16" spans="1:19" ht="14.4" customHeight="1" x14ac:dyDescent="0.3">
      <c r="A16" s="377" t="s">
        <v>751</v>
      </c>
      <c r="B16" s="375"/>
      <c r="C16" s="324"/>
      <c r="D16" s="375">
        <v>4634</v>
      </c>
      <c r="E16" s="324"/>
      <c r="F16" s="375">
        <v>5811</v>
      </c>
      <c r="G16" s="374"/>
      <c r="H16" s="375"/>
      <c r="I16" s="324"/>
      <c r="J16" s="375"/>
      <c r="K16" s="324"/>
      <c r="L16" s="375"/>
      <c r="M16" s="374"/>
      <c r="N16" s="375"/>
      <c r="O16" s="324"/>
      <c r="P16" s="375"/>
      <c r="Q16" s="324"/>
      <c r="R16" s="375"/>
      <c r="S16" s="376"/>
    </row>
    <row r="17" spans="1:19" ht="14.4" customHeight="1" x14ac:dyDescent="0.3">
      <c r="A17" s="377" t="s">
        <v>752</v>
      </c>
      <c r="B17" s="375">
        <v>2022</v>
      </c>
      <c r="C17" s="324">
        <v>1</v>
      </c>
      <c r="D17" s="375">
        <v>31664</v>
      </c>
      <c r="E17" s="324">
        <v>15.659742828882294</v>
      </c>
      <c r="F17" s="375"/>
      <c r="G17" s="374"/>
      <c r="H17" s="375"/>
      <c r="I17" s="324"/>
      <c r="J17" s="375"/>
      <c r="K17" s="324"/>
      <c r="L17" s="375"/>
      <c r="M17" s="374"/>
      <c r="N17" s="375"/>
      <c r="O17" s="324"/>
      <c r="P17" s="375"/>
      <c r="Q17" s="324"/>
      <c r="R17" s="375"/>
      <c r="S17" s="376"/>
    </row>
    <row r="18" spans="1:19" ht="14.4" customHeight="1" x14ac:dyDescent="0.3">
      <c r="A18" s="377" t="s">
        <v>753</v>
      </c>
      <c r="B18" s="375">
        <v>129931</v>
      </c>
      <c r="C18" s="324">
        <v>1</v>
      </c>
      <c r="D18" s="375">
        <v>76385</v>
      </c>
      <c r="E18" s="324">
        <v>0.58788895644611372</v>
      </c>
      <c r="F18" s="375">
        <v>55341</v>
      </c>
      <c r="G18" s="374">
        <v>0.42592606845171666</v>
      </c>
      <c r="H18" s="375"/>
      <c r="I18" s="324"/>
      <c r="J18" s="375"/>
      <c r="K18" s="324"/>
      <c r="L18" s="375"/>
      <c r="M18" s="374"/>
      <c r="N18" s="375"/>
      <c r="O18" s="324"/>
      <c r="P18" s="375"/>
      <c r="Q18" s="324"/>
      <c r="R18" s="375"/>
      <c r="S18" s="376"/>
    </row>
    <row r="19" spans="1:19" ht="14.4" customHeight="1" x14ac:dyDescent="0.3">
      <c r="A19" s="377" t="s">
        <v>754</v>
      </c>
      <c r="B19" s="375">
        <v>294121</v>
      </c>
      <c r="C19" s="324">
        <v>1</v>
      </c>
      <c r="D19" s="375">
        <v>215509</v>
      </c>
      <c r="E19" s="324">
        <v>0.73272224696638455</v>
      </c>
      <c r="F19" s="375">
        <v>226901</v>
      </c>
      <c r="G19" s="374">
        <v>0.77145460541749822</v>
      </c>
      <c r="H19" s="375"/>
      <c r="I19" s="324"/>
      <c r="J19" s="375"/>
      <c r="K19" s="324"/>
      <c r="L19" s="375"/>
      <c r="M19" s="374"/>
      <c r="N19" s="375"/>
      <c r="O19" s="324"/>
      <c r="P19" s="375"/>
      <c r="Q19" s="324"/>
      <c r="R19" s="375"/>
      <c r="S19" s="376"/>
    </row>
    <row r="20" spans="1:19" ht="14.4" customHeight="1" x14ac:dyDescent="0.3">
      <c r="A20" s="377" t="s">
        <v>755</v>
      </c>
      <c r="B20" s="375"/>
      <c r="C20" s="324"/>
      <c r="D20" s="375"/>
      <c r="E20" s="324"/>
      <c r="F20" s="375">
        <v>19776</v>
      </c>
      <c r="G20" s="374"/>
      <c r="H20" s="375"/>
      <c r="I20" s="324"/>
      <c r="J20" s="375"/>
      <c r="K20" s="324"/>
      <c r="L20" s="375"/>
      <c r="M20" s="374"/>
      <c r="N20" s="375"/>
      <c r="O20" s="324"/>
      <c r="P20" s="375"/>
      <c r="Q20" s="324"/>
      <c r="R20" s="375"/>
      <c r="S20" s="376"/>
    </row>
    <row r="21" spans="1:19" ht="14.4" customHeight="1" x14ac:dyDescent="0.3">
      <c r="A21" s="377" t="s">
        <v>756</v>
      </c>
      <c r="B21" s="375"/>
      <c r="C21" s="324"/>
      <c r="D21" s="375">
        <v>518</v>
      </c>
      <c r="E21" s="324"/>
      <c r="F21" s="375"/>
      <c r="G21" s="374"/>
      <c r="H21" s="375"/>
      <c r="I21" s="324"/>
      <c r="J21" s="375"/>
      <c r="K21" s="324"/>
      <c r="L21" s="375"/>
      <c r="M21" s="374"/>
      <c r="N21" s="375"/>
      <c r="O21" s="324"/>
      <c r="P21" s="375"/>
      <c r="Q21" s="324"/>
      <c r="R21" s="375"/>
      <c r="S21" s="376"/>
    </row>
    <row r="22" spans="1:19" ht="14.4" customHeight="1" x14ac:dyDescent="0.3">
      <c r="A22" s="377" t="s">
        <v>757</v>
      </c>
      <c r="B22" s="375">
        <v>32171</v>
      </c>
      <c r="C22" s="324">
        <v>1</v>
      </c>
      <c r="D22" s="375">
        <v>8161</v>
      </c>
      <c r="E22" s="324">
        <v>0.25367567063504398</v>
      </c>
      <c r="F22" s="375">
        <v>48368</v>
      </c>
      <c r="G22" s="374">
        <v>1.5034658543408661</v>
      </c>
      <c r="H22" s="375"/>
      <c r="I22" s="324"/>
      <c r="J22" s="375"/>
      <c r="K22" s="324"/>
      <c r="L22" s="375"/>
      <c r="M22" s="374"/>
      <c r="N22" s="375"/>
      <c r="O22" s="324"/>
      <c r="P22" s="375"/>
      <c r="Q22" s="324"/>
      <c r="R22" s="375"/>
      <c r="S22" s="376"/>
    </row>
    <row r="23" spans="1:19" ht="14.4" customHeight="1" x14ac:dyDescent="0.3">
      <c r="A23" s="377" t="s">
        <v>758</v>
      </c>
      <c r="B23" s="375">
        <v>1275</v>
      </c>
      <c r="C23" s="324">
        <v>1</v>
      </c>
      <c r="D23" s="375">
        <v>3960</v>
      </c>
      <c r="E23" s="324">
        <v>3.1058823529411765</v>
      </c>
      <c r="F23" s="375"/>
      <c r="G23" s="374"/>
      <c r="H23" s="375"/>
      <c r="I23" s="324"/>
      <c r="J23" s="375"/>
      <c r="K23" s="324"/>
      <c r="L23" s="375"/>
      <c r="M23" s="374"/>
      <c r="N23" s="375"/>
      <c r="O23" s="324"/>
      <c r="P23" s="375"/>
      <c r="Q23" s="324"/>
      <c r="R23" s="375"/>
      <c r="S23" s="376"/>
    </row>
    <row r="24" spans="1:19" ht="14.4" customHeight="1" x14ac:dyDescent="0.3">
      <c r="A24" s="377" t="s">
        <v>759</v>
      </c>
      <c r="B24" s="375"/>
      <c r="C24" s="324"/>
      <c r="D24" s="375">
        <v>518</v>
      </c>
      <c r="E24" s="324"/>
      <c r="F24" s="375"/>
      <c r="G24" s="374"/>
      <c r="H24" s="375"/>
      <c r="I24" s="324"/>
      <c r="J24" s="375"/>
      <c r="K24" s="324"/>
      <c r="L24" s="375"/>
      <c r="M24" s="374"/>
      <c r="N24" s="375"/>
      <c r="O24" s="324"/>
      <c r="P24" s="375"/>
      <c r="Q24" s="324"/>
      <c r="R24" s="375"/>
      <c r="S24" s="376"/>
    </row>
    <row r="25" spans="1:19" ht="14.4" customHeight="1" thickBot="1" x14ac:dyDescent="0.35">
      <c r="A25" s="364" t="s">
        <v>760</v>
      </c>
      <c r="B25" s="361">
        <v>22354</v>
      </c>
      <c r="C25" s="330">
        <v>1</v>
      </c>
      <c r="D25" s="361">
        <v>3032</v>
      </c>
      <c r="E25" s="330">
        <v>0.13563568041513824</v>
      </c>
      <c r="F25" s="361">
        <v>58773</v>
      </c>
      <c r="G25" s="341">
        <v>2.6291938802898809</v>
      </c>
      <c r="H25" s="361"/>
      <c r="I25" s="330"/>
      <c r="J25" s="361"/>
      <c r="K25" s="330"/>
      <c r="L25" s="361"/>
      <c r="M25" s="341"/>
      <c r="N25" s="361"/>
      <c r="O25" s="330"/>
      <c r="P25" s="361"/>
      <c r="Q25" s="330"/>
      <c r="R25" s="361"/>
      <c r="S25" s="36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5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5" bestFit="1" customWidth="1"/>
    <col min="2" max="2" width="8.6640625" style="65" bestFit="1" customWidth="1"/>
    <col min="3" max="3" width="2.109375" style="65" bestFit="1" customWidth="1"/>
    <col min="4" max="4" width="8" style="65" bestFit="1" customWidth="1"/>
    <col min="5" max="5" width="52.88671875" style="65" bestFit="1" customWidth="1"/>
    <col min="6" max="7" width="11.109375" style="93" customWidth="1"/>
    <col min="8" max="9" width="9.33203125" style="93" hidden="1" customWidth="1"/>
    <col min="10" max="11" width="11.109375" style="93" customWidth="1"/>
    <col min="12" max="13" width="9.33203125" style="93" hidden="1" customWidth="1"/>
    <col min="14" max="15" width="11.109375" style="93" customWidth="1"/>
    <col min="16" max="16" width="11.109375" style="86" customWidth="1"/>
    <col min="17" max="17" width="11.109375" style="93" customWidth="1"/>
    <col min="18" max="16384" width="8.88671875" style="65"/>
  </cols>
  <sheetData>
    <row r="1" spans="1:17" ht="18.600000000000001" customHeight="1" thickBot="1" x14ac:dyDescent="0.4">
      <c r="A1" s="214" t="s">
        <v>137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1:17" ht="14.4" customHeight="1" thickBot="1" x14ac:dyDescent="0.4">
      <c r="A2" s="276" t="s">
        <v>167</v>
      </c>
      <c r="B2" s="94"/>
      <c r="C2" s="94"/>
      <c r="D2" s="94"/>
      <c r="E2" s="94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51"/>
      <c r="Q2" s="147"/>
    </row>
    <row r="3" spans="1:17" ht="14.4" customHeight="1" thickBot="1" x14ac:dyDescent="0.35">
      <c r="E3" s="107" t="s">
        <v>138</v>
      </c>
      <c r="F3" s="148">
        <f t="shared" ref="F3:O3" si="0">SUBTOTAL(9,F6:F1048576)</f>
        <v>1735</v>
      </c>
      <c r="G3" s="149">
        <f t="shared" si="0"/>
        <v>1920896</v>
      </c>
      <c r="H3" s="149"/>
      <c r="I3" s="149"/>
      <c r="J3" s="149">
        <f t="shared" si="0"/>
        <v>1514</v>
      </c>
      <c r="K3" s="149">
        <f t="shared" si="0"/>
        <v>1635624</v>
      </c>
      <c r="L3" s="149"/>
      <c r="M3" s="149"/>
      <c r="N3" s="149">
        <f t="shared" si="0"/>
        <v>2376</v>
      </c>
      <c r="O3" s="149">
        <f t="shared" si="0"/>
        <v>2297288</v>
      </c>
      <c r="P3" s="96">
        <f>IF(G3=0,0,O3/G3)</f>
        <v>1.1959460585060304</v>
      </c>
      <c r="Q3" s="150">
        <f>IF(N3=0,0,O3/N3)</f>
        <v>966.87205387205393</v>
      </c>
    </row>
    <row r="4" spans="1:17" ht="14.4" customHeight="1" x14ac:dyDescent="0.3">
      <c r="A4" s="267" t="s">
        <v>77</v>
      </c>
      <c r="B4" s="266" t="s">
        <v>103</v>
      </c>
      <c r="C4" s="267" t="s">
        <v>104</v>
      </c>
      <c r="D4" s="268" t="s">
        <v>105</v>
      </c>
      <c r="E4" s="269" t="s">
        <v>78</v>
      </c>
      <c r="F4" s="273">
        <v>2011</v>
      </c>
      <c r="G4" s="274"/>
      <c r="H4" s="152"/>
      <c r="I4" s="152"/>
      <c r="J4" s="273">
        <v>2012</v>
      </c>
      <c r="K4" s="274"/>
      <c r="L4" s="152"/>
      <c r="M4" s="152"/>
      <c r="N4" s="273">
        <v>2013</v>
      </c>
      <c r="O4" s="274"/>
      <c r="P4" s="275" t="s">
        <v>5</v>
      </c>
      <c r="Q4" s="265" t="s">
        <v>106</v>
      </c>
    </row>
    <row r="5" spans="1:17" ht="14.4" customHeight="1" thickBot="1" x14ac:dyDescent="0.35">
      <c r="A5" s="366"/>
      <c r="B5" s="365"/>
      <c r="C5" s="366"/>
      <c r="D5" s="367"/>
      <c r="E5" s="368"/>
      <c r="F5" s="378" t="s">
        <v>80</v>
      </c>
      <c r="G5" s="379" t="s">
        <v>17</v>
      </c>
      <c r="H5" s="380"/>
      <c r="I5" s="380"/>
      <c r="J5" s="378" t="s">
        <v>80</v>
      </c>
      <c r="K5" s="379" t="s">
        <v>17</v>
      </c>
      <c r="L5" s="380"/>
      <c r="M5" s="380"/>
      <c r="N5" s="378" t="s">
        <v>80</v>
      </c>
      <c r="O5" s="379" t="s">
        <v>17</v>
      </c>
      <c r="P5" s="381"/>
      <c r="Q5" s="373"/>
    </row>
    <row r="6" spans="1:17" ht="14.4" customHeight="1" x14ac:dyDescent="0.3">
      <c r="A6" s="317" t="s">
        <v>761</v>
      </c>
      <c r="B6" s="318" t="s">
        <v>684</v>
      </c>
      <c r="C6" s="318" t="s">
        <v>681</v>
      </c>
      <c r="D6" s="318" t="s">
        <v>687</v>
      </c>
      <c r="E6" s="318" t="s">
        <v>688</v>
      </c>
      <c r="F6" s="321"/>
      <c r="G6" s="321"/>
      <c r="H6" s="321"/>
      <c r="I6" s="321"/>
      <c r="J6" s="321"/>
      <c r="K6" s="321"/>
      <c r="L6" s="321"/>
      <c r="M6" s="321"/>
      <c r="N6" s="321">
        <v>2</v>
      </c>
      <c r="O6" s="321">
        <v>252</v>
      </c>
      <c r="P6" s="340"/>
      <c r="Q6" s="322">
        <v>126</v>
      </c>
    </row>
    <row r="7" spans="1:17" ht="14.4" customHeight="1" x14ac:dyDescent="0.3">
      <c r="A7" s="323" t="s">
        <v>761</v>
      </c>
      <c r="B7" s="324" t="s">
        <v>684</v>
      </c>
      <c r="C7" s="324" t="s">
        <v>681</v>
      </c>
      <c r="D7" s="324" t="s">
        <v>693</v>
      </c>
      <c r="E7" s="324" t="s">
        <v>694</v>
      </c>
      <c r="F7" s="327">
        <v>3</v>
      </c>
      <c r="G7" s="327">
        <v>4101</v>
      </c>
      <c r="H7" s="327">
        <v>1</v>
      </c>
      <c r="I7" s="327">
        <v>1367</v>
      </c>
      <c r="J7" s="327"/>
      <c r="K7" s="327"/>
      <c r="L7" s="327"/>
      <c r="M7" s="327"/>
      <c r="N7" s="327">
        <v>1</v>
      </c>
      <c r="O7" s="327">
        <v>1375</v>
      </c>
      <c r="P7" s="374">
        <v>0.33528407705437696</v>
      </c>
      <c r="Q7" s="328">
        <v>1375</v>
      </c>
    </row>
    <row r="8" spans="1:17" ht="14.4" customHeight="1" x14ac:dyDescent="0.3">
      <c r="A8" s="323" t="s">
        <v>761</v>
      </c>
      <c r="B8" s="324" t="s">
        <v>684</v>
      </c>
      <c r="C8" s="324" t="s">
        <v>681</v>
      </c>
      <c r="D8" s="324" t="s">
        <v>695</v>
      </c>
      <c r="E8" s="324" t="s">
        <v>696</v>
      </c>
      <c r="F8" s="327">
        <v>1</v>
      </c>
      <c r="G8" s="327">
        <v>2304</v>
      </c>
      <c r="H8" s="327">
        <v>1</v>
      </c>
      <c r="I8" s="327">
        <v>2304</v>
      </c>
      <c r="J8" s="327">
        <v>1</v>
      </c>
      <c r="K8" s="327">
        <v>2310</v>
      </c>
      <c r="L8" s="327">
        <v>1.0026041666666667</v>
      </c>
      <c r="M8" s="327">
        <v>2310</v>
      </c>
      <c r="N8" s="327">
        <v>1</v>
      </c>
      <c r="O8" s="327">
        <v>2319</v>
      </c>
      <c r="P8" s="374">
        <v>1.0065104166666667</v>
      </c>
      <c r="Q8" s="328">
        <v>2319</v>
      </c>
    </row>
    <row r="9" spans="1:17" ht="14.4" customHeight="1" x14ac:dyDescent="0.3">
      <c r="A9" s="323" t="s">
        <v>761</v>
      </c>
      <c r="B9" s="324" t="s">
        <v>684</v>
      </c>
      <c r="C9" s="324" t="s">
        <v>681</v>
      </c>
      <c r="D9" s="324" t="s">
        <v>697</v>
      </c>
      <c r="E9" s="324" t="s">
        <v>698</v>
      </c>
      <c r="F9" s="327"/>
      <c r="G9" s="327"/>
      <c r="H9" s="327"/>
      <c r="I9" s="327"/>
      <c r="J9" s="327">
        <v>2</v>
      </c>
      <c r="K9" s="327">
        <v>4408</v>
      </c>
      <c r="L9" s="327"/>
      <c r="M9" s="327">
        <v>2204</v>
      </c>
      <c r="N9" s="327">
        <v>1</v>
      </c>
      <c r="O9" s="327">
        <v>2213</v>
      </c>
      <c r="P9" s="374"/>
      <c r="Q9" s="328">
        <v>2213</v>
      </c>
    </row>
    <row r="10" spans="1:17" ht="14.4" customHeight="1" x14ac:dyDescent="0.3">
      <c r="A10" s="323" t="s">
        <v>761</v>
      </c>
      <c r="B10" s="324" t="s">
        <v>684</v>
      </c>
      <c r="C10" s="324" t="s">
        <v>681</v>
      </c>
      <c r="D10" s="324" t="s">
        <v>699</v>
      </c>
      <c r="E10" s="324" t="s">
        <v>700</v>
      </c>
      <c r="F10" s="327"/>
      <c r="G10" s="327"/>
      <c r="H10" s="327"/>
      <c r="I10" s="327"/>
      <c r="J10" s="327"/>
      <c r="K10" s="327"/>
      <c r="L10" s="327"/>
      <c r="M10" s="327"/>
      <c r="N10" s="327">
        <v>2</v>
      </c>
      <c r="O10" s="327">
        <v>1376</v>
      </c>
      <c r="P10" s="374"/>
      <c r="Q10" s="328">
        <v>688</v>
      </c>
    </row>
    <row r="11" spans="1:17" ht="14.4" customHeight="1" x14ac:dyDescent="0.3">
      <c r="A11" s="323" t="s">
        <v>761</v>
      </c>
      <c r="B11" s="324" t="s">
        <v>684</v>
      </c>
      <c r="C11" s="324" t="s">
        <v>681</v>
      </c>
      <c r="D11" s="324" t="s">
        <v>701</v>
      </c>
      <c r="E11" s="324" t="s">
        <v>702</v>
      </c>
      <c r="F11" s="327"/>
      <c r="G11" s="327"/>
      <c r="H11" s="327"/>
      <c r="I11" s="327"/>
      <c r="J11" s="327"/>
      <c r="K11" s="327"/>
      <c r="L11" s="327"/>
      <c r="M11" s="327"/>
      <c r="N11" s="327">
        <v>3</v>
      </c>
      <c r="O11" s="327">
        <v>3105</v>
      </c>
      <c r="P11" s="374"/>
      <c r="Q11" s="328">
        <v>1035</v>
      </c>
    </row>
    <row r="12" spans="1:17" ht="14.4" customHeight="1" x14ac:dyDescent="0.3">
      <c r="A12" s="323" t="s">
        <v>761</v>
      </c>
      <c r="B12" s="324" t="s">
        <v>684</v>
      </c>
      <c r="C12" s="324" t="s">
        <v>681</v>
      </c>
      <c r="D12" s="324" t="s">
        <v>703</v>
      </c>
      <c r="E12" s="324" t="s">
        <v>704</v>
      </c>
      <c r="F12" s="327">
        <v>2</v>
      </c>
      <c r="G12" s="327">
        <v>1098</v>
      </c>
      <c r="H12" s="327">
        <v>1</v>
      </c>
      <c r="I12" s="327">
        <v>549</v>
      </c>
      <c r="J12" s="327">
        <v>2</v>
      </c>
      <c r="K12" s="327">
        <v>1098</v>
      </c>
      <c r="L12" s="327">
        <v>1</v>
      </c>
      <c r="M12" s="327">
        <v>549</v>
      </c>
      <c r="N12" s="327">
        <v>5</v>
      </c>
      <c r="O12" s="327">
        <v>2750</v>
      </c>
      <c r="P12" s="374">
        <v>2.5045537340619308</v>
      </c>
      <c r="Q12" s="328">
        <v>550</v>
      </c>
    </row>
    <row r="13" spans="1:17" ht="14.4" customHeight="1" x14ac:dyDescent="0.3">
      <c r="A13" s="323" t="s">
        <v>761</v>
      </c>
      <c r="B13" s="324" t="s">
        <v>684</v>
      </c>
      <c r="C13" s="324" t="s">
        <v>681</v>
      </c>
      <c r="D13" s="324" t="s">
        <v>707</v>
      </c>
      <c r="E13" s="324" t="s">
        <v>708</v>
      </c>
      <c r="F13" s="327">
        <v>1</v>
      </c>
      <c r="G13" s="327">
        <v>3681</v>
      </c>
      <c r="H13" s="327">
        <v>1</v>
      </c>
      <c r="I13" s="327">
        <v>3681</v>
      </c>
      <c r="J13" s="327">
        <v>1</v>
      </c>
      <c r="K13" s="327">
        <v>3689</v>
      </c>
      <c r="L13" s="327">
        <v>1.0021733224667211</v>
      </c>
      <c r="M13" s="327">
        <v>3689</v>
      </c>
      <c r="N13" s="327"/>
      <c r="O13" s="327"/>
      <c r="P13" s="374"/>
      <c r="Q13" s="328"/>
    </row>
    <row r="14" spans="1:17" ht="14.4" customHeight="1" x14ac:dyDescent="0.3">
      <c r="A14" s="323" t="s">
        <v>761</v>
      </c>
      <c r="B14" s="324" t="s">
        <v>684</v>
      </c>
      <c r="C14" s="324" t="s">
        <v>681</v>
      </c>
      <c r="D14" s="324" t="s">
        <v>709</v>
      </c>
      <c r="E14" s="324" t="s">
        <v>700</v>
      </c>
      <c r="F14" s="327"/>
      <c r="G14" s="327"/>
      <c r="H14" s="327"/>
      <c r="I14" s="327"/>
      <c r="J14" s="327">
        <v>1</v>
      </c>
      <c r="K14" s="327">
        <v>437</v>
      </c>
      <c r="L14" s="327"/>
      <c r="M14" s="327">
        <v>437</v>
      </c>
      <c r="N14" s="327"/>
      <c r="O14" s="327"/>
      <c r="P14" s="374"/>
      <c r="Q14" s="328"/>
    </row>
    <row r="15" spans="1:17" ht="14.4" customHeight="1" x14ac:dyDescent="0.3">
      <c r="A15" s="323" t="s">
        <v>761</v>
      </c>
      <c r="B15" s="324" t="s">
        <v>684</v>
      </c>
      <c r="C15" s="324" t="s">
        <v>681</v>
      </c>
      <c r="D15" s="324" t="s">
        <v>712</v>
      </c>
      <c r="E15" s="324" t="s">
        <v>702</v>
      </c>
      <c r="F15" s="327">
        <v>2</v>
      </c>
      <c r="G15" s="327">
        <v>1820</v>
      </c>
      <c r="H15" s="327">
        <v>1</v>
      </c>
      <c r="I15" s="327">
        <v>910</v>
      </c>
      <c r="J15" s="327">
        <v>3</v>
      </c>
      <c r="K15" s="327">
        <v>2736</v>
      </c>
      <c r="L15" s="327">
        <v>1.5032967032967033</v>
      </c>
      <c r="M15" s="327">
        <v>912</v>
      </c>
      <c r="N15" s="327"/>
      <c r="O15" s="327"/>
      <c r="P15" s="374"/>
      <c r="Q15" s="328"/>
    </row>
    <row r="16" spans="1:17" ht="14.4" customHeight="1" x14ac:dyDescent="0.3">
      <c r="A16" s="323" t="s">
        <v>761</v>
      </c>
      <c r="B16" s="324" t="s">
        <v>684</v>
      </c>
      <c r="C16" s="324" t="s">
        <v>681</v>
      </c>
      <c r="D16" s="324" t="s">
        <v>716</v>
      </c>
      <c r="E16" s="324" t="s">
        <v>717</v>
      </c>
      <c r="F16" s="327"/>
      <c r="G16" s="327"/>
      <c r="H16" s="327"/>
      <c r="I16" s="327"/>
      <c r="J16" s="327">
        <v>2</v>
      </c>
      <c r="K16" s="327">
        <v>2400</v>
      </c>
      <c r="L16" s="327"/>
      <c r="M16" s="327">
        <v>1200</v>
      </c>
      <c r="N16" s="327"/>
      <c r="O16" s="327"/>
      <c r="P16" s="374"/>
      <c r="Q16" s="328"/>
    </row>
    <row r="17" spans="1:17" ht="14.4" customHeight="1" x14ac:dyDescent="0.3">
      <c r="A17" s="323" t="s">
        <v>761</v>
      </c>
      <c r="B17" s="324" t="s">
        <v>684</v>
      </c>
      <c r="C17" s="324" t="s">
        <v>681</v>
      </c>
      <c r="D17" s="324" t="s">
        <v>727</v>
      </c>
      <c r="E17" s="324" t="s">
        <v>728</v>
      </c>
      <c r="F17" s="327"/>
      <c r="G17" s="327"/>
      <c r="H17" s="327"/>
      <c r="I17" s="327"/>
      <c r="J17" s="327">
        <v>1</v>
      </c>
      <c r="K17" s="327">
        <v>65</v>
      </c>
      <c r="L17" s="327"/>
      <c r="M17" s="327">
        <v>65</v>
      </c>
      <c r="N17" s="327">
        <v>2</v>
      </c>
      <c r="O17" s="327">
        <v>130</v>
      </c>
      <c r="P17" s="374"/>
      <c r="Q17" s="328">
        <v>65</v>
      </c>
    </row>
    <row r="18" spans="1:17" ht="14.4" customHeight="1" x14ac:dyDescent="0.3">
      <c r="A18" s="323" t="s">
        <v>761</v>
      </c>
      <c r="B18" s="324" t="s">
        <v>684</v>
      </c>
      <c r="C18" s="324" t="s">
        <v>681</v>
      </c>
      <c r="D18" s="324" t="s">
        <v>729</v>
      </c>
      <c r="E18" s="324" t="s">
        <v>730</v>
      </c>
      <c r="F18" s="327"/>
      <c r="G18" s="327"/>
      <c r="H18" s="327"/>
      <c r="I18" s="327"/>
      <c r="J18" s="327">
        <v>4</v>
      </c>
      <c r="K18" s="327">
        <v>1576</v>
      </c>
      <c r="L18" s="327"/>
      <c r="M18" s="327">
        <v>394</v>
      </c>
      <c r="N18" s="327">
        <v>1</v>
      </c>
      <c r="O18" s="327">
        <v>396</v>
      </c>
      <c r="P18" s="374"/>
      <c r="Q18" s="328">
        <v>396</v>
      </c>
    </row>
    <row r="19" spans="1:17" ht="14.4" customHeight="1" x14ac:dyDescent="0.3">
      <c r="A19" s="323" t="s">
        <v>761</v>
      </c>
      <c r="B19" s="324" t="s">
        <v>684</v>
      </c>
      <c r="C19" s="324" t="s">
        <v>681</v>
      </c>
      <c r="D19" s="324" t="s">
        <v>731</v>
      </c>
      <c r="E19" s="324" t="s">
        <v>732</v>
      </c>
      <c r="F19" s="327"/>
      <c r="G19" s="327"/>
      <c r="H19" s="327"/>
      <c r="I19" s="327"/>
      <c r="J19" s="327">
        <v>4</v>
      </c>
      <c r="K19" s="327">
        <v>5764</v>
      </c>
      <c r="L19" s="327"/>
      <c r="M19" s="327">
        <v>1441</v>
      </c>
      <c r="N19" s="327">
        <v>1</v>
      </c>
      <c r="O19" s="327">
        <v>1447</v>
      </c>
      <c r="P19" s="374"/>
      <c r="Q19" s="328">
        <v>1447</v>
      </c>
    </row>
    <row r="20" spans="1:17" ht="14.4" customHeight="1" x14ac:dyDescent="0.3">
      <c r="A20" s="323" t="s">
        <v>761</v>
      </c>
      <c r="B20" s="324" t="s">
        <v>684</v>
      </c>
      <c r="C20" s="324" t="s">
        <v>681</v>
      </c>
      <c r="D20" s="324" t="s">
        <v>733</v>
      </c>
      <c r="E20" s="324" t="s">
        <v>734</v>
      </c>
      <c r="F20" s="327">
        <v>2</v>
      </c>
      <c r="G20" s="327">
        <v>2448</v>
      </c>
      <c r="H20" s="327">
        <v>1</v>
      </c>
      <c r="I20" s="327">
        <v>1224</v>
      </c>
      <c r="J20" s="327">
        <v>3</v>
      </c>
      <c r="K20" s="327">
        <v>3684</v>
      </c>
      <c r="L20" s="327">
        <v>1.5049019607843137</v>
      </c>
      <c r="M20" s="327">
        <v>1228</v>
      </c>
      <c r="N20" s="327">
        <v>3</v>
      </c>
      <c r="O20" s="327">
        <v>3702</v>
      </c>
      <c r="P20" s="374">
        <v>1.5122549019607843</v>
      </c>
      <c r="Q20" s="328">
        <v>1234</v>
      </c>
    </row>
    <row r="21" spans="1:17" ht="14.4" customHeight="1" x14ac:dyDescent="0.3">
      <c r="A21" s="323" t="s">
        <v>761</v>
      </c>
      <c r="B21" s="324" t="s">
        <v>684</v>
      </c>
      <c r="C21" s="324" t="s">
        <v>681</v>
      </c>
      <c r="D21" s="324" t="s">
        <v>735</v>
      </c>
      <c r="E21" s="324" t="s">
        <v>736</v>
      </c>
      <c r="F21" s="327">
        <v>2</v>
      </c>
      <c r="G21" s="327">
        <v>6110</v>
      </c>
      <c r="H21" s="327">
        <v>1</v>
      </c>
      <c r="I21" s="327">
        <v>3055</v>
      </c>
      <c r="J21" s="327">
        <v>3</v>
      </c>
      <c r="K21" s="327">
        <v>9195</v>
      </c>
      <c r="L21" s="327">
        <v>1.5049099836333879</v>
      </c>
      <c r="M21" s="327">
        <v>3065</v>
      </c>
      <c r="N21" s="327">
        <v>3</v>
      </c>
      <c r="O21" s="327">
        <v>9234</v>
      </c>
      <c r="P21" s="374">
        <v>1.5112929623567921</v>
      </c>
      <c r="Q21" s="328">
        <v>3078</v>
      </c>
    </row>
    <row r="22" spans="1:17" ht="14.4" customHeight="1" x14ac:dyDescent="0.3">
      <c r="A22" s="323" t="s">
        <v>761</v>
      </c>
      <c r="B22" s="324" t="s">
        <v>684</v>
      </c>
      <c r="C22" s="324" t="s">
        <v>681</v>
      </c>
      <c r="D22" s="324" t="s">
        <v>737</v>
      </c>
      <c r="E22" s="324" t="s">
        <v>738</v>
      </c>
      <c r="F22" s="327"/>
      <c r="G22" s="327"/>
      <c r="H22" s="327"/>
      <c r="I22" s="327"/>
      <c r="J22" s="327">
        <v>2</v>
      </c>
      <c r="K22" s="327">
        <v>32</v>
      </c>
      <c r="L22" s="327"/>
      <c r="M22" s="327">
        <v>16</v>
      </c>
      <c r="N22" s="327">
        <v>2</v>
      </c>
      <c r="O22" s="327">
        <v>32</v>
      </c>
      <c r="P22" s="374"/>
      <c r="Q22" s="328">
        <v>16</v>
      </c>
    </row>
    <row r="23" spans="1:17" ht="14.4" customHeight="1" x14ac:dyDescent="0.3">
      <c r="A23" s="323" t="s">
        <v>762</v>
      </c>
      <c r="B23" s="324" t="s">
        <v>680</v>
      </c>
      <c r="C23" s="324" t="s">
        <v>681</v>
      </c>
      <c r="D23" s="324" t="s">
        <v>682</v>
      </c>
      <c r="E23" s="324" t="s">
        <v>683</v>
      </c>
      <c r="F23" s="327">
        <v>1</v>
      </c>
      <c r="G23" s="327">
        <v>10505</v>
      </c>
      <c r="H23" s="327">
        <v>1</v>
      </c>
      <c r="I23" s="327">
        <v>10505</v>
      </c>
      <c r="J23" s="327">
        <v>1</v>
      </c>
      <c r="K23" s="327">
        <v>10545</v>
      </c>
      <c r="L23" s="327">
        <v>1.0038077106139933</v>
      </c>
      <c r="M23" s="327">
        <v>10545</v>
      </c>
      <c r="N23" s="327">
        <v>1</v>
      </c>
      <c r="O23" s="327">
        <v>10595</v>
      </c>
      <c r="P23" s="374">
        <v>1.008567348881485</v>
      </c>
      <c r="Q23" s="328">
        <v>10595</v>
      </c>
    </row>
    <row r="24" spans="1:17" ht="14.4" customHeight="1" x14ac:dyDescent="0.3">
      <c r="A24" s="323" t="s">
        <v>762</v>
      </c>
      <c r="B24" s="324" t="s">
        <v>684</v>
      </c>
      <c r="C24" s="324" t="s">
        <v>681</v>
      </c>
      <c r="D24" s="324" t="s">
        <v>687</v>
      </c>
      <c r="E24" s="324" t="s">
        <v>688</v>
      </c>
      <c r="F24" s="327">
        <v>5</v>
      </c>
      <c r="G24" s="327">
        <v>625</v>
      </c>
      <c r="H24" s="327">
        <v>1</v>
      </c>
      <c r="I24" s="327">
        <v>125</v>
      </c>
      <c r="J24" s="327">
        <v>5</v>
      </c>
      <c r="K24" s="327">
        <v>625</v>
      </c>
      <c r="L24" s="327">
        <v>1</v>
      </c>
      <c r="M24" s="327">
        <v>125</v>
      </c>
      <c r="N24" s="327">
        <v>4</v>
      </c>
      <c r="O24" s="327">
        <v>504</v>
      </c>
      <c r="P24" s="374">
        <v>0.80640000000000001</v>
      </c>
      <c r="Q24" s="328">
        <v>126</v>
      </c>
    </row>
    <row r="25" spans="1:17" ht="14.4" customHeight="1" x14ac:dyDescent="0.3">
      <c r="A25" s="323" t="s">
        <v>762</v>
      </c>
      <c r="B25" s="324" t="s">
        <v>684</v>
      </c>
      <c r="C25" s="324" t="s">
        <v>681</v>
      </c>
      <c r="D25" s="324" t="s">
        <v>691</v>
      </c>
      <c r="E25" s="324" t="s">
        <v>692</v>
      </c>
      <c r="F25" s="327">
        <v>2</v>
      </c>
      <c r="G25" s="327">
        <v>2430</v>
      </c>
      <c r="H25" s="327">
        <v>1</v>
      </c>
      <c r="I25" s="327">
        <v>1215</v>
      </c>
      <c r="J25" s="327"/>
      <c r="K25" s="327"/>
      <c r="L25" s="327"/>
      <c r="M25" s="327"/>
      <c r="N25" s="327">
        <v>2</v>
      </c>
      <c r="O25" s="327">
        <v>2440</v>
      </c>
      <c r="P25" s="374">
        <v>1.0041152263374487</v>
      </c>
      <c r="Q25" s="328">
        <v>1220</v>
      </c>
    </row>
    <row r="26" spans="1:17" ht="14.4" customHeight="1" x14ac:dyDescent="0.3">
      <c r="A26" s="323" t="s">
        <v>762</v>
      </c>
      <c r="B26" s="324" t="s">
        <v>684</v>
      </c>
      <c r="C26" s="324" t="s">
        <v>681</v>
      </c>
      <c r="D26" s="324" t="s">
        <v>693</v>
      </c>
      <c r="E26" s="324" t="s">
        <v>694</v>
      </c>
      <c r="F26" s="327">
        <v>73</v>
      </c>
      <c r="G26" s="327">
        <v>99791</v>
      </c>
      <c r="H26" s="327">
        <v>1</v>
      </c>
      <c r="I26" s="327">
        <v>1367</v>
      </c>
      <c r="J26" s="327">
        <v>40</v>
      </c>
      <c r="K26" s="327">
        <v>54840</v>
      </c>
      <c r="L26" s="327">
        <v>0.54954855648304957</v>
      </c>
      <c r="M26" s="327">
        <v>1371</v>
      </c>
      <c r="N26" s="327">
        <v>56</v>
      </c>
      <c r="O26" s="327">
        <v>77000</v>
      </c>
      <c r="P26" s="374">
        <v>0.77161267048130588</v>
      </c>
      <c r="Q26" s="328">
        <v>1375</v>
      </c>
    </row>
    <row r="27" spans="1:17" ht="14.4" customHeight="1" x14ac:dyDescent="0.3">
      <c r="A27" s="323" t="s">
        <v>762</v>
      </c>
      <c r="B27" s="324" t="s">
        <v>684</v>
      </c>
      <c r="C27" s="324" t="s">
        <v>681</v>
      </c>
      <c r="D27" s="324" t="s">
        <v>695</v>
      </c>
      <c r="E27" s="324" t="s">
        <v>696</v>
      </c>
      <c r="F27" s="327">
        <v>35</v>
      </c>
      <c r="G27" s="327">
        <v>80640</v>
      </c>
      <c r="H27" s="327">
        <v>1</v>
      </c>
      <c r="I27" s="327">
        <v>2304</v>
      </c>
      <c r="J27" s="327">
        <v>17</v>
      </c>
      <c r="K27" s="327">
        <v>39270</v>
      </c>
      <c r="L27" s="327">
        <v>0.48697916666666669</v>
      </c>
      <c r="M27" s="327">
        <v>2310</v>
      </c>
      <c r="N27" s="327">
        <v>26</v>
      </c>
      <c r="O27" s="327">
        <v>60294</v>
      </c>
      <c r="P27" s="374">
        <v>0.74769345238095242</v>
      </c>
      <c r="Q27" s="328">
        <v>2319</v>
      </c>
    </row>
    <row r="28" spans="1:17" ht="14.4" customHeight="1" x14ac:dyDescent="0.3">
      <c r="A28" s="323" t="s">
        <v>762</v>
      </c>
      <c r="B28" s="324" t="s">
        <v>684</v>
      </c>
      <c r="C28" s="324" t="s">
        <v>681</v>
      </c>
      <c r="D28" s="324" t="s">
        <v>697</v>
      </c>
      <c r="E28" s="324" t="s">
        <v>698</v>
      </c>
      <c r="F28" s="327">
        <v>4</v>
      </c>
      <c r="G28" s="327">
        <v>8784</v>
      </c>
      <c r="H28" s="327">
        <v>1</v>
      </c>
      <c r="I28" s="327">
        <v>2196</v>
      </c>
      <c r="J28" s="327"/>
      <c r="K28" s="327"/>
      <c r="L28" s="327"/>
      <c r="M28" s="327"/>
      <c r="N28" s="327">
        <v>6</v>
      </c>
      <c r="O28" s="327">
        <v>13278</v>
      </c>
      <c r="P28" s="374">
        <v>1.5116120218579234</v>
      </c>
      <c r="Q28" s="328">
        <v>2213</v>
      </c>
    </row>
    <row r="29" spans="1:17" ht="14.4" customHeight="1" x14ac:dyDescent="0.3">
      <c r="A29" s="323" t="s">
        <v>762</v>
      </c>
      <c r="B29" s="324" t="s">
        <v>684</v>
      </c>
      <c r="C29" s="324" t="s">
        <v>681</v>
      </c>
      <c r="D29" s="324" t="s">
        <v>699</v>
      </c>
      <c r="E29" s="324" t="s">
        <v>700</v>
      </c>
      <c r="F29" s="327">
        <v>2</v>
      </c>
      <c r="G29" s="327">
        <v>1366</v>
      </c>
      <c r="H29" s="327">
        <v>1</v>
      </c>
      <c r="I29" s="327">
        <v>683</v>
      </c>
      <c r="J29" s="327">
        <v>29</v>
      </c>
      <c r="K29" s="327">
        <v>19865</v>
      </c>
      <c r="L29" s="327">
        <v>14.542459736456808</v>
      </c>
      <c r="M29" s="327">
        <v>685</v>
      </c>
      <c r="N29" s="327">
        <v>40</v>
      </c>
      <c r="O29" s="327">
        <v>27520</v>
      </c>
      <c r="P29" s="374">
        <v>20.14641288433382</v>
      </c>
      <c r="Q29" s="328">
        <v>688</v>
      </c>
    </row>
    <row r="30" spans="1:17" ht="14.4" customHeight="1" x14ac:dyDescent="0.3">
      <c r="A30" s="323" t="s">
        <v>762</v>
      </c>
      <c r="B30" s="324" t="s">
        <v>684</v>
      </c>
      <c r="C30" s="324" t="s">
        <v>681</v>
      </c>
      <c r="D30" s="324" t="s">
        <v>701</v>
      </c>
      <c r="E30" s="324" t="s">
        <v>702</v>
      </c>
      <c r="F30" s="327">
        <v>2</v>
      </c>
      <c r="G30" s="327">
        <v>2060</v>
      </c>
      <c r="H30" s="327">
        <v>1</v>
      </c>
      <c r="I30" s="327">
        <v>1030</v>
      </c>
      <c r="J30" s="327">
        <v>3</v>
      </c>
      <c r="K30" s="327">
        <v>3096</v>
      </c>
      <c r="L30" s="327">
        <v>1.5029126213592232</v>
      </c>
      <c r="M30" s="327">
        <v>1032</v>
      </c>
      <c r="N30" s="327">
        <v>1</v>
      </c>
      <c r="O30" s="327">
        <v>1035</v>
      </c>
      <c r="P30" s="374">
        <v>0.50242718446601942</v>
      </c>
      <c r="Q30" s="328">
        <v>1035</v>
      </c>
    </row>
    <row r="31" spans="1:17" ht="14.4" customHeight="1" x14ac:dyDescent="0.3">
      <c r="A31" s="323" t="s">
        <v>762</v>
      </c>
      <c r="B31" s="324" t="s">
        <v>684</v>
      </c>
      <c r="C31" s="324" t="s">
        <v>681</v>
      </c>
      <c r="D31" s="324" t="s">
        <v>703</v>
      </c>
      <c r="E31" s="324" t="s">
        <v>704</v>
      </c>
      <c r="F31" s="327">
        <v>140</v>
      </c>
      <c r="G31" s="327">
        <v>76860</v>
      </c>
      <c r="H31" s="327">
        <v>1</v>
      </c>
      <c r="I31" s="327">
        <v>549</v>
      </c>
      <c r="J31" s="327">
        <v>49</v>
      </c>
      <c r="K31" s="327">
        <v>26901</v>
      </c>
      <c r="L31" s="327">
        <v>0.35</v>
      </c>
      <c r="M31" s="327">
        <v>549</v>
      </c>
      <c r="N31" s="327">
        <v>71</v>
      </c>
      <c r="O31" s="327">
        <v>39050</v>
      </c>
      <c r="P31" s="374">
        <v>0.50806661462399172</v>
      </c>
      <c r="Q31" s="328">
        <v>550</v>
      </c>
    </row>
    <row r="32" spans="1:17" ht="14.4" customHeight="1" x14ac:dyDescent="0.3">
      <c r="A32" s="323" t="s">
        <v>762</v>
      </c>
      <c r="B32" s="324" t="s">
        <v>684</v>
      </c>
      <c r="C32" s="324" t="s">
        <v>681</v>
      </c>
      <c r="D32" s="324" t="s">
        <v>705</v>
      </c>
      <c r="E32" s="324" t="s">
        <v>706</v>
      </c>
      <c r="F32" s="327">
        <v>2</v>
      </c>
      <c r="G32" s="327">
        <v>850</v>
      </c>
      <c r="H32" s="327">
        <v>1</v>
      </c>
      <c r="I32" s="327">
        <v>425</v>
      </c>
      <c r="J32" s="327">
        <v>7</v>
      </c>
      <c r="K32" s="327">
        <v>2975</v>
      </c>
      <c r="L32" s="327">
        <v>3.5</v>
      </c>
      <c r="M32" s="327">
        <v>425</v>
      </c>
      <c r="N32" s="327"/>
      <c r="O32" s="327"/>
      <c r="P32" s="374"/>
      <c r="Q32" s="328"/>
    </row>
    <row r="33" spans="1:17" ht="14.4" customHeight="1" x14ac:dyDescent="0.3">
      <c r="A33" s="323" t="s">
        <v>762</v>
      </c>
      <c r="B33" s="324" t="s">
        <v>684</v>
      </c>
      <c r="C33" s="324" t="s">
        <v>681</v>
      </c>
      <c r="D33" s="324" t="s">
        <v>707</v>
      </c>
      <c r="E33" s="324" t="s">
        <v>708</v>
      </c>
      <c r="F33" s="327">
        <v>26</v>
      </c>
      <c r="G33" s="327">
        <v>95706</v>
      </c>
      <c r="H33" s="327">
        <v>1</v>
      </c>
      <c r="I33" s="327">
        <v>3681</v>
      </c>
      <c r="J33" s="327">
        <v>23</v>
      </c>
      <c r="K33" s="327">
        <v>84847</v>
      </c>
      <c r="L33" s="327">
        <v>0.88653793910517631</v>
      </c>
      <c r="M33" s="327">
        <v>3689</v>
      </c>
      <c r="N33" s="327">
        <v>26</v>
      </c>
      <c r="O33" s="327">
        <v>96148</v>
      </c>
      <c r="P33" s="374">
        <v>1.0046183102417821</v>
      </c>
      <c r="Q33" s="328">
        <v>3698</v>
      </c>
    </row>
    <row r="34" spans="1:17" ht="14.4" customHeight="1" x14ac:dyDescent="0.3">
      <c r="A34" s="323" t="s">
        <v>762</v>
      </c>
      <c r="B34" s="324" t="s">
        <v>684</v>
      </c>
      <c r="C34" s="324" t="s">
        <v>681</v>
      </c>
      <c r="D34" s="324" t="s">
        <v>709</v>
      </c>
      <c r="E34" s="324" t="s">
        <v>700</v>
      </c>
      <c r="F34" s="327">
        <v>45</v>
      </c>
      <c r="G34" s="327">
        <v>19665</v>
      </c>
      <c r="H34" s="327">
        <v>1</v>
      </c>
      <c r="I34" s="327">
        <v>437</v>
      </c>
      <c r="J34" s="327">
        <v>3</v>
      </c>
      <c r="K34" s="327">
        <v>1311</v>
      </c>
      <c r="L34" s="327">
        <v>6.6666666666666666E-2</v>
      </c>
      <c r="M34" s="327">
        <v>437</v>
      </c>
      <c r="N34" s="327">
        <v>1</v>
      </c>
      <c r="O34" s="327">
        <v>438</v>
      </c>
      <c r="P34" s="374">
        <v>2.2273073989321129E-2</v>
      </c>
      <c r="Q34" s="328">
        <v>438</v>
      </c>
    </row>
    <row r="35" spans="1:17" ht="14.4" customHeight="1" x14ac:dyDescent="0.3">
      <c r="A35" s="323" t="s">
        <v>762</v>
      </c>
      <c r="B35" s="324" t="s">
        <v>684</v>
      </c>
      <c r="C35" s="324" t="s">
        <v>681</v>
      </c>
      <c r="D35" s="324" t="s">
        <v>710</v>
      </c>
      <c r="E35" s="324" t="s">
        <v>711</v>
      </c>
      <c r="F35" s="327"/>
      <c r="G35" s="327"/>
      <c r="H35" s="327"/>
      <c r="I35" s="327"/>
      <c r="J35" s="327"/>
      <c r="K35" s="327"/>
      <c r="L35" s="327"/>
      <c r="M35" s="327"/>
      <c r="N35" s="327">
        <v>1</v>
      </c>
      <c r="O35" s="327">
        <v>1607</v>
      </c>
      <c r="P35" s="374"/>
      <c r="Q35" s="328">
        <v>1607</v>
      </c>
    </row>
    <row r="36" spans="1:17" ht="14.4" customHeight="1" x14ac:dyDescent="0.3">
      <c r="A36" s="323" t="s">
        <v>762</v>
      </c>
      <c r="B36" s="324" t="s">
        <v>684</v>
      </c>
      <c r="C36" s="324" t="s">
        <v>681</v>
      </c>
      <c r="D36" s="324" t="s">
        <v>713</v>
      </c>
      <c r="E36" s="324" t="s">
        <v>694</v>
      </c>
      <c r="F36" s="327"/>
      <c r="G36" s="327"/>
      <c r="H36" s="327"/>
      <c r="I36" s="327"/>
      <c r="J36" s="327">
        <v>11</v>
      </c>
      <c r="K36" s="327">
        <v>9141</v>
      </c>
      <c r="L36" s="327"/>
      <c r="M36" s="327">
        <v>831</v>
      </c>
      <c r="N36" s="327"/>
      <c r="O36" s="327"/>
      <c r="P36" s="374"/>
      <c r="Q36" s="328"/>
    </row>
    <row r="37" spans="1:17" ht="14.4" customHeight="1" x14ac:dyDescent="0.3">
      <c r="A37" s="323" t="s">
        <v>762</v>
      </c>
      <c r="B37" s="324" t="s">
        <v>684</v>
      </c>
      <c r="C37" s="324" t="s">
        <v>681</v>
      </c>
      <c r="D37" s="324" t="s">
        <v>714</v>
      </c>
      <c r="E37" s="324" t="s">
        <v>715</v>
      </c>
      <c r="F37" s="327"/>
      <c r="G37" s="327"/>
      <c r="H37" s="327"/>
      <c r="I37" s="327"/>
      <c r="J37" s="327">
        <v>2</v>
      </c>
      <c r="K37" s="327">
        <v>3194</v>
      </c>
      <c r="L37" s="327"/>
      <c r="M37" s="327">
        <v>1597</v>
      </c>
      <c r="N37" s="327"/>
      <c r="O37" s="327"/>
      <c r="P37" s="374"/>
      <c r="Q37" s="328"/>
    </row>
    <row r="38" spans="1:17" ht="14.4" customHeight="1" x14ac:dyDescent="0.3">
      <c r="A38" s="323" t="s">
        <v>762</v>
      </c>
      <c r="B38" s="324" t="s">
        <v>684</v>
      </c>
      <c r="C38" s="324" t="s">
        <v>681</v>
      </c>
      <c r="D38" s="324" t="s">
        <v>725</v>
      </c>
      <c r="E38" s="324" t="s">
        <v>726</v>
      </c>
      <c r="F38" s="327"/>
      <c r="G38" s="327"/>
      <c r="H38" s="327"/>
      <c r="I38" s="327"/>
      <c r="J38" s="327"/>
      <c r="K38" s="327"/>
      <c r="L38" s="327"/>
      <c r="M38" s="327"/>
      <c r="N38" s="327">
        <v>4</v>
      </c>
      <c r="O38" s="327">
        <v>3276</v>
      </c>
      <c r="P38" s="374"/>
      <c r="Q38" s="328">
        <v>819</v>
      </c>
    </row>
    <row r="39" spans="1:17" ht="14.4" customHeight="1" x14ac:dyDescent="0.3">
      <c r="A39" s="323" t="s">
        <v>762</v>
      </c>
      <c r="B39" s="324" t="s">
        <v>684</v>
      </c>
      <c r="C39" s="324" t="s">
        <v>681</v>
      </c>
      <c r="D39" s="324" t="s">
        <v>727</v>
      </c>
      <c r="E39" s="324" t="s">
        <v>728</v>
      </c>
      <c r="F39" s="327">
        <v>5</v>
      </c>
      <c r="G39" s="327">
        <v>325</v>
      </c>
      <c r="H39" s="327">
        <v>1</v>
      </c>
      <c r="I39" s="327">
        <v>65</v>
      </c>
      <c r="J39" s="327">
        <v>29</v>
      </c>
      <c r="K39" s="327">
        <v>1885</v>
      </c>
      <c r="L39" s="327">
        <v>5.8</v>
      </c>
      <c r="M39" s="327">
        <v>65</v>
      </c>
      <c r="N39" s="327">
        <v>41</v>
      </c>
      <c r="O39" s="327">
        <v>2665</v>
      </c>
      <c r="P39" s="374">
        <v>8.1999999999999993</v>
      </c>
      <c r="Q39" s="328">
        <v>65</v>
      </c>
    </row>
    <row r="40" spans="1:17" ht="14.4" customHeight="1" x14ac:dyDescent="0.3">
      <c r="A40" s="323" t="s">
        <v>762</v>
      </c>
      <c r="B40" s="324" t="s">
        <v>684</v>
      </c>
      <c r="C40" s="324" t="s">
        <v>681</v>
      </c>
      <c r="D40" s="324" t="s">
        <v>729</v>
      </c>
      <c r="E40" s="324" t="s">
        <v>730</v>
      </c>
      <c r="F40" s="327">
        <v>4</v>
      </c>
      <c r="G40" s="327">
        <v>1568</v>
      </c>
      <c r="H40" s="327">
        <v>1</v>
      </c>
      <c r="I40" s="327">
        <v>392</v>
      </c>
      <c r="J40" s="327">
        <v>3</v>
      </c>
      <c r="K40" s="327">
        <v>1182</v>
      </c>
      <c r="L40" s="327">
        <v>0.75382653061224492</v>
      </c>
      <c r="M40" s="327">
        <v>394</v>
      </c>
      <c r="N40" s="327">
        <v>3</v>
      </c>
      <c r="O40" s="327">
        <v>1188</v>
      </c>
      <c r="P40" s="374">
        <v>0.75765306122448983</v>
      </c>
      <c r="Q40" s="328">
        <v>396</v>
      </c>
    </row>
    <row r="41" spans="1:17" ht="14.4" customHeight="1" x14ac:dyDescent="0.3">
      <c r="A41" s="323" t="s">
        <v>762</v>
      </c>
      <c r="B41" s="324" t="s">
        <v>684</v>
      </c>
      <c r="C41" s="324" t="s">
        <v>681</v>
      </c>
      <c r="D41" s="324" t="s">
        <v>731</v>
      </c>
      <c r="E41" s="324" t="s">
        <v>732</v>
      </c>
      <c r="F41" s="327">
        <v>4</v>
      </c>
      <c r="G41" s="327">
        <v>5748</v>
      </c>
      <c r="H41" s="327">
        <v>1</v>
      </c>
      <c r="I41" s="327">
        <v>1437</v>
      </c>
      <c r="J41" s="327">
        <v>3</v>
      </c>
      <c r="K41" s="327">
        <v>4323</v>
      </c>
      <c r="L41" s="327">
        <v>0.7520876826722338</v>
      </c>
      <c r="M41" s="327">
        <v>1441</v>
      </c>
      <c r="N41" s="327">
        <v>3</v>
      </c>
      <c r="O41" s="327">
        <v>4341</v>
      </c>
      <c r="P41" s="374">
        <v>0.75521920668058451</v>
      </c>
      <c r="Q41" s="328">
        <v>1447</v>
      </c>
    </row>
    <row r="42" spans="1:17" ht="14.4" customHeight="1" x14ac:dyDescent="0.3">
      <c r="A42" s="323" t="s">
        <v>762</v>
      </c>
      <c r="B42" s="324" t="s">
        <v>684</v>
      </c>
      <c r="C42" s="324" t="s">
        <v>681</v>
      </c>
      <c r="D42" s="324" t="s">
        <v>733</v>
      </c>
      <c r="E42" s="324" t="s">
        <v>734</v>
      </c>
      <c r="F42" s="327"/>
      <c r="G42" s="327"/>
      <c r="H42" s="327"/>
      <c r="I42" s="327"/>
      <c r="J42" s="327">
        <v>1</v>
      </c>
      <c r="K42" s="327">
        <v>1228</v>
      </c>
      <c r="L42" s="327"/>
      <c r="M42" s="327">
        <v>1228</v>
      </c>
      <c r="N42" s="327">
        <v>1</v>
      </c>
      <c r="O42" s="327">
        <v>1234</v>
      </c>
      <c r="P42" s="374"/>
      <c r="Q42" s="328">
        <v>1234</v>
      </c>
    </row>
    <row r="43" spans="1:17" ht="14.4" customHeight="1" x14ac:dyDescent="0.3">
      <c r="A43" s="323" t="s">
        <v>762</v>
      </c>
      <c r="B43" s="324" t="s">
        <v>684</v>
      </c>
      <c r="C43" s="324" t="s">
        <v>681</v>
      </c>
      <c r="D43" s="324" t="s">
        <v>735</v>
      </c>
      <c r="E43" s="324" t="s">
        <v>736</v>
      </c>
      <c r="F43" s="327"/>
      <c r="G43" s="327"/>
      <c r="H43" s="327"/>
      <c r="I43" s="327"/>
      <c r="J43" s="327">
        <v>1</v>
      </c>
      <c r="K43" s="327">
        <v>3065</v>
      </c>
      <c r="L43" s="327"/>
      <c r="M43" s="327">
        <v>3065</v>
      </c>
      <c r="N43" s="327">
        <v>1</v>
      </c>
      <c r="O43" s="327">
        <v>3078</v>
      </c>
      <c r="P43" s="374"/>
      <c r="Q43" s="328">
        <v>3078</v>
      </c>
    </row>
    <row r="44" spans="1:17" ht="14.4" customHeight="1" x14ac:dyDescent="0.3">
      <c r="A44" s="323" t="s">
        <v>762</v>
      </c>
      <c r="B44" s="324" t="s">
        <v>684</v>
      </c>
      <c r="C44" s="324" t="s">
        <v>681</v>
      </c>
      <c r="D44" s="324" t="s">
        <v>737</v>
      </c>
      <c r="E44" s="324" t="s">
        <v>738</v>
      </c>
      <c r="F44" s="327">
        <v>25</v>
      </c>
      <c r="G44" s="327">
        <v>400</v>
      </c>
      <c r="H44" s="327">
        <v>1</v>
      </c>
      <c r="I44" s="327">
        <v>16</v>
      </c>
      <c r="J44" s="327">
        <v>17</v>
      </c>
      <c r="K44" s="327">
        <v>272</v>
      </c>
      <c r="L44" s="327">
        <v>0.68</v>
      </c>
      <c r="M44" s="327">
        <v>16</v>
      </c>
      <c r="N44" s="327">
        <v>22</v>
      </c>
      <c r="O44" s="327">
        <v>352</v>
      </c>
      <c r="P44" s="374">
        <v>0.88</v>
      </c>
      <c r="Q44" s="328">
        <v>16</v>
      </c>
    </row>
    <row r="45" spans="1:17" ht="14.4" customHeight="1" x14ac:dyDescent="0.3">
      <c r="A45" s="323" t="s">
        <v>763</v>
      </c>
      <c r="B45" s="324" t="s">
        <v>684</v>
      </c>
      <c r="C45" s="324" t="s">
        <v>681</v>
      </c>
      <c r="D45" s="324" t="s">
        <v>687</v>
      </c>
      <c r="E45" s="324" t="s">
        <v>688</v>
      </c>
      <c r="F45" s="327">
        <v>2</v>
      </c>
      <c r="G45" s="327">
        <v>250</v>
      </c>
      <c r="H45" s="327">
        <v>1</v>
      </c>
      <c r="I45" s="327">
        <v>125</v>
      </c>
      <c r="J45" s="327">
        <v>5</v>
      </c>
      <c r="K45" s="327">
        <v>625</v>
      </c>
      <c r="L45" s="327">
        <v>2.5</v>
      </c>
      <c r="M45" s="327">
        <v>125</v>
      </c>
      <c r="N45" s="327">
        <v>6</v>
      </c>
      <c r="O45" s="327">
        <v>756</v>
      </c>
      <c r="P45" s="374">
        <v>3.024</v>
      </c>
      <c r="Q45" s="328">
        <v>126</v>
      </c>
    </row>
    <row r="46" spans="1:17" ht="14.4" customHeight="1" x14ac:dyDescent="0.3">
      <c r="A46" s="323" t="s">
        <v>763</v>
      </c>
      <c r="B46" s="324" t="s">
        <v>684</v>
      </c>
      <c r="C46" s="324" t="s">
        <v>681</v>
      </c>
      <c r="D46" s="324" t="s">
        <v>689</v>
      </c>
      <c r="E46" s="324" t="s">
        <v>690</v>
      </c>
      <c r="F46" s="327"/>
      <c r="G46" s="327"/>
      <c r="H46" s="327"/>
      <c r="I46" s="327"/>
      <c r="J46" s="327"/>
      <c r="K46" s="327"/>
      <c r="L46" s="327"/>
      <c r="M46" s="327"/>
      <c r="N46" s="327">
        <v>2</v>
      </c>
      <c r="O46" s="327">
        <v>452</v>
      </c>
      <c r="P46" s="374"/>
      <c r="Q46" s="328">
        <v>226</v>
      </c>
    </row>
    <row r="47" spans="1:17" ht="14.4" customHeight="1" x14ac:dyDescent="0.3">
      <c r="A47" s="323" t="s">
        <v>763</v>
      </c>
      <c r="B47" s="324" t="s">
        <v>684</v>
      </c>
      <c r="C47" s="324" t="s">
        <v>681</v>
      </c>
      <c r="D47" s="324" t="s">
        <v>691</v>
      </c>
      <c r="E47" s="324" t="s">
        <v>692</v>
      </c>
      <c r="F47" s="327">
        <v>6</v>
      </c>
      <c r="G47" s="327">
        <v>7290</v>
      </c>
      <c r="H47" s="327">
        <v>1</v>
      </c>
      <c r="I47" s="327">
        <v>1215</v>
      </c>
      <c r="J47" s="327">
        <v>11</v>
      </c>
      <c r="K47" s="327">
        <v>13387</v>
      </c>
      <c r="L47" s="327">
        <v>1.8363511659807956</v>
      </c>
      <c r="M47" s="327">
        <v>1217</v>
      </c>
      <c r="N47" s="327"/>
      <c r="O47" s="327"/>
      <c r="P47" s="374"/>
      <c r="Q47" s="328"/>
    </row>
    <row r="48" spans="1:17" ht="14.4" customHeight="1" x14ac:dyDescent="0.3">
      <c r="A48" s="323" t="s">
        <v>763</v>
      </c>
      <c r="B48" s="324" t="s">
        <v>684</v>
      </c>
      <c r="C48" s="324" t="s">
        <v>681</v>
      </c>
      <c r="D48" s="324" t="s">
        <v>693</v>
      </c>
      <c r="E48" s="324" t="s">
        <v>694</v>
      </c>
      <c r="F48" s="327">
        <v>59</v>
      </c>
      <c r="G48" s="327">
        <v>80653</v>
      </c>
      <c r="H48" s="327">
        <v>1</v>
      </c>
      <c r="I48" s="327">
        <v>1367</v>
      </c>
      <c r="J48" s="327">
        <v>46</v>
      </c>
      <c r="K48" s="327">
        <v>63066</v>
      </c>
      <c r="L48" s="327">
        <v>0.78194239519918662</v>
      </c>
      <c r="M48" s="327">
        <v>1371</v>
      </c>
      <c r="N48" s="327">
        <v>69</v>
      </c>
      <c r="O48" s="327">
        <v>94875</v>
      </c>
      <c r="P48" s="374">
        <v>1.1763356601738311</v>
      </c>
      <c r="Q48" s="328">
        <v>1375</v>
      </c>
    </row>
    <row r="49" spans="1:17" ht="14.4" customHeight="1" x14ac:dyDescent="0.3">
      <c r="A49" s="323" t="s">
        <v>763</v>
      </c>
      <c r="B49" s="324" t="s">
        <v>684</v>
      </c>
      <c r="C49" s="324" t="s">
        <v>681</v>
      </c>
      <c r="D49" s="324" t="s">
        <v>695</v>
      </c>
      <c r="E49" s="324" t="s">
        <v>696</v>
      </c>
      <c r="F49" s="327">
        <v>21</v>
      </c>
      <c r="G49" s="327">
        <v>48384</v>
      </c>
      <c r="H49" s="327">
        <v>1</v>
      </c>
      <c r="I49" s="327">
        <v>2304</v>
      </c>
      <c r="J49" s="327">
        <v>22</v>
      </c>
      <c r="K49" s="327">
        <v>50820</v>
      </c>
      <c r="L49" s="327">
        <v>1.0503472222222223</v>
      </c>
      <c r="M49" s="327">
        <v>2310</v>
      </c>
      <c r="N49" s="327">
        <v>30</v>
      </c>
      <c r="O49" s="327">
        <v>69570</v>
      </c>
      <c r="P49" s="374">
        <v>1.4378720238095237</v>
      </c>
      <c r="Q49" s="328">
        <v>2319</v>
      </c>
    </row>
    <row r="50" spans="1:17" ht="14.4" customHeight="1" x14ac:dyDescent="0.3">
      <c r="A50" s="323" t="s">
        <v>763</v>
      </c>
      <c r="B50" s="324" t="s">
        <v>684</v>
      </c>
      <c r="C50" s="324" t="s">
        <v>681</v>
      </c>
      <c r="D50" s="324" t="s">
        <v>697</v>
      </c>
      <c r="E50" s="324" t="s">
        <v>698</v>
      </c>
      <c r="F50" s="327"/>
      <c r="G50" s="327"/>
      <c r="H50" s="327"/>
      <c r="I50" s="327"/>
      <c r="J50" s="327">
        <v>2</v>
      </c>
      <c r="K50" s="327">
        <v>4408</v>
      </c>
      <c r="L50" s="327"/>
      <c r="M50" s="327">
        <v>2204</v>
      </c>
      <c r="N50" s="327">
        <v>19</v>
      </c>
      <c r="O50" s="327">
        <v>42047</v>
      </c>
      <c r="P50" s="374"/>
      <c r="Q50" s="328">
        <v>2213</v>
      </c>
    </row>
    <row r="51" spans="1:17" ht="14.4" customHeight="1" x14ac:dyDescent="0.3">
      <c r="A51" s="323" t="s">
        <v>763</v>
      </c>
      <c r="B51" s="324" t="s">
        <v>684</v>
      </c>
      <c r="C51" s="324" t="s">
        <v>681</v>
      </c>
      <c r="D51" s="324" t="s">
        <v>699</v>
      </c>
      <c r="E51" s="324" t="s">
        <v>700</v>
      </c>
      <c r="F51" s="327">
        <v>11</v>
      </c>
      <c r="G51" s="327">
        <v>7513</v>
      </c>
      <c r="H51" s="327">
        <v>1</v>
      </c>
      <c r="I51" s="327">
        <v>683</v>
      </c>
      <c r="J51" s="327">
        <v>34</v>
      </c>
      <c r="K51" s="327">
        <v>23290</v>
      </c>
      <c r="L51" s="327">
        <v>3.0999600692133633</v>
      </c>
      <c r="M51" s="327">
        <v>685</v>
      </c>
      <c r="N51" s="327">
        <v>59</v>
      </c>
      <c r="O51" s="327">
        <v>40592</v>
      </c>
      <c r="P51" s="374">
        <v>5.4029016371622518</v>
      </c>
      <c r="Q51" s="328">
        <v>688</v>
      </c>
    </row>
    <row r="52" spans="1:17" ht="14.4" customHeight="1" x14ac:dyDescent="0.3">
      <c r="A52" s="323" t="s">
        <v>763</v>
      </c>
      <c r="B52" s="324" t="s">
        <v>684</v>
      </c>
      <c r="C52" s="324" t="s">
        <v>681</v>
      </c>
      <c r="D52" s="324" t="s">
        <v>701</v>
      </c>
      <c r="E52" s="324" t="s">
        <v>702</v>
      </c>
      <c r="F52" s="327">
        <v>4</v>
      </c>
      <c r="G52" s="327">
        <v>4120</v>
      </c>
      <c r="H52" s="327">
        <v>1</v>
      </c>
      <c r="I52" s="327">
        <v>1030</v>
      </c>
      <c r="J52" s="327">
        <v>11</v>
      </c>
      <c r="K52" s="327">
        <v>11352</v>
      </c>
      <c r="L52" s="327">
        <v>2.7553398058252427</v>
      </c>
      <c r="M52" s="327">
        <v>1032</v>
      </c>
      <c r="N52" s="327">
        <v>1</v>
      </c>
      <c r="O52" s="327">
        <v>1035</v>
      </c>
      <c r="P52" s="374">
        <v>0.25121359223300971</v>
      </c>
      <c r="Q52" s="328">
        <v>1035</v>
      </c>
    </row>
    <row r="53" spans="1:17" ht="14.4" customHeight="1" x14ac:dyDescent="0.3">
      <c r="A53" s="323" t="s">
        <v>763</v>
      </c>
      <c r="B53" s="324" t="s">
        <v>684</v>
      </c>
      <c r="C53" s="324" t="s">
        <v>681</v>
      </c>
      <c r="D53" s="324" t="s">
        <v>703</v>
      </c>
      <c r="E53" s="324" t="s">
        <v>704</v>
      </c>
      <c r="F53" s="327">
        <v>74</v>
      </c>
      <c r="G53" s="327">
        <v>40626</v>
      </c>
      <c r="H53" s="327">
        <v>1</v>
      </c>
      <c r="I53" s="327">
        <v>549</v>
      </c>
      <c r="J53" s="327">
        <v>66</v>
      </c>
      <c r="K53" s="327">
        <v>36234</v>
      </c>
      <c r="L53" s="327">
        <v>0.89189189189189189</v>
      </c>
      <c r="M53" s="327">
        <v>549</v>
      </c>
      <c r="N53" s="327">
        <v>79</v>
      </c>
      <c r="O53" s="327">
        <v>43450</v>
      </c>
      <c r="P53" s="374">
        <v>1.0695121350859056</v>
      </c>
      <c r="Q53" s="328">
        <v>550</v>
      </c>
    </row>
    <row r="54" spans="1:17" ht="14.4" customHeight="1" x14ac:dyDescent="0.3">
      <c r="A54" s="323" t="s">
        <v>763</v>
      </c>
      <c r="B54" s="324" t="s">
        <v>684</v>
      </c>
      <c r="C54" s="324" t="s">
        <v>681</v>
      </c>
      <c r="D54" s="324" t="s">
        <v>707</v>
      </c>
      <c r="E54" s="324" t="s">
        <v>708</v>
      </c>
      <c r="F54" s="327">
        <v>25</v>
      </c>
      <c r="G54" s="327">
        <v>92025</v>
      </c>
      <c r="H54" s="327">
        <v>1</v>
      </c>
      <c r="I54" s="327">
        <v>3681</v>
      </c>
      <c r="J54" s="327">
        <v>16</v>
      </c>
      <c r="K54" s="327">
        <v>59024</v>
      </c>
      <c r="L54" s="327">
        <v>0.64139092637870143</v>
      </c>
      <c r="M54" s="327">
        <v>3689</v>
      </c>
      <c r="N54" s="327">
        <v>30</v>
      </c>
      <c r="O54" s="327">
        <v>110940</v>
      </c>
      <c r="P54" s="374">
        <v>1.2055419722901386</v>
      </c>
      <c r="Q54" s="328">
        <v>3698</v>
      </c>
    </row>
    <row r="55" spans="1:17" ht="14.4" customHeight="1" x14ac:dyDescent="0.3">
      <c r="A55" s="323" t="s">
        <v>763</v>
      </c>
      <c r="B55" s="324" t="s">
        <v>684</v>
      </c>
      <c r="C55" s="324" t="s">
        <v>681</v>
      </c>
      <c r="D55" s="324" t="s">
        <v>709</v>
      </c>
      <c r="E55" s="324" t="s">
        <v>700</v>
      </c>
      <c r="F55" s="327">
        <v>18</v>
      </c>
      <c r="G55" s="327">
        <v>7866</v>
      </c>
      <c r="H55" s="327">
        <v>1</v>
      </c>
      <c r="I55" s="327">
        <v>437</v>
      </c>
      <c r="J55" s="327">
        <v>3</v>
      </c>
      <c r="K55" s="327">
        <v>1311</v>
      </c>
      <c r="L55" s="327">
        <v>0.16666666666666666</v>
      </c>
      <c r="M55" s="327">
        <v>437</v>
      </c>
      <c r="N55" s="327"/>
      <c r="O55" s="327"/>
      <c r="P55" s="374"/>
      <c r="Q55" s="328"/>
    </row>
    <row r="56" spans="1:17" ht="14.4" customHeight="1" x14ac:dyDescent="0.3">
      <c r="A56" s="323" t="s">
        <v>763</v>
      </c>
      <c r="B56" s="324" t="s">
        <v>684</v>
      </c>
      <c r="C56" s="324" t="s">
        <v>681</v>
      </c>
      <c r="D56" s="324" t="s">
        <v>712</v>
      </c>
      <c r="E56" s="324" t="s">
        <v>702</v>
      </c>
      <c r="F56" s="327">
        <v>2</v>
      </c>
      <c r="G56" s="327">
        <v>1820</v>
      </c>
      <c r="H56" s="327">
        <v>1</v>
      </c>
      <c r="I56" s="327">
        <v>910</v>
      </c>
      <c r="J56" s="327">
        <v>2</v>
      </c>
      <c r="K56" s="327">
        <v>1824</v>
      </c>
      <c r="L56" s="327">
        <v>1.0021978021978022</v>
      </c>
      <c r="M56" s="327">
        <v>912</v>
      </c>
      <c r="N56" s="327"/>
      <c r="O56" s="327"/>
      <c r="P56" s="374"/>
      <c r="Q56" s="328"/>
    </row>
    <row r="57" spans="1:17" ht="14.4" customHeight="1" x14ac:dyDescent="0.3">
      <c r="A57" s="323" t="s">
        <v>763</v>
      </c>
      <c r="B57" s="324" t="s">
        <v>684</v>
      </c>
      <c r="C57" s="324" t="s">
        <v>681</v>
      </c>
      <c r="D57" s="324" t="s">
        <v>713</v>
      </c>
      <c r="E57" s="324" t="s">
        <v>694</v>
      </c>
      <c r="F57" s="327"/>
      <c r="G57" s="327"/>
      <c r="H57" s="327"/>
      <c r="I57" s="327"/>
      <c r="J57" s="327"/>
      <c r="K57" s="327"/>
      <c r="L57" s="327"/>
      <c r="M57" s="327"/>
      <c r="N57" s="327">
        <v>11</v>
      </c>
      <c r="O57" s="327">
        <v>9152</v>
      </c>
      <c r="P57" s="374"/>
      <c r="Q57" s="328">
        <v>832</v>
      </c>
    </row>
    <row r="58" spans="1:17" ht="14.4" customHeight="1" x14ac:dyDescent="0.3">
      <c r="A58" s="323" t="s">
        <v>763</v>
      </c>
      <c r="B58" s="324" t="s">
        <v>684</v>
      </c>
      <c r="C58" s="324" t="s">
        <v>681</v>
      </c>
      <c r="D58" s="324" t="s">
        <v>714</v>
      </c>
      <c r="E58" s="324" t="s">
        <v>715</v>
      </c>
      <c r="F58" s="327">
        <v>3</v>
      </c>
      <c r="G58" s="327">
        <v>4779</v>
      </c>
      <c r="H58" s="327">
        <v>1</v>
      </c>
      <c r="I58" s="327">
        <v>1593</v>
      </c>
      <c r="J58" s="327"/>
      <c r="K58" s="327"/>
      <c r="L58" s="327"/>
      <c r="M58" s="327"/>
      <c r="N58" s="327">
        <v>2</v>
      </c>
      <c r="O58" s="327">
        <v>3202</v>
      </c>
      <c r="P58" s="374">
        <v>0.67001464741577732</v>
      </c>
      <c r="Q58" s="328">
        <v>1601</v>
      </c>
    </row>
    <row r="59" spans="1:17" ht="14.4" customHeight="1" x14ac:dyDescent="0.3">
      <c r="A59" s="323" t="s">
        <v>763</v>
      </c>
      <c r="B59" s="324" t="s">
        <v>684</v>
      </c>
      <c r="C59" s="324" t="s">
        <v>681</v>
      </c>
      <c r="D59" s="324" t="s">
        <v>716</v>
      </c>
      <c r="E59" s="324" t="s">
        <v>717</v>
      </c>
      <c r="F59" s="327">
        <v>2</v>
      </c>
      <c r="G59" s="327">
        <v>2396</v>
      </c>
      <c r="H59" s="327">
        <v>1</v>
      </c>
      <c r="I59" s="327">
        <v>1198</v>
      </c>
      <c r="J59" s="327">
        <v>2</v>
      </c>
      <c r="K59" s="327">
        <v>2400</v>
      </c>
      <c r="L59" s="327">
        <v>1.001669449081803</v>
      </c>
      <c r="M59" s="327">
        <v>1200</v>
      </c>
      <c r="N59" s="327"/>
      <c r="O59" s="327"/>
      <c r="P59" s="374"/>
      <c r="Q59" s="328"/>
    </row>
    <row r="60" spans="1:17" ht="14.4" customHeight="1" x14ac:dyDescent="0.3">
      <c r="A60" s="323" t="s">
        <v>763</v>
      </c>
      <c r="B60" s="324" t="s">
        <v>684</v>
      </c>
      <c r="C60" s="324" t="s">
        <v>681</v>
      </c>
      <c r="D60" s="324" t="s">
        <v>718</v>
      </c>
      <c r="E60" s="324" t="s">
        <v>719</v>
      </c>
      <c r="F60" s="327">
        <v>4</v>
      </c>
      <c r="G60" s="327">
        <v>6432</v>
      </c>
      <c r="H60" s="327">
        <v>1</v>
      </c>
      <c r="I60" s="327">
        <v>1608</v>
      </c>
      <c r="J60" s="327"/>
      <c r="K60" s="327"/>
      <c r="L60" s="327"/>
      <c r="M60" s="327"/>
      <c r="N60" s="327"/>
      <c r="O60" s="327"/>
      <c r="P60" s="374"/>
      <c r="Q60" s="328"/>
    </row>
    <row r="61" spans="1:17" ht="14.4" customHeight="1" x14ac:dyDescent="0.3">
      <c r="A61" s="323" t="s">
        <v>763</v>
      </c>
      <c r="B61" s="324" t="s">
        <v>684</v>
      </c>
      <c r="C61" s="324" t="s">
        <v>681</v>
      </c>
      <c r="D61" s="324" t="s">
        <v>722</v>
      </c>
      <c r="E61" s="324" t="s">
        <v>690</v>
      </c>
      <c r="F61" s="327"/>
      <c r="G61" s="327"/>
      <c r="H61" s="327"/>
      <c r="I61" s="327"/>
      <c r="J61" s="327"/>
      <c r="K61" s="327"/>
      <c r="L61" s="327"/>
      <c r="M61" s="327"/>
      <c r="N61" s="327">
        <v>1</v>
      </c>
      <c r="O61" s="327">
        <v>122</v>
      </c>
      <c r="P61" s="374"/>
      <c r="Q61" s="328">
        <v>122</v>
      </c>
    </row>
    <row r="62" spans="1:17" ht="14.4" customHeight="1" x14ac:dyDescent="0.3">
      <c r="A62" s="323" t="s">
        <v>763</v>
      </c>
      <c r="B62" s="324" t="s">
        <v>684</v>
      </c>
      <c r="C62" s="324" t="s">
        <v>681</v>
      </c>
      <c r="D62" s="324" t="s">
        <v>723</v>
      </c>
      <c r="E62" s="324" t="s">
        <v>724</v>
      </c>
      <c r="F62" s="327">
        <v>1</v>
      </c>
      <c r="G62" s="327">
        <v>1527</v>
      </c>
      <c r="H62" s="327">
        <v>1</v>
      </c>
      <c r="I62" s="327">
        <v>1527</v>
      </c>
      <c r="J62" s="327">
        <v>1</v>
      </c>
      <c r="K62" s="327">
        <v>1531</v>
      </c>
      <c r="L62" s="327">
        <v>1.0026195153896529</v>
      </c>
      <c r="M62" s="327">
        <v>1531</v>
      </c>
      <c r="N62" s="327"/>
      <c r="O62" s="327"/>
      <c r="P62" s="374"/>
      <c r="Q62" s="328"/>
    </row>
    <row r="63" spans="1:17" ht="14.4" customHeight="1" x14ac:dyDescent="0.3">
      <c r="A63" s="323" t="s">
        <v>763</v>
      </c>
      <c r="B63" s="324" t="s">
        <v>684</v>
      </c>
      <c r="C63" s="324" t="s">
        <v>681</v>
      </c>
      <c r="D63" s="324" t="s">
        <v>725</v>
      </c>
      <c r="E63" s="324" t="s">
        <v>726</v>
      </c>
      <c r="F63" s="327"/>
      <c r="G63" s="327"/>
      <c r="H63" s="327"/>
      <c r="I63" s="327"/>
      <c r="J63" s="327"/>
      <c r="K63" s="327"/>
      <c r="L63" s="327"/>
      <c r="M63" s="327"/>
      <c r="N63" s="327">
        <v>10</v>
      </c>
      <c r="O63" s="327">
        <v>8190</v>
      </c>
      <c r="P63" s="374"/>
      <c r="Q63" s="328">
        <v>819</v>
      </c>
    </row>
    <row r="64" spans="1:17" ht="14.4" customHeight="1" x14ac:dyDescent="0.3">
      <c r="A64" s="323" t="s">
        <v>763</v>
      </c>
      <c r="B64" s="324" t="s">
        <v>684</v>
      </c>
      <c r="C64" s="324" t="s">
        <v>681</v>
      </c>
      <c r="D64" s="324" t="s">
        <v>727</v>
      </c>
      <c r="E64" s="324" t="s">
        <v>728</v>
      </c>
      <c r="F64" s="327">
        <v>11</v>
      </c>
      <c r="G64" s="327">
        <v>715</v>
      </c>
      <c r="H64" s="327">
        <v>1</v>
      </c>
      <c r="I64" s="327">
        <v>65</v>
      </c>
      <c r="J64" s="327">
        <v>35</v>
      </c>
      <c r="K64" s="327">
        <v>2275</v>
      </c>
      <c r="L64" s="327">
        <v>3.1818181818181817</v>
      </c>
      <c r="M64" s="327">
        <v>65</v>
      </c>
      <c r="N64" s="327">
        <v>59</v>
      </c>
      <c r="O64" s="327">
        <v>3835</v>
      </c>
      <c r="P64" s="374">
        <v>5.3636363636363633</v>
      </c>
      <c r="Q64" s="328">
        <v>65</v>
      </c>
    </row>
    <row r="65" spans="1:17" ht="14.4" customHeight="1" x14ac:dyDescent="0.3">
      <c r="A65" s="323" t="s">
        <v>763</v>
      </c>
      <c r="B65" s="324" t="s">
        <v>684</v>
      </c>
      <c r="C65" s="324" t="s">
        <v>681</v>
      </c>
      <c r="D65" s="324" t="s">
        <v>729</v>
      </c>
      <c r="E65" s="324" t="s">
        <v>730</v>
      </c>
      <c r="F65" s="327">
        <v>1</v>
      </c>
      <c r="G65" s="327">
        <v>392</v>
      </c>
      <c r="H65" s="327">
        <v>1</v>
      </c>
      <c r="I65" s="327">
        <v>392</v>
      </c>
      <c r="J65" s="327">
        <v>3</v>
      </c>
      <c r="K65" s="327">
        <v>1182</v>
      </c>
      <c r="L65" s="327">
        <v>3.0153061224489797</v>
      </c>
      <c r="M65" s="327">
        <v>394</v>
      </c>
      <c r="N65" s="327">
        <v>6</v>
      </c>
      <c r="O65" s="327">
        <v>2376</v>
      </c>
      <c r="P65" s="374">
        <v>6.0612244897959187</v>
      </c>
      <c r="Q65" s="328">
        <v>396</v>
      </c>
    </row>
    <row r="66" spans="1:17" ht="14.4" customHeight="1" x14ac:dyDescent="0.3">
      <c r="A66" s="323" t="s">
        <v>763</v>
      </c>
      <c r="B66" s="324" t="s">
        <v>684</v>
      </c>
      <c r="C66" s="324" t="s">
        <v>681</v>
      </c>
      <c r="D66" s="324" t="s">
        <v>731</v>
      </c>
      <c r="E66" s="324" t="s">
        <v>732</v>
      </c>
      <c r="F66" s="327">
        <v>1</v>
      </c>
      <c r="G66" s="327">
        <v>1437</v>
      </c>
      <c r="H66" s="327">
        <v>1</v>
      </c>
      <c r="I66" s="327">
        <v>1437</v>
      </c>
      <c r="J66" s="327">
        <v>3</v>
      </c>
      <c r="K66" s="327">
        <v>4323</v>
      </c>
      <c r="L66" s="327">
        <v>3.0083507306889352</v>
      </c>
      <c r="M66" s="327">
        <v>1441</v>
      </c>
      <c r="N66" s="327">
        <v>6</v>
      </c>
      <c r="O66" s="327">
        <v>8682</v>
      </c>
      <c r="P66" s="374">
        <v>6.0417536534446761</v>
      </c>
      <c r="Q66" s="328">
        <v>1447</v>
      </c>
    </row>
    <row r="67" spans="1:17" ht="14.4" customHeight="1" x14ac:dyDescent="0.3">
      <c r="A67" s="323" t="s">
        <v>763</v>
      </c>
      <c r="B67" s="324" t="s">
        <v>684</v>
      </c>
      <c r="C67" s="324" t="s">
        <v>681</v>
      </c>
      <c r="D67" s="324" t="s">
        <v>733</v>
      </c>
      <c r="E67" s="324" t="s">
        <v>734</v>
      </c>
      <c r="F67" s="327">
        <v>1</v>
      </c>
      <c r="G67" s="327">
        <v>1224</v>
      </c>
      <c r="H67" s="327">
        <v>1</v>
      </c>
      <c r="I67" s="327">
        <v>1224</v>
      </c>
      <c r="J67" s="327"/>
      <c r="K67" s="327"/>
      <c r="L67" s="327"/>
      <c r="M67" s="327"/>
      <c r="N67" s="327"/>
      <c r="O67" s="327"/>
      <c r="P67" s="374"/>
      <c r="Q67" s="328"/>
    </row>
    <row r="68" spans="1:17" ht="14.4" customHeight="1" x14ac:dyDescent="0.3">
      <c r="A68" s="323" t="s">
        <v>763</v>
      </c>
      <c r="B68" s="324" t="s">
        <v>684</v>
      </c>
      <c r="C68" s="324" t="s">
        <v>681</v>
      </c>
      <c r="D68" s="324" t="s">
        <v>735</v>
      </c>
      <c r="E68" s="324" t="s">
        <v>736</v>
      </c>
      <c r="F68" s="327">
        <v>1</v>
      </c>
      <c r="G68" s="327">
        <v>3055</v>
      </c>
      <c r="H68" s="327">
        <v>1</v>
      </c>
      <c r="I68" s="327">
        <v>3055</v>
      </c>
      <c r="J68" s="327"/>
      <c r="K68" s="327"/>
      <c r="L68" s="327"/>
      <c r="M68" s="327"/>
      <c r="N68" s="327"/>
      <c r="O68" s="327"/>
      <c r="P68" s="374"/>
      <c r="Q68" s="328"/>
    </row>
    <row r="69" spans="1:17" ht="14.4" customHeight="1" x14ac:dyDescent="0.3">
      <c r="A69" s="323" t="s">
        <v>763</v>
      </c>
      <c r="B69" s="324" t="s">
        <v>684</v>
      </c>
      <c r="C69" s="324" t="s">
        <v>681</v>
      </c>
      <c r="D69" s="324" t="s">
        <v>737</v>
      </c>
      <c r="E69" s="324" t="s">
        <v>738</v>
      </c>
      <c r="F69" s="327">
        <v>16</v>
      </c>
      <c r="G69" s="327">
        <v>256</v>
      </c>
      <c r="H69" s="327">
        <v>1</v>
      </c>
      <c r="I69" s="327">
        <v>16</v>
      </c>
      <c r="J69" s="327">
        <v>22</v>
      </c>
      <c r="K69" s="327">
        <v>352</v>
      </c>
      <c r="L69" s="327">
        <v>1.375</v>
      </c>
      <c r="M69" s="327">
        <v>16</v>
      </c>
      <c r="N69" s="327">
        <v>38</v>
      </c>
      <c r="O69" s="327">
        <v>608</v>
      </c>
      <c r="P69" s="374">
        <v>2.375</v>
      </c>
      <c r="Q69" s="328">
        <v>16</v>
      </c>
    </row>
    <row r="70" spans="1:17" ht="14.4" customHeight="1" x14ac:dyDescent="0.3">
      <c r="A70" s="323" t="s">
        <v>763</v>
      </c>
      <c r="B70" s="324" t="s">
        <v>684</v>
      </c>
      <c r="C70" s="324" t="s">
        <v>681</v>
      </c>
      <c r="D70" s="324" t="s">
        <v>739</v>
      </c>
      <c r="E70" s="324" t="s">
        <v>740</v>
      </c>
      <c r="F70" s="327"/>
      <c r="G70" s="327"/>
      <c r="H70" s="327"/>
      <c r="I70" s="327"/>
      <c r="J70" s="327"/>
      <c r="K70" s="327"/>
      <c r="L70" s="327"/>
      <c r="M70" s="327"/>
      <c r="N70" s="327">
        <v>1</v>
      </c>
      <c r="O70" s="327">
        <v>1470</v>
      </c>
      <c r="P70" s="374"/>
      <c r="Q70" s="328">
        <v>1470</v>
      </c>
    </row>
    <row r="71" spans="1:17" ht="14.4" customHeight="1" x14ac:dyDescent="0.3">
      <c r="A71" s="323" t="s">
        <v>764</v>
      </c>
      <c r="B71" s="324" t="s">
        <v>684</v>
      </c>
      <c r="C71" s="324" t="s">
        <v>681</v>
      </c>
      <c r="D71" s="324" t="s">
        <v>705</v>
      </c>
      <c r="E71" s="324" t="s">
        <v>706</v>
      </c>
      <c r="F71" s="327">
        <v>2</v>
      </c>
      <c r="G71" s="327">
        <v>850</v>
      </c>
      <c r="H71" s="327">
        <v>1</v>
      </c>
      <c r="I71" s="327">
        <v>425</v>
      </c>
      <c r="J71" s="327"/>
      <c r="K71" s="327"/>
      <c r="L71" s="327"/>
      <c r="M71" s="327"/>
      <c r="N71" s="327"/>
      <c r="O71" s="327"/>
      <c r="P71" s="374"/>
      <c r="Q71" s="328"/>
    </row>
    <row r="72" spans="1:17" ht="14.4" customHeight="1" x14ac:dyDescent="0.3">
      <c r="A72" s="323" t="s">
        <v>764</v>
      </c>
      <c r="B72" s="324" t="s">
        <v>684</v>
      </c>
      <c r="C72" s="324" t="s">
        <v>681</v>
      </c>
      <c r="D72" s="324" t="s">
        <v>707</v>
      </c>
      <c r="E72" s="324" t="s">
        <v>708</v>
      </c>
      <c r="F72" s="327">
        <v>1</v>
      </c>
      <c r="G72" s="327">
        <v>3681</v>
      </c>
      <c r="H72" s="327">
        <v>1</v>
      </c>
      <c r="I72" s="327">
        <v>3681</v>
      </c>
      <c r="J72" s="327"/>
      <c r="K72" s="327"/>
      <c r="L72" s="327"/>
      <c r="M72" s="327"/>
      <c r="N72" s="327"/>
      <c r="O72" s="327"/>
      <c r="P72" s="374"/>
      <c r="Q72" s="328"/>
    </row>
    <row r="73" spans="1:17" ht="14.4" customHeight="1" x14ac:dyDescent="0.3">
      <c r="A73" s="323" t="s">
        <v>764</v>
      </c>
      <c r="B73" s="324" t="s">
        <v>684</v>
      </c>
      <c r="C73" s="324" t="s">
        <v>681</v>
      </c>
      <c r="D73" s="324" t="s">
        <v>713</v>
      </c>
      <c r="E73" s="324" t="s">
        <v>694</v>
      </c>
      <c r="F73" s="327">
        <v>4</v>
      </c>
      <c r="G73" s="327">
        <v>3316</v>
      </c>
      <c r="H73" s="327">
        <v>1</v>
      </c>
      <c r="I73" s="327">
        <v>829</v>
      </c>
      <c r="J73" s="327"/>
      <c r="K73" s="327"/>
      <c r="L73" s="327"/>
      <c r="M73" s="327"/>
      <c r="N73" s="327"/>
      <c r="O73" s="327"/>
      <c r="P73" s="374"/>
      <c r="Q73" s="328"/>
    </row>
    <row r="74" spans="1:17" ht="14.4" customHeight="1" x14ac:dyDescent="0.3">
      <c r="A74" s="323" t="s">
        <v>764</v>
      </c>
      <c r="B74" s="324" t="s">
        <v>684</v>
      </c>
      <c r="C74" s="324" t="s">
        <v>681</v>
      </c>
      <c r="D74" s="324" t="s">
        <v>714</v>
      </c>
      <c r="E74" s="324" t="s">
        <v>715</v>
      </c>
      <c r="F74" s="327">
        <v>1</v>
      </c>
      <c r="G74" s="327">
        <v>1593</v>
      </c>
      <c r="H74" s="327">
        <v>1</v>
      </c>
      <c r="I74" s="327">
        <v>1593</v>
      </c>
      <c r="J74" s="327"/>
      <c r="K74" s="327"/>
      <c r="L74" s="327"/>
      <c r="M74" s="327"/>
      <c r="N74" s="327"/>
      <c r="O74" s="327"/>
      <c r="P74" s="374"/>
      <c r="Q74" s="328"/>
    </row>
    <row r="75" spans="1:17" ht="14.4" customHeight="1" x14ac:dyDescent="0.3">
      <c r="A75" s="323" t="s">
        <v>765</v>
      </c>
      <c r="B75" s="324" t="s">
        <v>684</v>
      </c>
      <c r="C75" s="324" t="s">
        <v>681</v>
      </c>
      <c r="D75" s="324" t="s">
        <v>709</v>
      </c>
      <c r="E75" s="324" t="s">
        <v>700</v>
      </c>
      <c r="F75" s="327">
        <v>1</v>
      </c>
      <c r="G75" s="327">
        <v>437</v>
      </c>
      <c r="H75" s="327">
        <v>1</v>
      </c>
      <c r="I75" s="327">
        <v>437</v>
      </c>
      <c r="J75" s="327"/>
      <c r="K75" s="327"/>
      <c r="L75" s="327"/>
      <c r="M75" s="327"/>
      <c r="N75" s="327"/>
      <c r="O75" s="327"/>
      <c r="P75" s="374"/>
      <c r="Q75" s="328"/>
    </row>
    <row r="76" spans="1:17" ht="14.4" customHeight="1" x14ac:dyDescent="0.3">
      <c r="A76" s="323" t="s">
        <v>765</v>
      </c>
      <c r="B76" s="324" t="s">
        <v>684</v>
      </c>
      <c r="C76" s="324" t="s">
        <v>681</v>
      </c>
      <c r="D76" s="324" t="s">
        <v>727</v>
      </c>
      <c r="E76" s="324" t="s">
        <v>728</v>
      </c>
      <c r="F76" s="327">
        <v>1</v>
      </c>
      <c r="G76" s="327">
        <v>65</v>
      </c>
      <c r="H76" s="327">
        <v>1</v>
      </c>
      <c r="I76" s="327">
        <v>65</v>
      </c>
      <c r="J76" s="327"/>
      <c r="K76" s="327"/>
      <c r="L76" s="327"/>
      <c r="M76" s="327"/>
      <c r="N76" s="327"/>
      <c r="O76" s="327"/>
      <c r="P76" s="374"/>
      <c r="Q76" s="328"/>
    </row>
    <row r="77" spans="1:17" ht="14.4" customHeight="1" x14ac:dyDescent="0.3">
      <c r="A77" s="323" t="s">
        <v>765</v>
      </c>
      <c r="B77" s="324" t="s">
        <v>684</v>
      </c>
      <c r="C77" s="324" t="s">
        <v>681</v>
      </c>
      <c r="D77" s="324" t="s">
        <v>737</v>
      </c>
      <c r="E77" s="324" t="s">
        <v>738</v>
      </c>
      <c r="F77" s="327">
        <v>1</v>
      </c>
      <c r="G77" s="327">
        <v>16</v>
      </c>
      <c r="H77" s="327">
        <v>1</v>
      </c>
      <c r="I77" s="327">
        <v>16</v>
      </c>
      <c r="J77" s="327"/>
      <c r="K77" s="327"/>
      <c r="L77" s="327"/>
      <c r="M77" s="327"/>
      <c r="N77" s="327"/>
      <c r="O77" s="327"/>
      <c r="P77" s="374"/>
      <c r="Q77" s="328"/>
    </row>
    <row r="78" spans="1:17" ht="14.4" customHeight="1" x14ac:dyDescent="0.3">
      <c r="A78" s="323" t="s">
        <v>766</v>
      </c>
      <c r="B78" s="324" t="s">
        <v>680</v>
      </c>
      <c r="C78" s="324" t="s">
        <v>681</v>
      </c>
      <c r="D78" s="324" t="s">
        <v>682</v>
      </c>
      <c r="E78" s="324" t="s">
        <v>683</v>
      </c>
      <c r="F78" s="327">
        <v>7</v>
      </c>
      <c r="G78" s="327">
        <v>73535</v>
      </c>
      <c r="H78" s="327">
        <v>1</v>
      </c>
      <c r="I78" s="327">
        <v>10505</v>
      </c>
      <c r="J78" s="327">
        <v>4</v>
      </c>
      <c r="K78" s="327">
        <v>42180</v>
      </c>
      <c r="L78" s="327">
        <v>0.57360440606513907</v>
      </c>
      <c r="M78" s="327">
        <v>10545</v>
      </c>
      <c r="N78" s="327">
        <v>5</v>
      </c>
      <c r="O78" s="327">
        <v>52975</v>
      </c>
      <c r="P78" s="374">
        <v>0.72040524920106075</v>
      </c>
      <c r="Q78" s="328">
        <v>10595</v>
      </c>
    </row>
    <row r="79" spans="1:17" ht="14.4" customHeight="1" x14ac:dyDescent="0.3">
      <c r="A79" s="323" t="s">
        <v>766</v>
      </c>
      <c r="B79" s="324" t="s">
        <v>684</v>
      </c>
      <c r="C79" s="324" t="s">
        <v>681</v>
      </c>
      <c r="D79" s="324" t="s">
        <v>687</v>
      </c>
      <c r="E79" s="324" t="s">
        <v>688</v>
      </c>
      <c r="F79" s="327">
        <v>2</v>
      </c>
      <c r="G79" s="327">
        <v>250</v>
      </c>
      <c r="H79" s="327">
        <v>1</v>
      </c>
      <c r="I79" s="327">
        <v>125</v>
      </c>
      <c r="J79" s="327"/>
      <c r="K79" s="327"/>
      <c r="L79" s="327"/>
      <c r="M79" s="327"/>
      <c r="N79" s="327">
        <v>1</v>
      </c>
      <c r="O79" s="327">
        <v>126</v>
      </c>
      <c r="P79" s="374">
        <v>0.504</v>
      </c>
      <c r="Q79" s="328">
        <v>126</v>
      </c>
    </row>
    <row r="80" spans="1:17" ht="14.4" customHeight="1" x14ac:dyDescent="0.3">
      <c r="A80" s="323" t="s">
        <v>766</v>
      </c>
      <c r="B80" s="324" t="s">
        <v>684</v>
      </c>
      <c r="C80" s="324" t="s">
        <v>681</v>
      </c>
      <c r="D80" s="324" t="s">
        <v>693</v>
      </c>
      <c r="E80" s="324" t="s">
        <v>694</v>
      </c>
      <c r="F80" s="327">
        <v>10</v>
      </c>
      <c r="G80" s="327">
        <v>13670</v>
      </c>
      <c r="H80" s="327">
        <v>1</v>
      </c>
      <c r="I80" s="327">
        <v>1367</v>
      </c>
      <c r="J80" s="327"/>
      <c r="K80" s="327"/>
      <c r="L80" s="327"/>
      <c r="M80" s="327"/>
      <c r="N80" s="327">
        <v>3</v>
      </c>
      <c r="O80" s="327">
        <v>4125</v>
      </c>
      <c r="P80" s="374">
        <v>0.30175566934893927</v>
      </c>
      <c r="Q80" s="328">
        <v>1375</v>
      </c>
    </row>
    <row r="81" spans="1:17" ht="14.4" customHeight="1" x14ac:dyDescent="0.3">
      <c r="A81" s="323" t="s">
        <v>766</v>
      </c>
      <c r="B81" s="324" t="s">
        <v>684</v>
      </c>
      <c r="C81" s="324" t="s">
        <v>681</v>
      </c>
      <c r="D81" s="324" t="s">
        <v>695</v>
      </c>
      <c r="E81" s="324" t="s">
        <v>696</v>
      </c>
      <c r="F81" s="327">
        <v>7</v>
      </c>
      <c r="G81" s="327">
        <v>16128</v>
      </c>
      <c r="H81" s="327">
        <v>1</v>
      </c>
      <c r="I81" s="327">
        <v>2304</v>
      </c>
      <c r="J81" s="327"/>
      <c r="K81" s="327"/>
      <c r="L81" s="327"/>
      <c r="M81" s="327"/>
      <c r="N81" s="327">
        <v>1</v>
      </c>
      <c r="O81" s="327">
        <v>2319</v>
      </c>
      <c r="P81" s="374">
        <v>0.14378720238095238</v>
      </c>
      <c r="Q81" s="328">
        <v>2319</v>
      </c>
    </row>
    <row r="82" spans="1:17" ht="14.4" customHeight="1" x14ac:dyDescent="0.3">
      <c r="A82" s="323" t="s">
        <v>766</v>
      </c>
      <c r="B82" s="324" t="s">
        <v>684</v>
      </c>
      <c r="C82" s="324" t="s">
        <v>681</v>
      </c>
      <c r="D82" s="324" t="s">
        <v>697</v>
      </c>
      <c r="E82" s="324" t="s">
        <v>698</v>
      </c>
      <c r="F82" s="327"/>
      <c r="G82" s="327"/>
      <c r="H82" s="327"/>
      <c r="I82" s="327"/>
      <c r="J82" s="327"/>
      <c r="K82" s="327"/>
      <c r="L82" s="327"/>
      <c r="M82" s="327"/>
      <c r="N82" s="327">
        <v>2</v>
      </c>
      <c r="O82" s="327">
        <v>4426</v>
      </c>
      <c r="P82" s="374"/>
      <c r="Q82" s="328">
        <v>2213</v>
      </c>
    </row>
    <row r="83" spans="1:17" ht="14.4" customHeight="1" x14ac:dyDescent="0.3">
      <c r="A83" s="323" t="s">
        <v>766</v>
      </c>
      <c r="B83" s="324" t="s">
        <v>684</v>
      </c>
      <c r="C83" s="324" t="s">
        <v>681</v>
      </c>
      <c r="D83" s="324" t="s">
        <v>699</v>
      </c>
      <c r="E83" s="324" t="s">
        <v>700</v>
      </c>
      <c r="F83" s="327"/>
      <c r="G83" s="327"/>
      <c r="H83" s="327"/>
      <c r="I83" s="327"/>
      <c r="J83" s="327">
        <v>8</v>
      </c>
      <c r="K83" s="327">
        <v>5480</v>
      </c>
      <c r="L83" s="327"/>
      <c r="M83" s="327">
        <v>685</v>
      </c>
      <c r="N83" s="327">
        <v>12</v>
      </c>
      <c r="O83" s="327">
        <v>8256</v>
      </c>
      <c r="P83" s="374"/>
      <c r="Q83" s="328">
        <v>688</v>
      </c>
    </row>
    <row r="84" spans="1:17" ht="14.4" customHeight="1" x14ac:dyDescent="0.3">
      <c r="A84" s="323" t="s">
        <v>766</v>
      </c>
      <c r="B84" s="324" t="s">
        <v>684</v>
      </c>
      <c r="C84" s="324" t="s">
        <v>681</v>
      </c>
      <c r="D84" s="324" t="s">
        <v>701</v>
      </c>
      <c r="E84" s="324" t="s">
        <v>702</v>
      </c>
      <c r="F84" s="327">
        <v>1</v>
      </c>
      <c r="G84" s="327">
        <v>1030</v>
      </c>
      <c r="H84" s="327">
        <v>1</v>
      </c>
      <c r="I84" s="327">
        <v>1030</v>
      </c>
      <c r="J84" s="327"/>
      <c r="K84" s="327"/>
      <c r="L84" s="327"/>
      <c r="M84" s="327"/>
      <c r="N84" s="327"/>
      <c r="O84" s="327"/>
      <c r="P84" s="374"/>
      <c r="Q84" s="328"/>
    </row>
    <row r="85" spans="1:17" ht="14.4" customHeight="1" x14ac:dyDescent="0.3">
      <c r="A85" s="323" t="s">
        <v>766</v>
      </c>
      <c r="B85" s="324" t="s">
        <v>684</v>
      </c>
      <c r="C85" s="324" t="s">
        <v>681</v>
      </c>
      <c r="D85" s="324" t="s">
        <v>703</v>
      </c>
      <c r="E85" s="324" t="s">
        <v>704</v>
      </c>
      <c r="F85" s="327">
        <v>12</v>
      </c>
      <c r="G85" s="327">
        <v>6588</v>
      </c>
      <c r="H85" s="327">
        <v>1</v>
      </c>
      <c r="I85" s="327">
        <v>549</v>
      </c>
      <c r="J85" s="327">
        <v>15</v>
      </c>
      <c r="K85" s="327">
        <v>8235</v>
      </c>
      <c r="L85" s="327">
        <v>1.25</v>
      </c>
      <c r="M85" s="327">
        <v>549</v>
      </c>
      <c r="N85" s="327">
        <v>30</v>
      </c>
      <c r="O85" s="327">
        <v>16500</v>
      </c>
      <c r="P85" s="374">
        <v>2.5045537340619308</v>
      </c>
      <c r="Q85" s="328">
        <v>550</v>
      </c>
    </row>
    <row r="86" spans="1:17" ht="14.4" customHeight="1" x14ac:dyDescent="0.3">
      <c r="A86" s="323" t="s">
        <v>766</v>
      </c>
      <c r="B86" s="324" t="s">
        <v>684</v>
      </c>
      <c r="C86" s="324" t="s">
        <v>681</v>
      </c>
      <c r="D86" s="324" t="s">
        <v>705</v>
      </c>
      <c r="E86" s="324" t="s">
        <v>706</v>
      </c>
      <c r="F86" s="327"/>
      <c r="G86" s="327"/>
      <c r="H86" s="327"/>
      <c r="I86" s="327"/>
      <c r="J86" s="327">
        <v>10</v>
      </c>
      <c r="K86" s="327">
        <v>4250</v>
      </c>
      <c r="L86" s="327"/>
      <c r="M86" s="327">
        <v>425</v>
      </c>
      <c r="N86" s="327"/>
      <c r="O86" s="327"/>
      <c r="P86" s="374"/>
      <c r="Q86" s="328"/>
    </row>
    <row r="87" spans="1:17" ht="14.4" customHeight="1" x14ac:dyDescent="0.3">
      <c r="A87" s="323" t="s">
        <v>766</v>
      </c>
      <c r="B87" s="324" t="s">
        <v>684</v>
      </c>
      <c r="C87" s="324" t="s">
        <v>681</v>
      </c>
      <c r="D87" s="324" t="s">
        <v>707</v>
      </c>
      <c r="E87" s="324" t="s">
        <v>708</v>
      </c>
      <c r="F87" s="327">
        <v>8</v>
      </c>
      <c r="G87" s="327">
        <v>29448</v>
      </c>
      <c r="H87" s="327">
        <v>1</v>
      </c>
      <c r="I87" s="327">
        <v>3681</v>
      </c>
      <c r="J87" s="327">
        <v>1</v>
      </c>
      <c r="K87" s="327">
        <v>3689</v>
      </c>
      <c r="L87" s="327">
        <v>0.12527166530834014</v>
      </c>
      <c r="M87" s="327">
        <v>3689</v>
      </c>
      <c r="N87" s="327">
        <v>1</v>
      </c>
      <c r="O87" s="327">
        <v>3698</v>
      </c>
      <c r="P87" s="374">
        <v>0.12557728878022276</v>
      </c>
      <c r="Q87" s="328">
        <v>3698</v>
      </c>
    </row>
    <row r="88" spans="1:17" ht="14.4" customHeight="1" x14ac:dyDescent="0.3">
      <c r="A88" s="323" t="s">
        <v>766</v>
      </c>
      <c r="B88" s="324" t="s">
        <v>684</v>
      </c>
      <c r="C88" s="324" t="s">
        <v>681</v>
      </c>
      <c r="D88" s="324" t="s">
        <v>709</v>
      </c>
      <c r="E88" s="324" t="s">
        <v>700</v>
      </c>
      <c r="F88" s="327">
        <v>5</v>
      </c>
      <c r="G88" s="327">
        <v>2185</v>
      </c>
      <c r="H88" s="327">
        <v>1</v>
      </c>
      <c r="I88" s="327">
        <v>437</v>
      </c>
      <c r="J88" s="327">
        <v>1</v>
      </c>
      <c r="K88" s="327">
        <v>437</v>
      </c>
      <c r="L88" s="327">
        <v>0.2</v>
      </c>
      <c r="M88" s="327">
        <v>437</v>
      </c>
      <c r="N88" s="327">
        <v>2</v>
      </c>
      <c r="O88" s="327">
        <v>876</v>
      </c>
      <c r="P88" s="374">
        <v>0.40091533180778033</v>
      </c>
      <c r="Q88" s="328">
        <v>438</v>
      </c>
    </row>
    <row r="89" spans="1:17" ht="14.4" customHeight="1" x14ac:dyDescent="0.3">
      <c r="A89" s="323" t="s">
        <v>766</v>
      </c>
      <c r="B89" s="324" t="s">
        <v>684</v>
      </c>
      <c r="C89" s="324" t="s">
        <v>681</v>
      </c>
      <c r="D89" s="324" t="s">
        <v>712</v>
      </c>
      <c r="E89" s="324" t="s">
        <v>702</v>
      </c>
      <c r="F89" s="327"/>
      <c r="G89" s="327"/>
      <c r="H89" s="327"/>
      <c r="I89" s="327"/>
      <c r="J89" s="327">
        <v>1</v>
      </c>
      <c r="K89" s="327">
        <v>912</v>
      </c>
      <c r="L89" s="327"/>
      <c r="M89" s="327">
        <v>912</v>
      </c>
      <c r="N89" s="327"/>
      <c r="O89" s="327"/>
      <c r="P89" s="374"/>
      <c r="Q89" s="328"/>
    </row>
    <row r="90" spans="1:17" ht="14.4" customHeight="1" x14ac:dyDescent="0.3">
      <c r="A90" s="323" t="s">
        <v>766</v>
      </c>
      <c r="B90" s="324" t="s">
        <v>684</v>
      </c>
      <c r="C90" s="324" t="s">
        <v>681</v>
      </c>
      <c r="D90" s="324" t="s">
        <v>713</v>
      </c>
      <c r="E90" s="324" t="s">
        <v>694</v>
      </c>
      <c r="F90" s="327"/>
      <c r="G90" s="327"/>
      <c r="H90" s="327"/>
      <c r="I90" s="327"/>
      <c r="J90" s="327">
        <v>1</v>
      </c>
      <c r="K90" s="327">
        <v>831</v>
      </c>
      <c r="L90" s="327"/>
      <c r="M90" s="327">
        <v>831</v>
      </c>
      <c r="N90" s="327"/>
      <c r="O90" s="327"/>
      <c r="P90" s="374"/>
      <c r="Q90" s="328"/>
    </row>
    <row r="91" spans="1:17" ht="14.4" customHeight="1" x14ac:dyDescent="0.3">
      <c r="A91" s="323" t="s">
        <v>766</v>
      </c>
      <c r="B91" s="324" t="s">
        <v>684</v>
      </c>
      <c r="C91" s="324" t="s">
        <v>681</v>
      </c>
      <c r="D91" s="324" t="s">
        <v>714</v>
      </c>
      <c r="E91" s="324" t="s">
        <v>715</v>
      </c>
      <c r="F91" s="327"/>
      <c r="G91" s="327"/>
      <c r="H91" s="327"/>
      <c r="I91" s="327"/>
      <c r="J91" s="327">
        <v>1</v>
      </c>
      <c r="K91" s="327">
        <v>1597</v>
      </c>
      <c r="L91" s="327"/>
      <c r="M91" s="327">
        <v>1597</v>
      </c>
      <c r="N91" s="327"/>
      <c r="O91" s="327"/>
      <c r="P91" s="374"/>
      <c r="Q91" s="328"/>
    </row>
    <row r="92" spans="1:17" ht="14.4" customHeight="1" x14ac:dyDescent="0.3">
      <c r="A92" s="323" t="s">
        <v>766</v>
      </c>
      <c r="B92" s="324" t="s">
        <v>684</v>
      </c>
      <c r="C92" s="324" t="s">
        <v>681</v>
      </c>
      <c r="D92" s="324" t="s">
        <v>716</v>
      </c>
      <c r="E92" s="324" t="s">
        <v>717</v>
      </c>
      <c r="F92" s="327"/>
      <c r="G92" s="327"/>
      <c r="H92" s="327"/>
      <c r="I92" s="327"/>
      <c r="J92" s="327">
        <v>1</v>
      </c>
      <c r="K92" s="327">
        <v>1200</v>
      </c>
      <c r="L92" s="327"/>
      <c r="M92" s="327">
        <v>1200</v>
      </c>
      <c r="N92" s="327"/>
      <c r="O92" s="327"/>
      <c r="P92" s="374"/>
      <c r="Q92" s="328"/>
    </row>
    <row r="93" spans="1:17" ht="14.4" customHeight="1" x14ac:dyDescent="0.3">
      <c r="A93" s="323" t="s">
        <v>766</v>
      </c>
      <c r="B93" s="324" t="s">
        <v>684</v>
      </c>
      <c r="C93" s="324" t="s">
        <v>681</v>
      </c>
      <c r="D93" s="324" t="s">
        <v>727</v>
      </c>
      <c r="E93" s="324" t="s">
        <v>728</v>
      </c>
      <c r="F93" s="327"/>
      <c r="G93" s="327"/>
      <c r="H93" s="327"/>
      <c r="I93" s="327"/>
      <c r="J93" s="327">
        <v>9</v>
      </c>
      <c r="K93" s="327">
        <v>585</v>
      </c>
      <c r="L93" s="327"/>
      <c r="M93" s="327">
        <v>65</v>
      </c>
      <c r="N93" s="327">
        <v>12</v>
      </c>
      <c r="O93" s="327">
        <v>780</v>
      </c>
      <c r="P93" s="374"/>
      <c r="Q93" s="328">
        <v>65</v>
      </c>
    </row>
    <row r="94" spans="1:17" ht="14.4" customHeight="1" x14ac:dyDescent="0.3">
      <c r="A94" s="323" t="s">
        <v>766</v>
      </c>
      <c r="B94" s="324" t="s">
        <v>684</v>
      </c>
      <c r="C94" s="324" t="s">
        <v>681</v>
      </c>
      <c r="D94" s="324" t="s">
        <v>729</v>
      </c>
      <c r="E94" s="324" t="s">
        <v>730</v>
      </c>
      <c r="F94" s="327">
        <v>1</v>
      </c>
      <c r="G94" s="327">
        <v>392</v>
      </c>
      <c r="H94" s="327">
        <v>1</v>
      </c>
      <c r="I94" s="327">
        <v>392</v>
      </c>
      <c r="J94" s="327">
        <v>1</v>
      </c>
      <c r="K94" s="327">
        <v>394</v>
      </c>
      <c r="L94" s="327">
        <v>1.0051020408163265</v>
      </c>
      <c r="M94" s="327">
        <v>394</v>
      </c>
      <c r="N94" s="327">
        <v>3</v>
      </c>
      <c r="O94" s="327">
        <v>1188</v>
      </c>
      <c r="P94" s="374">
        <v>3.0306122448979593</v>
      </c>
      <c r="Q94" s="328">
        <v>396</v>
      </c>
    </row>
    <row r="95" spans="1:17" ht="14.4" customHeight="1" x14ac:dyDescent="0.3">
      <c r="A95" s="323" t="s">
        <v>766</v>
      </c>
      <c r="B95" s="324" t="s">
        <v>684</v>
      </c>
      <c r="C95" s="324" t="s">
        <v>681</v>
      </c>
      <c r="D95" s="324" t="s">
        <v>731</v>
      </c>
      <c r="E95" s="324" t="s">
        <v>732</v>
      </c>
      <c r="F95" s="327">
        <v>1</v>
      </c>
      <c r="G95" s="327">
        <v>1437</v>
      </c>
      <c r="H95" s="327">
        <v>1</v>
      </c>
      <c r="I95" s="327">
        <v>1437</v>
      </c>
      <c r="J95" s="327">
        <v>1</v>
      </c>
      <c r="K95" s="327">
        <v>1441</v>
      </c>
      <c r="L95" s="327">
        <v>1.0027835768963118</v>
      </c>
      <c r="M95" s="327">
        <v>1441</v>
      </c>
      <c r="N95" s="327">
        <v>3</v>
      </c>
      <c r="O95" s="327">
        <v>4341</v>
      </c>
      <c r="P95" s="374">
        <v>3.020876826722338</v>
      </c>
      <c r="Q95" s="328">
        <v>1447</v>
      </c>
    </row>
    <row r="96" spans="1:17" ht="14.4" customHeight="1" x14ac:dyDescent="0.3">
      <c r="A96" s="323" t="s">
        <v>766</v>
      </c>
      <c r="B96" s="324" t="s">
        <v>684</v>
      </c>
      <c r="C96" s="324" t="s">
        <v>681</v>
      </c>
      <c r="D96" s="324" t="s">
        <v>737</v>
      </c>
      <c r="E96" s="324" t="s">
        <v>738</v>
      </c>
      <c r="F96" s="327">
        <v>4</v>
      </c>
      <c r="G96" s="327">
        <v>64</v>
      </c>
      <c r="H96" s="327">
        <v>1</v>
      </c>
      <c r="I96" s="327">
        <v>16</v>
      </c>
      <c r="J96" s="327">
        <v>5</v>
      </c>
      <c r="K96" s="327">
        <v>80</v>
      </c>
      <c r="L96" s="327">
        <v>1.25</v>
      </c>
      <c r="M96" s="327">
        <v>16</v>
      </c>
      <c r="N96" s="327">
        <v>6</v>
      </c>
      <c r="O96" s="327">
        <v>96</v>
      </c>
      <c r="P96" s="374">
        <v>1.5</v>
      </c>
      <c r="Q96" s="328">
        <v>16</v>
      </c>
    </row>
    <row r="97" spans="1:17" ht="14.4" customHeight="1" x14ac:dyDescent="0.3">
      <c r="A97" s="323" t="s">
        <v>767</v>
      </c>
      <c r="B97" s="324" t="s">
        <v>680</v>
      </c>
      <c r="C97" s="324" t="s">
        <v>681</v>
      </c>
      <c r="D97" s="324" t="s">
        <v>682</v>
      </c>
      <c r="E97" s="324" t="s">
        <v>683</v>
      </c>
      <c r="F97" s="327">
        <v>9</v>
      </c>
      <c r="G97" s="327">
        <v>94545</v>
      </c>
      <c r="H97" s="327">
        <v>1</v>
      </c>
      <c r="I97" s="327">
        <v>10505</v>
      </c>
      <c r="J97" s="327">
        <v>10</v>
      </c>
      <c r="K97" s="327">
        <v>105450</v>
      </c>
      <c r="L97" s="327">
        <v>1.1153419006822147</v>
      </c>
      <c r="M97" s="327">
        <v>10545</v>
      </c>
      <c r="N97" s="327">
        <v>3</v>
      </c>
      <c r="O97" s="327">
        <v>31785</v>
      </c>
      <c r="P97" s="374">
        <v>0.33618911629382836</v>
      </c>
      <c r="Q97" s="328">
        <v>10595</v>
      </c>
    </row>
    <row r="98" spans="1:17" ht="14.4" customHeight="1" x14ac:dyDescent="0.3">
      <c r="A98" s="323" t="s">
        <v>767</v>
      </c>
      <c r="B98" s="324" t="s">
        <v>684</v>
      </c>
      <c r="C98" s="324" t="s">
        <v>681</v>
      </c>
      <c r="D98" s="324" t="s">
        <v>687</v>
      </c>
      <c r="E98" s="324" t="s">
        <v>688</v>
      </c>
      <c r="F98" s="327">
        <v>2</v>
      </c>
      <c r="G98" s="327">
        <v>250</v>
      </c>
      <c r="H98" s="327">
        <v>1</v>
      </c>
      <c r="I98" s="327">
        <v>125</v>
      </c>
      <c r="J98" s="327"/>
      <c r="K98" s="327"/>
      <c r="L98" s="327"/>
      <c r="M98" s="327"/>
      <c r="N98" s="327">
        <v>6</v>
      </c>
      <c r="O98" s="327">
        <v>756</v>
      </c>
      <c r="P98" s="374">
        <v>3.024</v>
      </c>
      <c r="Q98" s="328">
        <v>126</v>
      </c>
    </row>
    <row r="99" spans="1:17" ht="14.4" customHeight="1" x14ac:dyDescent="0.3">
      <c r="A99" s="323" t="s">
        <v>767</v>
      </c>
      <c r="B99" s="324" t="s">
        <v>684</v>
      </c>
      <c r="C99" s="324" t="s">
        <v>681</v>
      </c>
      <c r="D99" s="324" t="s">
        <v>691</v>
      </c>
      <c r="E99" s="324" t="s">
        <v>692</v>
      </c>
      <c r="F99" s="327"/>
      <c r="G99" s="327"/>
      <c r="H99" s="327"/>
      <c r="I99" s="327"/>
      <c r="J99" s="327">
        <v>2</v>
      </c>
      <c r="K99" s="327">
        <v>2434</v>
      </c>
      <c r="L99" s="327"/>
      <c r="M99" s="327">
        <v>1217</v>
      </c>
      <c r="N99" s="327">
        <v>3</v>
      </c>
      <c r="O99" s="327">
        <v>3660</v>
      </c>
      <c r="P99" s="374"/>
      <c r="Q99" s="328">
        <v>1220</v>
      </c>
    </row>
    <row r="100" spans="1:17" ht="14.4" customHeight="1" x14ac:dyDescent="0.3">
      <c r="A100" s="323" t="s">
        <v>767</v>
      </c>
      <c r="B100" s="324" t="s">
        <v>684</v>
      </c>
      <c r="C100" s="324" t="s">
        <v>681</v>
      </c>
      <c r="D100" s="324" t="s">
        <v>693</v>
      </c>
      <c r="E100" s="324" t="s">
        <v>694</v>
      </c>
      <c r="F100" s="327">
        <v>29</v>
      </c>
      <c r="G100" s="327">
        <v>39643</v>
      </c>
      <c r="H100" s="327">
        <v>1</v>
      </c>
      <c r="I100" s="327">
        <v>1367</v>
      </c>
      <c r="J100" s="327">
        <v>24</v>
      </c>
      <c r="K100" s="327">
        <v>32904</v>
      </c>
      <c r="L100" s="327">
        <v>0.8300078197916404</v>
      </c>
      <c r="M100" s="327">
        <v>1371</v>
      </c>
      <c r="N100" s="327">
        <v>59</v>
      </c>
      <c r="O100" s="327">
        <v>81125</v>
      </c>
      <c r="P100" s="374">
        <v>2.0463890220215424</v>
      </c>
      <c r="Q100" s="328">
        <v>1375</v>
      </c>
    </row>
    <row r="101" spans="1:17" ht="14.4" customHeight="1" x14ac:dyDescent="0.3">
      <c r="A101" s="323" t="s">
        <v>767</v>
      </c>
      <c r="B101" s="324" t="s">
        <v>684</v>
      </c>
      <c r="C101" s="324" t="s">
        <v>681</v>
      </c>
      <c r="D101" s="324" t="s">
        <v>695</v>
      </c>
      <c r="E101" s="324" t="s">
        <v>696</v>
      </c>
      <c r="F101" s="327">
        <v>10</v>
      </c>
      <c r="G101" s="327">
        <v>23040</v>
      </c>
      <c r="H101" s="327">
        <v>1</v>
      </c>
      <c r="I101" s="327">
        <v>2304</v>
      </c>
      <c r="J101" s="327">
        <v>12</v>
      </c>
      <c r="K101" s="327">
        <v>27720</v>
      </c>
      <c r="L101" s="327">
        <v>1.203125</v>
      </c>
      <c r="M101" s="327">
        <v>2310</v>
      </c>
      <c r="N101" s="327">
        <v>22</v>
      </c>
      <c r="O101" s="327">
        <v>51018</v>
      </c>
      <c r="P101" s="374">
        <v>2.2143229166666667</v>
      </c>
      <c r="Q101" s="328">
        <v>2319</v>
      </c>
    </row>
    <row r="102" spans="1:17" ht="14.4" customHeight="1" x14ac:dyDescent="0.3">
      <c r="A102" s="323" t="s">
        <v>767</v>
      </c>
      <c r="B102" s="324" t="s">
        <v>684</v>
      </c>
      <c r="C102" s="324" t="s">
        <v>681</v>
      </c>
      <c r="D102" s="324" t="s">
        <v>697</v>
      </c>
      <c r="E102" s="324" t="s">
        <v>698</v>
      </c>
      <c r="F102" s="327"/>
      <c r="G102" s="327"/>
      <c r="H102" s="327"/>
      <c r="I102" s="327"/>
      <c r="J102" s="327">
        <v>2</v>
      </c>
      <c r="K102" s="327">
        <v>4408</v>
      </c>
      <c r="L102" s="327"/>
      <c r="M102" s="327">
        <v>2204</v>
      </c>
      <c r="N102" s="327">
        <v>21</v>
      </c>
      <c r="O102" s="327">
        <v>46473</v>
      </c>
      <c r="P102" s="374"/>
      <c r="Q102" s="328">
        <v>2213</v>
      </c>
    </row>
    <row r="103" spans="1:17" ht="14.4" customHeight="1" x14ac:dyDescent="0.3">
      <c r="A103" s="323" t="s">
        <v>767</v>
      </c>
      <c r="B103" s="324" t="s">
        <v>684</v>
      </c>
      <c r="C103" s="324" t="s">
        <v>681</v>
      </c>
      <c r="D103" s="324" t="s">
        <v>699</v>
      </c>
      <c r="E103" s="324" t="s">
        <v>700</v>
      </c>
      <c r="F103" s="327"/>
      <c r="G103" s="327"/>
      <c r="H103" s="327"/>
      <c r="I103" s="327"/>
      <c r="J103" s="327">
        <v>11</v>
      </c>
      <c r="K103" s="327">
        <v>7535</v>
      </c>
      <c r="L103" s="327"/>
      <c r="M103" s="327">
        <v>685</v>
      </c>
      <c r="N103" s="327">
        <v>67</v>
      </c>
      <c r="O103" s="327">
        <v>46096</v>
      </c>
      <c r="P103" s="374"/>
      <c r="Q103" s="328">
        <v>688</v>
      </c>
    </row>
    <row r="104" spans="1:17" ht="14.4" customHeight="1" x14ac:dyDescent="0.3">
      <c r="A104" s="323" t="s">
        <v>767</v>
      </c>
      <c r="B104" s="324" t="s">
        <v>684</v>
      </c>
      <c r="C104" s="324" t="s">
        <v>681</v>
      </c>
      <c r="D104" s="324" t="s">
        <v>701</v>
      </c>
      <c r="E104" s="324" t="s">
        <v>702</v>
      </c>
      <c r="F104" s="327"/>
      <c r="G104" s="327"/>
      <c r="H104" s="327"/>
      <c r="I104" s="327"/>
      <c r="J104" s="327">
        <v>2</v>
      </c>
      <c r="K104" s="327">
        <v>2064</v>
      </c>
      <c r="L104" s="327"/>
      <c r="M104" s="327">
        <v>1032</v>
      </c>
      <c r="N104" s="327">
        <v>6</v>
      </c>
      <c r="O104" s="327">
        <v>6210</v>
      </c>
      <c r="P104" s="374"/>
      <c r="Q104" s="328">
        <v>1035</v>
      </c>
    </row>
    <row r="105" spans="1:17" ht="14.4" customHeight="1" x14ac:dyDescent="0.3">
      <c r="A105" s="323" t="s">
        <v>767</v>
      </c>
      <c r="B105" s="324" t="s">
        <v>684</v>
      </c>
      <c r="C105" s="324" t="s">
        <v>681</v>
      </c>
      <c r="D105" s="324" t="s">
        <v>703</v>
      </c>
      <c r="E105" s="324" t="s">
        <v>704</v>
      </c>
      <c r="F105" s="327">
        <v>43</v>
      </c>
      <c r="G105" s="327">
        <v>23607</v>
      </c>
      <c r="H105" s="327">
        <v>1</v>
      </c>
      <c r="I105" s="327">
        <v>549</v>
      </c>
      <c r="J105" s="327">
        <v>27</v>
      </c>
      <c r="K105" s="327">
        <v>14823</v>
      </c>
      <c r="L105" s="327">
        <v>0.62790697674418605</v>
      </c>
      <c r="M105" s="327">
        <v>549</v>
      </c>
      <c r="N105" s="327">
        <v>85</v>
      </c>
      <c r="O105" s="327">
        <v>46750</v>
      </c>
      <c r="P105" s="374">
        <v>1.9803448129792012</v>
      </c>
      <c r="Q105" s="328">
        <v>550</v>
      </c>
    </row>
    <row r="106" spans="1:17" ht="14.4" customHeight="1" x14ac:dyDescent="0.3">
      <c r="A106" s="323" t="s">
        <v>767</v>
      </c>
      <c r="B106" s="324" t="s">
        <v>684</v>
      </c>
      <c r="C106" s="324" t="s">
        <v>681</v>
      </c>
      <c r="D106" s="324" t="s">
        <v>705</v>
      </c>
      <c r="E106" s="324" t="s">
        <v>706</v>
      </c>
      <c r="F106" s="327"/>
      <c r="G106" s="327"/>
      <c r="H106" s="327"/>
      <c r="I106" s="327"/>
      <c r="J106" s="327"/>
      <c r="K106" s="327"/>
      <c r="L106" s="327"/>
      <c r="M106" s="327"/>
      <c r="N106" s="327">
        <v>5</v>
      </c>
      <c r="O106" s="327">
        <v>2125</v>
      </c>
      <c r="P106" s="374"/>
      <c r="Q106" s="328">
        <v>425</v>
      </c>
    </row>
    <row r="107" spans="1:17" ht="14.4" customHeight="1" x14ac:dyDescent="0.3">
      <c r="A107" s="323" t="s">
        <v>767</v>
      </c>
      <c r="B107" s="324" t="s">
        <v>684</v>
      </c>
      <c r="C107" s="324" t="s">
        <v>681</v>
      </c>
      <c r="D107" s="324" t="s">
        <v>707</v>
      </c>
      <c r="E107" s="324" t="s">
        <v>708</v>
      </c>
      <c r="F107" s="327">
        <v>12</v>
      </c>
      <c r="G107" s="327">
        <v>44172</v>
      </c>
      <c r="H107" s="327">
        <v>1</v>
      </c>
      <c r="I107" s="327">
        <v>3681</v>
      </c>
      <c r="J107" s="327">
        <v>11</v>
      </c>
      <c r="K107" s="327">
        <v>40579</v>
      </c>
      <c r="L107" s="327">
        <v>0.9186588789278276</v>
      </c>
      <c r="M107" s="327">
        <v>3689</v>
      </c>
      <c r="N107" s="327">
        <v>23</v>
      </c>
      <c r="O107" s="327">
        <v>85054</v>
      </c>
      <c r="P107" s="374">
        <v>1.9255184279634157</v>
      </c>
      <c r="Q107" s="328">
        <v>3698</v>
      </c>
    </row>
    <row r="108" spans="1:17" ht="14.4" customHeight="1" x14ac:dyDescent="0.3">
      <c r="A108" s="323" t="s">
        <v>767</v>
      </c>
      <c r="B108" s="324" t="s">
        <v>684</v>
      </c>
      <c r="C108" s="324" t="s">
        <v>681</v>
      </c>
      <c r="D108" s="324" t="s">
        <v>709</v>
      </c>
      <c r="E108" s="324" t="s">
        <v>700</v>
      </c>
      <c r="F108" s="327">
        <v>12</v>
      </c>
      <c r="G108" s="327">
        <v>5244</v>
      </c>
      <c r="H108" s="327">
        <v>1</v>
      </c>
      <c r="I108" s="327">
        <v>437</v>
      </c>
      <c r="J108" s="327"/>
      <c r="K108" s="327"/>
      <c r="L108" s="327"/>
      <c r="M108" s="327"/>
      <c r="N108" s="327"/>
      <c r="O108" s="327"/>
      <c r="P108" s="374"/>
      <c r="Q108" s="328"/>
    </row>
    <row r="109" spans="1:17" ht="14.4" customHeight="1" x14ac:dyDescent="0.3">
      <c r="A109" s="323" t="s">
        <v>767</v>
      </c>
      <c r="B109" s="324" t="s">
        <v>684</v>
      </c>
      <c r="C109" s="324" t="s">
        <v>681</v>
      </c>
      <c r="D109" s="324" t="s">
        <v>713</v>
      </c>
      <c r="E109" s="324" t="s">
        <v>694</v>
      </c>
      <c r="F109" s="327"/>
      <c r="G109" s="327"/>
      <c r="H109" s="327"/>
      <c r="I109" s="327"/>
      <c r="J109" s="327"/>
      <c r="K109" s="327"/>
      <c r="L109" s="327"/>
      <c r="M109" s="327"/>
      <c r="N109" s="327">
        <v>1</v>
      </c>
      <c r="O109" s="327">
        <v>832</v>
      </c>
      <c r="P109" s="374"/>
      <c r="Q109" s="328">
        <v>832</v>
      </c>
    </row>
    <row r="110" spans="1:17" ht="14.4" customHeight="1" x14ac:dyDescent="0.3">
      <c r="A110" s="323" t="s">
        <v>767</v>
      </c>
      <c r="B110" s="324" t="s">
        <v>684</v>
      </c>
      <c r="C110" s="324" t="s">
        <v>681</v>
      </c>
      <c r="D110" s="324" t="s">
        <v>714</v>
      </c>
      <c r="E110" s="324" t="s">
        <v>715</v>
      </c>
      <c r="F110" s="327"/>
      <c r="G110" s="327"/>
      <c r="H110" s="327"/>
      <c r="I110" s="327"/>
      <c r="J110" s="327"/>
      <c r="K110" s="327"/>
      <c r="L110" s="327"/>
      <c r="M110" s="327"/>
      <c r="N110" s="327">
        <v>1</v>
      </c>
      <c r="O110" s="327">
        <v>1601</v>
      </c>
      <c r="P110" s="374"/>
      <c r="Q110" s="328">
        <v>1601</v>
      </c>
    </row>
    <row r="111" spans="1:17" ht="14.4" customHeight="1" x14ac:dyDescent="0.3">
      <c r="A111" s="323" t="s">
        <v>767</v>
      </c>
      <c r="B111" s="324" t="s">
        <v>684</v>
      </c>
      <c r="C111" s="324" t="s">
        <v>681</v>
      </c>
      <c r="D111" s="324" t="s">
        <v>722</v>
      </c>
      <c r="E111" s="324" t="s">
        <v>690</v>
      </c>
      <c r="F111" s="327"/>
      <c r="G111" s="327"/>
      <c r="H111" s="327"/>
      <c r="I111" s="327"/>
      <c r="J111" s="327"/>
      <c r="K111" s="327"/>
      <c r="L111" s="327"/>
      <c r="M111" s="327"/>
      <c r="N111" s="327">
        <v>3</v>
      </c>
      <c r="O111" s="327">
        <v>366</v>
      </c>
      <c r="P111" s="374"/>
      <c r="Q111" s="328">
        <v>122</v>
      </c>
    </row>
    <row r="112" spans="1:17" ht="14.4" customHeight="1" x14ac:dyDescent="0.3">
      <c r="A112" s="323" t="s">
        <v>767</v>
      </c>
      <c r="B112" s="324" t="s">
        <v>684</v>
      </c>
      <c r="C112" s="324" t="s">
        <v>681</v>
      </c>
      <c r="D112" s="324" t="s">
        <v>723</v>
      </c>
      <c r="E112" s="324" t="s">
        <v>724</v>
      </c>
      <c r="F112" s="327"/>
      <c r="G112" s="327"/>
      <c r="H112" s="327"/>
      <c r="I112" s="327"/>
      <c r="J112" s="327"/>
      <c r="K112" s="327"/>
      <c r="L112" s="327"/>
      <c r="M112" s="327"/>
      <c r="N112" s="327">
        <v>2</v>
      </c>
      <c r="O112" s="327">
        <v>3074</v>
      </c>
      <c r="P112" s="374"/>
      <c r="Q112" s="328">
        <v>1537</v>
      </c>
    </row>
    <row r="113" spans="1:17" ht="14.4" customHeight="1" x14ac:dyDescent="0.3">
      <c r="A113" s="323" t="s">
        <v>767</v>
      </c>
      <c r="B113" s="324" t="s">
        <v>684</v>
      </c>
      <c r="C113" s="324" t="s">
        <v>681</v>
      </c>
      <c r="D113" s="324" t="s">
        <v>725</v>
      </c>
      <c r="E113" s="324" t="s">
        <v>726</v>
      </c>
      <c r="F113" s="327"/>
      <c r="G113" s="327"/>
      <c r="H113" s="327"/>
      <c r="I113" s="327"/>
      <c r="J113" s="327">
        <v>2</v>
      </c>
      <c r="K113" s="327">
        <v>1636</v>
      </c>
      <c r="L113" s="327"/>
      <c r="M113" s="327">
        <v>818</v>
      </c>
      <c r="N113" s="327">
        <v>12</v>
      </c>
      <c r="O113" s="327">
        <v>9828</v>
      </c>
      <c r="P113" s="374"/>
      <c r="Q113" s="328">
        <v>819</v>
      </c>
    </row>
    <row r="114" spans="1:17" ht="14.4" customHeight="1" x14ac:dyDescent="0.3">
      <c r="A114" s="323" t="s">
        <v>767</v>
      </c>
      <c r="B114" s="324" t="s">
        <v>684</v>
      </c>
      <c r="C114" s="324" t="s">
        <v>681</v>
      </c>
      <c r="D114" s="324" t="s">
        <v>727</v>
      </c>
      <c r="E114" s="324" t="s">
        <v>728</v>
      </c>
      <c r="F114" s="327"/>
      <c r="G114" s="327"/>
      <c r="H114" s="327"/>
      <c r="I114" s="327"/>
      <c r="J114" s="327">
        <v>11</v>
      </c>
      <c r="K114" s="327">
        <v>715</v>
      </c>
      <c r="L114" s="327"/>
      <c r="M114" s="327">
        <v>65</v>
      </c>
      <c r="N114" s="327">
        <v>66</v>
      </c>
      <c r="O114" s="327">
        <v>4290</v>
      </c>
      <c r="P114" s="374"/>
      <c r="Q114" s="328">
        <v>65</v>
      </c>
    </row>
    <row r="115" spans="1:17" ht="14.4" customHeight="1" x14ac:dyDescent="0.3">
      <c r="A115" s="323" t="s">
        <v>767</v>
      </c>
      <c r="B115" s="324" t="s">
        <v>684</v>
      </c>
      <c r="C115" s="324" t="s">
        <v>681</v>
      </c>
      <c r="D115" s="324" t="s">
        <v>729</v>
      </c>
      <c r="E115" s="324" t="s">
        <v>730</v>
      </c>
      <c r="F115" s="327">
        <v>1</v>
      </c>
      <c r="G115" s="327">
        <v>392</v>
      </c>
      <c r="H115" s="327">
        <v>1</v>
      </c>
      <c r="I115" s="327">
        <v>392</v>
      </c>
      <c r="J115" s="327"/>
      <c r="K115" s="327"/>
      <c r="L115" s="327"/>
      <c r="M115" s="327"/>
      <c r="N115" s="327">
        <v>2</v>
      </c>
      <c r="O115" s="327">
        <v>792</v>
      </c>
      <c r="P115" s="374">
        <v>2.0204081632653059</v>
      </c>
      <c r="Q115" s="328">
        <v>396</v>
      </c>
    </row>
    <row r="116" spans="1:17" ht="14.4" customHeight="1" x14ac:dyDescent="0.3">
      <c r="A116" s="323" t="s">
        <v>767</v>
      </c>
      <c r="B116" s="324" t="s">
        <v>684</v>
      </c>
      <c r="C116" s="324" t="s">
        <v>681</v>
      </c>
      <c r="D116" s="324" t="s">
        <v>731</v>
      </c>
      <c r="E116" s="324" t="s">
        <v>732</v>
      </c>
      <c r="F116" s="327">
        <v>1</v>
      </c>
      <c r="G116" s="327">
        <v>1437</v>
      </c>
      <c r="H116" s="327">
        <v>1</v>
      </c>
      <c r="I116" s="327">
        <v>1437</v>
      </c>
      <c r="J116" s="327"/>
      <c r="K116" s="327"/>
      <c r="L116" s="327"/>
      <c r="M116" s="327"/>
      <c r="N116" s="327">
        <v>2</v>
      </c>
      <c r="O116" s="327">
        <v>2894</v>
      </c>
      <c r="P116" s="374">
        <v>2.0139178844815588</v>
      </c>
      <c r="Q116" s="328">
        <v>1447</v>
      </c>
    </row>
    <row r="117" spans="1:17" ht="14.4" customHeight="1" x14ac:dyDescent="0.3">
      <c r="A117" s="323" t="s">
        <v>767</v>
      </c>
      <c r="B117" s="324" t="s">
        <v>684</v>
      </c>
      <c r="C117" s="324" t="s">
        <v>681</v>
      </c>
      <c r="D117" s="324" t="s">
        <v>733</v>
      </c>
      <c r="E117" s="324" t="s">
        <v>734</v>
      </c>
      <c r="F117" s="327">
        <v>2</v>
      </c>
      <c r="G117" s="327">
        <v>2448</v>
      </c>
      <c r="H117" s="327">
        <v>1</v>
      </c>
      <c r="I117" s="327">
        <v>1224</v>
      </c>
      <c r="J117" s="327">
        <v>2</v>
      </c>
      <c r="K117" s="327">
        <v>2456</v>
      </c>
      <c r="L117" s="327">
        <v>1.0032679738562091</v>
      </c>
      <c r="M117" s="327">
        <v>1228</v>
      </c>
      <c r="N117" s="327">
        <v>1</v>
      </c>
      <c r="O117" s="327">
        <v>1234</v>
      </c>
      <c r="P117" s="374">
        <v>0.50408496732026142</v>
      </c>
      <c r="Q117" s="328">
        <v>1234</v>
      </c>
    </row>
    <row r="118" spans="1:17" ht="14.4" customHeight="1" x14ac:dyDescent="0.3">
      <c r="A118" s="323" t="s">
        <v>767</v>
      </c>
      <c r="B118" s="324" t="s">
        <v>684</v>
      </c>
      <c r="C118" s="324" t="s">
        <v>681</v>
      </c>
      <c r="D118" s="324" t="s">
        <v>735</v>
      </c>
      <c r="E118" s="324" t="s">
        <v>736</v>
      </c>
      <c r="F118" s="327">
        <v>2</v>
      </c>
      <c r="G118" s="327">
        <v>6110</v>
      </c>
      <c r="H118" s="327">
        <v>1</v>
      </c>
      <c r="I118" s="327">
        <v>3055</v>
      </c>
      <c r="J118" s="327">
        <v>2</v>
      </c>
      <c r="K118" s="327">
        <v>6130</v>
      </c>
      <c r="L118" s="327">
        <v>1.0032733224222585</v>
      </c>
      <c r="M118" s="327">
        <v>3065</v>
      </c>
      <c r="N118" s="327">
        <v>1</v>
      </c>
      <c r="O118" s="327">
        <v>3078</v>
      </c>
      <c r="P118" s="374">
        <v>0.50376432078559741</v>
      </c>
      <c r="Q118" s="328">
        <v>3078</v>
      </c>
    </row>
    <row r="119" spans="1:17" ht="14.4" customHeight="1" x14ac:dyDescent="0.3">
      <c r="A119" s="323" t="s">
        <v>767</v>
      </c>
      <c r="B119" s="324" t="s">
        <v>684</v>
      </c>
      <c r="C119" s="324" t="s">
        <v>681</v>
      </c>
      <c r="D119" s="324" t="s">
        <v>737</v>
      </c>
      <c r="E119" s="324" t="s">
        <v>738</v>
      </c>
      <c r="F119" s="327">
        <v>6</v>
      </c>
      <c r="G119" s="327">
        <v>96</v>
      </c>
      <c r="H119" s="327">
        <v>1</v>
      </c>
      <c r="I119" s="327">
        <v>16</v>
      </c>
      <c r="J119" s="327">
        <v>7</v>
      </c>
      <c r="K119" s="327">
        <v>112</v>
      </c>
      <c r="L119" s="327">
        <v>1.1666666666666667</v>
      </c>
      <c r="M119" s="327">
        <v>16</v>
      </c>
      <c r="N119" s="327">
        <v>35</v>
      </c>
      <c r="O119" s="327">
        <v>560</v>
      </c>
      <c r="P119" s="374">
        <v>5.833333333333333</v>
      </c>
      <c r="Q119" s="328">
        <v>16</v>
      </c>
    </row>
    <row r="120" spans="1:17" ht="14.4" customHeight="1" x14ac:dyDescent="0.3">
      <c r="A120" s="323" t="s">
        <v>768</v>
      </c>
      <c r="B120" s="324" t="s">
        <v>684</v>
      </c>
      <c r="C120" s="324" t="s">
        <v>681</v>
      </c>
      <c r="D120" s="324" t="s">
        <v>703</v>
      </c>
      <c r="E120" s="324" t="s">
        <v>704</v>
      </c>
      <c r="F120" s="327"/>
      <c r="G120" s="327"/>
      <c r="H120" s="327"/>
      <c r="I120" s="327"/>
      <c r="J120" s="327"/>
      <c r="K120" s="327"/>
      <c r="L120" s="327"/>
      <c r="M120" s="327"/>
      <c r="N120" s="327">
        <v>9</v>
      </c>
      <c r="O120" s="327">
        <v>4950</v>
      </c>
      <c r="P120" s="374"/>
      <c r="Q120" s="328">
        <v>550</v>
      </c>
    </row>
    <row r="121" spans="1:17" ht="14.4" customHeight="1" x14ac:dyDescent="0.3">
      <c r="A121" s="323" t="s">
        <v>768</v>
      </c>
      <c r="B121" s="324" t="s">
        <v>684</v>
      </c>
      <c r="C121" s="324" t="s">
        <v>681</v>
      </c>
      <c r="D121" s="324" t="s">
        <v>705</v>
      </c>
      <c r="E121" s="324" t="s">
        <v>706</v>
      </c>
      <c r="F121" s="327"/>
      <c r="G121" s="327"/>
      <c r="H121" s="327"/>
      <c r="I121" s="327"/>
      <c r="J121" s="327">
        <v>5</v>
      </c>
      <c r="K121" s="327">
        <v>2125</v>
      </c>
      <c r="L121" s="327"/>
      <c r="M121" s="327">
        <v>425</v>
      </c>
      <c r="N121" s="327">
        <v>6</v>
      </c>
      <c r="O121" s="327">
        <v>2550</v>
      </c>
      <c r="P121" s="374"/>
      <c r="Q121" s="328">
        <v>425</v>
      </c>
    </row>
    <row r="122" spans="1:17" ht="14.4" customHeight="1" x14ac:dyDescent="0.3">
      <c r="A122" s="323" t="s">
        <v>768</v>
      </c>
      <c r="B122" s="324" t="s">
        <v>684</v>
      </c>
      <c r="C122" s="324" t="s">
        <v>681</v>
      </c>
      <c r="D122" s="324" t="s">
        <v>729</v>
      </c>
      <c r="E122" s="324" t="s">
        <v>730</v>
      </c>
      <c r="F122" s="327"/>
      <c r="G122" s="327"/>
      <c r="H122" s="327"/>
      <c r="I122" s="327"/>
      <c r="J122" s="327"/>
      <c r="K122" s="327"/>
      <c r="L122" s="327"/>
      <c r="M122" s="327"/>
      <c r="N122" s="327">
        <v>3</v>
      </c>
      <c r="O122" s="327">
        <v>1188</v>
      </c>
      <c r="P122" s="374"/>
      <c r="Q122" s="328">
        <v>396</v>
      </c>
    </row>
    <row r="123" spans="1:17" ht="14.4" customHeight="1" x14ac:dyDescent="0.3">
      <c r="A123" s="323" t="s">
        <v>768</v>
      </c>
      <c r="B123" s="324" t="s">
        <v>684</v>
      </c>
      <c r="C123" s="324" t="s">
        <v>681</v>
      </c>
      <c r="D123" s="324" t="s">
        <v>731</v>
      </c>
      <c r="E123" s="324" t="s">
        <v>732</v>
      </c>
      <c r="F123" s="327"/>
      <c r="G123" s="327"/>
      <c r="H123" s="327"/>
      <c r="I123" s="327"/>
      <c r="J123" s="327"/>
      <c r="K123" s="327"/>
      <c r="L123" s="327"/>
      <c r="M123" s="327"/>
      <c r="N123" s="327">
        <v>3</v>
      </c>
      <c r="O123" s="327">
        <v>4341</v>
      </c>
      <c r="P123" s="374"/>
      <c r="Q123" s="328">
        <v>1447</v>
      </c>
    </row>
    <row r="124" spans="1:17" ht="14.4" customHeight="1" x14ac:dyDescent="0.3">
      <c r="A124" s="323" t="s">
        <v>769</v>
      </c>
      <c r="B124" s="324" t="s">
        <v>684</v>
      </c>
      <c r="C124" s="324" t="s">
        <v>681</v>
      </c>
      <c r="D124" s="324" t="s">
        <v>687</v>
      </c>
      <c r="E124" s="324" t="s">
        <v>688</v>
      </c>
      <c r="F124" s="327">
        <v>1</v>
      </c>
      <c r="G124" s="327">
        <v>125</v>
      </c>
      <c r="H124" s="327">
        <v>1</v>
      </c>
      <c r="I124" s="327">
        <v>125</v>
      </c>
      <c r="J124" s="327"/>
      <c r="K124" s="327"/>
      <c r="L124" s="327"/>
      <c r="M124" s="327"/>
      <c r="N124" s="327"/>
      <c r="O124" s="327"/>
      <c r="P124" s="374"/>
      <c r="Q124" s="328"/>
    </row>
    <row r="125" spans="1:17" ht="14.4" customHeight="1" x14ac:dyDescent="0.3">
      <c r="A125" s="323" t="s">
        <v>769</v>
      </c>
      <c r="B125" s="324" t="s">
        <v>684</v>
      </c>
      <c r="C125" s="324" t="s">
        <v>681</v>
      </c>
      <c r="D125" s="324" t="s">
        <v>703</v>
      </c>
      <c r="E125" s="324" t="s">
        <v>704</v>
      </c>
      <c r="F125" s="327">
        <v>3</v>
      </c>
      <c r="G125" s="327">
        <v>1647</v>
      </c>
      <c r="H125" s="327">
        <v>1</v>
      </c>
      <c r="I125" s="327">
        <v>549</v>
      </c>
      <c r="J125" s="327">
        <v>1</v>
      </c>
      <c r="K125" s="327">
        <v>549</v>
      </c>
      <c r="L125" s="327">
        <v>0.33333333333333331</v>
      </c>
      <c r="M125" s="327">
        <v>549</v>
      </c>
      <c r="N125" s="327">
        <v>14</v>
      </c>
      <c r="O125" s="327">
        <v>7700</v>
      </c>
      <c r="P125" s="374">
        <v>4.6751669702489371</v>
      </c>
      <c r="Q125" s="328">
        <v>550</v>
      </c>
    </row>
    <row r="126" spans="1:17" ht="14.4" customHeight="1" x14ac:dyDescent="0.3">
      <c r="A126" s="323" t="s">
        <v>769</v>
      </c>
      <c r="B126" s="324" t="s">
        <v>684</v>
      </c>
      <c r="C126" s="324" t="s">
        <v>681</v>
      </c>
      <c r="D126" s="324" t="s">
        <v>705</v>
      </c>
      <c r="E126" s="324" t="s">
        <v>706</v>
      </c>
      <c r="F126" s="327">
        <v>13</v>
      </c>
      <c r="G126" s="327">
        <v>5525</v>
      </c>
      <c r="H126" s="327">
        <v>1</v>
      </c>
      <c r="I126" s="327">
        <v>425</v>
      </c>
      <c r="J126" s="327">
        <v>23</v>
      </c>
      <c r="K126" s="327">
        <v>9775</v>
      </c>
      <c r="L126" s="327">
        <v>1.7692307692307692</v>
      </c>
      <c r="M126" s="327">
        <v>425</v>
      </c>
      <c r="N126" s="327">
        <v>17</v>
      </c>
      <c r="O126" s="327">
        <v>7225</v>
      </c>
      <c r="P126" s="374">
        <v>1.3076923076923077</v>
      </c>
      <c r="Q126" s="328">
        <v>425</v>
      </c>
    </row>
    <row r="127" spans="1:17" ht="14.4" customHeight="1" x14ac:dyDescent="0.3">
      <c r="A127" s="323" t="s">
        <v>769</v>
      </c>
      <c r="B127" s="324" t="s">
        <v>684</v>
      </c>
      <c r="C127" s="324" t="s">
        <v>681</v>
      </c>
      <c r="D127" s="324" t="s">
        <v>707</v>
      </c>
      <c r="E127" s="324" t="s">
        <v>708</v>
      </c>
      <c r="F127" s="327"/>
      <c r="G127" s="327"/>
      <c r="H127" s="327"/>
      <c r="I127" s="327"/>
      <c r="J127" s="327">
        <v>1</v>
      </c>
      <c r="K127" s="327">
        <v>3689</v>
      </c>
      <c r="L127" s="327"/>
      <c r="M127" s="327">
        <v>3689</v>
      </c>
      <c r="N127" s="327">
        <v>1</v>
      </c>
      <c r="O127" s="327">
        <v>3698</v>
      </c>
      <c r="P127" s="374"/>
      <c r="Q127" s="328">
        <v>3698</v>
      </c>
    </row>
    <row r="128" spans="1:17" ht="14.4" customHeight="1" x14ac:dyDescent="0.3">
      <c r="A128" s="323" t="s">
        <v>769</v>
      </c>
      <c r="B128" s="324" t="s">
        <v>684</v>
      </c>
      <c r="C128" s="324" t="s">
        <v>681</v>
      </c>
      <c r="D128" s="324" t="s">
        <v>713</v>
      </c>
      <c r="E128" s="324" t="s">
        <v>694</v>
      </c>
      <c r="F128" s="327"/>
      <c r="G128" s="327"/>
      <c r="H128" s="327"/>
      <c r="I128" s="327"/>
      <c r="J128" s="327">
        <v>2</v>
      </c>
      <c r="K128" s="327">
        <v>1662</v>
      </c>
      <c r="L128" s="327"/>
      <c r="M128" s="327">
        <v>831</v>
      </c>
      <c r="N128" s="327">
        <v>1</v>
      </c>
      <c r="O128" s="327">
        <v>832</v>
      </c>
      <c r="P128" s="374"/>
      <c r="Q128" s="328">
        <v>832</v>
      </c>
    </row>
    <row r="129" spans="1:17" ht="14.4" customHeight="1" x14ac:dyDescent="0.3">
      <c r="A129" s="323" t="s">
        <v>769</v>
      </c>
      <c r="B129" s="324" t="s">
        <v>684</v>
      </c>
      <c r="C129" s="324" t="s">
        <v>681</v>
      </c>
      <c r="D129" s="324" t="s">
        <v>714</v>
      </c>
      <c r="E129" s="324" t="s">
        <v>715</v>
      </c>
      <c r="F129" s="327"/>
      <c r="G129" s="327"/>
      <c r="H129" s="327"/>
      <c r="I129" s="327"/>
      <c r="J129" s="327"/>
      <c r="K129" s="327"/>
      <c r="L129" s="327"/>
      <c r="M129" s="327"/>
      <c r="N129" s="327">
        <v>1</v>
      </c>
      <c r="O129" s="327">
        <v>1601</v>
      </c>
      <c r="P129" s="374"/>
      <c r="Q129" s="328">
        <v>1601</v>
      </c>
    </row>
    <row r="130" spans="1:17" ht="14.4" customHeight="1" x14ac:dyDescent="0.3">
      <c r="A130" s="323" t="s">
        <v>769</v>
      </c>
      <c r="B130" s="324" t="s">
        <v>684</v>
      </c>
      <c r="C130" s="324" t="s">
        <v>681</v>
      </c>
      <c r="D130" s="324" t="s">
        <v>729</v>
      </c>
      <c r="E130" s="324" t="s">
        <v>730</v>
      </c>
      <c r="F130" s="327">
        <v>1</v>
      </c>
      <c r="G130" s="327">
        <v>392</v>
      </c>
      <c r="H130" s="327">
        <v>1</v>
      </c>
      <c r="I130" s="327">
        <v>392</v>
      </c>
      <c r="J130" s="327">
        <v>2</v>
      </c>
      <c r="K130" s="327">
        <v>788</v>
      </c>
      <c r="L130" s="327">
        <v>2.010204081632653</v>
      </c>
      <c r="M130" s="327">
        <v>394</v>
      </c>
      <c r="N130" s="327">
        <v>5</v>
      </c>
      <c r="O130" s="327">
        <v>1980</v>
      </c>
      <c r="P130" s="374">
        <v>5.0510204081632653</v>
      </c>
      <c r="Q130" s="328">
        <v>396</v>
      </c>
    </row>
    <row r="131" spans="1:17" ht="14.4" customHeight="1" x14ac:dyDescent="0.3">
      <c r="A131" s="323" t="s">
        <v>769</v>
      </c>
      <c r="B131" s="324" t="s">
        <v>684</v>
      </c>
      <c r="C131" s="324" t="s">
        <v>681</v>
      </c>
      <c r="D131" s="324" t="s">
        <v>731</v>
      </c>
      <c r="E131" s="324" t="s">
        <v>732</v>
      </c>
      <c r="F131" s="327">
        <v>1</v>
      </c>
      <c r="G131" s="327">
        <v>1437</v>
      </c>
      <c r="H131" s="327">
        <v>1</v>
      </c>
      <c r="I131" s="327">
        <v>1437</v>
      </c>
      <c r="J131" s="327">
        <v>2</v>
      </c>
      <c r="K131" s="327">
        <v>2882</v>
      </c>
      <c r="L131" s="327">
        <v>2.0055671537926236</v>
      </c>
      <c r="M131" s="327">
        <v>1441</v>
      </c>
      <c r="N131" s="327">
        <v>5</v>
      </c>
      <c r="O131" s="327">
        <v>7235</v>
      </c>
      <c r="P131" s="374">
        <v>5.0347947112038973</v>
      </c>
      <c r="Q131" s="328">
        <v>1447</v>
      </c>
    </row>
    <row r="132" spans="1:17" ht="14.4" customHeight="1" x14ac:dyDescent="0.3">
      <c r="A132" s="323" t="s">
        <v>769</v>
      </c>
      <c r="B132" s="324" t="s">
        <v>684</v>
      </c>
      <c r="C132" s="324" t="s">
        <v>681</v>
      </c>
      <c r="D132" s="324" t="s">
        <v>733</v>
      </c>
      <c r="E132" s="324" t="s">
        <v>734</v>
      </c>
      <c r="F132" s="327"/>
      <c r="G132" s="327"/>
      <c r="H132" s="327"/>
      <c r="I132" s="327"/>
      <c r="J132" s="327">
        <v>1</v>
      </c>
      <c r="K132" s="327">
        <v>1228</v>
      </c>
      <c r="L132" s="327"/>
      <c r="M132" s="327">
        <v>1228</v>
      </c>
      <c r="N132" s="327"/>
      <c r="O132" s="327"/>
      <c r="P132" s="374"/>
      <c r="Q132" s="328"/>
    </row>
    <row r="133" spans="1:17" ht="14.4" customHeight="1" x14ac:dyDescent="0.3">
      <c r="A133" s="323" t="s">
        <v>769</v>
      </c>
      <c r="B133" s="324" t="s">
        <v>684</v>
      </c>
      <c r="C133" s="324" t="s">
        <v>681</v>
      </c>
      <c r="D133" s="324" t="s">
        <v>735</v>
      </c>
      <c r="E133" s="324" t="s">
        <v>736</v>
      </c>
      <c r="F133" s="327"/>
      <c r="G133" s="327"/>
      <c r="H133" s="327"/>
      <c r="I133" s="327"/>
      <c r="J133" s="327">
        <v>1</v>
      </c>
      <c r="K133" s="327">
        <v>3065</v>
      </c>
      <c r="L133" s="327"/>
      <c r="M133" s="327">
        <v>3065</v>
      </c>
      <c r="N133" s="327"/>
      <c r="O133" s="327"/>
      <c r="P133" s="374"/>
      <c r="Q133" s="328"/>
    </row>
    <row r="134" spans="1:17" ht="14.4" customHeight="1" x14ac:dyDescent="0.3">
      <c r="A134" s="323" t="s">
        <v>770</v>
      </c>
      <c r="B134" s="324" t="s">
        <v>680</v>
      </c>
      <c r="C134" s="324" t="s">
        <v>681</v>
      </c>
      <c r="D134" s="324" t="s">
        <v>682</v>
      </c>
      <c r="E134" s="324" t="s">
        <v>683</v>
      </c>
      <c r="F134" s="327">
        <v>1</v>
      </c>
      <c r="G134" s="327">
        <v>10505</v>
      </c>
      <c r="H134" s="327">
        <v>1</v>
      </c>
      <c r="I134" s="327">
        <v>10505</v>
      </c>
      <c r="J134" s="327"/>
      <c r="K134" s="327"/>
      <c r="L134" s="327"/>
      <c r="M134" s="327"/>
      <c r="N134" s="327"/>
      <c r="O134" s="327"/>
      <c r="P134" s="374"/>
      <c r="Q134" s="328"/>
    </row>
    <row r="135" spans="1:17" ht="14.4" customHeight="1" x14ac:dyDescent="0.3">
      <c r="A135" s="323" t="s">
        <v>770</v>
      </c>
      <c r="B135" s="324" t="s">
        <v>684</v>
      </c>
      <c r="C135" s="324" t="s">
        <v>681</v>
      </c>
      <c r="D135" s="324" t="s">
        <v>687</v>
      </c>
      <c r="E135" s="324" t="s">
        <v>688</v>
      </c>
      <c r="F135" s="327">
        <v>4</v>
      </c>
      <c r="G135" s="327">
        <v>500</v>
      </c>
      <c r="H135" s="327">
        <v>1</v>
      </c>
      <c r="I135" s="327">
        <v>125</v>
      </c>
      <c r="J135" s="327">
        <v>2</v>
      </c>
      <c r="K135" s="327">
        <v>250</v>
      </c>
      <c r="L135" s="327">
        <v>0.5</v>
      </c>
      <c r="M135" s="327">
        <v>125</v>
      </c>
      <c r="N135" s="327">
        <v>10</v>
      </c>
      <c r="O135" s="327">
        <v>1260</v>
      </c>
      <c r="P135" s="374">
        <v>2.52</v>
      </c>
      <c r="Q135" s="328">
        <v>126</v>
      </c>
    </row>
    <row r="136" spans="1:17" ht="14.4" customHeight="1" x14ac:dyDescent="0.3">
      <c r="A136" s="323" t="s">
        <v>770</v>
      </c>
      <c r="B136" s="324" t="s">
        <v>684</v>
      </c>
      <c r="C136" s="324" t="s">
        <v>681</v>
      </c>
      <c r="D136" s="324" t="s">
        <v>691</v>
      </c>
      <c r="E136" s="324" t="s">
        <v>692</v>
      </c>
      <c r="F136" s="327">
        <v>4</v>
      </c>
      <c r="G136" s="327">
        <v>4860</v>
      </c>
      <c r="H136" s="327">
        <v>1</v>
      </c>
      <c r="I136" s="327">
        <v>1215</v>
      </c>
      <c r="J136" s="327">
        <v>1</v>
      </c>
      <c r="K136" s="327">
        <v>1217</v>
      </c>
      <c r="L136" s="327">
        <v>0.25041152263374483</v>
      </c>
      <c r="M136" s="327">
        <v>1217</v>
      </c>
      <c r="N136" s="327"/>
      <c r="O136" s="327"/>
      <c r="P136" s="374"/>
      <c r="Q136" s="328"/>
    </row>
    <row r="137" spans="1:17" ht="14.4" customHeight="1" x14ac:dyDescent="0.3">
      <c r="A137" s="323" t="s">
        <v>770</v>
      </c>
      <c r="B137" s="324" t="s">
        <v>684</v>
      </c>
      <c r="C137" s="324" t="s">
        <v>681</v>
      </c>
      <c r="D137" s="324" t="s">
        <v>693</v>
      </c>
      <c r="E137" s="324" t="s">
        <v>694</v>
      </c>
      <c r="F137" s="327">
        <v>32</v>
      </c>
      <c r="G137" s="327">
        <v>43744</v>
      </c>
      <c r="H137" s="327">
        <v>1</v>
      </c>
      <c r="I137" s="327">
        <v>1367</v>
      </c>
      <c r="J137" s="327">
        <v>44</v>
      </c>
      <c r="K137" s="327">
        <v>60324</v>
      </c>
      <c r="L137" s="327">
        <v>1.3790234089246525</v>
      </c>
      <c r="M137" s="327">
        <v>1371</v>
      </c>
      <c r="N137" s="327">
        <v>56</v>
      </c>
      <c r="O137" s="327">
        <v>77000</v>
      </c>
      <c r="P137" s="374">
        <v>1.7602414045354791</v>
      </c>
      <c r="Q137" s="328">
        <v>1375</v>
      </c>
    </row>
    <row r="138" spans="1:17" ht="14.4" customHeight="1" x14ac:dyDescent="0.3">
      <c r="A138" s="323" t="s">
        <v>770</v>
      </c>
      <c r="B138" s="324" t="s">
        <v>684</v>
      </c>
      <c r="C138" s="324" t="s">
        <v>681</v>
      </c>
      <c r="D138" s="324" t="s">
        <v>695</v>
      </c>
      <c r="E138" s="324" t="s">
        <v>696</v>
      </c>
      <c r="F138" s="327">
        <v>20</v>
      </c>
      <c r="G138" s="327">
        <v>46080</v>
      </c>
      <c r="H138" s="327">
        <v>1</v>
      </c>
      <c r="I138" s="327">
        <v>2304</v>
      </c>
      <c r="J138" s="327">
        <v>27</v>
      </c>
      <c r="K138" s="327">
        <v>62370</v>
      </c>
      <c r="L138" s="327">
        <v>1.353515625</v>
      </c>
      <c r="M138" s="327">
        <v>2310</v>
      </c>
      <c r="N138" s="327">
        <v>38</v>
      </c>
      <c r="O138" s="327">
        <v>88122</v>
      </c>
      <c r="P138" s="374">
        <v>1.9123697916666667</v>
      </c>
      <c r="Q138" s="328">
        <v>2319</v>
      </c>
    </row>
    <row r="139" spans="1:17" ht="14.4" customHeight="1" x14ac:dyDescent="0.3">
      <c r="A139" s="323" t="s">
        <v>770</v>
      </c>
      <c r="B139" s="324" t="s">
        <v>684</v>
      </c>
      <c r="C139" s="324" t="s">
        <v>681</v>
      </c>
      <c r="D139" s="324" t="s">
        <v>699</v>
      </c>
      <c r="E139" s="324" t="s">
        <v>700</v>
      </c>
      <c r="F139" s="327">
        <v>3</v>
      </c>
      <c r="G139" s="327">
        <v>2049</v>
      </c>
      <c r="H139" s="327">
        <v>1</v>
      </c>
      <c r="I139" s="327">
        <v>683</v>
      </c>
      <c r="J139" s="327">
        <v>14</v>
      </c>
      <c r="K139" s="327">
        <v>9590</v>
      </c>
      <c r="L139" s="327">
        <v>4.6803318692044904</v>
      </c>
      <c r="M139" s="327">
        <v>685</v>
      </c>
      <c r="N139" s="327">
        <v>17</v>
      </c>
      <c r="O139" s="327">
        <v>11696</v>
      </c>
      <c r="P139" s="374">
        <v>5.7081503172279158</v>
      </c>
      <c r="Q139" s="328">
        <v>688</v>
      </c>
    </row>
    <row r="140" spans="1:17" ht="14.4" customHeight="1" x14ac:dyDescent="0.3">
      <c r="A140" s="323" t="s">
        <v>770</v>
      </c>
      <c r="B140" s="324" t="s">
        <v>684</v>
      </c>
      <c r="C140" s="324" t="s">
        <v>681</v>
      </c>
      <c r="D140" s="324" t="s">
        <v>701</v>
      </c>
      <c r="E140" s="324" t="s">
        <v>702</v>
      </c>
      <c r="F140" s="327">
        <v>4</v>
      </c>
      <c r="G140" s="327">
        <v>4120</v>
      </c>
      <c r="H140" s="327">
        <v>1</v>
      </c>
      <c r="I140" s="327">
        <v>1030</v>
      </c>
      <c r="J140" s="327">
        <v>1</v>
      </c>
      <c r="K140" s="327">
        <v>1032</v>
      </c>
      <c r="L140" s="327">
        <v>0.25048543689320391</v>
      </c>
      <c r="M140" s="327">
        <v>1032</v>
      </c>
      <c r="N140" s="327">
        <v>2</v>
      </c>
      <c r="O140" s="327">
        <v>2070</v>
      </c>
      <c r="P140" s="374">
        <v>0.50242718446601942</v>
      </c>
      <c r="Q140" s="328">
        <v>1035</v>
      </c>
    </row>
    <row r="141" spans="1:17" ht="14.4" customHeight="1" x14ac:dyDescent="0.3">
      <c r="A141" s="323" t="s">
        <v>770</v>
      </c>
      <c r="B141" s="324" t="s">
        <v>684</v>
      </c>
      <c r="C141" s="324" t="s">
        <v>681</v>
      </c>
      <c r="D141" s="324" t="s">
        <v>703</v>
      </c>
      <c r="E141" s="324" t="s">
        <v>704</v>
      </c>
      <c r="F141" s="327">
        <v>103</v>
      </c>
      <c r="G141" s="327">
        <v>56547</v>
      </c>
      <c r="H141" s="327">
        <v>1</v>
      </c>
      <c r="I141" s="327">
        <v>549</v>
      </c>
      <c r="J141" s="327">
        <v>68</v>
      </c>
      <c r="K141" s="327">
        <v>37332</v>
      </c>
      <c r="L141" s="327">
        <v>0.66019417475728159</v>
      </c>
      <c r="M141" s="327">
        <v>549</v>
      </c>
      <c r="N141" s="327">
        <v>135</v>
      </c>
      <c r="O141" s="327">
        <v>74250</v>
      </c>
      <c r="P141" s="374">
        <v>1.3130670062072258</v>
      </c>
      <c r="Q141" s="328">
        <v>550</v>
      </c>
    </row>
    <row r="142" spans="1:17" ht="14.4" customHeight="1" x14ac:dyDescent="0.3">
      <c r="A142" s="323" t="s">
        <v>770</v>
      </c>
      <c r="B142" s="324" t="s">
        <v>684</v>
      </c>
      <c r="C142" s="324" t="s">
        <v>681</v>
      </c>
      <c r="D142" s="324" t="s">
        <v>705</v>
      </c>
      <c r="E142" s="324" t="s">
        <v>706</v>
      </c>
      <c r="F142" s="327">
        <v>52</v>
      </c>
      <c r="G142" s="327">
        <v>22100</v>
      </c>
      <c r="H142" s="327">
        <v>1</v>
      </c>
      <c r="I142" s="327">
        <v>425</v>
      </c>
      <c r="J142" s="327">
        <v>57</v>
      </c>
      <c r="K142" s="327">
        <v>24225</v>
      </c>
      <c r="L142" s="327">
        <v>1.0961538461538463</v>
      </c>
      <c r="M142" s="327">
        <v>425</v>
      </c>
      <c r="N142" s="327">
        <v>80</v>
      </c>
      <c r="O142" s="327">
        <v>34000</v>
      </c>
      <c r="P142" s="374">
        <v>1.5384615384615385</v>
      </c>
      <c r="Q142" s="328">
        <v>425</v>
      </c>
    </row>
    <row r="143" spans="1:17" ht="14.4" customHeight="1" x14ac:dyDescent="0.3">
      <c r="A143" s="323" t="s">
        <v>770</v>
      </c>
      <c r="B143" s="324" t="s">
        <v>684</v>
      </c>
      <c r="C143" s="324" t="s">
        <v>681</v>
      </c>
      <c r="D143" s="324" t="s">
        <v>707</v>
      </c>
      <c r="E143" s="324" t="s">
        <v>708</v>
      </c>
      <c r="F143" s="327">
        <v>16</v>
      </c>
      <c r="G143" s="327">
        <v>58896</v>
      </c>
      <c r="H143" s="327">
        <v>1</v>
      </c>
      <c r="I143" s="327">
        <v>3681</v>
      </c>
      <c r="J143" s="327">
        <v>31</v>
      </c>
      <c r="K143" s="327">
        <v>114359</v>
      </c>
      <c r="L143" s="327">
        <v>1.9417108122792719</v>
      </c>
      <c r="M143" s="327">
        <v>3689</v>
      </c>
      <c r="N143" s="327">
        <v>43</v>
      </c>
      <c r="O143" s="327">
        <v>159014</v>
      </c>
      <c r="P143" s="374">
        <v>2.6999117087747893</v>
      </c>
      <c r="Q143" s="328">
        <v>3698</v>
      </c>
    </row>
    <row r="144" spans="1:17" ht="14.4" customHeight="1" x14ac:dyDescent="0.3">
      <c r="A144" s="323" t="s">
        <v>770</v>
      </c>
      <c r="B144" s="324" t="s">
        <v>684</v>
      </c>
      <c r="C144" s="324" t="s">
        <v>681</v>
      </c>
      <c r="D144" s="324" t="s">
        <v>709</v>
      </c>
      <c r="E144" s="324" t="s">
        <v>700</v>
      </c>
      <c r="F144" s="327">
        <v>28</v>
      </c>
      <c r="G144" s="327">
        <v>12236</v>
      </c>
      <c r="H144" s="327">
        <v>1</v>
      </c>
      <c r="I144" s="327">
        <v>437</v>
      </c>
      <c r="J144" s="327">
        <v>8</v>
      </c>
      <c r="K144" s="327">
        <v>3496</v>
      </c>
      <c r="L144" s="327">
        <v>0.2857142857142857</v>
      </c>
      <c r="M144" s="327">
        <v>437</v>
      </c>
      <c r="N144" s="327">
        <v>5</v>
      </c>
      <c r="O144" s="327">
        <v>2190</v>
      </c>
      <c r="P144" s="374">
        <v>0.17898005884275908</v>
      </c>
      <c r="Q144" s="328">
        <v>438</v>
      </c>
    </row>
    <row r="145" spans="1:17" ht="14.4" customHeight="1" x14ac:dyDescent="0.3">
      <c r="A145" s="323" t="s">
        <v>770</v>
      </c>
      <c r="B145" s="324" t="s">
        <v>684</v>
      </c>
      <c r="C145" s="324" t="s">
        <v>681</v>
      </c>
      <c r="D145" s="324" t="s">
        <v>710</v>
      </c>
      <c r="E145" s="324" t="s">
        <v>711</v>
      </c>
      <c r="F145" s="327">
        <v>1</v>
      </c>
      <c r="G145" s="327">
        <v>1602</v>
      </c>
      <c r="H145" s="327">
        <v>1</v>
      </c>
      <c r="I145" s="327">
        <v>1602</v>
      </c>
      <c r="J145" s="327"/>
      <c r="K145" s="327"/>
      <c r="L145" s="327"/>
      <c r="M145" s="327"/>
      <c r="N145" s="327"/>
      <c r="O145" s="327"/>
      <c r="P145" s="374"/>
      <c r="Q145" s="328"/>
    </row>
    <row r="146" spans="1:17" ht="14.4" customHeight="1" x14ac:dyDescent="0.3">
      <c r="A146" s="323" t="s">
        <v>770</v>
      </c>
      <c r="B146" s="324" t="s">
        <v>684</v>
      </c>
      <c r="C146" s="324" t="s">
        <v>681</v>
      </c>
      <c r="D146" s="324" t="s">
        <v>712</v>
      </c>
      <c r="E146" s="324" t="s">
        <v>702</v>
      </c>
      <c r="F146" s="327">
        <v>2</v>
      </c>
      <c r="G146" s="327">
        <v>1820</v>
      </c>
      <c r="H146" s="327">
        <v>1</v>
      </c>
      <c r="I146" s="327">
        <v>910</v>
      </c>
      <c r="J146" s="327">
        <v>1</v>
      </c>
      <c r="K146" s="327">
        <v>912</v>
      </c>
      <c r="L146" s="327">
        <v>0.50109890109890109</v>
      </c>
      <c r="M146" s="327">
        <v>912</v>
      </c>
      <c r="N146" s="327"/>
      <c r="O146" s="327"/>
      <c r="P146" s="374"/>
      <c r="Q146" s="328"/>
    </row>
    <row r="147" spans="1:17" ht="14.4" customHeight="1" x14ac:dyDescent="0.3">
      <c r="A147" s="323" t="s">
        <v>770</v>
      </c>
      <c r="B147" s="324" t="s">
        <v>684</v>
      </c>
      <c r="C147" s="324" t="s">
        <v>681</v>
      </c>
      <c r="D147" s="324" t="s">
        <v>713</v>
      </c>
      <c r="E147" s="324" t="s">
        <v>694</v>
      </c>
      <c r="F147" s="327">
        <v>7</v>
      </c>
      <c r="G147" s="327">
        <v>5803</v>
      </c>
      <c r="H147" s="327">
        <v>1</v>
      </c>
      <c r="I147" s="327">
        <v>829</v>
      </c>
      <c r="J147" s="327">
        <v>16</v>
      </c>
      <c r="K147" s="327">
        <v>13296</v>
      </c>
      <c r="L147" s="327">
        <v>2.2912286748233672</v>
      </c>
      <c r="M147" s="327">
        <v>831</v>
      </c>
      <c r="N147" s="327">
        <v>10</v>
      </c>
      <c r="O147" s="327">
        <v>8320</v>
      </c>
      <c r="P147" s="374">
        <v>1.4337411683611925</v>
      </c>
      <c r="Q147" s="328">
        <v>832</v>
      </c>
    </row>
    <row r="148" spans="1:17" ht="14.4" customHeight="1" x14ac:dyDescent="0.3">
      <c r="A148" s="323" t="s">
        <v>770</v>
      </c>
      <c r="B148" s="324" t="s">
        <v>684</v>
      </c>
      <c r="C148" s="324" t="s">
        <v>681</v>
      </c>
      <c r="D148" s="324" t="s">
        <v>714</v>
      </c>
      <c r="E148" s="324" t="s">
        <v>715</v>
      </c>
      <c r="F148" s="327">
        <v>7</v>
      </c>
      <c r="G148" s="327">
        <v>11151</v>
      </c>
      <c r="H148" s="327">
        <v>1</v>
      </c>
      <c r="I148" s="327">
        <v>1593</v>
      </c>
      <c r="J148" s="327">
        <v>10</v>
      </c>
      <c r="K148" s="327">
        <v>15970</v>
      </c>
      <c r="L148" s="327">
        <v>1.4321585508026187</v>
      </c>
      <c r="M148" s="327">
        <v>1597</v>
      </c>
      <c r="N148" s="327">
        <v>9</v>
      </c>
      <c r="O148" s="327">
        <v>14409</v>
      </c>
      <c r="P148" s="374">
        <v>1.2921711057304277</v>
      </c>
      <c r="Q148" s="328">
        <v>1601</v>
      </c>
    </row>
    <row r="149" spans="1:17" ht="14.4" customHeight="1" x14ac:dyDescent="0.3">
      <c r="A149" s="323" t="s">
        <v>770</v>
      </c>
      <c r="B149" s="324" t="s">
        <v>684</v>
      </c>
      <c r="C149" s="324" t="s">
        <v>681</v>
      </c>
      <c r="D149" s="324" t="s">
        <v>716</v>
      </c>
      <c r="E149" s="324" t="s">
        <v>717</v>
      </c>
      <c r="F149" s="327">
        <v>2</v>
      </c>
      <c r="G149" s="327">
        <v>2396</v>
      </c>
      <c r="H149" s="327">
        <v>1</v>
      </c>
      <c r="I149" s="327">
        <v>1198</v>
      </c>
      <c r="J149" s="327"/>
      <c r="K149" s="327"/>
      <c r="L149" s="327"/>
      <c r="M149" s="327"/>
      <c r="N149" s="327"/>
      <c r="O149" s="327"/>
      <c r="P149" s="374"/>
      <c r="Q149" s="328"/>
    </row>
    <row r="150" spans="1:17" ht="14.4" customHeight="1" x14ac:dyDescent="0.3">
      <c r="A150" s="323" t="s">
        <v>770</v>
      </c>
      <c r="B150" s="324" t="s">
        <v>684</v>
      </c>
      <c r="C150" s="324" t="s">
        <v>681</v>
      </c>
      <c r="D150" s="324" t="s">
        <v>727</v>
      </c>
      <c r="E150" s="324" t="s">
        <v>728</v>
      </c>
      <c r="F150" s="327">
        <v>9</v>
      </c>
      <c r="G150" s="327">
        <v>585</v>
      </c>
      <c r="H150" s="327">
        <v>1</v>
      </c>
      <c r="I150" s="327">
        <v>65</v>
      </c>
      <c r="J150" s="327">
        <v>21</v>
      </c>
      <c r="K150" s="327">
        <v>1365</v>
      </c>
      <c r="L150" s="327">
        <v>2.3333333333333335</v>
      </c>
      <c r="M150" s="327">
        <v>65</v>
      </c>
      <c r="N150" s="327">
        <v>19</v>
      </c>
      <c r="O150" s="327">
        <v>1235</v>
      </c>
      <c r="P150" s="374">
        <v>2.1111111111111112</v>
      </c>
      <c r="Q150" s="328">
        <v>65</v>
      </c>
    </row>
    <row r="151" spans="1:17" ht="14.4" customHeight="1" x14ac:dyDescent="0.3">
      <c r="A151" s="323" t="s">
        <v>770</v>
      </c>
      <c r="B151" s="324" t="s">
        <v>684</v>
      </c>
      <c r="C151" s="324" t="s">
        <v>681</v>
      </c>
      <c r="D151" s="324" t="s">
        <v>729</v>
      </c>
      <c r="E151" s="324" t="s">
        <v>730</v>
      </c>
      <c r="F151" s="327">
        <v>4</v>
      </c>
      <c r="G151" s="327">
        <v>1568</v>
      </c>
      <c r="H151" s="327">
        <v>1</v>
      </c>
      <c r="I151" s="327">
        <v>392</v>
      </c>
      <c r="J151" s="327">
        <v>4</v>
      </c>
      <c r="K151" s="327">
        <v>1576</v>
      </c>
      <c r="L151" s="327">
        <v>1.0051020408163265</v>
      </c>
      <c r="M151" s="327">
        <v>394</v>
      </c>
      <c r="N151" s="327">
        <v>11</v>
      </c>
      <c r="O151" s="327">
        <v>4356</v>
      </c>
      <c r="P151" s="374">
        <v>2.7780612244897958</v>
      </c>
      <c r="Q151" s="328">
        <v>396</v>
      </c>
    </row>
    <row r="152" spans="1:17" ht="14.4" customHeight="1" x14ac:dyDescent="0.3">
      <c r="A152" s="323" t="s">
        <v>770</v>
      </c>
      <c r="B152" s="324" t="s">
        <v>684</v>
      </c>
      <c r="C152" s="324" t="s">
        <v>681</v>
      </c>
      <c r="D152" s="324" t="s">
        <v>731</v>
      </c>
      <c r="E152" s="324" t="s">
        <v>732</v>
      </c>
      <c r="F152" s="327">
        <v>4</v>
      </c>
      <c r="G152" s="327">
        <v>5748</v>
      </c>
      <c r="H152" s="327">
        <v>1</v>
      </c>
      <c r="I152" s="327">
        <v>1437</v>
      </c>
      <c r="J152" s="327">
        <v>4</v>
      </c>
      <c r="K152" s="327">
        <v>5764</v>
      </c>
      <c r="L152" s="327">
        <v>1.0027835768963118</v>
      </c>
      <c r="M152" s="327">
        <v>1441</v>
      </c>
      <c r="N152" s="327">
        <v>11</v>
      </c>
      <c r="O152" s="327">
        <v>15917</v>
      </c>
      <c r="P152" s="374">
        <v>2.7691370911621433</v>
      </c>
      <c r="Q152" s="328">
        <v>1447</v>
      </c>
    </row>
    <row r="153" spans="1:17" ht="14.4" customHeight="1" x14ac:dyDescent="0.3">
      <c r="A153" s="323" t="s">
        <v>770</v>
      </c>
      <c r="B153" s="324" t="s">
        <v>684</v>
      </c>
      <c r="C153" s="324" t="s">
        <v>681</v>
      </c>
      <c r="D153" s="324" t="s">
        <v>733</v>
      </c>
      <c r="E153" s="324" t="s">
        <v>734</v>
      </c>
      <c r="F153" s="327"/>
      <c r="G153" s="327"/>
      <c r="H153" s="327"/>
      <c r="I153" s="327"/>
      <c r="J153" s="327">
        <v>2</v>
      </c>
      <c r="K153" s="327">
        <v>2456</v>
      </c>
      <c r="L153" s="327"/>
      <c r="M153" s="327">
        <v>1228</v>
      </c>
      <c r="N153" s="327"/>
      <c r="O153" s="327"/>
      <c r="P153" s="374"/>
      <c r="Q153" s="328"/>
    </row>
    <row r="154" spans="1:17" ht="14.4" customHeight="1" x14ac:dyDescent="0.3">
      <c r="A154" s="323" t="s">
        <v>770</v>
      </c>
      <c r="B154" s="324" t="s">
        <v>684</v>
      </c>
      <c r="C154" s="324" t="s">
        <v>681</v>
      </c>
      <c r="D154" s="324" t="s">
        <v>735</v>
      </c>
      <c r="E154" s="324" t="s">
        <v>736</v>
      </c>
      <c r="F154" s="327"/>
      <c r="G154" s="327"/>
      <c r="H154" s="327"/>
      <c r="I154" s="327"/>
      <c r="J154" s="327">
        <v>2</v>
      </c>
      <c r="K154" s="327">
        <v>6130</v>
      </c>
      <c r="L154" s="327"/>
      <c r="M154" s="327">
        <v>3065</v>
      </c>
      <c r="N154" s="327"/>
      <c r="O154" s="327"/>
      <c r="P154" s="374"/>
      <c r="Q154" s="328"/>
    </row>
    <row r="155" spans="1:17" ht="14.4" customHeight="1" x14ac:dyDescent="0.3">
      <c r="A155" s="323" t="s">
        <v>770</v>
      </c>
      <c r="B155" s="324" t="s">
        <v>684</v>
      </c>
      <c r="C155" s="324" t="s">
        <v>681</v>
      </c>
      <c r="D155" s="324" t="s">
        <v>737</v>
      </c>
      <c r="E155" s="324" t="s">
        <v>738</v>
      </c>
      <c r="F155" s="327">
        <v>17</v>
      </c>
      <c r="G155" s="327">
        <v>272</v>
      </c>
      <c r="H155" s="327">
        <v>1</v>
      </c>
      <c r="I155" s="327">
        <v>16</v>
      </c>
      <c r="J155" s="327">
        <v>11</v>
      </c>
      <c r="K155" s="327">
        <v>176</v>
      </c>
      <c r="L155" s="327">
        <v>0.6470588235294118</v>
      </c>
      <c r="M155" s="327">
        <v>16</v>
      </c>
      <c r="N155" s="327">
        <v>9</v>
      </c>
      <c r="O155" s="327">
        <v>144</v>
      </c>
      <c r="P155" s="374">
        <v>0.52941176470588236</v>
      </c>
      <c r="Q155" s="328">
        <v>16</v>
      </c>
    </row>
    <row r="156" spans="1:17" ht="14.4" customHeight="1" x14ac:dyDescent="0.3">
      <c r="A156" s="323" t="s">
        <v>771</v>
      </c>
      <c r="B156" s="324" t="s">
        <v>684</v>
      </c>
      <c r="C156" s="324" t="s">
        <v>681</v>
      </c>
      <c r="D156" s="324" t="s">
        <v>705</v>
      </c>
      <c r="E156" s="324" t="s">
        <v>706</v>
      </c>
      <c r="F156" s="327"/>
      <c r="G156" s="327"/>
      <c r="H156" s="327"/>
      <c r="I156" s="327"/>
      <c r="J156" s="327">
        <v>5</v>
      </c>
      <c r="K156" s="327">
        <v>2125</v>
      </c>
      <c r="L156" s="327"/>
      <c r="M156" s="327">
        <v>425</v>
      </c>
      <c r="N156" s="327">
        <v>5</v>
      </c>
      <c r="O156" s="327">
        <v>2125</v>
      </c>
      <c r="P156" s="374"/>
      <c r="Q156" s="328">
        <v>425</v>
      </c>
    </row>
    <row r="157" spans="1:17" ht="14.4" customHeight="1" x14ac:dyDescent="0.3">
      <c r="A157" s="323" t="s">
        <v>771</v>
      </c>
      <c r="B157" s="324" t="s">
        <v>684</v>
      </c>
      <c r="C157" s="324" t="s">
        <v>681</v>
      </c>
      <c r="D157" s="324" t="s">
        <v>712</v>
      </c>
      <c r="E157" s="324" t="s">
        <v>702</v>
      </c>
      <c r="F157" s="327"/>
      <c r="G157" s="327"/>
      <c r="H157" s="327"/>
      <c r="I157" s="327"/>
      <c r="J157" s="327">
        <v>1</v>
      </c>
      <c r="K157" s="327">
        <v>912</v>
      </c>
      <c r="L157" s="327"/>
      <c r="M157" s="327">
        <v>912</v>
      </c>
      <c r="N157" s="327"/>
      <c r="O157" s="327"/>
      <c r="P157" s="374"/>
      <c r="Q157" s="328"/>
    </row>
    <row r="158" spans="1:17" ht="14.4" customHeight="1" x14ac:dyDescent="0.3">
      <c r="A158" s="323" t="s">
        <v>771</v>
      </c>
      <c r="B158" s="324" t="s">
        <v>684</v>
      </c>
      <c r="C158" s="324" t="s">
        <v>681</v>
      </c>
      <c r="D158" s="324" t="s">
        <v>714</v>
      </c>
      <c r="E158" s="324" t="s">
        <v>715</v>
      </c>
      <c r="F158" s="327"/>
      <c r="G158" s="327"/>
      <c r="H158" s="327"/>
      <c r="I158" s="327"/>
      <c r="J158" s="327">
        <v>1</v>
      </c>
      <c r="K158" s="327">
        <v>1597</v>
      </c>
      <c r="L158" s="327"/>
      <c r="M158" s="327">
        <v>1597</v>
      </c>
      <c r="N158" s="327"/>
      <c r="O158" s="327"/>
      <c r="P158" s="374"/>
      <c r="Q158" s="328"/>
    </row>
    <row r="159" spans="1:17" ht="14.4" customHeight="1" x14ac:dyDescent="0.3">
      <c r="A159" s="323" t="s">
        <v>771</v>
      </c>
      <c r="B159" s="324" t="s">
        <v>684</v>
      </c>
      <c r="C159" s="324" t="s">
        <v>681</v>
      </c>
      <c r="D159" s="324" t="s">
        <v>729</v>
      </c>
      <c r="E159" s="324" t="s">
        <v>730</v>
      </c>
      <c r="F159" s="327"/>
      <c r="G159" s="327"/>
      <c r="H159" s="327"/>
      <c r="I159" s="327"/>
      <c r="J159" s="327"/>
      <c r="K159" s="327"/>
      <c r="L159" s="327"/>
      <c r="M159" s="327"/>
      <c r="N159" s="327">
        <v>2</v>
      </c>
      <c r="O159" s="327">
        <v>792</v>
      </c>
      <c r="P159" s="374"/>
      <c r="Q159" s="328">
        <v>396</v>
      </c>
    </row>
    <row r="160" spans="1:17" ht="14.4" customHeight="1" x14ac:dyDescent="0.3">
      <c r="A160" s="323" t="s">
        <v>771</v>
      </c>
      <c r="B160" s="324" t="s">
        <v>684</v>
      </c>
      <c r="C160" s="324" t="s">
        <v>681</v>
      </c>
      <c r="D160" s="324" t="s">
        <v>731</v>
      </c>
      <c r="E160" s="324" t="s">
        <v>732</v>
      </c>
      <c r="F160" s="327"/>
      <c r="G160" s="327"/>
      <c r="H160" s="327"/>
      <c r="I160" s="327"/>
      <c r="J160" s="327"/>
      <c r="K160" s="327"/>
      <c r="L160" s="327"/>
      <c r="M160" s="327"/>
      <c r="N160" s="327">
        <v>2</v>
      </c>
      <c r="O160" s="327">
        <v>2894</v>
      </c>
      <c r="P160" s="374"/>
      <c r="Q160" s="328">
        <v>1447</v>
      </c>
    </row>
    <row r="161" spans="1:17" ht="14.4" customHeight="1" x14ac:dyDescent="0.3">
      <c r="A161" s="323" t="s">
        <v>772</v>
      </c>
      <c r="B161" s="324" t="s">
        <v>684</v>
      </c>
      <c r="C161" s="324" t="s">
        <v>681</v>
      </c>
      <c r="D161" s="324" t="s">
        <v>693</v>
      </c>
      <c r="E161" s="324" t="s">
        <v>694</v>
      </c>
      <c r="F161" s="327"/>
      <c r="G161" s="327"/>
      <c r="H161" s="327"/>
      <c r="I161" s="327"/>
      <c r="J161" s="327">
        <v>5</v>
      </c>
      <c r="K161" s="327">
        <v>6855</v>
      </c>
      <c r="L161" s="327"/>
      <c r="M161" s="327">
        <v>1371</v>
      </c>
      <c r="N161" s="327"/>
      <c r="O161" s="327"/>
      <c r="P161" s="374"/>
      <c r="Q161" s="328"/>
    </row>
    <row r="162" spans="1:17" ht="14.4" customHeight="1" x14ac:dyDescent="0.3">
      <c r="A162" s="323" t="s">
        <v>772</v>
      </c>
      <c r="B162" s="324" t="s">
        <v>684</v>
      </c>
      <c r="C162" s="324" t="s">
        <v>681</v>
      </c>
      <c r="D162" s="324" t="s">
        <v>695</v>
      </c>
      <c r="E162" s="324" t="s">
        <v>696</v>
      </c>
      <c r="F162" s="327"/>
      <c r="G162" s="327"/>
      <c r="H162" s="327"/>
      <c r="I162" s="327"/>
      <c r="J162" s="327">
        <v>1</v>
      </c>
      <c r="K162" s="327">
        <v>2310</v>
      </c>
      <c r="L162" s="327"/>
      <c r="M162" s="327">
        <v>2310</v>
      </c>
      <c r="N162" s="327"/>
      <c r="O162" s="327"/>
      <c r="P162" s="374"/>
      <c r="Q162" s="328"/>
    </row>
    <row r="163" spans="1:17" ht="14.4" customHeight="1" x14ac:dyDescent="0.3">
      <c r="A163" s="323" t="s">
        <v>772</v>
      </c>
      <c r="B163" s="324" t="s">
        <v>684</v>
      </c>
      <c r="C163" s="324" t="s">
        <v>681</v>
      </c>
      <c r="D163" s="324" t="s">
        <v>699</v>
      </c>
      <c r="E163" s="324" t="s">
        <v>700</v>
      </c>
      <c r="F163" s="327"/>
      <c r="G163" s="327"/>
      <c r="H163" s="327"/>
      <c r="I163" s="327"/>
      <c r="J163" s="327">
        <v>2</v>
      </c>
      <c r="K163" s="327">
        <v>1370</v>
      </c>
      <c r="L163" s="327"/>
      <c r="M163" s="327">
        <v>685</v>
      </c>
      <c r="N163" s="327"/>
      <c r="O163" s="327"/>
      <c r="P163" s="374"/>
      <c r="Q163" s="328"/>
    </row>
    <row r="164" spans="1:17" ht="14.4" customHeight="1" x14ac:dyDescent="0.3">
      <c r="A164" s="323" t="s">
        <v>772</v>
      </c>
      <c r="B164" s="324" t="s">
        <v>684</v>
      </c>
      <c r="C164" s="324" t="s">
        <v>681</v>
      </c>
      <c r="D164" s="324" t="s">
        <v>703</v>
      </c>
      <c r="E164" s="324" t="s">
        <v>704</v>
      </c>
      <c r="F164" s="327">
        <v>1</v>
      </c>
      <c r="G164" s="327">
        <v>549</v>
      </c>
      <c r="H164" s="327">
        <v>1</v>
      </c>
      <c r="I164" s="327">
        <v>549</v>
      </c>
      <c r="J164" s="327">
        <v>8</v>
      </c>
      <c r="K164" s="327">
        <v>4392</v>
      </c>
      <c r="L164" s="327">
        <v>8</v>
      </c>
      <c r="M164" s="327">
        <v>549</v>
      </c>
      <c r="N164" s="327"/>
      <c r="O164" s="327"/>
      <c r="P164" s="374"/>
      <c r="Q164" s="328"/>
    </row>
    <row r="165" spans="1:17" ht="14.4" customHeight="1" x14ac:dyDescent="0.3">
      <c r="A165" s="323" t="s">
        <v>772</v>
      </c>
      <c r="B165" s="324" t="s">
        <v>684</v>
      </c>
      <c r="C165" s="324" t="s">
        <v>681</v>
      </c>
      <c r="D165" s="324" t="s">
        <v>707</v>
      </c>
      <c r="E165" s="324" t="s">
        <v>708</v>
      </c>
      <c r="F165" s="327"/>
      <c r="G165" s="327"/>
      <c r="H165" s="327"/>
      <c r="I165" s="327"/>
      <c r="J165" s="327">
        <v>4</v>
      </c>
      <c r="K165" s="327">
        <v>14756</v>
      </c>
      <c r="L165" s="327"/>
      <c r="M165" s="327">
        <v>3689</v>
      </c>
      <c r="N165" s="327"/>
      <c r="O165" s="327"/>
      <c r="P165" s="374"/>
      <c r="Q165" s="328"/>
    </row>
    <row r="166" spans="1:17" ht="14.4" customHeight="1" x14ac:dyDescent="0.3">
      <c r="A166" s="323" t="s">
        <v>772</v>
      </c>
      <c r="B166" s="324" t="s">
        <v>684</v>
      </c>
      <c r="C166" s="324" t="s">
        <v>681</v>
      </c>
      <c r="D166" s="324" t="s">
        <v>709</v>
      </c>
      <c r="E166" s="324" t="s">
        <v>700</v>
      </c>
      <c r="F166" s="327">
        <v>3</v>
      </c>
      <c r="G166" s="327">
        <v>1311</v>
      </c>
      <c r="H166" s="327">
        <v>1</v>
      </c>
      <c r="I166" s="327">
        <v>437</v>
      </c>
      <c r="J166" s="327"/>
      <c r="K166" s="327"/>
      <c r="L166" s="327"/>
      <c r="M166" s="327"/>
      <c r="N166" s="327"/>
      <c r="O166" s="327"/>
      <c r="P166" s="374"/>
      <c r="Q166" s="328"/>
    </row>
    <row r="167" spans="1:17" ht="14.4" customHeight="1" x14ac:dyDescent="0.3">
      <c r="A167" s="323" t="s">
        <v>772</v>
      </c>
      <c r="B167" s="324" t="s">
        <v>684</v>
      </c>
      <c r="C167" s="324" t="s">
        <v>681</v>
      </c>
      <c r="D167" s="324" t="s">
        <v>727</v>
      </c>
      <c r="E167" s="324" t="s">
        <v>728</v>
      </c>
      <c r="F167" s="327">
        <v>2</v>
      </c>
      <c r="G167" s="327">
        <v>130</v>
      </c>
      <c r="H167" s="327">
        <v>1</v>
      </c>
      <c r="I167" s="327">
        <v>65</v>
      </c>
      <c r="J167" s="327">
        <v>2</v>
      </c>
      <c r="K167" s="327">
        <v>130</v>
      </c>
      <c r="L167" s="327">
        <v>1</v>
      </c>
      <c r="M167" s="327">
        <v>65</v>
      </c>
      <c r="N167" s="327"/>
      <c r="O167" s="327"/>
      <c r="P167" s="374"/>
      <c r="Q167" s="328"/>
    </row>
    <row r="168" spans="1:17" ht="14.4" customHeight="1" x14ac:dyDescent="0.3">
      <c r="A168" s="323" t="s">
        <v>772</v>
      </c>
      <c r="B168" s="324" t="s">
        <v>684</v>
      </c>
      <c r="C168" s="324" t="s">
        <v>681</v>
      </c>
      <c r="D168" s="324" t="s">
        <v>729</v>
      </c>
      <c r="E168" s="324" t="s">
        <v>730</v>
      </c>
      <c r="F168" s="327"/>
      <c r="G168" s="327"/>
      <c r="H168" s="327"/>
      <c r="I168" s="327"/>
      <c r="J168" s="327">
        <v>1</v>
      </c>
      <c r="K168" s="327">
        <v>394</v>
      </c>
      <c r="L168" s="327"/>
      <c r="M168" s="327">
        <v>394</v>
      </c>
      <c r="N168" s="327"/>
      <c r="O168" s="327"/>
      <c r="P168" s="374"/>
      <c r="Q168" s="328"/>
    </row>
    <row r="169" spans="1:17" ht="14.4" customHeight="1" x14ac:dyDescent="0.3">
      <c r="A169" s="323" t="s">
        <v>772</v>
      </c>
      <c r="B169" s="324" t="s">
        <v>684</v>
      </c>
      <c r="C169" s="324" t="s">
        <v>681</v>
      </c>
      <c r="D169" s="324" t="s">
        <v>731</v>
      </c>
      <c r="E169" s="324" t="s">
        <v>732</v>
      </c>
      <c r="F169" s="327"/>
      <c r="G169" s="327"/>
      <c r="H169" s="327"/>
      <c r="I169" s="327"/>
      <c r="J169" s="327">
        <v>1</v>
      </c>
      <c r="K169" s="327">
        <v>1441</v>
      </c>
      <c r="L169" s="327"/>
      <c r="M169" s="327">
        <v>1441</v>
      </c>
      <c r="N169" s="327"/>
      <c r="O169" s="327"/>
      <c r="P169" s="374"/>
      <c r="Q169" s="328"/>
    </row>
    <row r="170" spans="1:17" ht="14.4" customHeight="1" x14ac:dyDescent="0.3">
      <c r="A170" s="323" t="s">
        <v>772</v>
      </c>
      <c r="B170" s="324" t="s">
        <v>684</v>
      </c>
      <c r="C170" s="324" t="s">
        <v>681</v>
      </c>
      <c r="D170" s="324" t="s">
        <v>737</v>
      </c>
      <c r="E170" s="324" t="s">
        <v>738</v>
      </c>
      <c r="F170" s="327">
        <v>2</v>
      </c>
      <c r="G170" s="327">
        <v>32</v>
      </c>
      <c r="H170" s="327">
        <v>1</v>
      </c>
      <c r="I170" s="327">
        <v>16</v>
      </c>
      <c r="J170" s="327">
        <v>1</v>
      </c>
      <c r="K170" s="327">
        <v>16</v>
      </c>
      <c r="L170" s="327">
        <v>0.5</v>
      </c>
      <c r="M170" s="327">
        <v>16</v>
      </c>
      <c r="N170" s="327"/>
      <c r="O170" s="327"/>
      <c r="P170" s="374"/>
      <c r="Q170" s="328"/>
    </row>
    <row r="171" spans="1:17" ht="14.4" customHeight="1" x14ac:dyDescent="0.3">
      <c r="A171" s="323" t="s">
        <v>773</v>
      </c>
      <c r="B171" s="324" t="s">
        <v>684</v>
      </c>
      <c r="C171" s="324" t="s">
        <v>681</v>
      </c>
      <c r="D171" s="324" t="s">
        <v>687</v>
      </c>
      <c r="E171" s="324" t="s">
        <v>688</v>
      </c>
      <c r="F171" s="327"/>
      <c r="G171" s="327"/>
      <c r="H171" s="327"/>
      <c r="I171" s="327"/>
      <c r="J171" s="327"/>
      <c r="K171" s="327"/>
      <c r="L171" s="327"/>
      <c r="M171" s="327"/>
      <c r="N171" s="327">
        <v>3</v>
      </c>
      <c r="O171" s="327">
        <v>378</v>
      </c>
      <c r="P171" s="374"/>
      <c r="Q171" s="328">
        <v>126</v>
      </c>
    </row>
    <row r="172" spans="1:17" ht="14.4" customHeight="1" x14ac:dyDescent="0.3">
      <c r="A172" s="323" t="s">
        <v>773</v>
      </c>
      <c r="B172" s="324" t="s">
        <v>684</v>
      </c>
      <c r="C172" s="324" t="s">
        <v>681</v>
      </c>
      <c r="D172" s="324" t="s">
        <v>691</v>
      </c>
      <c r="E172" s="324" t="s">
        <v>692</v>
      </c>
      <c r="F172" s="327">
        <v>5</v>
      </c>
      <c r="G172" s="327">
        <v>6075</v>
      </c>
      <c r="H172" s="327">
        <v>1</v>
      </c>
      <c r="I172" s="327">
        <v>1215</v>
      </c>
      <c r="J172" s="327">
        <v>1</v>
      </c>
      <c r="K172" s="327">
        <v>1217</v>
      </c>
      <c r="L172" s="327">
        <v>0.20032921810699589</v>
      </c>
      <c r="M172" s="327">
        <v>1217</v>
      </c>
      <c r="N172" s="327"/>
      <c r="O172" s="327"/>
      <c r="P172" s="374"/>
      <c r="Q172" s="328"/>
    </row>
    <row r="173" spans="1:17" ht="14.4" customHeight="1" x14ac:dyDescent="0.3">
      <c r="A173" s="323" t="s">
        <v>773</v>
      </c>
      <c r="B173" s="324" t="s">
        <v>684</v>
      </c>
      <c r="C173" s="324" t="s">
        <v>681</v>
      </c>
      <c r="D173" s="324" t="s">
        <v>693</v>
      </c>
      <c r="E173" s="324" t="s">
        <v>694</v>
      </c>
      <c r="F173" s="327">
        <v>23</v>
      </c>
      <c r="G173" s="327">
        <v>31441</v>
      </c>
      <c r="H173" s="327">
        <v>1</v>
      </c>
      <c r="I173" s="327">
        <v>1367</v>
      </c>
      <c r="J173" s="327">
        <v>6</v>
      </c>
      <c r="K173" s="327">
        <v>8226</v>
      </c>
      <c r="L173" s="327">
        <v>0.2616328997169301</v>
      </c>
      <c r="M173" s="327">
        <v>1371</v>
      </c>
      <c r="N173" s="327">
        <v>1</v>
      </c>
      <c r="O173" s="327">
        <v>1375</v>
      </c>
      <c r="P173" s="374">
        <v>4.3732705702744824E-2</v>
      </c>
      <c r="Q173" s="328">
        <v>1375</v>
      </c>
    </row>
    <row r="174" spans="1:17" ht="14.4" customHeight="1" x14ac:dyDescent="0.3">
      <c r="A174" s="323" t="s">
        <v>773</v>
      </c>
      <c r="B174" s="324" t="s">
        <v>684</v>
      </c>
      <c r="C174" s="324" t="s">
        <v>681</v>
      </c>
      <c r="D174" s="324" t="s">
        <v>695</v>
      </c>
      <c r="E174" s="324" t="s">
        <v>696</v>
      </c>
      <c r="F174" s="327">
        <v>9</v>
      </c>
      <c r="G174" s="327">
        <v>20736</v>
      </c>
      <c r="H174" s="327">
        <v>1</v>
      </c>
      <c r="I174" s="327">
        <v>2304</v>
      </c>
      <c r="J174" s="327">
        <v>4</v>
      </c>
      <c r="K174" s="327">
        <v>9240</v>
      </c>
      <c r="L174" s="327">
        <v>0.44560185185185186</v>
      </c>
      <c r="M174" s="327">
        <v>2310</v>
      </c>
      <c r="N174" s="327">
        <v>3</v>
      </c>
      <c r="O174" s="327">
        <v>6957</v>
      </c>
      <c r="P174" s="374">
        <v>0.33550347222222221</v>
      </c>
      <c r="Q174" s="328">
        <v>2319</v>
      </c>
    </row>
    <row r="175" spans="1:17" ht="14.4" customHeight="1" x14ac:dyDescent="0.3">
      <c r="A175" s="323" t="s">
        <v>773</v>
      </c>
      <c r="B175" s="324" t="s">
        <v>684</v>
      </c>
      <c r="C175" s="324" t="s">
        <v>681</v>
      </c>
      <c r="D175" s="324" t="s">
        <v>697</v>
      </c>
      <c r="E175" s="324" t="s">
        <v>698</v>
      </c>
      <c r="F175" s="327"/>
      <c r="G175" s="327"/>
      <c r="H175" s="327"/>
      <c r="I175" s="327"/>
      <c r="J175" s="327">
        <v>6</v>
      </c>
      <c r="K175" s="327">
        <v>13224</v>
      </c>
      <c r="L175" s="327"/>
      <c r="M175" s="327">
        <v>2204</v>
      </c>
      <c r="N175" s="327">
        <v>5</v>
      </c>
      <c r="O175" s="327">
        <v>11065</v>
      </c>
      <c r="P175" s="374"/>
      <c r="Q175" s="328">
        <v>2213</v>
      </c>
    </row>
    <row r="176" spans="1:17" ht="14.4" customHeight="1" x14ac:dyDescent="0.3">
      <c r="A176" s="323" t="s">
        <v>773</v>
      </c>
      <c r="B176" s="324" t="s">
        <v>684</v>
      </c>
      <c r="C176" s="324" t="s">
        <v>681</v>
      </c>
      <c r="D176" s="324" t="s">
        <v>699</v>
      </c>
      <c r="E176" s="324" t="s">
        <v>700</v>
      </c>
      <c r="F176" s="327"/>
      <c r="G176" s="327"/>
      <c r="H176" s="327"/>
      <c r="I176" s="327"/>
      <c r="J176" s="327">
        <v>6</v>
      </c>
      <c r="K176" s="327">
        <v>4110</v>
      </c>
      <c r="L176" s="327"/>
      <c r="M176" s="327">
        <v>685</v>
      </c>
      <c r="N176" s="327">
        <v>13</v>
      </c>
      <c r="O176" s="327">
        <v>8944</v>
      </c>
      <c r="P176" s="374"/>
      <c r="Q176" s="328">
        <v>688</v>
      </c>
    </row>
    <row r="177" spans="1:17" ht="14.4" customHeight="1" x14ac:dyDescent="0.3">
      <c r="A177" s="323" t="s">
        <v>773</v>
      </c>
      <c r="B177" s="324" t="s">
        <v>684</v>
      </c>
      <c r="C177" s="324" t="s">
        <v>681</v>
      </c>
      <c r="D177" s="324" t="s">
        <v>701</v>
      </c>
      <c r="E177" s="324" t="s">
        <v>702</v>
      </c>
      <c r="F177" s="327">
        <v>2</v>
      </c>
      <c r="G177" s="327">
        <v>2060</v>
      </c>
      <c r="H177" s="327">
        <v>1</v>
      </c>
      <c r="I177" s="327">
        <v>1030</v>
      </c>
      <c r="J177" s="327">
        <v>1</v>
      </c>
      <c r="K177" s="327">
        <v>1032</v>
      </c>
      <c r="L177" s="327">
        <v>0.50097087378640781</v>
      </c>
      <c r="M177" s="327">
        <v>1032</v>
      </c>
      <c r="N177" s="327"/>
      <c r="O177" s="327"/>
      <c r="P177" s="374"/>
      <c r="Q177" s="328"/>
    </row>
    <row r="178" spans="1:17" ht="14.4" customHeight="1" x14ac:dyDescent="0.3">
      <c r="A178" s="323" t="s">
        <v>773</v>
      </c>
      <c r="B178" s="324" t="s">
        <v>684</v>
      </c>
      <c r="C178" s="324" t="s">
        <v>681</v>
      </c>
      <c r="D178" s="324" t="s">
        <v>703</v>
      </c>
      <c r="E178" s="324" t="s">
        <v>704</v>
      </c>
      <c r="F178" s="327">
        <v>36</v>
      </c>
      <c r="G178" s="327">
        <v>19764</v>
      </c>
      <c r="H178" s="327">
        <v>1</v>
      </c>
      <c r="I178" s="327">
        <v>549</v>
      </c>
      <c r="J178" s="327">
        <v>17</v>
      </c>
      <c r="K178" s="327">
        <v>9333</v>
      </c>
      <c r="L178" s="327">
        <v>0.47222222222222221</v>
      </c>
      <c r="M178" s="327">
        <v>549</v>
      </c>
      <c r="N178" s="327">
        <v>25</v>
      </c>
      <c r="O178" s="327">
        <v>13750</v>
      </c>
      <c r="P178" s="374">
        <v>0.6957093705727585</v>
      </c>
      <c r="Q178" s="328">
        <v>550</v>
      </c>
    </row>
    <row r="179" spans="1:17" ht="14.4" customHeight="1" x14ac:dyDescent="0.3">
      <c r="A179" s="323" t="s">
        <v>773</v>
      </c>
      <c r="B179" s="324" t="s">
        <v>684</v>
      </c>
      <c r="C179" s="324" t="s">
        <v>681</v>
      </c>
      <c r="D179" s="324" t="s">
        <v>705</v>
      </c>
      <c r="E179" s="324" t="s">
        <v>706</v>
      </c>
      <c r="F179" s="327"/>
      <c r="G179" s="327"/>
      <c r="H179" s="327"/>
      <c r="I179" s="327"/>
      <c r="J179" s="327">
        <v>10</v>
      </c>
      <c r="K179" s="327">
        <v>4250</v>
      </c>
      <c r="L179" s="327"/>
      <c r="M179" s="327">
        <v>425</v>
      </c>
      <c r="N179" s="327"/>
      <c r="O179" s="327"/>
      <c r="P179" s="374"/>
      <c r="Q179" s="328"/>
    </row>
    <row r="180" spans="1:17" ht="14.4" customHeight="1" x14ac:dyDescent="0.3">
      <c r="A180" s="323" t="s">
        <v>773</v>
      </c>
      <c r="B180" s="324" t="s">
        <v>684</v>
      </c>
      <c r="C180" s="324" t="s">
        <v>681</v>
      </c>
      <c r="D180" s="324" t="s">
        <v>707</v>
      </c>
      <c r="E180" s="324" t="s">
        <v>708</v>
      </c>
      <c r="F180" s="327">
        <v>10</v>
      </c>
      <c r="G180" s="327">
        <v>36810</v>
      </c>
      <c r="H180" s="327">
        <v>1</v>
      </c>
      <c r="I180" s="327">
        <v>3681</v>
      </c>
      <c r="J180" s="327">
        <v>3</v>
      </c>
      <c r="K180" s="327">
        <v>11067</v>
      </c>
      <c r="L180" s="327">
        <v>0.3006519967400163</v>
      </c>
      <c r="M180" s="327">
        <v>3689</v>
      </c>
      <c r="N180" s="327">
        <v>2</v>
      </c>
      <c r="O180" s="327">
        <v>7396</v>
      </c>
      <c r="P180" s="374">
        <v>0.20092366204835643</v>
      </c>
      <c r="Q180" s="328">
        <v>3698</v>
      </c>
    </row>
    <row r="181" spans="1:17" ht="14.4" customHeight="1" x14ac:dyDescent="0.3">
      <c r="A181" s="323" t="s">
        <v>773</v>
      </c>
      <c r="B181" s="324" t="s">
        <v>684</v>
      </c>
      <c r="C181" s="324" t="s">
        <v>681</v>
      </c>
      <c r="D181" s="324" t="s">
        <v>709</v>
      </c>
      <c r="E181" s="324" t="s">
        <v>700</v>
      </c>
      <c r="F181" s="327">
        <v>10</v>
      </c>
      <c r="G181" s="327">
        <v>4370</v>
      </c>
      <c r="H181" s="327">
        <v>1</v>
      </c>
      <c r="I181" s="327">
        <v>437</v>
      </c>
      <c r="J181" s="327">
        <v>1</v>
      </c>
      <c r="K181" s="327">
        <v>437</v>
      </c>
      <c r="L181" s="327">
        <v>0.1</v>
      </c>
      <c r="M181" s="327">
        <v>437</v>
      </c>
      <c r="N181" s="327">
        <v>2</v>
      </c>
      <c r="O181" s="327">
        <v>876</v>
      </c>
      <c r="P181" s="374">
        <v>0.20045766590389016</v>
      </c>
      <c r="Q181" s="328">
        <v>438</v>
      </c>
    </row>
    <row r="182" spans="1:17" ht="14.4" customHeight="1" x14ac:dyDescent="0.3">
      <c r="A182" s="323" t="s">
        <v>773</v>
      </c>
      <c r="B182" s="324" t="s">
        <v>684</v>
      </c>
      <c r="C182" s="324" t="s">
        <v>681</v>
      </c>
      <c r="D182" s="324" t="s">
        <v>712</v>
      </c>
      <c r="E182" s="324" t="s">
        <v>702</v>
      </c>
      <c r="F182" s="327"/>
      <c r="G182" s="327"/>
      <c r="H182" s="327"/>
      <c r="I182" s="327"/>
      <c r="J182" s="327">
        <v>1</v>
      </c>
      <c r="K182" s="327">
        <v>912</v>
      </c>
      <c r="L182" s="327"/>
      <c r="M182" s="327">
        <v>912</v>
      </c>
      <c r="N182" s="327"/>
      <c r="O182" s="327"/>
      <c r="P182" s="374"/>
      <c r="Q182" s="328"/>
    </row>
    <row r="183" spans="1:17" ht="14.4" customHeight="1" x14ac:dyDescent="0.3">
      <c r="A183" s="323" t="s">
        <v>773</v>
      </c>
      <c r="B183" s="324" t="s">
        <v>684</v>
      </c>
      <c r="C183" s="324" t="s">
        <v>681</v>
      </c>
      <c r="D183" s="324" t="s">
        <v>713</v>
      </c>
      <c r="E183" s="324" t="s">
        <v>694</v>
      </c>
      <c r="F183" s="327">
        <v>1</v>
      </c>
      <c r="G183" s="327">
        <v>829</v>
      </c>
      <c r="H183" s="327">
        <v>1</v>
      </c>
      <c r="I183" s="327">
        <v>829</v>
      </c>
      <c r="J183" s="327">
        <v>4</v>
      </c>
      <c r="K183" s="327">
        <v>3324</v>
      </c>
      <c r="L183" s="327">
        <v>4.0096501809408922</v>
      </c>
      <c r="M183" s="327">
        <v>831</v>
      </c>
      <c r="N183" s="327"/>
      <c r="O183" s="327"/>
      <c r="P183" s="374"/>
      <c r="Q183" s="328"/>
    </row>
    <row r="184" spans="1:17" ht="14.4" customHeight="1" x14ac:dyDescent="0.3">
      <c r="A184" s="323" t="s">
        <v>773</v>
      </c>
      <c r="B184" s="324" t="s">
        <v>684</v>
      </c>
      <c r="C184" s="324" t="s">
        <v>681</v>
      </c>
      <c r="D184" s="324" t="s">
        <v>714</v>
      </c>
      <c r="E184" s="324" t="s">
        <v>715</v>
      </c>
      <c r="F184" s="327">
        <v>1</v>
      </c>
      <c r="G184" s="327">
        <v>1593</v>
      </c>
      <c r="H184" s="327">
        <v>1</v>
      </c>
      <c r="I184" s="327">
        <v>1593</v>
      </c>
      <c r="J184" s="327">
        <v>3</v>
      </c>
      <c r="K184" s="327">
        <v>4791</v>
      </c>
      <c r="L184" s="327">
        <v>3.0075329566854991</v>
      </c>
      <c r="M184" s="327">
        <v>1597</v>
      </c>
      <c r="N184" s="327"/>
      <c r="O184" s="327"/>
      <c r="P184" s="374"/>
      <c r="Q184" s="328"/>
    </row>
    <row r="185" spans="1:17" ht="14.4" customHeight="1" x14ac:dyDescent="0.3">
      <c r="A185" s="323" t="s">
        <v>773</v>
      </c>
      <c r="B185" s="324" t="s">
        <v>684</v>
      </c>
      <c r="C185" s="324" t="s">
        <v>681</v>
      </c>
      <c r="D185" s="324" t="s">
        <v>716</v>
      </c>
      <c r="E185" s="324" t="s">
        <v>717</v>
      </c>
      <c r="F185" s="327"/>
      <c r="G185" s="327"/>
      <c r="H185" s="327"/>
      <c r="I185" s="327"/>
      <c r="J185" s="327">
        <v>1</v>
      </c>
      <c r="K185" s="327">
        <v>1200</v>
      </c>
      <c r="L185" s="327"/>
      <c r="M185" s="327">
        <v>1200</v>
      </c>
      <c r="N185" s="327"/>
      <c r="O185" s="327"/>
      <c r="P185" s="374"/>
      <c r="Q185" s="328"/>
    </row>
    <row r="186" spans="1:17" ht="14.4" customHeight="1" x14ac:dyDescent="0.3">
      <c r="A186" s="323" t="s">
        <v>773</v>
      </c>
      <c r="B186" s="324" t="s">
        <v>684</v>
      </c>
      <c r="C186" s="324" t="s">
        <v>681</v>
      </c>
      <c r="D186" s="324" t="s">
        <v>725</v>
      </c>
      <c r="E186" s="324" t="s">
        <v>726</v>
      </c>
      <c r="F186" s="327"/>
      <c r="G186" s="327"/>
      <c r="H186" s="327"/>
      <c r="I186" s="327"/>
      <c r="J186" s="327">
        <v>2</v>
      </c>
      <c r="K186" s="327">
        <v>1636</v>
      </c>
      <c r="L186" s="327"/>
      <c r="M186" s="327">
        <v>818</v>
      </c>
      <c r="N186" s="327">
        <v>2</v>
      </c>
      <c r="O186" s="327">
        <v>1638</v>
      </c>
      <c r="P186" s="374"/>
      <c r="Q186" s="328">
        <v>819</v>
      </c>
    </row>
    <row r="187" spans="1:17" ht="14.4" customHeight="1" x14ac:dyDescent="0.3">
      <c r="A187" s="323" t="s">
        <v>773</v>
      </c>
      <c r="B187" s="324" t="s">
        <v>684</v>
      </c>
      <c r="C187" s="324" t="s">
        <v>681</v>
      </c>
      <c r="D187" s="324" t="s">
        <v>727</v>
      </c>
      <c r="E187" s="324" t="s">
        <v>728</v>
      </c>
      <c r="F187" s="327">
        <v>1</v>
      </c>
      <c r="G187" s="327">
        <v>65</v>
      </c>
      <c r="H187" s="327">
        <v>1</v>
      </c>
      <c r="I187" s="327">
        <v>65</v>
      </c>
      <c r="J187" s="327">
        <v>7</v>
      </c>
      <c r="K187" s="327">
        <v>455</v>
      </c>
      <c r="L187" s="327">
        <v>7</v>
      </c>
      <c r="M187" s="327">
        <v>65</v>
      </c>
      <c r="N187" s="327">
        <v>15</v>
      </c>
      <c r="O187" s="327">
        <v>975</v>
      </c>
      <c r="P187" s="374">
        <v>15</v>
      </c>
      <c r="Q187" s="328">
        <v>65</v>
      </c>
    </row>
    <row r="188" spans="1:17" ht="14.4" customHeight="1" x14ac:dyDescent="0.3">
      <c r="A188" s="323" t="s">
        <v>773</v>
      </c>
      <c r="B188" s="324" t="s">
        <v>684</v>
      </c>
      <c r="C188" s="324" t="s">
        <v>681</v>
      </c>
      <c r="D188" s="324" t="s">
        <v>729</v>
      </c>
      <c r="E188" s="324" t="s">
        <v>730</v>
      </c>
      <c r="F188" s="327">
        <v>1</v>
      </c>
      <c r="G188" s="327">
        <v>392</v>
      </c>
      <c r="H188" s="327">
        <v>1</v>
      </c>
      <c r="I188" s="327">
        <v>392</v>
      </c>
      <c r="J188" s="327">
        <v>1</v>
      </c>
      <c r="K188" s="327">
        <v>394</v>
      </c>
      <c r="L188" s="327">
        <v>1.0051020408163265</v>
      </c>
      <c r="M188" s="327">
        <v>394</v>
      </c>
      <c r="N188" s="327">
        <v>1</v>
      </c>
      <c r="O188" s="327">
        <v>396</v>
      </c>
      <c r="P188" s="374">
        <v>1.010204081632653</v>
      </c>
      <c r="Q188" s="328">
        <v>396</v>
      </c>
    </row>
    <row r="189" spans="1:17" ht="14.4" customHeight="1" x14ac:dyDescent="0.3">
      <c r="A189" s="323" t="s">
        <v>773</v>
      </c>
      <c r="B189" s="324" t="s">
        <v>684</v>
      </c>
      <c r="C189" s="324" t="s">
        <v>681</v>
      </c>
      <c r="D189" s="324" t="s">
        <v>731</v>
      </c>
      <c r="E189" s="324" t="s">
        <v>732</v>
      </c>
      <c r="F189" s="327">
        <v>1</v>
      </c>
      <c r="G189" s="327">
        <v>1437</v>
      </c>
      <c r="H189" s="327">
        <v>1</v>
      </c>
      <c r="I189" s="327">
        <v>1437</v>
      </c>
      <c r="J189" s="327">
        <v>1</v>
      </c>
      <c r="K189" s="327">
        <v>1441</v>
      </c>
      <c r="L189" s="327">
        <v>1.0027835768963118</v>
      </c>
      <c r="M189" s="327">
        <v>1441</v>
      </c>
      <c r="N189" s="327">
        <v>1</v>
      </c>
      <c r="O189" s="327">
        <v>1447</v>
      </c>
      <c r="P189" s="374">
        <v>1.0069589422407794</v>
      </c>
      <c r="Q189" s="328">
        <v>1447</v>
      </c>
    </row>
    <row r="190" spans="1:17" ht="14.4" customHeight="1" x14ac:dyDescent="0.3">
      <c r="A190" s="323" t="s">
        <v>773</v>
      </c>
      <c r="B190" s="324" t="s">
        <v>684</v>
      </c>
      <c r="C190" s="324" t="s">
        <v>681</v>
      </c>
      <c r="D190" s="324" t="s">
        <v>733</v>
      </c>
      <c r="E190" s="324" t="s">
        <v>734</v>
      </c>
      <c r="F190" s="327">
        <v>1</v>
      </c>
      <c r="G190" s="327">
        <v>1224</v>
      </c>
      <c r="H190" s="327">
        <v>1</v>
      </c>
      <c r="I190" s="327">
        <v>1224</v>
      </c>
      <c r="J190" s="327"/>
      <c r="K190" s="327"/>
      <c r="L190" s="327"/>
      <c r="M190" s="327"/>
      <c r="N190" s="327"/>
      <c r="O190" s="327"/>
      <c r="P190" s="374"/>
      <c r="Q190" s="328"/>
    </row>
    <row r="191" spans="1:17" ht="14.4" customHeight="1" x14ac:dyDescent="0.3">
      <c r="A191" s="323" t="s">
        <v>773</v>
      </c>
      <c r="B191" s="324" t="s">
        <v>684</v>
      </c>
      <c r="C191" s="324" t="s">
        <v>681</v>
      </c>
      <c r="D191" s="324" t="s">
        <v>735</v>
      </c>
      <c r="E191" s="324" t="s">
        <v>736</v>
      </c>
      <c r="F191" s="327">
        <v>1</v>
      </c>
      <c r="G191" s="327">
        <v>3055</v>
      </c>
      <c r="H191" s="327">
        <v>1</v>
      </c>
      <c r="I191" s="327">
        <v>3055</v>
      </c>
      <c r="J191" s="327"/>
      <c r="K191" s="327"/>
      <c r="L191" s="327"/>
      <c r="M191" s="327"/>
      <c r="N191" s="327"/>
      <c r="O191" s="327"/>
      <c r="P191" s="374"/>
      <c r="Q191" s="328"/>
    </row>
    <row r="192" spans="1:17" ht="14.4" customHeight="1" x14ac:dyDescent="0.3">
      <c r="A192" s="323" t="s">
        <v>773</v>
      </c>
      <c r="B192" s="324" t="s">
        <v>684</v>
      </c>
      <c r="C192" s="324" t="s">
        <v>681</v>
      </c>
      <c r="D192" s="324" t="s">
        <v>737</v>
      </c>
      <c r="E192" s="324" t="s">
        <v>738</v>
      </c>
      <c r="F192" s="327">
        <v>5</v>
      </c>
      <c r="G192" s="327">
        <v>80</v>
      </c>
      <c r="H192" s="327">
        <v>1</v>
      </c>
      <c r="I192" s="327">
        <v>16</v>
      </c>
      <c r="J192" s="327">
        <v>6</v>
      </c>
      <c r="K192" s="327">
        <v>96</v>
      </c>
      <c r="L192" s="327">
        <v>1.2</v>
      </c>
      <c r="M192" s="327">
        <v>16</v>
      </c>
      <c r="N192" s="327">
        <v>9</v>
      </c>
      <c r="O192" s="327">
        <v>144</v>
      </c>
      <c r="P192" s="374">
        <v>1.8</v>
      </c>
      <c r="Q192" s="328">
        <v>16</v>
      </c>
    </row>
    <row r="193" spans="1:17" ht="14.4" customHeight="1" x14ac:dyDescent="0.3">
      <c r="A193" s="323" t="s">
        <v>774</v>
      </c>
      <c r="B193" s="324" t="s">
        <v>684</v>
      </c>
      <c r="C193" s="324" t="s">
        <v>681</v>
      </c>
      <c r="D193" s="324" t="s">
        <v>687</v>
      </c>
      <c r="E193" s="324" t="s">
        <v>688</v>
      </c>
      <c r="F193" s="327">
        <v>6</v>
      </c>
      <c r="G193" s="327">
        <v>750</v>
      </c>
      <c r="H193" s="327">
        <v>1</v>
      </c>
      <c r="I193" s="327">
        <v>125</v>
      </c>
      <c r="J193" s="327">
        <v>2</v>
      </c>
      <c r="K193" s="327">
        <v>250</v>
      </c>
      <c r="L193" s="327">
        <v>0.33333333333333331</v>
      </c>
      <c r="M193" s="327">
        <v>125</v>
      </c>
      <c r="N193" s="327">
        <v>5</v>
      </c>
      <c r="O193" s="327">
        <v>630</v>
      </c>
      <c r="P193" s="374">
        <v>0.84</v>
      </c>
      <c r="Q193" s="328">
        <v>126</v>
      </c>
    </row>
    <row r="194" spans="1:17" ht="14.4" customHeight="1" x14ac:dyDescent="0.3">
      <c r="A194" s="323" t="s">
        <v>774</v>
      </c>
      <c r="B194" s="324" t="s">
        <v>684</v>
      </c>
      <c r="C194" s="324" t="s">
        <v>681</v>
      </c>
      <c r="D194" s="324" t="s">
        <v>691</v>
      </c>
      <c r="E194" s="324" t="s">
        <v>692</v>
      </c>
      <c r="F194" s="327">
        <v>4</v>
      </c>
      <c r="G194" s="327">
        <v>4860</v>
      </c>
      <c r="H194" s="327">
        <v>1</v>
      </c>
      <c r="I194" s="327">
        <v>1215</v>
      </c>
      <c r="J194" s="327"/>
      <c r="K194" s="327"/>
      <c r="L194" s="327"/>
      <c r="M194" s="327"/>
      <c r="N194" s="327">
        <v>1</v>
      </c>
      <c r="O194" s="327">
        <v>1220</v>
      </c>
      <c r="P194" s="374">
        <v>0.25102880658436216</v>
      </c>
      <c r="Q194" s="328">
        <v>1220</v>
      </c>
    </row>
    <row r="195" spans="1:17" ht="14.4" customHeight="1" x14ac:dyDescent="0.3">
      <c r="A195" s="323" t="s">
        <v>774</v>
      </c>
      <c r="B195" s="324" t="s">
        <v>684</v>
      </c>
      <c r="C195" s="324" t="s">
        <v>681</v>
      </c>
      <c r="D195" s="324" t="s">
        <v>693</v>
      </c>
      <c r="E195" s="324" t="s">
        <v>694</v>
      </c>
      <c r="F195" s="327">
        <v>27</v>
      </c>
      <c r="G195" s="327">
        <v>36909</v>
      </c>
      <c r="H195" s="327">
        <v>1</v>
      </c>
      <c r="I195" s="327">
        <v>1367</v>
      </c>
      <c r="J195" s="327">
        <v>19</v>
      </c>
      <c r="K195" s="327">
        <v>26049</v>
      </c>
      <c r="L195" s="327">
        <v>0.70576282207591645</v>
      </c>
      <c r="M195" s="327">
        <v>1371</v>
      </c>
      <c r="N195" s="327">
        <v>10</v>
      </c>
      <c r="O195" s="327">
        <v>13750</v>
      </c>
      <c r="P195" s="374">
        <v>0.37253786339375222</v>
      </c>
      <c r="Q195" s="328">
        <v>1375</v>
      </c>
    </row>
    <row r="196" spans="1:17" ht="14.4" customHeight="1" x14ac:dyDescent="0.3">
      <c r="A196" s="323" t="s">
        <v>774</v>
      </c>
      <c r="B196" s="324" t="s">
        <v>684</v>
      </c>
      <c r="C196" s="324" t="s">
        <v>681</v>
      </c>
      <c r="D196" s="324" t="s">
        <v>695</v>
      </c>
      <c r="E196" s="324" t="s">
        <v>696</v>
      </c>
      <c r="F196" s="327">
        <v>13</v>
      </c>
      <c r="G196" s="327">
        <v>29952</v>
      </c>
      <c r="H196" s="327">
        <v>1</v>
      </c>
      <c r="I196" s="327">
        <v>2304</v>
      </c>
      <c r="J196" s="327">
        <v>11</v>
      </c>
      <c r="K196" s="327">
        <v>25410</v>
      </c>
      <c r="L196" s="327">
        <v>0.84835737179487181</v>
      </c>
      <c r="M196" s="327">
        <v>2310</v>
      </c>
      <c r="N196" s="327">
        <v>7</v>
      </c>
      <c r="O196" s="327">
        <v>16233</v>
      </c>
      <c r="P196" s="374">
        <v>0.54196714743589747</v>
      </c>
      <c r="Q196" s="328">
        <v>2319</v>
      </c>
    </row>
    <row r="197" spans="1:17" ht="14.4" customHeight="1" x14ac:dyDescent="0.3">
      <c r="A197" s="323" t="s">
        <v>774</v>
      </c>
      <c r="B197" s="324" t="s">
        <v>684</v>
      </c>
      <c r="C197" s="324" t="s">
        <v>681</v>
      </c>
      <c r="D197" s="324" t="s">
        <v>697</v>
      </c>
      <c r="E197" s="324" t="s">
        <v>698</v>
      </c>
      <c r="F197" s="327">
        <v>2</v>
      </c>
      <c r="G197" s="327">
        <v>4392</v>
      </c>
      <c r="H197" s="327">
        <v>1</v>
      </c>
      <c r="I197" s="327">
        <v>2196</v>
      </c>
      <c r="J197" s="327"/>
      <c r="K197" s="327"/>
      <c r="L197" s="327"/>
      <c r="M197" s="327"/>
      <c r="N197" s="327"/>
      <c r="O197" s="327"/>
      <c r="P197" s="374"/>
      <c r="Q197" s="328"/>
    </row>
    <row r="198" spans="1:17" ht="14.4" customHeight="1" x14ac:dyDescent="0.3">
      <c r="A198" s="323" t="s">
        <v>774</v>
      </c>
      <c r="B198" s="324" t="s">
        <v>684</v>
      </c>
      <c r="C198" s="324" t="s">
        <v>681</v>
      </c>
      <c r="D198" s="324" t="s">
        <v>699</v>
      </c>
      <c r="E198" s="324" t="s">
        <v>700</v>
      </c>
      <c r="F198" s="327">
        <v>6</v>
      </c>
      <c r="G198" s="327">
        <v>4098</v>
      </c>
      <c r="H198" s="327">
        <v>1</v>
      </c>
      <c r="I198" s="327">
        <v>683</v>
      </c>
      <c r="J198" s="327">
        <v>11</v>
      </c>
      <c r="K198" s="327">
        <v>7535</v>
      </c>
      <c r="L198" s="327">
        <v>1.8387018057589068</v>
      </c>
      <c r="M198" s="327">
        <v>685</v>
      </c>
      <c r="N198" s="327">
        <v>14</v>
      </c>
      <c r="O198" s="327">
        <v>9632</v>
      </c>
      <c r="P198" s="374">
        <v>2.3504148365056126</v>
      </c>
      <c r="Q198" s="328">
        <v>688</v>
      </c>
    </row>
    <row r="199" spans="1:17" ht="14.4" customHeight="1" x14ac:dyDescent="0.3">
      <c r="A199" s="323" t="s">
        <v>774</v>
      </c>
      <c r="B199" s="324" t="s">
        <v>684</v>
      </c>
      <c r="C199" s="324" t="s">
        <v>681</v>
      </c>
      <c r="D199" s="324" t="s">
        <v>701</v>
      </c>
      <c r="E199" s="324" t="s">
        <v>702</v>
      </c>
      <c r="F199" s="327">
        <v>7</v>
      </c>
      <c r="G199" s="327">
        <v>7210</v>
      </c>
      <c r="H199" s="327">
        <v>1</v>
      </c>
      <c r="I199" s="327">
        <v>1030</v>
      </c>
      <c r="J199" s="327"/>
      <c r="K199" s="327"/>
      <c r="L199" s="327"/>
      <c r="M199" s="327"/>
      <c r="N199" s="327">
        <v>1</v>
      </c>
      <c r="O199" s="327">
        <v>1035</v>
      </c>
      <c r="P199" s="374">
        <v>0.1435506241331484</v>
      </c>
      <c r="Q199" s="328">
        <v>1035</v>
      </c>
    </row>
    <row r="200" spans="1:17" ht="14.4" customHeight="1" x14ac:dyDescent="0.3">
      <c r="A200" s="323" t="s">
        <v>774</v>
      </c>
      <c r="B200" s="324" t="s">
        <v>684</v>
      </c>
      <c r="C200" s="324" t="s">
        <v>681</v>
      </c>
      <c r="D200" s="324" t="s">
        <v>703</v>
      </c>
      <c r="E200" s="324" t="s">
        <v>704</v>
      </c>
      <c r="F200" s="327">
        <v>105</v>
      </c>
      <c r="G200" s="327">
        <v>57645</v>
      </c>
      <c r="H200" s="327">
        <v>1</v>
      </c>
      <c r="I200" s="327">
        <v>549</v>
      </c>
      <c r="J200" s="327">
        <v>59</v>
      </c>
      <c r="K200" s="327">
        <v>32391</v>
      </c>
      <c r="L200" s="327">
        <v>0.56190476190476191</v>
      </c>
      <c r="M200" s="327">
        <v>549</v>
      </c>
      <c r="N200" s="327">
        <v>74</v>
      </c>
      <c r="O200" s="327">
        <v>40700</v>
      </c>
      <c r="P200" s="374">
        <v>0.70604562407841098</v>
      </c>
      <c r="Q200" s="328">
        <v>550</v>
      </c>
    </row>
    <row r="201" spans="1:17" ht="14.4" customHeight="1" x14ac:dyDescent="0.3">
      <c r="A201" s="323" t="s">
        <v>774</v>
      </c>
      <c r="B201" s="324" t="s">
        <v>684</v>
      </c>
      <c r="C201" s="324" t="s">
        <v>681</v>
      </c>
      <c r="D201" s="324" t="s">
        <v>705</v>
      </c>
      <c r="E201" s="324" t="s">
        <v>706</v>
      </c>
      <c r="F201" s="327">
        <v>78</v>
      </c>
      <c r="G201" s="327">
        <v>33150</v>
      </c>
      <c r="H201" s="327">
        <v>1</v>
      </c>
      <c r="I201" s="327">
        <v>425</v>
      </c>
      <c r="J201" s="327">
        <v>72</v>
      </c>
      <c r="K201" s="327">
        <v>30600</v>
      </c>
      <c r="L201" s="327">
        <v>0.92307692307692313</v>
      </c>
      <c r="M201" s="327">
        <v>425</v>
      </c>
      <c r="N201" s="327">
        <v>99</v>
      </c>
      <c r="O201" s="327">
        <v>42075</v>
      </c>
      <c r="P201" s="374">
        <v>1.2692307692307692</v>
      </c>
      <c r="Q201" s="328">
        <v>425</v>
      </c>
    </row>
    <row r="202" spans="1:17" ht="14.4" customHeight="1" x14ac:dyDescent="0.3">
      <c r="A202" s="323" t="s">
        <v>774</v>
      </c>
      <c r="B202" s="324" t="s">
        <v>684</v>
      </c>
      <c r="C202" s="324" t="s">
        <v>681</v>
      </c>
      <c r="D202" s="324" t="s">
        <v>707</v>
      </c>
      <c r="E202" s="324" t="s">
        <v>708</v>
      </c>
      <c r="F202" s="327">
        <v>14</v>
      </c>
      <c r="G202" s="327">
        <v>51534</v>
      </c>
      <c r="H202" s="327">
        <v>1</v>
      </c>
      <c r="I202" s="327">
        <v>3681</v>
      </c>
      <c r="J202" s="327">
        <v>11</v>
      </c>
      <c r="K202" s="327">
        <v>40579</v>
      </c>
      <c r="L202" s="327">
        <v>0.78742189622385217</v>
      </c>
      <c r="M202" s="327">
        <v>3689</v>
      </c>
      <c r="N202" s="327">
        <v>6</v>
      </c>
      <c r="O202" s="327">
        <v>22188</v>
      </c>
      <c r="P202" s="374">
        <v>0.43055070438933518</v>
      </c>
      <c r="Q202" s="328">
        <v>3698</v>
      </c>
    </row>
    <row r="203" spans="1:17" ht="14.4" customHeight="1" x14ac:dyDescent="0.3">
      <c r="A203" s="323" t="s">
        <v>774</v>
      </c>
      <c r="B203" s="324" t="s">
        <v>684</v>
      </c>
      <c r="C203" s="324" t="s">
        <v>681</v>
      </c>
      <c r="D203" s="324" t="s">
        <v>709</v>
      </c>
      <c r="E203" s="324" t="s">
        <v>700</v>
      </c>
      <c r="F203" s="327">
        <v>14</v>
      </c>
      <c r="G203" s="327">
        <v>6118</v>
      </c>
      <c r="H203" s="327">
        <v>1</v>
      </c>
      <c r="I203" s="327">
        <v>437</v>
      </c>
      <c r="J203" s="327">
        <v>1</v>
      </c>
      <c r="K203" s="327">
        <v>437</v>
      </c>
      <c r="L203" s="327">
        <v>7.1428571428571425E-2</v>
      </c>
      <c r="M203" s="327">
        <v>437</v>
      </c>
      <c r="N203" s="327">
        <v>5</v>
      </c>
      <c r="O203" s="327">
        <v>2190</v>
      </c>
      <c r="P203" s="374">
        <v>0.35796011768551816</v>
      </c>
      <c r="Q203" s="328">
        <v>438</v>
      </c>
    </row>
    <row r="204" spans="1:17" ht="14.4" customHeight="1" x14ac:dyDescent="0.3">
      <c r="A204" s="323" t="s">
        <v>774</v>
      </c>
      <c r="B204" s="324" t="s">
        <v>684</v>
      </c>
      <c r="C204" s="324" t="s">
        <v>681</v>
      </c>
      <c r="D204" s="324" t="s">
        <v>713</v>
      </c>
      <c r="E204" s="324" t="s">
        <v>694</v>
      </c>
      <c r="F204" s="327">
        <v>4</v>
      </c>
      <c r="G204" s="327">
        <v>3316</v>
      </c>
      <c r="H204" s="327">
        <v>1</v>
      </c>
      <c r="I204" s="327">
        <v>829</v>
      </c>
      <c r="J204" s="327">
        <v>10</v>
      </c>
      <c r="K204" s="327">
        <v>8310</v>
      </c>
      <c r="L204" s="327">
        <v>2.506031363088058</v>
      </c>
      <c r="M204" s="327">
        <v>831</v>
      </c>
      <c r="N204" s="327">
        <v>3</v>
      </c>
      <c r="O204" s="327">
        <v>2496</v>
      </c>
      <c r="P204" s="374">
        <v>0.75271411338962602</v>
      </c>
      <c r="Q204" s="328">
        <v>832</v>
      </c>
    </row>
    <row r="205" spans="1:17" ht="14.4" customHeight="1" x14ac:dyDescent="0.3">
      <c r="A205" s="323" t="s">
        <v>774</v>
      </c>
      <c r="B205" s="324" t="s">
        <v>684</v>
      </c>
      <c r="C205" s="324" t="s">
        <v>681</v>
      </c>
      <c r="D205" s="324" t="s">
        <v>714</v>
      </c>
      <c r="E205" s="324" t="s">
        <v>715</v>
      </c>
      <c r="F205" s="327">
        <v>1</v>
      </c>
      <c r="G205" s="327">
        <v>1593</v>
      </c>
      <c r="H205" s="327">
        <v>1</v>
      </c>
      <c r="I205" s="327">
        <v>1593</v>
      </c>
      <c r="J205" s="327">
        <v>4</v>
      </c>
      <c r="K205" s="327">
        <v>6388</v>
      </c>
      <c r="L205" s="327">
        <v>4.0100439422473322</v>
      </c>
      <c r="M205" s="327">
        <v>1597</v>
      </c>
      <c r="N205" s="327">
        <v>1</v>
      </c>
      <c r="O205" s="327">
        <v>1601</v>
      </c>
      <c r="P205" s="374">
        <v>1.0050219711236661</v>
      </c>
      <c r="Q205" s="328">
        <v>1601</v>
      </c>
    </row>
    <row r="206" spans="1:17" ht="14.4" customHeight="1" x14ac:dyDescent="0.3">
      <c r="A206" s="323" t="s">
        <v>774</v>
      </c>
      <c r="B206" s="324" t="s">
        <v>684</v>
      </c>
      <c r="C206" s="324" t="s">
        <v>681</v>
      </c>
      <c r="D206" s="324" t="s">
        <v>722</v>
      </c>
      <c r="E206" s="324" t="s">
        <v>690</v>
      </c>
      <c r="F206" s="327"/>
      <c r="G206" s="327"/>
      <c r="H206" s="327"/>
      <c r="I206" s="327"/>
      <c r="J206" s="327"/>
      <c r="K206" s="327"/>
      <c r="L206" s="327"/>
      <c r="M206" s="327"/>
      <c r="N206" s="327">
        <v>1</v>
      </c>
      <c r="O206" s="327">
        <v>122</v>
      </c>
      <c r="P206" s="374"/>
      <c r="Q206" s="328">
        <v>122</v>
      </c>
    </row>
    <row r="207" spans="1:17" ht="14.4" customHeight="1" x14ac:dyDescent="0.3">
      <c r="A207" s="323" t="s">
        <v>774</v>
      </c>
      <c r="B207" s="324" t="s">
        <v>684</v>
      </c>
      <c r="C207" s="324" t="s">
        <v>681</v>
      </c>
      <c r="D207" s="324" t="s">
        <v>727</v>
      </c>
      <c r="E207" s="324" t="s">
        <v>728</v>
      </c>
      <c r="F207" s="327">
        <v>9</v>
      </c>
      <c r="G207" s="327">
        <v>585</v>
      </c>
      <c r="H207" s="327">
        <v>1</v>
      </c>
      <c r="I207" s="327">
        <v>65</v>
      </c>
      <c r="J207" s="327">
        <v>12</v>
      </c>
      <c r="K207" s="327">
        <v>780</v>
      </c>
      <c r="L207" s="327">
        <v>1.3333333333333333</v>
      </c>
      <c r="M207" s="327">
        <v>65</v>
      </c>
      <c r="N207" s="327">
        <v>16</v>
      </c>
      <c r="O207" s="327">
        <v>1040</v>
      </c>
      <c r="P207" s="374">
        <v>1.7777777777777777</v>
      </c>
      <c r="Q207" s="328">
        <v>65</v>
      </c>
    </row>
    <row r="208" spans="1:17" ht="14.4" customHeight="1" x14ac:dyDescent="0.3">
      <c r="A208" s="323" t="s">
        <v>774</v>
      </c>
      <c r="B208" s="324" t="s">
        <v>684</v>
      </c>
      <c r="C208" s="324" t="s">
        <v>681</v>
      </c>
      <c r="D208" s="324" t="s">
        <v>729</v>
      </c>
      <c r="E208" s="324" t="s">
        <v>730</v>
      </c>
      <c r="F208" s="327">
        <v>26</v>
      </c>
      <c r="G208" s="327">
        <v>10192</v>
      </c>
      <c r="H208" s="327">
        <v>1</v>
      </c>
      <c r="I208" s="327">
        <v>392</v>
      </c>
      <c r="J208" s="327">
        <v>20</v>
      </c>
      <c r="K208" s="327">
        <v>7880</v>
      </c>
      <c r="L208" s="327">
        <v>0.77315541601255888</v>
      </c>
      <c r="M208" s="327">
        <v>394</v>
      </c>
      <c r="N208" s="327">
        <v>39</v>
      </c>
      <c r="O208" s="327">
        <v>15444</v>
      </c>
      <c r="P208" s="374">
        <v>1.5153061224489797</v>
      </c>
      <c r="Q208" s="328">
        <v>396</v>
      </c>
    </row>
    <row r="209" spans="1:17" ht="14.4" customHeight="1" x14ac:dyDescent="0.3">
      <c r="A209" s="323" t="s">
        <v>774</v>
      </c>
      <c r="B209" s="324" t="s">
        <v>684</v>
      </c>
      <c r="C209" s="324" t="s">
        <v>681</v>
      </c>
      <c r="D209" s="324" t="s">
        <v>731</v>
      </c>
      <c r="E209" s="324" t="s">
        <v>732</v>
      </c>
      <c r="F209" s="327">
        <v>26</v>
      </c>
      <c r="G209" s="327">
        <v>37362</v>
      </c>
      <c r="H209" s="327">
        <v>1</v>
      </c>
      <c r="I209" s="327">
        <v>1437</v>
      </c>
      <c r="J209" s="327">
        <v>20</v>
      </c>
      <c r="K209" s="327">
        <v>28820</v>
      </c>
      <c r="L209" s="327">
        <v>0.77137198222793213</v>
      </c>
      <c r="M209" s="327">
        <v>1441</v>
      </c>
      <c r="N209" s="327">
        <v>39</v>
      </c>
      <c r="O209" s="327">
        <v>56433</v>
      </c>
      <c r="P209" s="374">
        <v>1.510438413361169</v>
      </c>
      <c r="Q209" s="328">
        <v>1447</v>
      </c>
    </row>
    <row r="210" spans="1:17" ht="14.4" customHeight="1" x14ac:dyDescent="0.3">
      <c r="A210" s="323" t="s">
        <v>774</v>
      </c>
      <c r="B210" s="324" t="s">
        <v>684</v>
      </c>
      <c r="C210" s="324" t="s">
        <v>681</v>
      </c>
      <c r="D210" s="324" t="s">
        <v>733</v>
      </c>
      <c r="E210" s="324" t="s">
        <v>734</v>
      </c>
      <c r="F210" s="327">
        <v>1</v>
      </c>
      <c r="G210" s="327">
        <v>1224</v>
      </c>
      <c r="H210" s="327">
        <v>1</v>
      </c>
      <c r="I210" s="327">
        <v>1224</v>
      </c>
      <c r="J210" s="327"/>
      <c r="K210" s="327"/>
      <c r="L210" s="327"/>
      <c r="M210" s="327"/>
      <c r="N210" s="327"/>
      <c r="O210" s="327"/>
      <c r="P210" s="374"/>
      <c r="Q210" s="328"/>
    </row>
    <row r="211" spans="1:17" ht="14.4" customHeight="1" x14ac:dyDescent="0.3">
      <c r="A211" s="323" t="s">
        <v>774</v>
      </c>
      <c r="B211" s="324" t="s">
        <v>684</v>
      </c>
      <c r="C211" s="324" t="s">
        <v>681</v>
      </c>
      <c r="D211" s="324" t="s">
        <v>735</v>
      </c>
      <c r="E211" s="324" t="s">
        <v>736</v>
      </c>
      <c r="F211" s="327">
        <v>1</v>
      </c>
      <c r="G211" s="327">
        <v>3055</v>
      </c>
      <c r="H211" s="327">
        <v>1</v>
      </c>
      <c r="I211" s="327">
        <v>3055</v>
      </c>
      <c r="J211" s="327"/>
      <c r="K211" s="327"/>
      <c r="L211" s="327"/>
      <c r="M211" s="327"/>
      <c r="N211" s="327"/>
      <c r="O211" s="327"/>
      <c r="P211" s="374"/>
      <c r="Q211" s="328"/>
    </row>
    <row r="212" spans="1:17" ht="14.4" customHeight="1" x14ac:dyDescent="0.3">
      <c r="A212" s="323" t="s">
        <v>774</v>
      </c>
      <c r="B212" s="324" t="s">
        <v>684</v>
      </c>
      <c r="C212" s="324" t="s">
        <v>681</v>
      </c>
      <c r="D212" s="324" t="s">
        <v>737</v>
      </c>
      <c r="E212" s="324" t="s">
        <v>738</v>
      </c>
      <c r="F212" s="327">
        <v>11</v>
      </c>
      <c r="G212" s="327">
        <v>176</v>
      </c>
      <c r="H212" s="327">
        <v>1</v>
      </c>
      <c r="I212" s="327">
        <v>16</v>
      </c>
      <c r="J212" s="327">
        <v>5</v>
      </c>
      <c r="K212" s="327">
        <v>80</v>
      </c>
      <c r="L212" s="327">
        <v>0.45454545454545453</v>
      </c>
      <c r="M212" s="327">
        <v>16</v>
      </c>
      <c r="N212" s="327">
        <v>7</v>
      </c>
      <c r="O212" s="327">
        <v>112</v>
      </c>
      <c r="P212" s="374">
        <v>0.63636363636363635</v>
      </c>
      <c r="Q212" s="328">
        <v>16</v>
      </c>
    </row>
    <row r="213" spans="1:17" ht="14.4" customHeight="1" x14ac:dyDescent="0.3">
      <c r="A213" s="323" t="s">
        <v>775</v>
      </c>
      <c r="B213" s="324" t="s">
        <v>684</v>
      </c>
      <c r="C213" s="324" t="s">
        <v>681</v>
      </c>
      <c r="D213" s="324" t="s">
        <v>693</v>
      </c>
      <c r="E213" s="324" t="s">
        <v>694</v>
      </c>
      <c r="F213" s="327"/>
      <c r="G213" s="327"/>
      <c r="H213" s="327"/>
      <c r="I213" s="327"/>
      <c r="J213" s="327"/>
      <c r="K213" s="327"/>
      <c r="L213" s="327"/>
      <c r="M213" s="327"/>
      <c r="N213" s="327">
        <v>1</v>
      </c>
      <c r="O213" s="327">
        <v>1375</v>
      </c>
      <c r="P213" s="374"/>
      <c r="Q213" s="328">
        <v>1375</v>
      </c>
    </row>
    <row r="214" spans="1:17" ht="14.4" customHeight="1" x14ac:dyDescent="0.3">
      <c r="A214" s="323" t="s">
        <v>775</v>
      </c>
      <c r="B214" s="324" t="s">
        <v>684</v>
      </c>
      <c r="C214" s="324" t="s">
        <v>681</v>
      </c>
      <c r="D214" s="324" t="s">
        <v>695</v>
      </c>
      <c r="E214" s="324" t="s">
        <v>696</v>
      </c>
      <c r="F214" s="327"/>
      <c r="G214" s="327"/>
      <c r="H214" s="327"/>
      <c r="I214" s="327"/>
      <c r="J214" s="327"/>
      <c r="K214" s="327"/>
      <c r="L214" s="327"/>
      <c r="M214" s="327"/>
      <c r="N214" s="327">
        <v>1</v>
      </c>
      <c r="O214" s="327">
        <v>2319</v>
      </c>
      <c r="P214" s="374"/>
      <c r="Q214" s="328">
        <v>2319</v>
      </c>
    </row>
    <row r="215" spans="1:17" ht="14.4" customHeight="1" x14ac:dyDescent="0.3">
      <c r="A215" s="323" t="s">
        <v>775</v>
      </c>
      <c r="B215" s="324" t="s">
        <v>684</v>
      </c>
      <c r="C215" s="324" t="s">
        <v>681</v>
      </c>
      <c r="D215" s="324" t="s">
        <v>697</v>
      </c>
      <c r="E215" s="324" t="s">
        <v>698</v>
      </c>
      <c r="F215" s="327"/>
      <c r="G215" s="327"/>
      <c r="H215" s="327"/>
      <c r="I215" s="327"/>
      <c r="J215" s="327"/>
      <c r="K215" s="327"/>
      <c r="L215" s="327"/>
      <c r="M215" s="327"/>
      <c r="N215" s="327">
        <v>2</v>
      </c>
      <c r="O215" s="327">
        <v>4426</v>
      </c>
      <c r="P215" s="374"/>
      <c r="Q215" s="328">
        <v>2213</v>
      </c>
    </row>
    <row r="216" spans="1:17" ht="14.4" customHeight="1" x14ac:dyDescent="0.3">
      <c r="A216" s="323" t="s">
        <v>775</v>
      </c>
      <c r="B216" s="324" t="s">
        <v>684</v>
      </c>
      <c r="C216" s="324" t="s">
        <v>681</v>
      </c>
      <c r="D216" s="324" t="s">
        <v>699</v>
      </c>
      <c r="E216" s="324" t="s">
        <v>700</v>
      </c>
      <c r="F216" s="327"/>
      <c r="G216" s="327"/>
      <c r="H216" s="327"/>
      <c r="I216" s="327"/>
      <c r="J216" s="327"/>
      <c r="K216" s="327"/>
      <c r="L216" s="327"/>
      <c r="M216" s="327"/>
      <c r="N216" s="327">
        <v>2</v>
      </c>
      <c r="O216" s="327">
        <v>1376</v>
      </c>
      <c r="P216" s="374"/>
      <c r="Q216" s="328">
        <v>688</v>
      </c>
    </row>
    <row r="217" spans="1:17" ht="14.4" customHeight="1" x14ac:dyDescent="0.3">
      <c r="A217" s="323" t="s">
        <v>775</v>
      </c>
      <c r="B217" s="324" t="s">
        <v>684</v>
      </c>
      <c r="C217" s="324" t="s">
        <v>681</v>
      </c>
      <c r="D217" s="324" t="s">
        <v>703</v>
      </c>
      <c r="E217" s="324" t="s">
        <v>704</v>
      </c>
      <c r="F217" s="327"/>
      <c r="G217" s="327"/>
      <c r="H217" s="327"/>
      <c r="I217" s="327"/>
      <c r="J217" s="327"/>
      <c r="K217" s="327"/>
      <c r="L217" s="327"/>
      <c r="M217" s="327"/>
      <c r="N217" s="327">
        <v>5</v>
      </c>
      <c r="O217" s="327">
        <v>2750</v>
      </c>
      <c r="P217" s="374"/>
      <c r="Q217" s="328">
        <v>550</v>
      </c>
    </row>
    <row r="218" spans="1:17" ht="14.4" customHeight="1" x14ac:dyDescent="0.3">
      <c r="A218" s="323" t="s">
        <v>775</v>
      </c>
      <c r="B218" s="324" t="s">
        <v>684</v>
      </c>
      <c r="C218" s="324" t="s">
        <v>681</v>
      </c>
      <c r="D218" s="324" t="s">
        <v>707</v>
      </c>
      <c r="E218" s="324" t="s">
        <v>708</v>
      </c>
      <c r="F218" s="327"/>
      <c r="G218" s="327"/>
      <c r="H218" s="327"/>
      <c r="I218" s="327"/>
      <c r="J218" s="327"/>
      <c r="K218" s="327"/>
      <c r="L218" s="327"/>
      <c r="M218" s="327"/>
      <c r="N218" s="327">
        <v>1</v>
      </c>
      <c r="O218" s="327">
        <v>3698</v>
      </c>
      <c r="P218" s="374"/>
      <c r="Q218" s="328">
        <v>3698</v>
      </c>
    </row>
    <row r="219" spans="1:17" ht="14.4" customHeight="1" x14ac:dyDescent="0.3">
      <c r="A219" s="323" t="s">
        <v>775</v>
      </c>
      <c r="B219" s="324" t="s">
        <v>684</v>
      </c>
      <c r="C219" s="324" t="s">
        <v>681</v>
      </c>
      <c r="D219" s="324" t="s">
        <v>727</v>
      </c>
      <c r="E219" s="324" t="s">
        <v>728</v>
      </c>
      <c r="F219" s="327"/>
      <c r="G219" s="327"/>
      <c r="H219" s="327"/>
      <c r="I219" s="327"/>
      <c r="J219" s="327"/>
      <c r="K219" s="327"/>
      <c r="L219" s="327"/>
      <c r="M219" s="327"/>
      <c r="N219" s="327">
        <v>2</v>
      </c>
      <c r="O219" s="327">
        <v>130</v>
      </c>
      <c r="P219" s="374"/>
      <c r="Q219" s="328">
        <v>65</v>
      </c>
    </row>
    <row r="220" spans="1:17" ht="14.4" customHeight="1" x14ac:dyDescent="0.3">
      <c r="A220" s="323" t="s">
        <v>775</v>
      </c>
      <c r="B220" s="324" t="s">
        <v>684</v>
      </c>
      <c r="C220" s="324" t="s">
        <v>681</v>
      </c>
      <c r="D220" s="324" t="s">
        <v>729</v>
      </c>
      <c r="E220" s="324" t="s">
        <v>730</v>
      </c>
      <c r="F220" s="327"/>
      <c r="G220" s="327"/>
      <c r="H220" s="327"/>
      <c r="I220" s="327"/>
      <c r="J220" s="327"/>
      <c r="K220" s="327"/>
      <c r="L220" s="327"/>
      <c r="M220" s="327"/>
      <c r="N220" s="327">
        <v>2</v>
      </c>
      <c r="O220" s="327">
        <v>792</v>
      </c>
      <c r="P220" s="374"/>
      <c r="Q220" s="328">
        <v>396</v>
      </c>
    </row>
    <row r="221" spans="1:17" ht="14.4" customHeight="1" x14ac:dyDescent="0.3">
      <c r="A221" s="323" t="s">
        <v>775</v>
      </c>
      <c r="B221" s="324" t="s">
        <v>684</v>
      </c>
      <c r="C221" s="324" t="s">
        <v>681</v>
      </c>
      <c r="D221" s="324" t="s">
        <v>731</v>
      </c>
      <c r="E221" s="324" t="s">
        <v>732</v>
      </c>
      <c r="F221" s="327"/>
      <c r="G221" s="327"/>
      <c r="H221" s="327"/>
      <c r="I221" s="327"/>
      <c r="J221" s="327"/>
      <c r="K221" s="327"/>
      <c r="L221" s="327"/>
      <c r="M221" s="327"/>
      <c r="N221" s="327">
        <v>2</v>
      </c>
      <c r="O221" s="327">
        <v>2894</v>
      </c>
      <c r="P221" s="374"/>
      <c r="Q221" s="328">
        <v>1447</v>
      </c>
    </row>
    <row r="222" spans="1:17" ht="14.4" customHeight="1" x14ac:dyDescent="0.3">
      <c r="A222" s="323" t="s">
        <v>775</v>
      </c>
      <c r="B222" s="324" t="s">
        <v>684</v>
      </c>
      <c r="C222" s="324" t="s">
        <v>681</v>
      </c>
      <c r="D222" s="324" t="s">
        <v>737</v>
      </c>
      <c r="E222" s="324" t="s">
        <v>738</v>
      </c>
      <c r="F222" s="327"/>
      <c r="G222" s="327"/>
      <c r="H222" s="327"/>
      <c r="I222" s="327"/>
      <c r="J222" s="327"/>
      <c r="K222" s="327"/>
      <c r="L222" s="327"/>
      <c r="M222" s="327"/>
      <c r="N222" s="327">
        <v>1</v>
      </c>
      <c r="O222" s="327">
        <v>16</v>
      </c>
      <c r="P222" s="374"/>
      <c r="Q222" s="328">
        <v>16</v>
      </c>
    </row>
    <row r="223" spans="1:17" ht="14.4" customHeight="1" x14ac:dyDescent="0.3">
      <c r="A223" s="323" t="s">
        <v>776</v>
      </c>
      <c r="B223" s="324" t="s">
        <v>684</v>
      </c>
      <c r="C223" s="324" t="s">
        <v>681</v>
      </c>
      <c r="D223" s="324" t="s">
        <v>709</v>
      </c>
      <c r="E223" s="324" t="s">
        <v>700</v>
      </c>
      <c r="F223" s="327"/>
      <c r="G223" s="327"/>
      <c r="H223" s="327"/>
      <c r="I223" s="327"/>
      <c r="J223" s="327">
        <v>1</v>
      </c>
      <c r="K223" s="327">
        <v>437</v>
      </c>
      <c r="L223" s="327"/>
      <c r="M223" s="327">
        <v>437</v>
      </c>
      <c r="N223" s="327"/>
      <c r="O223" s="327"/>
      <c r="P223" s="374"/>
      <c r="Q223" s="328"/>
    </row>
    <row r="224" spans="1:17" ht="14.4" customHeight="1" x14ac:dyDescent="0.3">
      <c r="A224" s="323" t="s">
        <v>776</v>
      </c>
      <c r="B224" s="324" t="s">
        <v>684</v>
      </c>
      <c r="C224" s="324" t="s">
        <v>681</v>
      </c>
      <c r="D224" s="324" t="s">
        <v>727</v>
      </c>
      <c r="E224" s="324" t="s">
        <v>728</v>
      </c>
      <c r="F224" s="327"/>
      <c r="G224" s="327"/>
      <c r="H224" s="327"/>
      <c r="I224" s="327"/>
      <c r="J224" s="327">
        <v>1</v>
      </c>
      <c r="K224" s="327">
        <v>65</v>
      </c>
      <c r="L224" s="327"/>
      <c r="M224" s="327">
        <v>65</v>
      </c>
      <c r="N224" s="327"/>
      <c r="O224" s="327"/>
      <c r="P224" s="374"/>
      <c r="Q224" s="328"/>
    </row>
    <row r="225" spans="1:17" ht="14.4" customHeight="1" x14ac:dyDescent="0.3">
      <c r="A225" s="323" t="s">
        <v>776</v>
      </c>
      <c r="B225" s="324" t="s">
        <v>684</v>
      </c>
      <c r="C225" s="324" t="s">
        <v>681</v>
      </c>
      <c r="D225" s="324" t="s">
        <v>737</v>
      </c>
      <c r="E225" s="324" t="s">
        <v>738</v>
      </c>
      <c r="F225" s="327"/>
      <c r="G225" s="327"/>
      <c r="H225" s="327"/>
      <c r="I225" s="327"/>
      <c r="J225" s="327">
        <v>1</v>
      </c>
      <c r="K225" s="327">
        <v>16</v>
      </c>
      <c r="L225" s="327"/>
      <c r="M225" s="327">
        <v>16</v>
      </c>
      <c r="N225" s="327"/>
      <c r="O225" s="327"/>
      <c r="P225" s="374"/>
      <c r="Q225" s="328"/>
    </row>
    <row r="226" spans="1:17" ht="14.4" customHeight="1" x14ac:dyDescent="0.3">
      <c r="A226" s="323" t="s">
        <v>777</v>
      </c>
      <c r="B226" s="324" t="s">
        <v>684</v>
      </c>
      <c r="C226" s="324" t="s">
        <v>681</v>
      </c>
      <c r="D226" s="324" t="s">
        <v>691</v>
      </c>
      <c r="E226" s="324" t="s">
        <v>692</v>
      </c>
      <c r="F226" s="327"/>
      <c r="G226" s="327"/>
      <c r="H226" s="327"/>
      <c r="I226" s="327"/>
      <c r="J226" s="327"/>
      <c r="K226" s="327"/>
      <c r="L226" s="327"/>
      <c r="M226" s="327"/>
      <c r="N226" s="327">
        <v>1</v>
      </c>
      <c r="O226" s="327">
        <v>1220</v>
      </c>
      <c r="P226" s="374"/>
      <c r="Q226" s="328">
        <v>1220</v>
      </c>
    </row>
    <row r="227" spans="1:17" ht="14.4" customHeight="1" x14ac:dyDescent="0.3">
      <c r="A227" s="323" t="s">
        <v>777</v>
      </c>
      <c r="B227" s="324" t="s">
        <v>684</v>
      </c>
      <c r="C227" s="324" t="s">
        <v>681</v>
      </c>
      <c r="D227" s="324" t="s">
        <v>693</v>
      </c>
      <c r="E227" s="324" t="s">
        <v>694</v>
      </c>
      <c r="F227" s="327">
        <v>1</v>
      </c>
      <c r="G227" s="327">
        <v>1367</v>
      </c>
      <c r="H227" s="327">
        <v>1</v>
      </c>
      <c r="I227" s="327">
        <v>1367</v>
      </c>
      <c r="J227" s="327"/>
      <c r="K227" s="327"/>
      <c r="L227" s="327"/>
      <c r="M227" s="327"/>
      <c r="N227" s="327">
        <v>4</v>
      </c>
      <c r="O227" s="327">
        <v>5500</v>
      </c>
      <c r="P227" s="374">
        <v>4.0234089246525242</v>
      </c>
      <c r="Q227" s="328">
        <v>1375</v>
      </c>
    </row>
    <row r="228" spans="1:17" ht="14.4" customHeight="1" x14ac:dyDescent="0.3">
      <c r="A228" s="323" t="s">
        <v>777</v>
      </c>
      <c r="B228" s="324" t="s">
        <v>684</v>
      </c>
      <c r="C228" s="324" t="s">
        <v>681</v>
      </c>
      <c r="D228" s="324" t="s">
        <v>695</v>
      </c>
      <c r="E228" s="324" t="s">
        <v>696</v>
      </c>
      <c r="F228" s="327">
        <v>1</v>
      </c>
      <c r="G228" s="327">
        <v>2304</v>
      </c>
      <c r="H228" s="327">
        <v>1</v>
      </c>
      <c r="I228" s="327">
        <v>2304</v>
      </c>
      <c r="J228" s="327"/>
      <c r="K228" s="327"/>
      <c r="L228" s="327"/>
      <c r="M228" s="327"/>
      <c r="N228" s="327">
        <v>2</v>
      </c>
      <c r="O228" s="327">
        <v>4638</v>
      </c>
      <c r="P228" s="374">
        <v>2.0130208333333335</v>
      </c>
      <c r="Q228" s="328">
        <v>2319</v>
      </c>
    </row>
    <row r="229" spans="1:17" ht="14.4" customHeight="1" x14ac:dyDescent="0.3">
      <c r="A229" s="323" t="s">
        <v>777</v>
      </c>
      <c r="B229" s="324" t="s">
        <v>684</v>
      </c>
      <c r="C229" s="324" t="s">
        <v>681</v>
      </c>
      <c r="D229" s="324" t="s">
        <v>699</v>
      </c>
      <c r="E229" s="324" t="s">
        <v>700</v>
      </c>
      <c r="F229" s="327"/>
      <c r="G229" s="327"/>
      <c r="H229" s="327"/>
      <c r="I229" s="327"/>
      <c r="J229" s="327">
        <v>4</v>
      </c>
      <c r="K229" s="327">
        <v>2740</v>
      </c>
      <c r="L229" s="327"/>
      <c r="M229" s="327">
        <v>685</v>
      </c>
      <c r="N229" s="327">
        <v>12</v>
      </c>
      <c r="O229" s="327">
        <v>8256</v>
      </c>
      <c r="P229" s="374"/>
      <c r="Q229" s="328">
        <v>688</v>
      </c>
    </row>
    <row r="230" spans="1:17" ht="14.4" customHeight="1" x14ac:dyDescent="0.3">
      <c r="A230" s="323" t="s">
        <v>777</v>
      </c>
      <c r="B230" s="324" t="s">
        <v>684</v>
      </c>
      <c r="C230" s="324" t="s">
        <v>681</v>
      </c>
      <c r="D230" s="324" t="s">
        <v>701</v>
      </c>
      <c r="E230" s="324" t="s">
        <v>702</v>
      </c>
      <c r="F230" s="327"/>
      <c r="G230" s="327"/>
      <c r="H230" s="327"/>
      <c r="I230" s="327"/>
      <c r="J230" s="327"/>
      <c r="K230" s="327"/>
      <c r="L230" s="327"/>
      <c r="M230" s="327"/>
      <c r="N230" s="327">
        <v>1</v>
      </c>
      <c r="O230" s="327">
        <v>1035</v>
      </c>
      <c r="P230" s="374"/>
      <c r="Q230" s="328">
        <v>1035</v>
      </c>
    </row>
    <row r="231" spans="1:17" ht="14.4" customHeight="1" x14ac:dyDescent="0.3">
      <c r="A231" s="323" t="s">
        <v>777</v>
      </c>
      <c r="B231" s="324" t="s">
        <v>684</v>
      </c>
      <c r="C231" s="324" t="s">
        <v>681</v>
      </c>
      <c r="D231" s="324" t="s">
        <v>703</v>
      </c>
      <c r="E231" s="324" t="s">
        <v>704</v>
      </c>
      <c r="F231" s="327">
        <v>38</v>
      </c>
      <c r="G231" s="327">
        <v>20862</v>
      </c>
      <c r="H231" s="327">
        <v>1</v>
      </c>
      <c r="I231" s="327">
        <v>549</v>
      </c>
      <c r="J231" s="327">
        <v>6</v>
      </c>
      <c r="K231" s="327">
        <v>3294</v>
      </c>
      <c r="L231" s="327">
        <v>0.15789473684210525</v>
      </c>
      <c r="M231" s="327">
        <v>549</v>
      </c>
      <c r="N231" s="327">
        <v>32</v>
      </c>
      <c r="O231" s="327">
        <v>17600</v>
      </c>
      <c r="P231" s="374">
        <v>0.84363915252612409</v>
      </c>
      <c r="Q231" s="328">
        <v>550</v>
      </c>
    </row>
    <row r="232" spans="1:17" ht="14.4" customHeight="1" x14ac:dyDescent="0.3">
      <c r="A232" s="323" t="s">
        <v>777</v>
      </c>
      <c r="B232" s="324" t="s">
        <v>684</v>
      </c>
      <c r="C232" s="324" t="s">
        <v>681</v>
      </c>
      <c r="D232" s="324" t="s">
        <v>707</v>
      </c>
      <c r="E232" s="324" t="s">
        <v>708</v>
      </c>
      <c r="F232" s="327"/>
      <c r="G232" s="327"/>
      <c r="H232" s="327"/>
      <c r="I232" s="327"/>
      <c r="J232" s="327"/>
      <c r="K232" s="327"/>
      <c r="L232" s="327"/>
      <c r="M232" s="327"/>
      <c r="N232" s="327">
        <v>1</v>
      </c>
      <c r="O232" s="327">
        <v>3698</v>
      </c>
      <c r="P232" s="374"/>
      <c r="Q232" s="328">
        <v>3698</v>
      </c>
    </row>
    <row r="233" spans="1:17" ht="14.4" customHeight="1" x14ac:dyDescent="0.3">
      <c r="A233" s="323" t="s">
        <v>777</v>
      </c>
      <c r="B233" s="324" t="s">
        <v>684</v>
      </c>
      <c r="C233" s="324" t="s">
        <v>681</v>
      </c>
      <c r="D233" s="324" t="s">
        <v>709</v>
      </c>
      <c r="E233" s="324" t="s">
        <v>700</v>
      </c>
      <c r="F233" s="327">
        <v>13</v>
      </c>
      <c r="G233" s="327">
        <v>5681</v>
      </c>
      <c r="H233" s="327">
        <v>1</v>
      </c>
      <c r="I233" s="327">
        <v>437</v>
      </c>
      <c r="J233" s="327"/>
      <c r="K233" s="327"/>
      <c r="L233" s="327"/>
      <c r="M233" s="327"/>
      <c r="N233" s="327"/>
      <c r="O233" s="327"/>
      <c r="P233" s="374"/>
      <c r="Q233" s="328"/>
    </row>
    <row r="234" spans="1:17" ht="14.4" customHeight="1" x14ac:dyDescent="0.3">
      <c r="A234" s="323" t="s">
        <v>777</v>
      </c>
      <c r="B234" s="324" t="s">
        <v>684</v>
      </c>
      <c r="C234" s="324" t="s">
        <v>681</v>
      </c>
      <c r="D234" s="324" t="s">
        <v>727</v>
      </c>
      <c r="E234" s="324" t="s">
        <v>728</v>
      </c>
      <c r="F234" s="327"/>
      <c r="G234" s="327"/>
      <c r="H234" s="327"/>
      <c r="I234" s="327"/>
      <c r="J234" s="327">
        <v>4</v>
      </c>
      <c r="K234" s="327">
        <v>260</v>
      </c>
      <c r="L234" s="327"/>
      <c r="M234" s="327">
        <v>65</v>
      </c>
      <c r="N234" s="327">
        <v>12</v>
      </c>
      <c r="O234" s="327">
        <v>780</v>
      </c>
      <c r="P234" s="374"/>
      <c r="Q234" s="328">
        <v>65</v>
      </c>
    </row>
    <row r="235" spans="1:17" ht="14.4" customHeight="1" x14ac:dyDescent="0.3">
      <c r="A235" s="323" t="s">
        <v>777</v>
      </c>
      <c r="B235" s="324" t="s">
        <v>684</v>
      </c>
      <c r="C235" s="324" t="s">
        <v>681</v>
      </c>
      <c r="D235" s="324" t="s">
        <v>729</v>
      </c>
      <c r="E235" s="324" t="s">
        <v>730</v>
      </c>
      <c r="F235" s="327">
        <v>1</v>
      </c>
      <c r="G235" s="327">
        <v>392</v>
      </c>
      <c r="H235" s="327">
        <v>1</v>
      </c>
      <c r="I235" s="327">
        <v>392</v>
      </c>
      <c r="J235" s="327">
        <v>1</v>
      </c>
      <c r="K235" s="327">
        <v>394</v>
      </c>
      <c r="L235" s="327">
        <v>1.0051020408163265</v>
      </c>
      <c r="M235" s="327">
        <v>394</v>
      </c>
      <c r="N235" s="327">
        <v>3</v>
      </c>
      <c r="O235" s="327">
        <v>1188</v>
      </c>
      <c r="P235" s="374">
        <v>3.0306122448979593</v>
      </c>
      <c r="Q235" s="328">
        <v>396</v>
      </c>
    </row>
    <row r="236" spans="1:17" ht="14.4" customHeight="1" x14ac:dyDescent="0.3">
      <c r="A236" s="323" t="s">
        <v>777</v>
      </c>
      <c r="B236" s="324" t="s">
        <v>684</v>
      </c>
      <c r="C236" s="324" t="s">
        <v>681</v>
      </c>
      <c r="D236" s="324" t="s">
        <v>731</v>
      </c>
      <c r="E236" s="324" t="s">
        <v>732</v>
      </c>
      <c r="F236" s="327">
        <v>1</v>
      </c>
      <c r="G236" s="327">
        <v>1437</v>
      </c>
      <c r="H236" s="327">
        <v>1</v>
      </c>
      <c r="I236" s="327">
        <v>1437</v>
      </c>
      <c r="J236" s="327">
        <v>1</v>
      </c>
      <c r="K236" s="327">
        <v>1441</v>
      </c>
      <c r="L236" s="327">
        <v>1.0027835768963118</v>
      </c>
      <c r="M236" s="327">
        <v>1441</v>
      </c>
      <c r="N236" s="327">
        <v>3</v>
      </c>
      <c r="O236" s="327">
        <v>4341</v>
      </c>
      <c r="P236" s="374">
        <v>3.020876826722338</v>
      </c>
      <c r="Q236" s="328">
        <v>1447</v>
      </c>
    </row>
    <row r="237" spans="1:17" ht="14.4" customHeight="1" x14ac:dyDescent="0.3">
      <c r="A237" s="323" t="s">
        <v>777</v>
      </c>
      <c r="B237" s="324" t="s">
        <v>684</v>
      </c>
      <c r="C237" s="324" t="s">
        <v>681</v>
      </c>
      <c r="D237" s="324" t="s">
        <v>737</v>
      </c>
      <c r="E237" s="324" t="s">
        <v>738</v>
      </c>
      <c r="F237" s="327">
        <v>8</v>
      </c>
      <c r="G237" s="327">
        <v>128</v>
      </c>
      <c r="H237" s="327">
        <v>1</v>
      </c>
      <c r="I237" s="327">
        <v>16</v>
      </c>
      <c r="J237" s="327">
        <v>2</v>
      </c>
      <c r="K237" s="327">
        <v>32</v>
      </c>
      <c r="L237" s="327">
        <v>0.25</v>
      </c>
      <c r="M237" s="327">
        <v>16</v>
      </c>
      <c r="N237" s="327">
        <v>7</v>
      </c>
      <c r="O237" s="327">
        <v>112</v>
      </c>
      <c r="P237" s="374">
        <v>0.875</v>
      </c>
      <c r="Q237" s="328">
        <v>16</v>
      </c>
    </row>
    <row r="238" spans="1:17" ht="14.4" customHeight="1" x14ac:dyDescent="0.3">
      <c r="A238" s="323" t="s">
        <v>778</v>
      </c>
      <c r="B238" s="324" t="s">
        <v>684</v>
      </c>
      <c r="C238" s="324" t="s">
        <v>681</v>
      </c>
      <c r="D238" s="324" t="s">
        <v>705</v>
      </c>
      <c r="E238" s="324" t="s">
        <v>706</v>
      </c>
      <c r="F238" s="327">
        <v>3</v>
      </c>
      <c r="G238" s="327">
        <v>1275</v>
      </c>
      <c r="H238" s="327">
        <v>1</v>
      </c>
      <c r="I238" s="327">
        <v>425</v>
      </c>
      <c r="J238" s="327">
        <v>5</v>
      </c>
      <c r="K238" s="327">
        <v>2125</v>
      </c>
      <c r="L238" s="327">
        <v>1.6666666666666667</v>
      </c>
      <c r="M238" s="327">
        <v>425</v>
      </c>
      <c r="N238" s="327"/>
      <c r="O238" s="327"/>
      <c r="P238" s="374"/>
      <c r="Q238" s="328"/>
    </row>
    <row r="239" spans="1:17" ht="14.4" customHeight="1" x14ac:dyDescent="0.3">
      <c r="A239" s="323" t="s">
        <v>778</v>
      </c>
      <c r="B239" s="324" t="s">
        <v>684</v>
      </c>
      <c r="C239" s="324" t="s">
        <v>681</v>
      </c>
      <c r="D239" s="324" t="s">
        <v>729</v>
      </c>
      <c r="E239" s="324" t="s">
        <v>730</v>
      </c>
      <c r="F239" s="327"/>
      <c r="G239" s="327"/>
      <c r="H239" s="327"/>
      <c r="I239" s="327"/>
      <c r="J239" s="327">
        <v>1</v>
      </c>
      <c r="K239" s="327">
        <v>394</v>
      </c>
      <c r="L239" s="327"/>
      <c r="M239" s="327">
        <v>394</v>
      </c>
      <c r="N239" s="327"/>
      <c r="O239" s="327"/>
      <c r="P239" s="374"/>
      <c r="Q239" s="328"/>
    </row>
    <row r="240" spans="1:17" ht="14.4" customHeight="1" x14ac:dyDescent="0.3">
      <c r="A240" s="323" t="s">
        <v>778</v>
      </c>
      <c r="B240" s="324" t="s">
        <v>684</v>
      </c>
      <c r="C240" s="324" t="s">
        <v>681</v>
      </c>
      <c r="D240" s="324" t="s">
        <v>731</v>
      </c>
      <c r="E240" s="324" t="s">
        <v>732</v>
      </c>
      <c r="F240" s="327"/>
      <c r="G240" s="327"/>
      <c r="H240" s="327"/>
      <c r="I240" s="327"/>
      <c r="J240" s="327">
        <v>1</v>
      </c>
      <c r="K240" s="327">
        <v>1441</v>
      </c>
      <c r="L240" s="327"/>
      <c r="M240" s="327">
        <v>1441</v>
      </c>
      <c r="N240" s="327"/>
      <c r="O240" s="327"/>
      <c r="P240" s="374"/>
      <c r="Q240" s="328"/>
    </row>
    <row r="241" spans="1:17" ht="14.4" customHeight="1" x14ac:dyDescent="0.3">
      <c r="A241" s="323" t="s">
        <v>779</v>
      </c>
      <c r="B241" s="324" t="s">
        <v>684</v>
      </c>
      <c r="C241" s="324" t="s">
        <v>681</v>
      </c>
      <c r="D241" s="324" t="s">
        <v>709</v>
      </c>
      <c r="E241" s="324" t="s">
        <v>700</v>
      </c>
      <c r="F241" s="327"/>
      <c r="G241" s="327"/>
      <c r="H241" s="327"/>
      <c r="I241" s="327"/>
      <c r="J241" s="327">
        <v>1</v>
      </c>
      <c r="K241" s="327">
        <v>437</v>
      </c>
      <c r="L241" s="327"/>
      <c r="M241" s="327">
        <v>437</v>
      </c>
      <c r="N241" s="327"/>
      <c r="O241" s="327"/>
      <c r="P241" s="374"/>
      <c r="Q241" s="328"/>
    </row>
    <row r="242" spans="1:17" ht="14.4" customHeight="1" x14ac:dyDescent="0.3">
      <c r="A242" s="323" t="s">
        <v>779</v>
      </c>
      <c r="B242" s="324" t="s">
        <v>684</v>
      </c>
      <c r="C242" s="324" t="s">
        <v>681</v>
      </c>
      <c r="D242" s="324" t="s">
        <v>727</v>
      </c>
      <c r="E242" s="324" t="s">
        <v>728</v>
      </c>
      <c r="F242" s="327"/>
      <c r="G242" s="327"/>
      <c r="H242" s="327"/>
      <c r="I242" s="327"/>
      <c r="J242" s="327">
        <v>1</v>
      </c>
      <c r="K242" s="327">
        <v>65</v>
      </c>
      <c r="L242" s="327"/>
      <c r="M242" s="327">
        <v>65</v>
      </c>
      <c r="N242" s="327"/>
      <c r="O242" s="327"/>
      <c r="P242" s="374"/>
      <c r="Q242" s="328"/>
    </row>
    <row r="243" spans="1:17" ht="14.4" customHeight="1" x14ac:dyDescent="0.3">
      <c r="A243" s="323" t="s">
        <v>779</v>
      </c>
      <c r="B243" s="324" t="s">
        <v>684</v>
      </c>
      <c r="C243" s="324" t="s">
        <v>681</v>
      </c>
      <c r="D243" s="324" t="s">
        <v>737</v>
      </c>
      <c r="E243" s="324" t="s">
        <v>738</v>
      </c>
      <c r="F243" s="327"/>
      <c r="G243" s="327"/>
      <c r="H243" s="327"/>
      <c r="I243" s="327"/>
      <c r="J243" s="327">
        <v>1</v>
      </c>
      <c r="K243" s="327">
        <v>16</v>
      </c>
      <c r="L243" s="327"/>
      <c r="M243" s="327">
        <v>16</v>
      </c>
      <c r="N243" s="327"/>
      <c r="O243" s="327"/>
      <c r="P243" s="374"/>
      <c r="Q243" s="328"/>
    </row>
    <row r="244" spans="1:17" ht="14.4" customHeight="1" x14ac:dyDescent="0.3">
      <c r="A244" s="323" t="s">
        <v>780</v>
      </c>
      <c r="B244" s="324" t="s">
        <v>680</v>
      </c>
      <c r="C244" s="324" t="s">
        <v>681</v>
      </c>
      <c r="D244" s="324" t="s">
        <v>682</v>
      </c>
      <c r="E244" s="324" t="s">
        <v>683</v>
      </c>
      <c r="F244" s="327">
        <v>1</v>
      </c>
      <c r="G244" s="327">
        <v>10505</v>
      </c>
      <c r="H244" s="327">
        <v>1</v>
      </c>
      <c r="I244" s="327">
        <v>10505</v>
      </c>
      <c r="J244" s="327"/>
      <c r="K244" s="327"/>
      <c r="L244" s="327"/>
      <c r="M244" s="327"/>
      <c r="N244" s="327"/>
      <c r="O244" s="327"/>
      <c r="P244" s="374"/>
      <c r="Q244" s="328"/>
    </row>
    <row r="245" spans="1:17" ht="14.4" customHeight="1" x14ac:dyDescent="0.3">
      <c r="A245" s="323" t="s">
        <v>780</v>
      </c>
      <c r="B245" s="324" t="s">
        <v>684</v>
      </c>
      <c r="C245" s="324" t="s">
        <v>681</v>
      </c>
      <c r="D245" s="324" t="s">
        <v>687</v>
      </c>
      <c r="E245" s="324" t="s">
        <v>688</v>
      </c>
      <c r="F245" s="327"/>
      <c r="G245" s="327"/>
      <c r="H245" s="327"/>
      <c r="I245" s="327"/>
      <c r="J245" s="327"/>
      <c r="K245" s="327"/>
      <c r="L245" s="327"/>
      <c r="M245" s="327"/>
      <c r="N245" s="327">
        <v>2</v>
      </c>
      <c r="O245" s="327">
        <v>252</v>
      </c>
      <c r="P245" s="374"/>
      <c r="Q245" s="328">
        <v>126</v>
      </c>
    </row>
    <row r="246" spans="1:17" ht="14.4" customHeight="1" x14ac:dyDescent="0.3">
      <c r="A246" s="323" t="s">
        <v>780</v>
      </c>
      <c r="B246" s="324" t="s">
        <v>684</v>
      </c>
      <c r="C246" s="324" t="s">
        <v>681</v>
      </c>
      <c r="D246" s="324" t="s">
        <v>693</v>
      </c>
      <c r="E246" s="324" t="s">
        <v>694</v>
      </c>
      <c r="F246" s="327">
        <v>2</v>
      </c>
      <c r="G246" s="327">
        <v>2734</v>
      </c>
      <c r="H246" s="327">
        <v>1</v>
      </c>
      <c r="I246" s="327">
        <v>1367</v>
      </c>
      <c r="J246" s="327"/>
      <c r="K246" s="327"/>
      <c r="L246" s="327"/>
      <c r="M246" s="327"/>
      <c r="N246" s="327">
        <v>9</v>
      </c>
      <c r="O246" s="327">
        <v>12375</v>
      </c>
      <c r="P246" s="374">
        <v>4.5263350402340894</v>
      </c>
      <c r="Q246" s="328">
        <v>1375</v>
      </c>
    </row>
    <row r="247" spans="1:17" ht="14.4" customHeight="1" x14ac:dyDescent="0.3">
      <c r="A247" s="323" t="s">
        <v>780</v>
      </c>
      <c r="B247" s="324" t="s">
        <v>684</v>
      </c>
      <c r="C247" s="324" t="s">
        <v>681</v>
      </c>
      <c r="D247" s="324" t="s">
        <v>695</v>
      </c>
      <c r="E247" s="324" t="s">
        <v>696</v>
      </c>
      <c r="F247" s="327">
        <v>1</v>
      </c>
      <c r="G247" s="327">
        <v>2304</v>
      </c>
      <c r="H247" s="327">
        <v>1</v>
      </c>
      <c r="I247" s="327">
        <v>2304</v>
      </c>
      <c r="J247" s="327"/>
      <c r="K247" s="327"/>
      <c r="L247" s="327"/>
      <c r="M247" s="327"/>
      <c r="N247" s="327">
        <v>4</v>
      </c>
      <c r="O247" s="327">
        <v>9276</v>
      </c>
      <c r="P247" s="374">
        <v>4.026041666666667</v>
      </c>
      <c r="Q247" s="328">
        <v>2319</v>
      </c>
    </row>
    <row r="248" spans="1:17" ht="14.4" customHeight="1" x14ac:dyDescent="0.3">
      <c r="A248" s="323" t="s">
        <v>780</v>
      </c>
      <c r="B248" s="324" t="s">
        <v>684</v>
      </c>
      <c r="C248" s="324" t="s">
        <v>681</v>
      </c>
      <c r="D248" s="324" t="s">
        <v>699</v>
      </c>
      <c r="E248" s="324" t="s">
        <v>700</v>
      </c>
      <c r="F248" s="327"/>
      <c r="G248" s="327"/>
      <c r="H248" s="327"/>
      <c r="I248" s="327"/>
      <c r="J248" s="327">
        <v>4</v>
      </c>
      <c r="K248" s="327">
        <v>2740</v>
      </c>
      <c r="L248" s="327"/>
      <c r="M248" s="327">
        <v>685</v>
      </c>
      <c r="N248" s="327">
        <v>5</v>
      </c>
      <c r="O248" s="327">
        <v>3440</v>
      </c>
      <c r="P248" s="374"/>
      <c r="Q248" s="328">
        <v>688</v>
      </c>
    </row>
    <row r="249" spans="1:17" ht="14.4" customHeight="1" x14ac:dyDescent="0.3">
      <c r="A249" s="323" t="s">
        <v>780</v>
      </c>
      <c r="B249" s="324" t="s">
        <v>684</v>
      </c>
      <c r="C249" s="324" t="s">
        <v>681</v>
      </c>
      <c r="D249" s="324" t="s">
        <v>701</v>
      </c>
      <c r="E249" s="324" t="s">
        <v>702</v>
      </c>
      <c r="F249" s="327">
        <v>1</v>
      </c>
      <c r="G249" s="327">
        <v>1030</v>
      </c>
      <c r="H249" s="327">
        <v>1</v>
      </c>
      <c r="I249" s="327">
        <v>1030</v>
      </c>
      <c r="J249" s="327"/>
      <c r="K249" s="327"/>
      <c r="L249" s="327"/>
      <c r="M249" s="327"/>
      <c r="N249" s="327"/>
      <c r="O249" s="327"/>
      <c r="P249" s="374"/>
      <c r="Q249" s="328"/>
    </row>
    <row r="250" spans="1:17" ht="14.4" customHeight="1" x14ac:dyDescent="0.3">
      <c r="A250" s="323" t="s">
        <v>780</v>
      </c>
      <c r="B250" s="324" t="s">
        <v>684</v>
      </c>
      <c r="C250" s="324" t="s">
        <v>681</v>
      </c>
      <c r="D250" s="324" t="s">
        <v>703</v>
      </c>
      <c r="E250" s="324" t="s">
        <v>704</v>
      </c>
      <c r="F250" s="327">
        <v>3</v>
      </c>
      <c r="G250" s="327">
        <v>1647</v>
      </c>
      <c r="H250" s="327">
        <v>1</v>
      </c>
      <c r="I250" s="327">
        <v>549</v>
      </c>
      <c r="J250" s="327"/>
      <c r="K250" s="327"/>
      <c r="L250" s="327"/>
      <c r="M250" s="327"/>
      <c r="N250" s="327">
        <v>28</v>
      </c>
      <c r="O250" s="327">
        <v>15400</v>
      </c>
      <c r="P250" s="374">
        <v>9.3503339404978743</v>
      </c>
      <c r="Q250" s="328">
        <v>550</v>
      </c>
    </row>
    <row r="251" spans="1:17" ht="14.4" customHeight="1" x14ac:dyDescent="0.3">
      <c r="A251" s="323" t="s">
        <v>780</v>
      </c>
      <c r="B251" s="324" t="s">
        <v>684</v>
      </c>
      <c r="C251" s="324" t="s">
        <v>681</v>
      </c>
      <c r="D251" s="324" t="s">
        <v>707</v>
      </c>
      <c r="E251" s="324" t="s">
        <v>708</v>
      </c>
      <c r="F251" s="327">
        <v>1</v>
      </c>
      <c r="G251" s="327">
        <v>3681</v>
      </c>
      <c r="H251" s="327">
        <v>1</v>
      </c>
      <c r="I251" s="327">
        <v>3681</v>
      </c>
      <c r="J251" s="327"/>
      <c r="K251" s="327"/>
      <c r="L251" s="327"/>
      <c r="M251" s="327"/>
      <c r="N251" s="327">
        <v>4</v>
      </c>
      <c r="O251" s="327">
        <v>14792</v>
      </c>
      <c r="P251" s="374">
        <v>4.0184732409671282</v>
      </c>
      <c r="Q251" s="328">
        <v>3698</v>
      </c>
    </row>
    <row r="252" spans="1:17" ht="14.4" customHeight="1" x14ac:dyDescent="0.3">
      <c r="A252" s="323" t="s">
        <v>780</v>
      </c>
      <c r="B252" s="324" t="s">
        <v>684</v>
      </c>
      <c r="C252" s="324" t="s">
        <v>681</v>
      </c>
      <c r="D252" s="324" t="s">
        <v>709</v>
      </c>
      <c r="E252" s="324" t="s">
        <v>700</v>
      </c>
      <c r="F252" s="327">
        <v>1</v>
      </c>
      <c r="G252" s="327">
        <v>437</v>
      </c>
      <c r="H252" s="327">
        <v>1</v>
      </c>
      <c r="I252" s="327">
        <v>437</v>
      </c>
      <c r="J252" s="327"/>
      <c r="K252" s="327"/>
      <c r="L252" s="327"/>
      <c r="M252" s="327"/>
      <c r="N252" s="327">
        <v>2</v>
      </c>
      <c r="O252" s="327">
        <v>876</v>
      </c>
      <c r="P252" s="374">
        <v>2.0045766590389018</v>
      </c>
      <c r="Q252" s="328">
        <v>438</v>
      </c>
    </row>
    <row r="253" spans="1:17" ht="14.4" customHeight="1" x14ac:dyDescent="0.3">
      <c r="A253" s="323" t="s">
        <v>780</v>
      </c>
      <c r="B253" s="324" t="s">
        <v>684</v>
      </c>
      <c r="C253" s="324" t="s">
        <v>681</v>
      </c>
      <c r="D253" s="324" t="s">
        <v>727</v>
      </c>
      <c r="E253" s="324" t="s">
        <v>728</v>
      </c>
      <c r="F253" s="327"/>
      <c r="G253" s="327"/>
      <c r="H253" s="327"/>
      <c r="I253" s="327"/>
      <c r="J253" s="327">
        <v>4</v>
      </c>
      <c r="K253" s="327">
        <v>260</v>
      </c>
      <c r="L253" s="327"/>
      <c r="M253" s="327">
        <v>65</v>
      </c>
      <c r="N253" s="327">
        <v>7</v>
      </c>
      <c r="O253" s="327">
        <v>455</v>
      </c>
      <c r="P253" s="374"/>
      <c r="Q253" s="328">
        <v>65</v>
      </c>
    </row>
    <row r="254" spans="1:17" ht="14.4" customHeight="1" x14ac:dyDescent="0.3">
      <c r="A254" s="323" t="s">
        <v>780</v>
      </c>
      <c r="B254" s="324" t="s">
        <v>684</v>
      </c>
      <c r="C254" s="324" t="s">
        <v>681</v>
      </c>
      <c r="D254" s="324" t="s">
        <v>729</v>
      </c>
      <c r="E254" s="324" t="s">
        <v>730</v>
      </c>
      <c r="F254" s="327"/>
      <c r="G254" s="327"/>
      <c r="H254" s="327"/>
      <c r="I254" s="327"/>
      <c r="J254" s="327"/>
      <c r="K254" s="327"/>
      <c r="L254" s="327"/>
      <c r="M254" s="327"/>
      <c r="N254" s="327">
        <v>1</v>
      </c>
      <c r="O254" s="327">
        <v>396</v>
      </c>
      <c r="P254" s="374"/>
      <c r="Q254" s="328">
        <v>396</v>
      </c>
    </row>
    <row r="255" spans="1:17" ht="14.4" customHeight="1" x14ac:dyDescent="0.3">
      <c r="A255" s="323" t="s">
        <v>780</v>
      </c>
      <c r="B255" s="324" t="s">
        <v>684</v>
      </c>
      <c r="C255" s="324" t="s">
        <v>681</v>
      </c>
      <c r="D255" s="324" t="s">
        <v>731</v>
      </c>
      <c r="E255" s="324" t="s">
        <v>732</v>
      </c>
      <c r="F255" s="327"/>
      <c r="G255" s="327"/>
      <c r="H255" s="327"/>
      <c r="I255" s="327"/>
      <c r="J255" s="327"/>
      <c r="K255" s="327"/>
      <c r="L255" s="327"/>
      <c r="M255" s="327"/>
      <c r="N255" s="327">
        <v>1</v>
      </c>
      <c r="O255" s="327">
        <v>1447</v>
      </c>
      <c r="P255" s="374"/>
      <c r="Q255" s="328">
        <v>1447</v>
      </c>
    </row>
    <row r="256" spans="1:17" ht="14.4" customHeight="1" thickBot="1" x14ac:dyDescent="0.35">
      <c r="A256" s="329" t="s">
        <v>780</v>
      </c>
      <c r="B256" s="330" t="s">
        <v>684</v>
      </c>
      <c r="C256" s="330" t="s">
        <v>681</v>
      </c>
      <c r="D256" s="330" t="s">
        <v>737</v>
      </c>
      <c r="E256" s="330" t="s">
        <v>738</v>
      </c>
      <c r="F256" s="333">
        <v>1</v>
      </c>
      <c r="G256" s="333">
        <v>16</v>
      </c>
      <c r="H256" s="333">
        <v>1</v>
      </c>
      <c r="I256" s="333">
        <v>16</v>
      </c>
      <c r="J256" s="333">
        <v>2</v>
      </c>
      <c r="K256" s="333">
        <v>32</v>
      </c>
      <c r="L256" s="333">
        <v>2</v>
      </c>
      <c r="M256" s="333">
        <v>16</v>
      </c>
      <c r="N256" s="333">
        <v>4</v>
      </c>
      <c r="O256" s="333">
        <v>64</v>
      </c>
      <c r="P256" s="341">
        <v>4</v>
      </c>
      <c r="Q256" s="334">
        <v>16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154" customWidth="1"/>
    <col min="5" max="5" width="11" style="155" customWidth="1"/>
  </cols>
  <sheetData>
    <row r="1" spans="1:7" ht="18.600000000000001" thickBot="1" x14ac:dyDescent="0.4">
      <c r="A1" s="214" t="s">
        <v>128</v>
      </c>
      <c r="B1" s="215"/>
      <c r="C1" s="216"/>
      <c r="D1" s="216"/>
      <c r="E1" s="216"/>
      <c r="F1" s="99"/>
      <c r="G1" s="99"/>
    </row>
    <row r="2" spans="1:7" ht="14.4" customHeight="1" thickBot="1" x14ac:dyDescent="0.35">
      <c r="A2" s="276" t="s">
        <v>167</v>
      </c>
      <c r="B2" s="133"/>
    </row>
    <row r="3" spans="1:7" ht="14.4" customHeight="1" thickBot="1" x14ac:dyDescent="0.35">
      <c r="A3" s="156"/>
      <c r="C3" s="157" t="s">
        <v>117</v>
      </c>
      <c r="D3" s="158" t="s">
        <v>81</v>
      </c>
      <c r="E3" s="159" t="s">
        <v>83</v>
      </c>
    </row>
    <row r="4" spans="1:7" ht="14.4" customHeight="1" thickBot="1" x14ac:dyDescent="0.35">
      <c r="A4" s="201" t="str">
        <f>HYPERLINK("#HI!A1","NÁKLADY CELKEM (v tisících Kč)")</f>
        <v>NÁKLADY CELKEM (v tisících Kč)</v>
      </c>
      <c r="B4" s="170"/>
      <c r="C4" s="180">
        <f ca="1">IF(ISERROR(VLOOKUP("Náklady celkem",INDIRECT("HI!$A:$G"),6,0)),0,VLOOKUP("Náklady celkem",INDIRECT("HI!$A:$G"),6,0))</f>
        <v>12846</v>
      </c>
      <c r="D4" s="180">
        <f ca="1">IF(ISERROR(VLOOKUP("Náklady celkem",INDIRECT("HI!$A:$G"),4,0)),0,VLOOKUP("Náklady celkem",INDIRECT("HI!$A:$G"),4,0))</f>
        <v>13826.278609999999</v>
      </c>
      <c r="E4" s="173">
        <f ca="1">IF(C4=0,0,D4/C4)</f>
        <v>1.0763100272458352</v>
      </c>
    </row>
    <row r="5" spans="1:7" ht="14.4" customHeight="1" x14ac:dyDescent="0.3">
      <c r="A5" s="166" t="s">
        <v>159</v>
      </c>
      <c r="B5" s="161"/>
      <c r="C5" s="181"/>
      <c r="D5" s="181"/>
      <c r="E5" s="174"/>
    </row>
    <row r="6" spans="1:7" ht="14.4" customHeight="1" x14ac:dyDescent="0.3">
      <c r="A6" s="196" t="s">
        <v>164</v>
      </c>
      <c r="B6" s="162"/>
      <c r="C6" s="172"/>
      <c r="D6" s="172"/>
      <c r="E6" s="174"/>
    </row>
    <row r="7" spans="1:7" ht="14.4" customHeight="1" x14ac:dyDescent="0.3">
      <c r="A7" s="19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2" t="s">
        <v>121</v>
      </c>
      <c r="C7" s="172">
        <f>IF(ISERROR(HI!F5),"",HI!F5)</f>
        <v>37</v>
      </c>
      <c r="D7" s="172">
        <f>IF(ISERROR(HI!D5),"",HI!D5)</f>
        <v>35.83511</v>
      </c>
      <c r="E7" s="174">
        <f t="shared" ref="E7:E12" si="0">IF(C7=0,0,D7/C7)</f>
        <v>0.96851648648648647</v>
      </c>
    </row>
    <row r="8" spans="1:7" ht="14.4" customHeight="1" x14ac:dyDescent="0.3">
      <c r="A8" s="194" t="str">
        <f>HYPERLINK("#'LŽ PL'!A1","% plnění pozitivního listu")</f>
        <v>% plnění pozitivního listu</v>
      </c>
      <c r="B8" s="162" t="s">
        <v>157</v>
      </c>
      <c r="C8" s="171">
        <v>0.9</v>
      </c>
      <c r="D8" s="171">
        <f>IF(ISERROR(VLOOKUP("celkem",'LŽ PL'!$A:$F,5,0)),0,VLOOKUP("celkem",'LŽ PL'!$A:$F,5,0))</f>
        <v>0</v>
      </c>
      <c r="E8" s="174">
        <f t="shared" si="0"/>
        <v>0</v>
      </c>
    </row>
    <row r="9" spans="1:7" ht="14.4" customHeight="1" x14ac:dyDescent="0.3">
      <c r="A9" s="167" t="s">
        <v>160</v>
      </c>
      <c r="B9" s="162"/>
      <c r="C9" s="172"/>
      <c r="D9" s="172"/>
      <c r="E9" s="174"/>
    </row>
    <row r="10" spans="1:7" ht="14.4" customHeight="1" x14ac:dyDescent="0.3">
      <c r="A10" s="167" t="s">
        <v>161</v>
      </c>
      <c r="B10" s="162"/>
      <c r="C10" s="172"/>
      <c r="D10" s="172"/>
      <c r="E10" s="174"/>
    </row>
    <row r="11" spans="1:7" ht="14.4" customHeight="1" x14ac:dyDescent="0.3">
      <c r="A11" s="197" t="s">
        <v>165</v>
      </c>
      <c r="B11" s="162"/>
      <c r="C11" s="181"/>
      <c r="D11" s="181"/>
      <c r="E11" s="174"/>
    </row>
    <row r="12" spans="1:7" ht="14.4" customHeight="1" x14ac:dyDescent="0.3">
      <c r="A12" s="19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62" t="s">
        <v>121</v>
      </c>
      <c r="C12" s="172">
        <f>IF(ISERROR(HI!F6),"",HI!F6)</f>
        <v>899</v>
      </c>
      <c r="D12" s="172">
        <f>IF(ISERROR(HI!D6),"",HI!D6)</f>
        <v>833.33110999999997</v>
      </c>
      <c r="E12" s="174">
        <f t="shared" si="0"/>
        <v>0.92695340378197999</v>
      </c>
    </row>
    <row r="13" spans="1:7" ht="14.4" customHeight="1" thickBot="1" x14ac:dyDescent="0.35">
      <c r="A13" s="199" t="str">
        <f>HYPERLINK("#HI!A1","Osobní náklady")</f>
        <v>Osobní náklady</v>
      </c>
      <c r="B13" s="162"/>
      <c r="C13" s="181">
        <f ca="1">IF(ISERROR(VLOOKUP("Osobní náklady (Kč)",INDIRECT("HI!$A:$G"),6,0)),0,VLOOKUP("Osobní náklady (Kč)",INDIRECT("HI!$A:$G"),6,0))</f>
        <v>10548</v>
      </c>
      <c r="D13" s="181">
        <f ca="1">IF(ISERROR(VLOOKUP("Osobní náklady (Kč)",INDIRECT("HI!$A:$G"),4,0)),0,VLOOKUP("Osobní náklady (Kč)",INDIRECT("HI!$A:$G"),4,0))</f>
        <v>11795.8038</v>
      </c>
      <c r="E13" s="174">
        <f t="shared" ref="E13" ca="1" si="1">IF(C13=0,0,D13/C13)</f>
        <v>1.118297667804323</v>
      </c>
    </row>
    <row r="14" spans="1:7" ht="14.4" customHeight="1" thickBot="1" x14ac:dyDescent="0.35">
      <c r="A14" s="186"/>
      <c r="B14" s="187"/>
      <c r="C14" s="188"/>
      <c r="D14" s="188"/>
      <c r="E14" s="176"/>
    </row>
    <row r="15" spans="1:7" ht="14.4" customHeight="1" thickBot="1" x14ac:dyDescent="0.35">
      <c r="A15" s="200" t="str">
        <f>HYPERLINK("#HI!A1","VÝNOSY CELKEM (v tisících; ""Ambulace-body"" + ""Hospitalizace-casemix""*29500)")</f>
        <v>VÝNOSY CELKEM (v tisících; "Ambulace-body" + "Hospitalizace-casemix"*29500)</v>
      </c>
      <c r="B15" s="164"/>
      <c r="C15" s="184">
        <f ca="1">IF(ISERROR(VLOOKUP("Výnosy celkem",INDIRECT("HI!$A:$G"),6,0)),0,VLOOKUP("Výnosy celkem",INDIRECT("HI!$A:$G"),6,0))</f>
        <v>11019.730539999999</v>
      </c>
      <c r="D15" s="184">
        <f ca="1">IF(ISERROR(VLOOKUP("Výnosy celkem",INDIRECT("HI!$A:$G"),4,0)),0,VLOOKUP("Výnosy celkem",INDIRECT("HI!$A:$G"),4,0))</f>
        <v>14910.535</v>
      </c>
      <c r="E15" s="177">
        <f t="shared" ref="E15:E18" ca="1" si="2">IF(C15=0,0,D15/C15)</f>
        <v>1.3530761887395479</v>
      </c>
    </row>
    <row r="16" spans="1:7" ht="14.4" customHeight="1" x14ac:dyDescent="0.3">
      <c r="A16" s="202" t="str">
        <f>HYPERLINK("#HI!A1","Ambulance (body)")</f>
        <v>Ambulance (body)</v>
      </c>
      <c r="B16" s="161"/>
      <c r="C16" s="181">
        <f ca="1">IF(ISERROR(VLOOKUP("Ambulance (body)",INDIRECT("HI!$A:$G"),6,0)),0,VLOOKUP("Ambulance (body)",INDIRECT("HI!$A:$G"),6,0))</f>
        <v>11019.730539999999</v>
      </c>
      <c r="D16" s="181">
        <f ca="1">IF(ISERROR(VLOOKUP("Ambulance (body)",INDIRECT("HI!$A:$G"),4,0)),0,VLOOKUP("Ambulance (body)",INDIRECT("HI!$A:$G"),4,0))</f>
        <v>14910.535</v>
      </c>
      <c r="E16" s="174">
        <f t="shared" ca="1" si="2"/>
        <v>1.3530761887395479</v>
      </c>
    </row>
    <row r="17" spans="1:5" ht="14.4" customHeight="1" x14ac:dyDescent="0.3">
      <c r="A17" s="195" t="str">
        <f>HYPERLINK("#'ZV Vykáz.-A'!A1","Zdravotní výkony vykázané u ambulantních pacientů (min. 100 %)")</f>
        <v>Zdravotní výkony vykázané u ambulantních pacientů (min. 100 %)</v>
      </c>
      <c r="B17" t="s">
        <v>130</v>
      </c>
      <c r="C17" s="171">
        <v>1</v>
      </c>
      <c r="D17" s="171">
        <f>IF(ISERROR(VLOOKUP("Celkem:",'ZV Vykáz.-A'!$A:$S,7,0)),"",VLOOKUP("Celkem:",'ZV Vykáz.-A'!$A:$S,7,0))</f>
        <v>1.3260146649647568</v>
      </c>
      <c r="E17" s="174">
        <f t="shared" si="2"/>
        <v>1.3260146649647568</v>
      </c>
    </row>
    <row r="18" spans="1:5" ht="14.4" customHeight="1" x14ac:dyDescent="0.3">
      <c r="A18" s="195" t="str">
        <f>HYPERLINK("#'ZV Vykáz.-H'!A1","Zdravotní výkony vykázané u hospitalizovaných pacientů (max. 85 %)")</f>
        <v>Zdravotní výkony vykázané u hospitalizovaných pacientů (max. 85 %)</v>
      </c>
      <c r="B18" t="s">
        <v>132</v>
      </c>
      <c r="C18" s="171">
        <v>0.85</v>
      </c>
      <c r="D18" s="171">
        <f>IF(ISERROR(VLOOKUP("Celkem:",'ZV Vykáz.-H'!$A:$S,7,0)),"",VLOOKUP("Celkem:",'ZV Vykáz.-H'!$A:$S,7,0))</f>
        <v>1.1959460585060304</v>
      </c>
      <c r="E18" s="174">
        <f t="shared" si="2"/>
        <v>1.4069953629482712</v>
      </c>
    </row>
    <row r="19" spans="1:5" ht="14.4" customHeight="1" x14ac:dyDescent="0.3">
      <c r="A19" s="203" t="str">
        <f>HYPERLINK("#HI!A1","Hospitalizace (casemix * 29500)")</f>
        <v>Hospitalizace (casemix * 29500)</v>
      </c>
      <c r="B19" s="162"/>
      <c r="C19" s="181">
        <f ca="1">IF(ISERROR(VLOOKUP("Hospitalizace (casemix * 29500)",INDIRECT("HI!$A:$G"),6,0)),0,VLOOKUP("Hospitalizace (casemix * 29500)",INDIRECT("HI!$A:$G"),6,0))</f>
        <v>0</v>
      </c>
      <c r="D19" s="181">
        <f ca="1">IF(ISERROR(VLOOKUP("Hospitalizace (casemix * 29500)",INDIRECT("HI!$A:$G"),4,0)),0,VLOOKUP("Hospitalizace (casemix * 29500)",INDIRECT("HI!$A:$G"),4,0))</f>
        <v>0</v>
      </c>
      <c r="E19" s="174">
        <f t="shared" ref="E19" ca="1" si="3">IF(C19=0,0,D19/C19)</f>
        <v>0</v>
      </c>
    </row>
    <row r="20" spans="1:5" ht="14.4" customHeight="1" thickBot="1" x14ac:dyDescent="0.35">
      <c r="A20" s="168" t="s">
        <v>162</v>
      </c>
      <c r="B20" s="163"/>
      <c r="C20" s="182"/>
      <c r="D20" s="182"/>
      <c r="E20" s="175"/>
    </row>
    <row r="21" spans="1:5" ht="14.4" customHeight="1" thickBot="1" x14ac:dyDescent="0.35">
      <c r="A21" s="160"/>
      <c r="B21" s="125"/>
      <c r="C21" s="183"/>
      <c r="D21" s="183"/>
      <c r="E21" s="178"/>
    </row>
    <row r="22" spans="1:5" ht="14.4" customHeight="1" thickBot="1" x14ac:dyDescent="0.35">
      <c r="A22" s="169" t="s">
        <v>163</v>
      </c>
      <c r="B22" s="165"/>
      <c r="C22" s="185"/>
      <c r="D22" s="185"/>
      <c r="E22" s="179"/>
    </row>
  </sheetData>
  <mergeCells count="1">
    <mergeCell ref="A1:E1"/>
  </mergeCells>
  <conditionalFormatting sqref="E5">
    <cfRule type="cellIs" dxfId="50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8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7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9">
    <cfRule type="cellIs" dxfId="46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5 E17 E8">
    <cfRule type="cellIs" dxfId="44" priority="28" operator="lessThan">
      <formula>1</formula>
    </cfRule>
    <cfRule type="iconSet" priority="29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3" priority="34" operator="greaterThan">
      <formula>1</formula>
    </cfRule>
    <cfRule type="iconSet" priority="3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5" bestFit="1" customWidth="1"/>
    <col min="2" max="4" width="8.88671875" style="65" customWidth="1"/>
    <col min="5" max="5" width="2.44140625" style="65" customWidth="1"/>
    <col min="6" max="6" width="8.88671875" style="65" customWidth="1"/>
    <col min="7" max="7" width="9.44140625" style="65" bestFit="1" customWidth="1"/>
    <col min="8" max="16384" width="8.88671875" style="65"/>
  </cols>
  <sheetData>
    <row r="1" spans="1:7" ht="18.600000000000001" customHeight="1" thickBot="1" x14ac:dyDescent="0.4">
      <c r="A1" s="214" t="s">
        <v>147</v>
      </c>
      <c r="B1" s="214"/>
      <c r="C1" s="214"/>
      <c r="D1" s="214"/>
      <c r="E1" s="214"/>
      <c r="F1" s="214"/>
      <c r="G1" s="214"/>
    </row>
    <row r="2" spans="1:7" ht="14.4" customHeight="1" thickBot="1" x14ac:dyDescent="0.35">
      <c r="A2" s="276" t="s">
        <v>167</v>
      </c>
      <c r="B2" s="66"/>
      <c r="C2" s="66"/>
      <c r="D2" s="66"/>
      <c r="E2" s="66"/>
      <c r="F2" s="66"/>
      <c r="G2" s="66"/>
    </row>
    <row r="3" spans="1:7" ht="14.4" customHeight="1" x14ac:dyDescent="0.3">
      <c r="A3" s="217"/>
      <c r="B3" s="219" t="s">
        <v>81</v>
      </c>
      <c r="C3" s="220"/>
      <c r="D3" s="221"/>
      <c r="E3" s="10"/>
      <c r="F3" s="48" t="s">
        <v>82</v>
      </c>
      <c r="G3" s="49" t="s">
        <v>83</v>
      </c>
    </row>
    <row r="4" spans="1:7" ht="14.4" customHeight="1" thickBot="1" x14ac:dyDescent="0.35">
      <c r="A4" s="218"/>
      <c r="B4" s="55">
        <v>2011</v>
      </c>
      <c r="C4" s="46">
        <v>2012</v>
      </c>
      <c r="D4" s="47">
        <v>2013</v>
      </c>
      <c r="E4" s="10"/>
      <c r="F4" s="222">
        <v>2013</v>
      </c>
      <c r="G4" s="223"/>
    </row>
    <row r="5" spans="1:7" ht="14.4" customHeight="1" x14ac:dyDescent="0.3">
      <c r="A5" s="189" t="str">
        <f>HYPERLINK("#'Léky Žádanky'!A1","Léky (Kč)")</f>
        <v>Léky (Kč)</v>
      </c>
      <c r="B5" s="33">
        <v>33.285619046256997</v>
      </c>
      <c r="C5" s="34">
        <v>49.378360000000001</v>
      </c>
      <c r="D5" s="35">
        <v>35.83511</v>
      </c>
      <c r="E5" s="11"/>
      <c r="F5" s="12">
        <v>37</v>
      </c>
      <c r="G5" s="13">
        <f>IF(F5&lt;0.00000001,"",D5/F5)</f>
        <v>0.96851648648648647</v>
      </c>
    </row>
    <row r="6" spans="1:7" ht="14.4" customHeight="1" x14ac:dyDescent="0.3">
      <c r="A6" s="189" t="str">
        <f>HYPERLINK("#'Materiál Žádanky'!A1","Materiál - SZM (Kč)")</f>
        <v>Materiál - SZM (Kč)</v>
      </c>
      <c r="B6" s="14">
        <v>730.81416905976596</v>
      </c>
      <c r="C6" s="36">
        <v>634.96013000000005</v>
      </c>
      <c r="D6" s="37">
        <v>833.33110999999997</v>
      </c>
      <c r="E6" s="11"/>
      <c r="F6" s="14">
        <v>899</v>
      </c>
      <c r="G6" s="15">
        <f>IF(F6&lt;0.00000001,"",D6/F6)</f>
        <v>0.92695340378197999</v>
      </c>
    </row>
    <row r="7" spans="1:7" ht="14.4" customHeight="1" x14ac:dyDescent="0.3">
      <c r="A7" s="189" t="str">
        <f>HYPERLINK("#'Osobní náklady'!A1","Osobní náklady (Kč)")</f>
        <v>Osobní náklady (Kč)</v>
      </c>
      <c r="B7" s="14">
        <v>10723.349492740699</v>
      </c>
      <c r="C7" s="36">
        <v>12042.52404</v>
      </c>
      <c r="D7" s="37">
        <v>11795.8038</v>
      </c>
      <c r="E7" s="11"/>
      <c r="F7" s="14">
        <v>10548</v>
      </c>
      <c r="G7" s="15">
        <f>IF(F7&lt;0.00000001,"",D7/F7)</f>
        <v>1.118297667804323</v>
      </c>
    </row>
    <row r="8" spans="1:7" ht="14.4" customHeight="1" thickBot="1" x14ac:dyDescent="0.35">
      <c r="A8" s="1" t="s">
        <v>84</v>
      </c>
      <c r="B8" s="16">
        <v>869.79230507758598</v>
      </c>
      <c r="C8" s="38">
        <v>846.18454999999994</v>
      </c>
      <c r="D8" s="39">
        <v>1161.3085900000001</v>
      </c>
      <c r="E8" s="11"/>
      <c r="F8" s="16">
        <v>1362</v>
      </c>
      <c r="G8" s="17">
        <f>IF(F8&lt;0.00000001,"",D8/F8)</f>
        <v>0.85264947870778274</v>
      </c>
    </row>
    <row r="9" spans="1:7" ht="14.4" customHeight="1" thickBot="1" x14ac:dyDescent="0.35">
      <c r="A9" s="2" t="s">
        <v>85</v>
      </c>
      <c r="B9" s="3">
        <v>12357.241585924299</v>
      </c>
      <c r="C9" s="40">
        <v>13573.04708</v>
      </c>
      <c r="D9" s="41">
        <v>13826.278609999999</v>
      </c>
      <c r="E9" s="11"/>
      <c r="F9" s="3">
        <v>12846</v>
      </c>
      <c r="G9" s="4">
        <f>IF(F9&lt;0.00000001,"",D9/F9)</f>
        <v>1.0763100272458352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191" t="str">
        <f>HYPERLINK("#'ZV Vykáz.-A'!A1","Ambulance (body)")</f>
        <v>Ambulance (body)</v>
      </c>
      <c r="B11" s="12">
        <f>IF(ISERROR(VLOOKUP("Celkem:",'ZV Vykáz.-A'!A:F,2,0)),0,VLOOKUP("Celkem:",'ZV Vykáz.-A'!A:F,2,0)/1000)</f>
        <v>11244.623</v>
      </c>
      <c r="C11" s="34">
        <f>IF(ISERROR(VLOOKUP("Celkem:",'ZV Vykáz.-A'!A:F,4,0)),0,VLOOKUP("Celkem:",'ZV Vykáz.-A'!A:F,4,0)/1000)</f>
        <v>11533.335999999999</v>
      </c>
      <c r="D11" s="35">
        <f>IF(ISERROR(VLOOKUP("Celkem:",'ZV Vykáz.-A'!A:F,6,0)),0,VLOOKUP("Celkem:",'ZV Vykáz.-A'!A:F,6,0)/1000)</f>
        <v>14910.535</v>
      </c>
      <c r="E11" s="11"/>
      <c r="F11" s="12">
        <f>B11*0.98</f>
        <v>11019.730539999999</v>
      </c>
      <c r="G11" s="13">
        <f>IF(F11=0,"",D11/F11)</f>
        <v>1.3530761887395479</v>
      </c>
    </row>
    <row r="12" spans="1:7" ht="14.4" customHeight="1" thickBot="1" x14ac:dyDescent="0.35">
      <c r="A12" s="192" t="str">
        <f>HYPERLINK("#CaseMix!A1","Hospitalizace (casemix * 29500)")</f>
        <v>Hospitalizace (casemix * 29500)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88</v>
      </c>
      <c r="B13" s="6">
        <f>SUM(B11:B12)</f>
        <v>11244.623</v>
      </c>
      <c r="C13" s="42">
        <f>SUM(C11:C12)</f>
        <v>11533.335999999999</v>
      </c>
      <c r="D13" s="43">
        <f>SUM(D11:D12)</f>
        <v>14910.535</v>
      </c>
      <c r="E13" s="11"/>
      <c r="F13" s="6">
        <f>SUM(F11:F12)</f>
        <v>11019.730539999999</v>
      </c>
      <c r="G13" s="7">
        <f>IF(F13=0,"",D13/F13)</f>
        <v>1.3530761887395479</v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198" t="str">
        <f>HYPERLINK("#'HI Graf'!A1","Hospodářský index (Výnosy / Náklady)")</f>
        <v>Hospodářský index (Výnosy / Náklady)</v>
      </c>
      <c r="B15" s="8">
        <f>IF(B9=0,"",B13/B9)</f>
        <v>0.909962221084061</v>
      </c>
      <c r="C15" s="44">
        <f>IF(C9=0,"",C13/C9)</f>
        <v>0.84972342113175658</v>
      </c>
      <c r="D15" s="45">
        <f>IF(D9=0,"",D13/D9)</f>
        <v>1.0784199726176356</v>
      </c>
      <c r="E15" s="11"/>
      <c r="F15" s="8">
        <f>IF(F9=0,"",F13/F9)</f>
        <v>0.85783360890549576</v>
      </c>
      <c r="G15" s="9">
        <f>IF(OR(F15=0,F15=""),"",D15/F15)</f>
        <v>1.2571435315918484</v>
      </c>
    </row>
    <row r="17" spans="1:1" ht="14.4" customHeight="1" x14ac:dyDescent="0.3">
      <c r="A17" s="190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42" priority="6" operator="greaterThan">
      <formula>1</formula>
    </cfRule>
  </conditionalFormatting>
  <conditionalFormatting sqref="G11:G15">
    <cfRule type="cellIs" dxfId="41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98"/>
    <col min="2" max="13" width="8.88671875" style="98" customWidth="1"/>
    <col min="14" max="16384" width="8.88671875" style="98"/>
  </cols>
  <sheetData>
    <row r="1" spans="1:13" ht="18.600000000000001" customHeight="1" thickBot="1" x14ac:dyDescent="0.4">
      <c r="A1" s="214" t="s">
        <v>115</v>
      </c>
      <c r="B1" s="214"/>
      <c r="C1" s="214"/>
      <c r="D1" s="214"/>
      <c r="E1" s="214"/>
      <c r="F1" s="214"/>
      <c r="G1" s="214"/>
      <c r="H1" s="224"/>
      <c r="I1" s="224"/>
      <c r="J1" s="224"/>
      <c r="K1" s="224"/>
      <c r="L1" s="224"/>
      <c r="M1" s="224"/>
    </row>
    <row r="2" spans="1:13" ht="14.4" customHeight="1" x14ac:dyDescent="0.3">
      <c r="A2" s="276" t="s">
        <v>167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</row>
    <row r="3" spans="1:13" ht="14.4" customHeight="1" x14ac:dyDescent="0.3">
      <c r="A3" s="137"/>
      <c r="B3" s="138" t="s">
        <v>90</v>
      </c>
      <c r="C3" s="139" t="s">
        <v>91</v>
      </c>
      <c r="D3" s="139" t="s">
        <v>92</v>
      </c>
      <c r="E3" s="138" t="s">
        <v>93</v>
      </c>
      <c r="F3" s="139" t="s">
        <v>94</v>
      </c>
      <c r="G3" s="139" t="s">
        <v>95</v>
      </c>
      <c r="H3" s="139" t="s">
        <v>96</v>
      </c>
      <c r="I3" s="139" t="s">
        <v>97</v>
      </c>
      <c r="J3" s="139" t="s">
        <v>98</v>
      </c>
      <c r="K3" s="139" t="s">
        <v>99</v>
      </c>
      <c r="L3" s="139" t="s">
        <v>100</v>
      </c>
      <c r="M3" s="139" t="s">
        <v>101</v>
      </c>
    </row>
    <row r="4" spans="1:13" ht="14.4" customHeight="1" x14ac:dyDescent="0.3">
      <c r="A4" s="137" t="s">
        <v>89</v>
      </c>
      <c r="B4" s="140">
        <f>(B10+B8)/B6</f>
        <v>1.3373789966402199</v>
      </c>
      <c r="C4" s="140">
        <f t="shared" ref="C4:M4" si="0">(C10+C8)/C6</f>
        <v>1.2885556046683602</v>
      </c>
      <c r="D4" s="140">
        <f t="shared" si="0"/>
        <v>1.3014783544849318</v>
      </c>
      <c r="E4" s="140">
        <f t="shared" si="0"/>
        <v>1.287630937273923</v>
      </c>
      <c r="F4" s="140">
        <f t="shared" si="0"/>
        <v>1.2481245859221513</v>
      </c>
      <c r="G4" s="140">
        <f t="shared" si="0"/>
        <v>1.2047798560649841</v>
      </c>
      <c r="H4" s="140">
        <f t="shared" si="0"/>
        <v>1.1149343870718149</v>
      </c>
      <c r="I4" s="140">
        <f t="shared" si="0"/>
        <v>1.1078558923480399</v>
      </c>
      <c r="J4" s="140">
        <f t="shared" si="0"/>
        <v>1.0784199726176356</v>
      </c>
      <c r="K4" s="140">
        <f t="shared" si="0"/>
        <v>1.0784199726176356</v>
      </c>
      <c r="L4" s="140">
        <f t="shared" si="0"/>
        <v>1.0784199726176356</v>
      </c>
      <c r="M4" s="140">
        <f t="shared" si="0"/>
        <v>1.0784199726176356</v>
      </c>
    </row>
    <row r="5" spans="1:13" ht="14.4" customHeight="1" x14ac:dyDescent="0.3">
      <c r="A5" s="141" t="s">
        <v>56</v>
      </c>
      <c r="B5" s="140">
        <f>IF(ISERROR(VLOOKUP($A5,'Man Tab'!$A:$Q,COLUMN()+2,0)),0,VLOOKUP($A5,'Man Tab'!$A:$Q,COLUMN()+2,0))</f>
        <v>1427.81366</v>
      </c>
      <c r="C5" s="140">
        <f>IF(ISERROR(VLOOKUP($A5,'Man Tab'!$A:$Q,COLUMN()+2,0)),0,VLOOKUP($A5,'Man Tab'!$A:$Q,COLUMN()+2,0))</f>
        <v>1407.36007</v>
      </c>
      <c r="D5" s="140">
        <f>IF(ISERROR(VLOOKUP($A5,'Man Tab'!$A:$Q,COLUMN()+2,0)),0,VLOOKUP($A5,'Man Tab'!$A:$Q,COLUMN()+2,0))</f>
        <v>1333.3819599999999</v>
      </c>
      <c r="E5" s="140">
        <f>IF(ISERROR(VLOOKUP($A5,'Man Tab'!$A:$Q,COLUMN()+2,0)),0,VLOOKUP($A5,'Man Tab'!$A:$Q,COLUMN()+2,0))</f>
        <v>1607.58698</v>
      </c>
      <c r="F5" s="140">
        <f>IF(ISERROR(VLOOKUP($A5,'Man Tab'!$A:$Q,COLUMN()+2,0)),0,VLOOKUP($A5,'Man Tab'!$A:$Q,COLUMN()+2,0))</f>
        <v>1464.8115600000001</v>
      </c>
      <c r="G5" s="140">
        <f>IF(ISERROR(VLOOKUP($A5,'Man Tab'!$A:$Q,COLUMN()+2,0)),0,VLOOKUP($A5,'Man Tab'!$A:$Q,COLUMN()+2,0))</f>
        <v>1546.47523</v>
      </c>
      <c r="H5" s="140">
        <f>IF(ISERROR(VLOOKUP($A5,'Man Tab'!$A:$Q,COLUMN()+2,0)),0,VLOOKUP($A5,'Man Tab'!$A:$Q,COLUMN()+2,0))</f>
        <v>2194.0023999999999</v>
      </c>
      <c r="I5" s="140">
        <f>IF(ISERROR(VLOOKUP($A5,'Man Tab'!$A:$Q,COLUMN()+2,0)),0,VLOOKUP($A5,'Man Tab'!$A:$Q,COLUMN()+2,0))</f>
        <v>1348.9290599999999</v>
      </c>
      <c r="J5" s="140">
        <f>IF(ISERROR(VLOOKUP($A5,'Man Tab'!$A:$Q,COLUMN()+2,0)),0,VLOOKUP($A5,'Man Tab'!$A:$Q,COLUMN()+2,0))</f>
        <v>1495.91769</v>
      </c>
      <c r="K5" s="140">
        <f>IF(ISERROR(VLOOKUP($A5,'Man Tab'!$A:$Q,COLUMN()+2,0)),0,VLOOKUP($A5,'Man Tab'!$A:$Q,COLUMN()+2,0))</f>
        <v>4.9406564584124654E-324</v>
      </c>
      <c r="L5" s="140">
        <f>IF(ISERROR(VLOOKUP($A5,'Man Tab'!$A:$Q,COLUMN()+2,0)),0,VLOOKUP($A5,'Man Tab'!$A:$Q,COLUMN()+2,0))</f>
        <v>4.9406564584124654E-324</v>
      </c>
      <c r="M5" s="140">
        <f>IF(ISERROR(VLOOKUP($A5,'Man Tab'!$A:$Q,COLUMN()+2,0)),0,VLOOKUP($A5,'Man Tab'!$A:$Q,COLUMN()+2,0))</f>
        <v>4.9406564584124654E-324</v>
      </c>
    </row>
    <row r="6" spans="1:13" ht="14.4" customHeight="1" x14ac:dyDescent="0.3">
      <c r="A6" s="141" t="s">
        <v>85</v>
      </c>
      <c r="B6" s="142">
        <f>B5</f>
        <v>1427.81366</v>
      </c>
      <c r="C6" s="142">
        <f t="shared" ref="C6:M6" si="1">C5+B6</f>
        <v>2835.17373</v>
      </c>
      <c r="D6" s="142">
        <f t="shared" si="1"/>
        <v>4168.5556900000001</v>
      </c>
      <c r="E6" s="142">
        <f t="shared" si="1"/>
        <v>5776.1426700000002</v>
      </c>
      <c r="F6" s="142">
        <f t="shared" si="1"/>
        <v>7240.9542300000003</v>
      </c>
      <c r="G6" s="142">
        <f t="shared" si="1"/>
        <v>8787.4294599999994</v>
      </c>
      <c r="H6" s="142">
        <f t="shared" si="1"/>
        <v>10981.431859999999</v>
      </c>
      <c r="I6" s="142">
        <f t="shared" si="1"/>
        <v>12330.360919999999</v>
      </c>
      <c r="J6" s="142">
        <f t="shared" si="1"/>
        <v>13826.278609999999</v>
      </c>
      <c r="K6" s="142">
        <f t="shared" si="1"/>
        <v>13826.278609999999</v>
      </c>
      <c r="L6" s="142">
        <f t="shared" si="1"/>
        <v>13826.278609999999</v>
      </c>
      <c r="M6" s="142">
        <f t="shared" si="1"/>
        <v>13826.278609999999</v>
      </c>
    </row>
    <row r="7" spans="1:13" ht="14.4" customHeight="1" x14ac:dyDescent="0.3">
      <c r="A7" s="141" t="s">
        <v>113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</row>
    <row r="8" spans="1:13" ht="14.4" customHeight="1" x14ac:dyDescent="0.3">
      <c r="A8" s="141" t="s">
        <v>86</v>
      </c>
      <c r="B8" s="142">
        <f>B7*29.5</f>
        <v>0</v>
      </c>
      <c r="C8" s="142">
        <f t="shared" ref="C8:M8" si="2">C7*29.5</f>
        <v>0</v>
      </c>
      <c r="D8" s="142">
        <f t="shared" si="2"/>
        <v>0</v>
      </c>
      <c r="E8" s="142">
        <f t="shared" si="2"/>
        <v>0</v>
      </c>
      <c r="F8" s="142">
        <f t="shared" si="2"/>
        <v>0</v>
      </c>
      <c r="G8" s="142">
        <f t="shared" si="2"/>
        <v>0</v>
      </c>
      <c r="H8" s="142">
        <f t="shared" si="2"/>
        <v>0</v>
      </c>
      <c r="I8" s="142">
        <f t="shared" si="2"/>
        <v>0</v>
      </c>
      <c r="J8" s="142">
        <f t="shared" si="2"/>
        <v>0</v>
      </c>
      <c r="K8" s="142">
        <f t="shared" si="2"/>
        <v>0</v>
      </c>
      <c r="L8" s="142">
        <f t="shared" si="2"/>
        <v>0</v>
      </c>
      <c r="M8" s="142">
        <f t="shared" si="2"/>
        <v>0</v>
      </c>
    </row>
    <row r="9" spans="1:13" ht="14.4" customHeight="1" x14ac:dyDescent="0.3">
      <c r="A9" s="141" t="s">
        <v>114</v>
      </c>
      <c r="B9" s="141">
        <v>1909528</v>
      </c>
      <c r="C9" s="141">
        <v>1743751</v>
      </c>
      <c r="D9" s="141">
        <v>1772006</v>
      </c>
      <c r="E9" s="141">
        <v>2012255</v>
      </c>
      <c r="F9" s="141">
        <v>1600073</v>
      </c>
      <c r="G9" s="141">
        <v>1549305</v>
      </c>
      <c r="H9" s="141">
        <v>1656658</v>
      </c>
      <c r="I9" s="141">
        <v>1416687</v>
      </c>
      <c r="J9" s="141">
        <v>1250272</v>
      </c>
      <c r="K9" s="141">
        <v>0</v>
      </c>
      <c r="L9" s="141">
        <v>0</v>
      </c>
      <c r="M9" s="141">
        <v>0</v>
      </c>
    </row>
    <row r="10" spans="1:13" ht="14.4" customHeight="1" x14ac:dyDescent="0.3">
      <c r="A10" s="141" t="s">
        <v>87</v>
      </c>
      <c r="B10" s="142">
        <f>B9/1000</f>
        <v>1909.528</v>
      </c>
      <c r="C10" s="142">
        <f t="shared" ref="C10:M10" si="3">C9/1000+B10</f>
        <v>3653.279</v>
      </c>
      <c r="D10" s="142">
        <f t="shared" si="3"/>
        <v>5425.2849999999999</v>
      </c>
      <c r="E10" s="142">
        <f t="shared" si="3"/>
        <v>7437.54</v>
      </c>
      <c r="F10" s="142">
        <f t="shared" si="3"/>
        <v>9037.6129999999994</v>
      </c>
      <c r="G10" s="142">
        <f t="shared" si="3"/>
        <v>10586.918</v>
      </c>
      <c r="H10" s="142">
        <f t="shared" si="3"/>
        <v>12243.575999999999</v>
      </c>
      <c r="I10" s="142">
        <f t="shared" si="3"/>
        <v>13660.262999999999</v>
      </c>
      <c r="J10" s="142">
        <f t="shared" si="3"/>
        <v>14910.535</v>
      </c>
      <c r="K10" s="142">
        <f t="shared" si="3"/>
        <v>14910.535</v>
      </c>
      <c r="L10" s="142">
        <f t="shared" si="3"/>
        <v>14910.535</v>
      </c>
      <c r="M10" s="142">
        <f t="shared" si="3"/>
        <v>14910.535</v>
      </c>
    </row>
    <row r="11" spans="1:13" ht="14.4" customHeight="1" x14ac:dyDescent="0.3">
      <c r="A11" s="137"/>
      <c r="B11" s="137" t="s">
        <v>102</v>
      </c>
      <c r="C11" s="137">
        <f>COUNTIF(B7:M7,"&lt;&gt;")</f>
        <v>0</v>
      </c>
      <c r="D11" s="137"/>
      <c r="E11" s="137"/>
      <c r="F11" s="137"/>
      <c r="G11" s="137"/>
      <c r="H11" s="137"/>
      <c r="I11" s="137"/>
      <c r="J11" s="137"/>
      <c r="K11" s="137"/>
      <c r="L11" s="137"/>
      <c r="M11" s="137"/>
    </row>
    <row r="12" spans="1:13" ht="14.4" customHeight="1" x14ac:dyDescent="0.3">
      <c r="A12" s="137">
        <v>0</v>
      </c>
      <c r="B12" s="140">
        <f>IF(ISERROR(HI!F15),#REF!,HI!F15)</f>
        <v>0.85783360890549576</v>
      </c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</row>
    <row r="13" spans="1:13" ht="14.4" customHeight="1" x14ac:dyDescent="0.3">
      <c r="A13" s="137">
        <v>1</v>
      </c>
      <c r="B13" s="140">
        <f>IF(ISERROR(HI!F15),#REF!,HI!F15)</f>
        <v>0.85783360890549576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5" bestFit="1" customWidth="1"/>
    <col min="2" max="2" width="12.77734375" style="65" bestFit="1" customWidth="1"/>
    <col min="3" max="3" width="13.6640625" style="65" bestFit="1" customWidth="1"/>
    <col min="4" max="15" width="7.77734375" style="65" bestFit="1" customWidth="1"/>
    <col min="16" max="16" width="8.88671875" style="65" customWidth="1"/>
    <col min="17" max="17" width="6.6640625" style="65" bestFit="1" customWidth="1"/>
    <col min="18" max="16384" width="8.88671875" style="65"/>
  </cols>
  <sheetData>
    <row r="1" spans="1:17" s="67" customFormat="1" ht="18.600000000000001" customHeight="1" thickBot="1" x14ac:dyDescent="0.4">
      <c r="A1" s="226" t="s">
        <v>169</v>
      </c>
      <c r="B1" s="226"/>
      <c r="C1" s="226"/>
      <c r="D1" s="226"/>
      <c r="E1" s="226"/>
      <c r="F1" s="226"/>
      <c r="G1" s="226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1:17" s="67" customFormat="1" ht="14.4" customHeight="1" thickBot="1" x14ac:dyDescent="0.35">
      <c r="A2" s="276" t="s">
        <v>167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14.4" customHeight="1" x14ac:dyDescent="0.3">
      <c r="A3" s="100"/>
      <c r="B3" s="227" t="s">
        <v>19</v>
      </c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56"/>
      <c r="Q3" s="58"/>
    </row>
    <row r="4" spans="1:17" ht="14.4" customHeight="1" x14ac:dyDescent="0.3">
      <c r="A4" s="101"/>
      <c r="B4" s="26" t="s">
        <v>20</v>
      </c>
      <c r="C4" s="57" t="s">
        <v>21</v>
      </c>
      <c r="D4" s="57" t="s">
        <v>22</v>
      </c>
      <c r="E4" s="57" t="s">
        <v>23</v>
      </c>
      <c r="F4" s="57" t="s">
        <v>24</v>
      </c>
      <c r="G4" s="57" t="s">
        <v>25</v>
      </c>
      <c r="H4" s="57" t="s">
        <v>26</v>
      </c>
      <c r="I4" s="57" t="s">
        <v>27</v>
      </c>
      <c r="J4" s="57" t="s">
        <v>28</v>
      </c>
      <c r="K4" s="57" t="s">
        <v>29</v>
      </c>
      <c r="L4" s="57" t="s">
        <v>30</v>
      </c>
      <c r="M4" s="57" t="s">
        <v>31</v>
      </c>
      <c r="N4" s="57" t="s">
        <v>32</v>
      </c>
      <c r="O4" s="57" t="s">
        <v>33</v>
      </c>
      <c r="P4" s="229" t="s">
        <v>6</v>
      </c>
      <c r="Q4" s="230"/>
    </row>
    <row r="5" spans="1:17" ht="14.4" customHeight="1" thickBot="1" x14ac:dyDescent="0.35">
      <c r="A5" s="102"/>
      <c r="B5" s="27" t="s">
        <v>34</v>
      </c>
      <c r="C5" s="28" t="s">
        <v>34</v>
      </c>
      <c r="D5" s="28" t="s">
        <v>35</v>
      </c>
      <c r="E5" s="28" t="s">
        <v>35</v>
      </c>
      <c r="F5" s="28" t="s">
        <v>35</v>
      </c>
      <c r="G5" s="28" t="s">
        <v>35</v>
      </c>
      <c r="H5" s="28" t="s">
        <v>35</v>
      </c>
      <c r="I5" s="28" t="s">
        <v>35</v>
      </c>
      <c r="J5" s="28" t="s">
        <v>35</v>
      </c>
      <c r="K5" s="28" t="s">
        <v>35</v>
      </c>
      <c r="L5" s="28" t="s">
        <v>35</v>
      </c>
      <c r="M5" s="28" t="s">
        <v>35</v>
      </c>
      <c r="N5" s="28" t="s">
        <v>35</v>
      </c>
      <c r="O5" s="28" t="s">
        <v>35</v>
      </c>
      <c r="P5" s="28" t="s">
        <v>35</v>
      </c>
      <c r="Q5" s="29" t="s">
        <v>36</v>
      </c>
    </row>
    <row r="6" spans="1:17" ht="14.4" customHeight="1" x14ac:dyDescent="0.3">
      <c r="A6" s="20" t="s">
        <v>37</v>
      </c>
      <c r="B6" s="69">
        <v>4.9406564584124654E-324</v>
      </c>
      <c r="C6" s="70">
        <v>0</v>
      </c>
      <c r="D6" s="70">
        <v>4.9406564584124654E-324</v>
      </c>
      <c r="E6" s="70">
        <v>4.9406564584124654E-324</v>
      </c>
      <c r="F6" s="70">
        <v>4.9406564584124654E-324</v>
      </c>
      <c r="G6" s="70">
        <v>4.9406564584124654E-324</v>
      </c>
      <c r="H6" s="70">
        <v>4.9406564584124654E-324</v>
      </c>
      <c r="I6" s="70">
        <v>4.9406564584124654E-324</v>
      </c>
      <c r="J6" s="70">
        <v>4.9406564584124654E-324</v>
      </c>
      <c r="K6" s="70">
        <v>4.9406564584124654E-324</v>
      </c>
      <c r="L6" s="70">
        <v>4.9406564584124654E-324</v>
      </c>
      <c r="M6" s="70">
        <v>4.9406564584124654E-324</v>
      </c>
      <c r="N6" s="70">
        <v>4.9406564584124654E-324</v>
      </c>
      <c r="O6" s="70">
        <v>4.9406564584124654E-324</v>
      </c>
      <c r="P6" s="71">
        <v>4.4465908125712189E-323</v>
      </c>
      <c r="Q6" s="120" t="s">
        <v>168</v>
      </c>
    </row>
    <row r="7" spans="1:17" ht="14.4" customHeight="1" x14ac:dyDescent="0.3">
      <c r="A7" s="21" t="s">
        <v>38</v>
      </c>
      <c r="B7" s="72">
        <v>54.188132448730002</v>
      </c>
      <c r="C7" s="73">
        <v>4.5156777040599998</v>
      </c>
      <c r="D7" s="73">
        <v>3.3348300000000002</v>
      </c>
      <c r="E7" s="73">
        <v>5.38218</v>
      </c>
      <c r="F7" s="73">
        <v>2.40306</v>
      </c>
      <c r="G7" s="73">
        <v>3.09334</v>
      </c>
      <c r="H7" s="73">
        <v>4.7437100000000001</v>
      </c>
      <c r="I7" s="73">
        <v>4.1569599999999998</v>
      </c>
      <c r="J7" s="73">
        <v>5.4002699999999999</v>
      </c>
      <c r="K7" s="73">
        <v>4.49031</v>
      </c>
      <c r="L7" s="73">
        <v>2.8304499999999999</v>
      </c>
      <c r="M7" s="73">
        <v>4.9406564584124654E-324</v>
      </c>
      <c r="N7" s="73">
        <v>4.9406564584124654E-324</v>
      </c>
      <c r="O7" s="73">
        <v>4.9406564584124654E-324</v>
      </c>
      <c r="P7" s="74">
        <v>35.83511</v>
      </c>
      <c r="Q7" s="121">
        <v>0.88174558722499996</v>
      </c>
    </row>
    <row r="8" spans="1:17" ht="14.4" customHeight="1" x14ac:dyDescent="0.3">
      <c r="A8" s="21" t="s">
        <v>39</v>
      </c>
      <c r="B8" s="72">
        <v>4.9406564584124654E-324</v>
      </c>
      <c r="C8" s="73">
        <v>0</v>
      </c>
      <c r="D8" s="73">
        <v>4.9406564584124654E-324</v>
      </c>
      <c r="E8" s="73">
        <v>4.9406564584124654E-324</v>
      </c>
      <c r="F8" s="73">
        <v>4.9406564584124654E-324</v>
      </c>
      <c r="G8" s="73">
        <v>4.9406564584124654E-324</v>
      </c>
      <c r="H8" s="73">
        <v>4.9406564584124654E-324</v>
      </c>
      <c r="I8" s="73">
        <v>4.9406564584124654E-324</v>
      </c>
      <c r="J8" s="73">
        <v>4.9406564584124654E-324</v>
      </c>
      <c r="K8" s="73">
        <v>4.9406564584124654E-324</v>
      </c>
      <c r="L8" s="73">
        <v>4.9406564584124654E-324</v>
      </c>
      <c r="M8" s="73">
        <v>4.9406564584124654E-324</v>
      </c>
      <c r="N8" s="73">
        <v>4.9406564584124654E-324</v>
      </c>
      <c r="O8" s="73">
        <v>4.9406564584124654E-324</v>
      </c>
      <c r="P8" s="74">
        <v>4.4465908125712189E-323</v>
      </c>
      <c r="Q8" s="121" t="s">
        <v>168</v>
      </c>
    </row>
    <row r="9" spans="1:17" ht="14.4" customHeight="1" x14ac:dyDescent="0.3">
      <c r="A9" s="21" t="s">
        <v>40</v>
      </c>
      <c r="B9" s="72">
        <v>1198.1272008686601</v>
      </c>
      <c r="C9" s="73">
        <v>99.843933405721003</v>
      </c>
      <c r="D9" s="73">
        <v>111.92659</v>
      </c>
      <c r="E9" s="73">
        <v>96.938419999999994</v>
      </c>
      <c r="F9" s="73">
        <v>11.537839999999999</v>
      </c>
      <c r="G9" s="73">
        <v>171.33409</v>
      </c>
      <c r="H9" s="73">
        <v>77.758600000000001</v>
      </c>
      <c r="I9" s="73">
        <v>105.3446</v>
      </c>
      <c r="J9" s="73">
        <v>103.98812</v>
      </c>
      <c r="K9" s="73">
        <v>61.559829999999998</v>
      </c>
      <c r="L9" s="73">
        <v>92.943020000000004</v>
      </c>
      <c r="M9" s="73">
        <v>4.9406564584124654E-324</v>
      </c>
      <c r="N9" s="73">
        <v>4.9406564584124654E-324</v>
      </c>
      <c r="O9" s="73">
        <v>4.9406564584124654E-324</v>
      </c>
      <c r="P9" s="74">
        <v>833.33110999999997</v>
      </c>
      <c r="Q9" s="121">
        <v>0.92737077153500003</v>
      </c>
    </row>
    <row r="10" spans="1:17" ht="14.4" customHeight="1" x14ac:dyDescent="0.3">
      <c r="A10" s="21" t="s">
        <v>41</v>
      </c>
      <c r="B10" s="72">
        <v>0</v>
      </c>
      <c r="C10" s="73">
        <v>0</v>
      </c>
      <c r="D10" s="73">
        <v>4.9406564584124654E-324</v>
      </c>
      <c r="E10" s="73">
        <v>4.9406564584124654E-324</v>
      </c>
      <c r="F10" s="73">
        <v>4.9406564584124654E-324</v>
      </c>
      <c r="G10" s="73">
        <v>4.9406564584124654E-324</v>
      </c>
      <c r="H10" s="73">
        <v>4.9406564584124654E-324</v>
      </c>
      <c r="I10" s="73">
        <v>0.78664000000000001</v>
      </c>
      <c r="J10" s="73">
        <v>1.37822</v>
      </c>
      <c r="K10" s="73">
        <v>1.65042</v>
      </c>
      <c r="L10" s="73">
        <v>4.9406564584124654E-324</v>
      </c>
      <c r="M10" s="73">
        <v>4.9406564584124654E-324</v>
      </c>
      <c r="N10" s="73">
        <v>4.9406564584124654E-324</v>
      </c>
      <c r="O10" s="73">
        <v>4.9406564584124654E-324</v>
      </c>
      <c r="P10" s="74">
        <v>3.81528</v>
      </c>
      <c r="Q10" s="121" t="s">
        <v>168</v>
      </c>
    </row>
    <row r="11" spans="1:17" ht="14.4" customHeight="1" x14ac:dyDescent="0.3">
      <c r="A11" s="21" t="s">
        <v>42</v>
      </c>
      <c r="B11" s="72">
        <v>165.68994975723101</v>
      </c>
      <c r="C11" s="73">
        <v>13.807495813101999</v>
      </c>
      <c r="D11" s="73">
        <v>20.128879999999999</v>
      </c>
      <c r="E11" s="73">
        <v>13.181850000000001</v>
      </c>
      <c r="F11" s="73">
        <v>21.048580000000001</v>
      </c>
      <c r="G11" s="73">
        <v>7.4810599999990002</v>
      </c>
      <c r="H11" s="73">
        <v>15.892810000000001</v>
      </c>
      <c r="I11" s="73">
        <v>13.51338</v>
      </c>
      <c r="J11" s="73">
        <v>13.93554</v>
      </c>
      <c r="K11" s="73">
        <v>14.282859999999999</v>
      </c>
      <c r="L11" s="73">
        <v>11.197889999999999</v>
      </c>
      <c r="M11" s="73">
        <v>4.9406564584124654E-324</v>
      </c>
      <c r="N11" s="73">
        <v>4.9406564584124654E-324</v>
      </c>
      <c r="O11" s="73">
        <v>4.9406564584124654E-324</v>
      </c>
      <c r="P11" s="74">
        <v>130.66284999999999</v>
      </c>
      <c r="Q11" s="121">
        <v>1.051464700113</v>
      </c>
    </row>
    <row r="12" spans="1:17" ht="14.4" customHeight="1" x14ac:dyDescent="0.3">
      <c r="A12" s="21" t="s">
        <v>43</v>
      </c>
      <c r="B12" s="72">
        <v>28.078352677297001</v>
      </c>
      <c r="C12" s="73">
        <v>2.3398627231079998</v>
      </c>
      <c r="D12" s="73">
        <v>4.9406564584124654E-324</v>
      </c>
      <c r="E12" s="73">
        <v>0.28410000000000002</v>
      </c>
      <c r="F12" s="73">
        <v>4.9406564584124654E-324</v>
      </c>
      <c r="G12" s="73">
        <v>4.9406564584124654E-324</v>
      </c>
      <c r="H12" s="73">
        <v>4.9406564584124654E-324</v>
      </c>
      <c r="I12" s="73">
        <v>4.9406564584124654E-324</v>
      </c>
      <c r="J12" s="73">
        <v>9.2927999999999997</v>
      </c>
      <c r="K12" s="73">
        <v>4.9406564584124654E-324</v>
      </c>
      <c r="L12" s="73">
        <v>4.9406564584124654E-324</v>
      </c>
      <c r="M12" s="73">
        <v>4.9406564584124654E-324</v>
      </c>
      <c r="N12" s="73">
        <v>4.9406564584124654E-324</v>
      </c>
      <c r="O12" s="73">
        <v>4.9406564584124654E-324</v>
      </c>
      <c r="P12" s="74">
        <v>9.5769000000000002</v>
      </c>
      <c r="Q12" s="121">
        <v>0.454770268995</v>
      </c>
    </row>
    <row r="13" spans="1:17" ht="14.4" customHeight="1" x14ac:dyDescent="0.3">
      <c r="A13" s="21" t="s">
        <v>44</v>
      </c>
      <c r="B13" s="72">
        <v>27.983754924842</v>
      </c>
      <c r="C13" s="73">
        <v>2.3319795770699998</v>
      </c>
      <c r="D13" s="73">
        <v>3.1801599999999999</v>
      </c>
      <c r="E13" s="73">
        <v>1.0720499999999999</v>
      </c>
      <c r="F13" s="73">
        <v>1.96614</v>
      </c>
      <c r="G13" s="73">
        <v>5.7071499999990003</v>
      </c>
      <c r="H13" s="73">
        <v>1.0812999999999999</v>
      </c>
      <c r="I13" s="73">
        <v>5.8519100000000002</v>
      </c>
      <c r="J13" s="73">
        <v>1.95825</v>
      </c>
      <c r="K13" s="73">
        <v>2.0068000000000001</v>
      </c>
      <c r="L13" s="73">
        <v>13.14146</v>
      </c>
      <c r="M13" s="73">
        <v>4.9406564584124654E-324</v>
      </c>
      <c r="N13" s="73">
        <v>4.9406564584124654E-324</v>
      </c>
      <c r="O13" s="73">
        <v>4.9406564584124654E-324</v>
      </c>
      <c r="P13" s="74">
        <v>35.965220000000002</v>
      </c>
      <c r="Q13" s="121">
        <v>1.71362373618</v>
      </c>
    </row>
    <row r="14" spans="1:17" ht="14.4" customHeight="1" x14ac:dyDescent="0.3">
      <c r="A14" s="21" t="s">
        <v>45</v>
      </c>
      <c r="B14" s="72">
        <v>4.9406564584124654E-324</v>
      </c>
      <c r="C14" s="73">
        <v>0</v>
      </c>
      <c r="D14" s="73">
        <v>4.9406564584124654E-324</v>
      </c>
      <c r="E14" s="73">
        <v>4.9406564584124654E-324</v>
      </c>
      <c r="F14" s="73">
        <v>4.9406564584124654E-324</v>
      </c>
      <c r="G14" s="73">
        <v>4.9406564584124654E-324</v>
      </c>
      <c r="H14" s="73">
        <v>4.9406564584124654E-324</v>
      </c>
      <c r="I14" s="73">
        <v>4.9406564584124654E-324</v>
      </c>
      <c r="J14" s="73">
        <v>4.9406564584124654E-324</v>
      </c>
      <c r="K14" s="73">
        <v>4.9406564584124654E-324</v>
      </c>
      <c r="L14" s="73">
        <v>4.9406564584124654E-324</v>
      </c>
      <c r="M14" s="73">
        <v>4.9406564584124654E-324</v>
      </c>
      <c r="N14" s="73">
        <v>4.9406564584124654E-324</v>
      </c>
      <c r="O14" s="73">
        <v>4.9406564584124654E-324</v>
      </c>
      <c r="P14" s="74">
        <v>4.4465908125712189E-323</v>
      </c>
      <c r="Q14" s="121" t="s">
        <v>168</v>
      </c>
    </row>
    <row r="15" spans="1:17" ht="14.4" customHeight="1" x14ac:dyDescent="0.3">
      <c r="A15" s="21" t="s">
        <v>46</v>
      </c>
      <c r="B15" s="72">
        <v>4.9406564584124654E-324</v>
      </c>
      <c r="C15" s="73">
        <v>0</v>
      </c>
      <c r="D15" s="73">
        <v>4.9406564584124654E-324</v>
      </c>
      <c r="E15" s="73">
        <v>4.9406564584124654E-324</v>
      </c>
      <c r="F15" s="73">
        <v>4.9406564584124654E-324</v>
      </c>
      <c r="G15" s="73">
        <v>4.9406564584124654E-324</v>
      </c>
      <c r="H15" s="73">
        <v>4.9406564584124654E-324</v>
      </c>
      <c r="I15" s="73">
        <v>4.9406564584124654E-324</v>
      </c>
      <c r="J15" s="73">
        <v>4.9406564584124654E-324</v>
      </c>
      <c r="K15" s="73">
        <v>4.9406564584124654E-324</v>
      </c>
      <c r="L15" s="73">
        <v>4.9406564584124654E-324</v>
      </c>
      <c r="M15" s="73">
        <v>4.9406564584124654E-324</v>
      </c>
      <c r="N15" s="73">
        <v>4.9406564584124654E-324</v>
      </c>
      <c r="O15" s="73">
        <v>4.9406564584124654E-324</v>
      </c>
      <c r="P15" s="74">
        <v>4.4465908125712189E-323</v>
      </c>
      <c r="Q15" s="121" t="s">
        <v>168</v>
      </c>
    </row>
    <row r="16" spans="1:17" ht="14.4" customHeight="1" x14ac:dyDescent="0.3">
      <c r="A16" s="21" t="s">
        <v>47</v>
      </c>
      <c r="B16" s="72">
        <v>4.9406564584124654E-324</v>
      </c>
      <c r="C16" s="73">
        <v>0</v>
      </c>
      <c r="D16" s="73">
        <v>4.9406564584124654E-324</v>
      </c>
      <c r="E16" s="73">
        <v>4.9406564584124654E-324</v>
      </c>
      <c r="F16" s="73">
        <v>4.9406564584124654E-324</v>
      </c>
      <c r="G16" s="73">
        <v>4.9406564584124654E-324</v>
      </c>
      <c r="H16" s="73">
        <v>4.9406564584124654E-324</v>
      </c>
      <c r="I16" s="73">
        <v>4.9406564584124654E-324</v>
      </c>
      <c r="J16" s="73">
        <v>4.9406564584124654E-324</v>
      </c>
      <c r="K16" s="73">
        <v>4.9406564584124654E-324</v>
      </c>
      <c r="L16" s="73">
        <v>4.9406564584124654E-324</v>
      </c>
      <c r="M16" s="73">
        <v>4.9406564584124654E-324</v>
      </c>
      <c r="N16" s="73">
        <v>4.9406564584124654E-324</v>
      </c>
      <c r="O16" s="73">
        <v>4.9406564584124654E-324</v>
      </c>
      <c r="P16" s="74">
        <v>4.4465908125712189E-323</v>
      </c>
      <c r="Q16" s="121" t="s">
        <v>168</v>
      </c>
    </row>
    <row r="17" spans="1:17" ht="14.4" customHeight="1" x14ac:dyDescent="0.3">
      <c r="A17" s="21" t="s">
        <v>48</v>
      </c>
      <c r="B17" s="72">
        <v>93.319100301633995</v>
      </c>
      <c r="C17" s="73">
        <v>7.7765916918020004</v>
      </c>
      <c r="D17" s="73">
        <v>4.32</v>
      </c>
      <c r="E17" s="73">
        <v>4.8642099999999999</v>
      </c>
      <c r="F17" s="73">
        <v>4.9619999999999997</v>
      </c>
      <c r="G17" s="73">
        <v>16.116</v>
      </c>
      <c r="H17" s="73">
        <v>9.7525999999999993</v>
      </c>
      <c r="I17" s="73">
        <v>14.192449999999999</v>
      </c>
      <c r="J17" s="73">
        <v>4.9406564584124654E-324</v>
      </c>
      <c r="K17" s="73">
        <v>73.52064</v>
      </c>
      <c r="L17" s="73">
        <v>5.2640000000000002</v>
      </c>
      <c r="M17" s="73">
        <v>4.9406564584124654E-324</v>
      </c>
      <c r="N17" s="73">
        <v>4.9406564584124654E-324</v>
      </c>
      <c r="O17" s="73">
        <v>4.9406564584124654E-324</v>
      </c>
      <c r="P17" s="74">
        <v>132.99189999999999</v>
      </c>
      <c r="Q17" s="121">
        <v>1.9001740561160001</v>
      </c>
    </row>
    <row r="18" spans="1:17" ht="14.4" customHeight="1" x14ac:dyDescent="0.3">
      <c r="A18" s="21" t="s">
        <v>49</v>
      </c>
      <c r="B18" s="72">
        <v>0</v>
      </c>
      <c r="C18" s="73">
        <v>0</v>
      </c>
      <c r="D18" s="73">
        <v>1.54</v>
      </c>
      <c r="E18" s="73">
        <v>2.6539999999999999</v>
      </c>
      <c r="F18" s="73">
        <v>0.58799999999999997</v>
      </c>
      <c r="G18" s="73">
        <v>4.9406564584124654E-324</v>
      </c>
      <c r="H18" s="73">
        <v>4.9406564584124654E-324</v>
      </c>
      <c r="I18" s="73">
        <v>5.1580000000000004</v>
      </c>
      <c r="J18" s="73">
        <v>4.9406564584124654E-324</v>
      </c>
      <c r="K18" s="73">
        <v>4.9406564584124654E-324</v>
      </c>
      <c r="L18" s="73">
        <v>4.49</v>
      </c>
      <c r="M18" s="73">
        <v>4.9406564584124654E-324</v>
      </c>
      <c r="N18" s="73">
        <v>4.9406564584124654E-324</v>
      </c>
      <c r="O18" s="73">
        <v>4.9406564584124654E-324</v>
      </c>
      <c r="P18" s="74">
        <v>14.43</v>
      </c>
      <c r="Q18" s="121" t="s">
        <v>168</v>
      </c>
    </row>
    <row r="19" spans="1:17" ht="14.4" customHeight="1" x14ac:dyDescent="0.3">
      <c r="A19" s="21" t="s">
        <v>50</v>
      </c>
      <c r="B19" s="72">
        <v>263.51981629520299</v>
      </c>
      <c r="C19" s="73">
        <v>21.959984691266001</v>
      </c>
      <c r="D19" s="73">
        <v>7.5621700000000001</v>
      </c>
      <c r="E19" s="73">
        <v>26.599139999999998</v>
      </c>
      <c r="F19" s="73">
        <v>26.861660000000001</v>
      </c>
      <c r="G19" s="73">
        <v>62.519389999998999</v>
      </c>
      <c r="H19" s="73">
        <v>54.716239999999999</v>
      </c>
      <c r="I19" s="73">
        <v>78.798349999999999</v>
      </c>
      <c r="J19" s="73">
        <v>262.63301999999999</v>
      </c>
      <c r="K19" s="73">
        <v>-147.59924000000001</v>
      </c>
      <c r="L19" s="73">
        <v>38.15896</v>
      </c>
      <c r="M19" s="73">
        <v>4.9406564584124654E-324</v>
      </c>
      <c r="N19" s="73">
        <v>4.9406564584124654E-324</v>
      </c>
      <c r="O19" s="73">
        <v>4.9406564584124654E-324</v>
      </c>
      <c r="P19" s="74">
        <v>410.24968999999999</v>
      </c>
      <c r="Q19" s="121">
        <v>2.0757436550950001</v>
      </c>
    </row>
    <row r="20" spans="1:17" ht="14.4" customHeight="1" x14ac:dyDescent="0.3">
      <c r="A20" s="21" t="s">
        <v>51</v>
      </c>
      <c r="B20" s="72">
        <v>14061.9965391118</v>
      </c>
      <c r="C20" s="73">
        <v>1171.8330449259799</v>
      </c>
      <c r="D20" s="73">
        <v>1233.76403</v>
      </c>
      <c r="E20" s="73">
        <v>1225.64212</v>
      </c>
      <c r="F20" s="73">
        <v>1237.77268</v>
      </c>
      <c r="G20" s="73">
        <v>1264.1096700000001</v>
      </c>
      <c r="H20" s="73">
        <v>1259.4690599999999</v>
      </c>
      <c r="I20" s="73">
        <v>1258.53394</v>
      </c>
      <c r="J20" s="73">
        <v>1729.30792</v>
      </c>
      <c r="K20" s="73">
        <v>1295.3594700000001</v>
      </c>
      <c r="L20" s="73">
        <v>1291.84491</v>
      </c>
      <c r="M20" s="73">
        <v>4.9406564584124654E-324</v>
      </c>
      <c r="N20" s="73">
        <v>4.9406564584124654E-324</v>
      </c>
      <c r="O20" s="73">
        <v>4.9406564584124654E-324</v>
      </c>
      <c r="P20" s="74">
        <v>11795.8038</v>
      </c>
      <c r="Q20" s="121">
        <v>1.118456995509</v>
      </c>
    </row>
    <row r="21" spans="1:17" ht="14.4" customHeight="1" x14ac:dyDescent="0.3">
      <c r="A21" s="22" t="s">
        <v>52</v>
      </c>
      <c r="B21" s="72">
        <v>1230.99999999993</v>
      </c>
      <c r="C21" s="73">
        <v>102.583333333328</v>
      </c>
      <c r="D21" s="73">
        <v>23.242999999999999</v>
      </c>
      <c r="E21" s="73">
        <v>23.242000000000001</v>
      </c>
      <c r="F21" s="73">
        <v>23.242000000000001</v>
      </c>
      <c r="G21" s="73">
        <v>30.050999999999998</v>
      </c>
      <c r="H21" s="73">
        <v>29.966999999999999</v>
      </c>
      <c r="I21" s="73">
        <v>56.738999999999997</v>
      </c>
      <c r="J21" s="73">
        <v>28.018999999999998</v>
      </c>
      <c r="K21" s="73">
        <v>28.018000000000001</v>
      </c>
      <c r="L21" s="73">
        <v>28.016999999999999</v>
      </c>
      <c r="M21" s="73">
        <v>1.4821969375237396E-323</v>
      </c>
      <c r="N21" s="73">
        <v>1.4821969375237396E-323</v>
      </c>
      <c r="O21" s="73">
        <v>1.4821969375237396E-323</v>
      </c>
      <c r="P21" s="74">
        <v>270.53800000000001</v>
      </c>
      <c r="Q21" s="121">
        <v>0.293027890603</v>
      </c>
    </row>
    <row r="22" spans="1:17" ht="14.4" customHeight="1" x14ac:dyDescent="0.3">
      <c r="A22" s="21" t="s">
        <v>53</v>
      </c>
      <c r="B22" s="72">
        <v>0</v>
      </c>
      <c r="C22" s="73">
        <v>0</v>
      </c>
      <c r="D22" s="73">
        <v>13.778</v>
      </c>
      <c r="E22" s="73">
        <v>4.9406564584124654E-324</v>
      </c>
      <c r="F22" s="73">
        <v>4.9406564584124654E-324</v>
      </c>
      <c r="G22" s="73">
        <v>27.390280000000001</v>
      </c>
      <c r="H22" s="73">
        <v>7.5625</v>
      </c>
      <c r="I22" s="73">
        <v>4.9406564584124654E-324</v>
      </c>
      <c r="J22" s="73">
        <v>3.7193800000000001</v>
      </c>
      <c r="K22" s="73">
        <v>4.9406564584124654E-324</v>
      </c>
      <c r="L22" s="73">
        <v>4.9406564584124654E-324</v>
      </c>
      <c r="M22" s="73">
        <v>4.9406564584124654E-324</v>
      </c>
      <c r="N22" s="73">
        <v>4.9406564584124654E-324</v>
      </c>
      <c r="O22" s="73">
        <v>4.9406564584124654E-324</v>
      </c>
      <c r="P22" s="74">
        <v>52.450159999999997</v>
      </c>
      <c r="Q22" s="121" t="s">
        <v>168</v>
      </c>
    </row>
    <row r="23" spans="1:17" ht="14.4" customHeight="1" x14ac:dyDescent="0.3">
      <c r="A23" s="22" t="s">
        <v>54</v>
      </c>
      <c r="B23" s="72">
        <v>1.9762625833649862E-323</v>
      </c>
      <c r="C23" s="73">
        <v>0</v>
      </c>
      <c r="D23" s="73">
        <v>1.9762625833649862E-323</v>
      </c>
      <c r="E23" s="73">
        <v>1.9762625833649862E-323</v>
      </c>
      <c r="F23" s="73">
        <v>1.9762625833649862E-323</v>
      </c>
      <c r="G23" s="73">
        <v>1.9762625833649862E-323</v>
      </c>
      <c r="H23" s="73">
        <v>1.9762625833649862E-323</v>
      </c>
      <c r="I23" s="73">
        <v>1.9762625833649862E-323</v>
      </c>
      <c r="J23" s="73">
        <v>1.9762625833649862E-323</v>
      </c>
      <c r="K23" s="73">
        <v>1.9762625833649862E-323</v>
      </c>
      <c r="L23" s="73">
        <v>1.9762625833649862E-323</v>
      </c>
      <c r="M23" s="73">
        <v>1.9762625833649862E-323</v>
      </c>
      <c r="N23" s="73">
        <v>1.9762625833649862E-323</v>
      </c>
      <c r="O23" s="73">
        <v>1.9762625833649862E-323</v>
      </c>
      <c r="P23" s="74">
        <v>1.7786363250284876E-322</v>
      </c>
      <c r="Q23" s="121" t="s">
        <v>168</v>
      </c>
    </row>
    <row r="24" spans="1:17" ht="14.4" customHeight="1" x14ac:dyDescent="0.3">
      <c r="A24" s="22" t="s">
        <v>55</v>
      </c>
      <c r="B24" s="72">
        <v>48</v>
      </c>
      <c r="C24" s="73">
        <v>3.9999999999989999</v>
      </c>
      <c r="D24" s="73">
        <v>5.0359999999999996</v>
      </c>
      <c r="E24" s="73">
        <v>7.5</v>
      </c>
      <c r="F24" s="73">
        <v>3</v>
      </c>
      <c r="G24" s="73">
        <v>19.785</v>
      </c>
      <c r="H24" s="73">
        <v>3.86774</v>
      </c>
      <c r="I24" s="73">
        <v>3.4</v>
      </c>
      <c r="J24" s="73">
        <v>34.369879999999</v>
      </c>
      <c r="K24" s="73">
        <v>15.63997</v>
      </c>
      <c r="L24" s="73">
        <v>8.0299999999989993</v>
      </c>
      <c r="M24" s="73">
        <v>-1.0869444208507424E-322</v>
      </c>
      <c r="N24" s="73">
        <v>-1.0869444208507424E-322</v>
      </c>
      <c r="O24" s="73">
        <v>-1.0869444208507424E-322</v>
      </c>
      <c r="P24" s="74">
        <v>100.628590000001</v>
      </c>
      <c r="Q24" s="121"/>
    </row>
    <row r="25" spans="1:17" ht="14.4" customHeight="1" x14ac:dyDescent="0.3">
      <c r="A25" s="23" t="s">
        <v>56</v>
      </c>
      <c r="B25" s="75">
        <v>17171.902846385299</v>
      </c>
      <c r="C25" s="76">
        <v>1430.99190386544</v>
      </c>
      <c r="D25" s="76">
        <v>1427.81366</v>
      </c>
      <c r="E25" s="76">
        <v>1407.36007</v>
      </c>
      <c r="F25" s="76">
        <v>1333.3819599999999</v>
      </c>
      <c r="G25" s="76">
        <v>1607.58698</v>
      </c>
      <c r="H25" s="76">
        <v>1464.8115600000001</v>
      </c>
      <c r="I25" s="76">
        <v>1546.47523</v>
      </c>
      <c r="J25" s="76">
        <v>2194.0023999999999</v>
      </c>
      <c r="K25" s="76">
        <v>1348.9290599999999</v>
      </c>
      <c r="L25" s="76">
        <v>1495.91769</v>
      </c>
      <c r="M25" s="76">
        <v>4.9406564584124654E-324</v>
      </c>
      <c r="N25" s="76">
        <v>4.9406564584124654E-324</v>
      </c>
      <c r="O25" s="76">
        <v>4.9406564584124654E-324</v>
      </c>
      <c r="P25" s="77">
        <v>13826.278609999999</v>
      </c>
      <c r="Q25" s="122">
        <v>1.07355826035</v>
      </c>
    </row>
    <row r="26" spans="1:17" ht="14.4" customHeight="1" x14ac:dyDescent="0.3">
      <c r="A26" s="21" t="s">
        <v>57</v>
      </c>
      <c r="B26" s="72">
        <v>2324.3839632859199</v>
      </c>
      <c r="C26" s="73">
        <v>193.69866360716</v>
      </c>
      <c r="D26" s="73">
        <v>177.85875999999999</v>
      </c>
      <c r="E26" s="73">
        <v>163.48587000000001</v>
      </c>
      <c r="F26" s="73">
        <v>161.87691000000001</v>
      </c>
      <c r="G26" s="73">
        <v>170.16593</v>
      </c>
      <c r="H26" s="73">
        <v>168.2749</v>
      </c>
      <c r="I26" s="73">
        <v>233.34736000000001</v>
      </c>
      <c r="J26" s="73">
        <v>230.76159000000001</v>
      </c>
      <c r="K26" s="73">
        <v>159.78332</v>
      </c>
      <c r="L26" s="73">
        <v>177.25834</v>
      </c>
      <c r="M26" s="73">
        <v>4.9406564584124654E-324</v>
      </c>
      <c r="N26" s="73">
        <v>4.9406564584124654E-324</v>
      </c>
      <c r="O26" s="73">
        <v>4.9406564584124654E-324</v>
      </c>
      <c r="P26" s="74">
        <v>1642.8129799999999</v>
      </c>
      <c r="Q26" s="121">
        <v>0.94236466145999997</v>
      </c>
    </row>
    <row r="27" spans="1:17" ht="14.4" customHeight="1" x14ac:dyDescent="0.3">
      <c r="A27" s="24" t="s">
        <v>58</v>
      </c>
      <c r="B27" s="75">
        <v>19496.286809671201</v>
      </c>
      <c r="C27" s="76">
        <v>1624.6905674725999</v>
      </c>
      <c r="D27" s="76">
        <v>1605.6724200000001</v>
      </c>
      <c r="E27" s="76">
        <v>1570.8459399999999</v>
      </c>
      <c r="F27" s="76">
        <v>1495.2588699999999</v>
      </c>
      <c r="G27" s="76">
        <v>1777.7529099999999</v>
      </c>
      <c r="H27" s="76">
        <v>1633.08646</v>
      </c>
      <c r="I27" s="76">
        <v>1779.82259</v>
      </c>
      <c r="J27" s="76">
        <v>2424.7639899999999</v>
      </c>
      <c r="K27" s="76">
        <v>1508.7123799999999</v>
      </c>
      <c r="L27" s="76">
        <v>1673.1760300000001</v>
      </c>
      <c r="M27" s="76">
        <v>9.8813129168249309E-324</v>
      </c>
      <c r="N27" s="76">
        <v>9.8813129168249309E-324</v>
      </c>
      <c r="O27" s="76">
        <v>9.8813129168249309E-324</v>
      </c>
      <c r="P27" s="77">
        <v>15469.09159</v>
      </c>
      <c r="Q27" s="122">
        <v>1.057917112867</v>
      </c>
    </row>
    <row r="28" spans="1:17" ht="14.4" customHeight="1" x14ac:dyDescent="0.3">
      <c r="A28" s="22" t="s">
        <v>59</v>
      </c>
      <c r="B28" s="72">
        <v>1192.63384835897</v>
      </c>
      <c r="C28" s="73">
        <v>99.386154029913001</v>
      </c>
      <c r="D28" s="73">
        <v>41.126220000000004</v>
      </c>
      <c r="E28" s="73">
        <v>86.029390000000006</v>
      </c>
      <c r="F28" s="73">
        <v>77.41283</v>
      </c>
      <c r="G28" s="73">
        <v>67.362530000000007</v>
      </c>
      <c r="H28" s="73">
        <v>78.956479999999999</v>
      </c>
      <c r="I28" s="73">
        <v>134.54486</v>
      </c>
      <c r="J28" s="73">
        <v>109.44525</v>
      </c>
      <c r="K28" s="73">
        <v>97.272529999998994</v>
      </c>
      <c r="L28" s="73">
        <v>58.148510000000002</v>
      </c>
      <c r="M28" s="73">
        <v>1.2351641146031164E-322</v>
      </c>
      <c r="N28" s="73">
        <v>1.2351641146031164E-322</v>
      </c>
      <c r="O28" s="73">
        <v>1.2351641146031164E-322</v>
      </c>
      <c r="P28" s="74">
        <v>750.29859999999996</v>
      </c>
      <c r="Q28" s="121">
        <v>0.83881413789299997</v>
      </c>
    </row>
    <row r="29" spans="1:17" ht="14.4" customHeight="1" x14ac:dyDescent="0.3">
      <c r="A29" s="22" t="s">
        <v>60</v>
      </c>
      <c r="B29" s="72">
        <v>9.8813129168249309E-324</v>
      </c>
      <c r="C29" s="73">
        <v>0</v>
      </c>
      <c r="D29" s="73">
        <v>9.8813129168249309E-324</v>
      </c>
      <c r="E29" s="73">
        <v>9.8813129168249309E-324</v>
      </c>
      <c r="F29" s="73">
        <v>9.8813129168249309E-324</v>
      </c>
      <c r="G29" s="73">
        <v>9.8813129168249309E-324</v>
      </c>
      <c r="H29" s="73">
        <v>9.8813129168249309E-324</v>
      </c>
      <c r="I29" s="73">
        <v>9.8813129168249309E-324</v>
      </c>
      <c r="J29" s="73">
        <v>9.8813129168249309E-324</v>
      </c>
      <c r="K29" s="73">
        <v>9.8813129168249309E-324</v>
      </c>
      <c r="L29" s="73">
        <v>9.8813129168249309E-324</v>
      </c>
      <c r="M29" s="73">
        <v>9.8813129168249309E-324</v>
      </c>
      <c r="N29" s="73">
        <v>9.8813129168249309E-324</v>
      </c>
      <c r="O29" s="73">
        <v>9.8813129168249309E-324</v>
      </c>
      <c r="P29" s="74">
        <v>8.8931816251424378E-323</v>
      </c>
      <c r="Q29" s="121" t="s">
        <v>168</v>
      </c>
    </row>
    <row r="30" spans="1:17" ht="14.4" customHeight="1" x14ac:dyDescent="0.3">
      <c r="A30" s="22" t="s">
        <v>61</v>
      </c>
      <c r="B30" s="72">
        <v>4.9406564584124654E-323</v>
      </c>
      <c r="C30" s="73">
        <v>0</v>
      </c>
      <c r="D30" s="73">
        <v>4.9406564584124654E-323</v>
      </c>
      <c r="E30" s="73">
        <v>4.9406564584124654E-323</v>
      </c>
      <c r="F30" s="73">
        <v>4.9406564584124654E-323</v>
      </c>
      <c r="G30" s="73">
        <v>4.9406564584124654E-323</v>
      </c>
      <c r="H30" s="73">
        <v>4.9406564584124654E-323</v>
      </c>
      <c r="I30" s="73">
        <v>4.9406564584124654E-323</v>
      </c>
      <c r="J30" s="73">
        <v>4.9406564584124654E-323</v>
      </c>
      <c r="K30" s="73">
        <v>4.9406564584124654E-323</v>
      </c>
      <c r="L30" s="73">
        <v>4.9406564584124654E-323</v>
      </c>
      <c r="M30" s="73">
        <v>4.9406564584124654E-323</v>
      </c>
      <c r="N30" s="73">
        <v>4.9406564584124654E-323</v>
      </c>
      <c r="O30" s="73">
        <v>4.9406564584124654E-323</v>
      </c>
      <c r="P30" s="74">
        <v>4.4465908125712189E-322</v>
      </c>
      <c r="Q30" s="121">
        <v>0</v>
      </c>
    </row>
    <row r="31" spans="1:17" ht="14.4" customHeight="1" thickBot="1" x14ac:dyDescent="0.35">
      <c r="A31" s="25" t="s">
        <v>62</v>
      </c>
      <c r="B31" s="78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80"/>
      <c r="Q31" s="123"/>
    </row>
    <row r="32" spans="1:17" ht="14.4" customHeight="1" x14ac:dyDescent="0.3">
      <c r="A32" s="231" t="s">
        <v>63</v>
      </c>
      <c r="B32" s="225"/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</row>
    <row r="33" spans="1:17" ht="14.4" customHeight="1" x14ac:dyDescent="0.3">
      <c r="A33" s="225"/>
      <c r="B33" s="225"/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</row>
    <row r="34" spans="1:17" ht="14.4" customHeight="1" x14ac:dyDescent="0.3">
      <c r="A34" s="231" t="s">
        <v>64</v>
      </c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</row>
    <row r="35" spans="1:17" ht="14.4" customHeight="1" x14ac:dyDescent="0.3">
      <c r="A35" s="225"/>
      <c r="B35" s="225"/>
      <c r="C35" s="225"/>
      <c r="D35" s="225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5"/>
    </row>
    <row r="36" spans="1:17" ht="14.4" customHeight="1" x14ac:dyDescent="0.3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225"/>
      <c r="Q36" s="225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5" customWidth="1"/>
    <col min="2" max="11" width="10" style="65" customWidth="1"/>
    <col min="12" max="16384" width="8.88671875" style="65"/>
  </cols>
  <sheetData>
    <row r="1" spans="1:11" s="81" customFormat="1" ht="18.600000000000001" customHeight="1" thickBot="1" x14ac:dyDescent="0.4">
      <c r="A1" s="226" t="s">
        <v>65</v>
      </c>
      <c r="B1" s="226"/>
      <c r="C1" s="226"/>
      <c r="D1" s="226"/>
      <c r="E1" s="226"/>
      <c r="F1" s="226"/>
      <c r="G1" s="226"/>
      <c r="H1" s="232"/>
      <c r="I1" s="232"/>
      <c r="J1" s="232"/>
      <c r="K1" s="232"/>
    </row>
    <row r="2" spans="1:11" s="81" customFormat="1" ht="14.4" customHeight="1" thickBot="1" x14ac:dyDescent="0.35">
      <c r="A2" s="276" t="s">
        <v>167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4.4" customHeight="1" x14ac:dyDescent="0.3">
      <c r="A3" s="100"/>
      <c r="B3" s="227" t="s">
        <v>66</v>
      </c>
      <c r="C3" s="228"/>
      <c r="D3" s="228"/>
      <c r="E3" s="228"/>
      <c r="F3" s="235" t="s">
        <v>67</v>
      </c>
      <c r="G3" s="228"/>
      <c r="H3" s="228"/>
      <c r="I3" s="228"/>
      <c r="J3" s="228"/>
      <c r="K3" s="236"/>
    </row>
    <row r="4" spans="1:11" ht="14.4" customHeight="1" x14ac:dyDescent="0.3">
      <c r="A4" s="101"/>
      <c r="B4" s="233"/>
      <c r="C4" s="234"/>
      <c r="D4" s="234"/>
      <c r="E4" s="234"/>
      <c r="F4" s="237" t="s">
        <v>111</v>
      </c>
      <c r="G4" s="239" t="s">
        <v>68</v>
      </c>
      <c r="H4" s="59" t="s">
        <v>153</v>
      </c>
      <c r="I4" s="237" t="s">
        <v>69</v>
      </c>
      <c r="J4" s="239" t="s">
        <v>70</v>
      </c>
      <c r="K4" s="240" t="s">
        <v>71</v>
      </c>
    </row>
    <row r="5" spans="1:11" ht="42" thickBot="1" x14ac:dyDescent="0.35">
      <c r="A5" s="102"/>
      <c r="B5" s="30" t="s">
        <v>112</v>
      </c>
      <c r="C5" s="31" t="s">
        <v>72</v>
      </c>
      <c r="D5" s="32" t="s">
        <v>73</v>
      </c>
      <c r="E5" s="32" t="s">
        <v>74</v>
      </c>
      <c r="F5" s="238"/>
      <c r="G5" s="238"/>
      <c r="H5" s="31" t="s">
        <v>75</v>
      </c>
      <c r="I5" s="238"/>
      <c r="J5" s="238"/>
      <c r="K5" s="241"/>
    </row>
    <row r="6" spans="1:11" ht="14.4" customHeight="1" thickBot="1" x14ac:dyDescent="0.35">
      <c r="A6" s="295" t="s">
        <v>170</v>
      </c>
      <c r="B6" s="277">
        <v>15242.5449322287</v>
      </c>
      <c r="C6" s="277">
        <v>17984.095600000001</v>
      </c>
      <c r="D6" s="278">
        <v>2741.5506677713302</v>
      </c>
      <c r="E6" s="279">
        <v>1.1798617409329999</v>
      </c>
      <c r="F6" s="277">
        <v>17171.902846385299</v>
      </c>
      <c r="G6" s="278">
        <v>12878.927134789001</v>
      </c>
      <c r="H6" s="280">
        <v>1495.91769</v>
      </c>
      <c r="I6" s="277">
        <v>13826.278609999999</v>
      </c>
      <c r="J6" s="278">
        <v>947.35147521103102</v>
      </c>
      <c r="K6" s="281">
        <v>0.80516869526199997</v>
      </c>
    </row>
    <row r="7" spans="1:11" ht="14.4" customHeight="1" thickBot="1" x14ac:dyDescent="0.35">
      <c r="A7" s="296" t="s">
        <v>171</v>
      </c>
      <c r="B7" s="277">
        <v>1376.4144571244899</v>
      </c>
      <c r="C7" s="277">
        <v>1270.68445</v>
      </c>
      <c r="D7" s="278">
        <v>-105.730007124488</v>
      </c>
      <c r="E7" s="279">
        <v>0.92318446919999997</v>
      </c>
      <c r="F7" s="277">
        <v>1474.0673906767599</v>
      </c>
      <c r="G7" s="278">
        <v>1105.55054300757</v>
      </c>
      <c r="H7" s="280">
        <v>120.11282</v>
      </c>
      <c r="I7" s="277">
        <v>1055.57132</v>
      </c>
      <c r="J7" s="278">
        <v>-49.979223007568002</v>
      </c>
      <c r="K7" s="281">
        <v>0.71609434322700005</v>
      </c>
    </row>
    <row r="8" spans="1:11" ht="14.4" customHeight="1" thickBot="1" x14ac:dyDescent="0.35">
      <c r="A8" s="297" t="s">
        <v>172</v>
      </c>
      <c r="B8" s="277">
        <v>1376.4144571244899</v>
      </c>
      <c r="C8" s="277">
        <v>1270.68445</v>
      </c>
      <c r="D8" s="278">
        <v>-105.730007124488</v>
      </c>
      <c r="E8" s="279">
        <v>0.92318446919999997</v>
      </c>
      <c r="F8" s="277">
        <v>1474.0673906767599</v>
      </c>
      <c r="G8" s="278">
        <v>1105.55054300757</v>
      </c>
      <c r="H8" s="280">
        <v>120.11282</v>
      </c>
      <c r="I8" s="277">
        <v>1055.57132</v>
      </c>
      <c r="J8" s="278">
        <v>-49.979223007568002</v>
      </c>
      <c r="K8" s="281">
        <v>0.71609434322700005</v>
      </c>
    </row>
    <row r="9" spans="1:11" ht="14.4" customHeight="1" thickBot="1" x14ac:dyDescent="0.35">
      <c r="A9" s="298" t="s">
        <v>173</v>
      </c>
      <c r="B9" s="282">
        <v>4.9406564584124654E-324</v>
      </c>
      <c r="C9" s="282">
        <v>4.9406564584124654E-324</v>
      </c>
      <c r="D9" s="283">
        <v>0</v>
      </c>
      <c r="E9" s="284">
        <v>1</v>
      </c>
      <c r="F9" s="282">
        <v>4.9406564584124654E-324</v>
      </c>
      <c r="G9" s="283">
        <v>0</v>
      </c>
      <c r="H9" s="285">
        <v>4.9406564584124654E-324</v>
      </c>
      <c r="I9" s="282">
        <v>-1.4999999999999999E-4</v>
      </c>
      <c r="J9" s="283">
        <v>-1.4999999999999999E-4</v>
      </c>
      <c r="K9" s="286" t="s">
        <v>174</v>
      </c>
    </row>
    <row r="10" spans="1:11" ht="14.4" customHeight="1" thickBot="1" x14ac:dyDescent="0.35">
      <c r="A10" s="299" t="s">
        <v>175</v>
      </c>
      <c r="B10" s="277">
        <v>4.9406564584124654E-324</v>
      </c>
      <c r="C10" s="277">
        <v>4.9406564584124654E-324</v>
      </c>
      <c r="D10" s="278">
        <v>0</v>
      </c>
      <c r="E10" s="279">
        <v>1</v>
      </c>
      <c r="F10" s="277">
        <v>4.9406564584124654E-324</v>
      </c>
      <c r="G10" s="278">
        <v>0</v>
      </c>
      <c r="H10" s="280">
        <v>4.9406564584124654E-324</v>
      </c>
      <c r="I10" s="277">
        <v>-1.4999999999999999E-4</v>
      </c>
      <c r="J10" s="278">
        <v>-1.4999999999999999E-4</v>
      </c>
      <c r="K10" s="287" t="s">
        <v>174</v>
      </c>
    </row>
    <row r="11" spans="1:11" ht="14.4" customHeight="1" thickBot="1" x14ac:dyDescent="0.35">
      <c r="A11" s="298" t="s">
        <v>176</v>
      </c>
      <c r="B11" s="282">
        <v>45.938157234009999</v>
      </c>
      <c r="C11" s="282">
        <v>57.40766</v>
      </c>
      <c r="D11" s="283">
        <v>11.469502765989001</v>
      </c>
      <c r="E11" s="284">
        <v>1.249672678587</v>
      </c>
      <c r="F11" s="282">
        <v>54.188132448730002</v>
      </c>
      <c r="G11" s="283">
        <v>40.641099336547001</v>
      </c>
      <c r="H11" s="285">
        <v>2.8304499999999999</v>
      </c>
      <c r="I11" s="282">
        <v>35.83511</v>
      </c>
      <c r="J11" s="283">
        <v>-4.8059893365470003</v>
      </c>
      <c r="K11" s="288">
        <v>0.66130919041900005</v>
      </c>
    </row>
    <row r="12" spans="1:11" ht="14.4" customHeight="1" thickBot="1" x14ac:dyDescent="0.35">
      <c r="A12" s="299" t="s">
        <v>177</v>
      </c>
      <c r="B12" s="277">
        <v>45.938157234009999</v>
      </c>
      <c r="C12" s="277">
        <v>56.53886</v>
      </c>
      <c r="D12" s="278">
        <v>10.600702765989</v>
      </c>
      <c r="E12" s="279">
        <v>1.230760296108</v>
      </c>
      <c r="F12" s="277">
        <v>53.283357985510001</v>
      </c>
      <c r="G12" s="278">
        <v>39.962518489132997</v>
      </c>
      <c r="H12" s="280">
        <v>2.8304499999999999</v>
      </c>
      <c r="I12" s="277">
        <v>34.930840000000003</v>
      </c>
      <c r="J12" s="278">
        <v>-5.0316784891330002</v>
      </c>
      <c r="K12" s="281">
        <v>0.65556754154800001</v>
      </c>
    </row>
    <row r="13" spans="1:11" ht="14.4" customHeight="1" thickBot="1" x14ac:dyDescent="0.35">
      <c r="A13" s="299" t="s">
        <v>178</v>
      </c>
      <c r="B13" s="277">
        <v>4.9406564584124654E-324</v>
      </c>
      <c r="C13" s="277">
        <v>4.9406564584124654E-324</v>
      </c>
      <c r="D13" s="278">
        <v>0</v>
      </c>
      <c r="E13" s="279">
        <v>1</v>
      </c>
      <c r="F13" s="277">
        <v>4.9406564584124654E-324</v>
      </c>
      <c r="G13" s="278">
        <v>0</v>
      </c>
      <c r="H13" s="280">
        <v>4.9406564584124654E-324</v>
      </c>
      <c r="I13" s="277">
        <v>7.2099999999999997E-2</v>
      </c>
      <c r="J13" s="278">
        <v>7.2099999999999997E-2</v>
      </c>
      <c r="K13" s="287" t="s">
        <v>174</v>
      </c>
    </row>
    <row r="14" spans="1:11" ht="14.4" customHeight="1" thickBot="1" x14ac:dyDescent="0.35">
      <c r="A14" s="299" t="s">
        <v>179</v>
      </c>
      <c r="B14" s="277">
        <v>4.9406564584124654E-324</v>
      </c>
      <c r="C14" s="277">
        <v>4.9406564584124654E-324</v>
      </c>
      <c r="D14" s="278">
        <v>0</v>
      </c>
      <c r="E14" s="279">
        <v>1</v>
      </c>
      <c r="F14" s="277">
        <v>4.9406564584124654E-324</v>
      </c>
      <c r="G14" s="278">
        <v>0</v>
      </c>
      <c r="H14" s="280">
        <v>4.9406564584124654E-324</v>
      </c>
      <c r="I14" s="277">
        <v>0.39415</v>
      </c>
      <c r="J14" s="278">
        <v>0.39415</v>
      </c>
      <c r="K14" s="287" t="s">
        <v>174</v>
      </c>
    </row>
    <row r="15" spans="1:11" ht="14.4" customHeight="1" thickBot="1" x14ac:dyDescent="0.35">
      <c r="A15" s="299" t="s">
        <v>180</v>
      </c>
      <c r="B15" s="277">
        <v>4.9406564584124654E-324</v>
      </c>
      <c r="C15" s="277">
        <v>0.86880000000000002</v>
      </c>
      <c r="D15" s="278">
        <v>0.86880000000000002</v>
      </c>
      <c r="E15" s="289" t="s">
        <v>174</v>
      </c>
      <c r="F15" s="277">
        <v>0.90477446321900001</v>
      </c>
      <c r="G15" s="278">
        <v>0.67858084741400004</v>
      </c>
      <c r="H15" s="280">
        <v>4.9406564584124654E-324</v>
      </c>
      <c r="I15" s="277">
        <v>0.43802000000000002</v>
      </c>
      <c r="J15" s="278">
        <v>-0.240560847414</v>
      </c>
      <c r="K15" s="281">
        <v>0.48412064863199999</v>
      </c>
    </row>
    <row r="16" spans="1:11" ht="14.4" customHeight="1" thickBot="1" x14ac:dyDescent="0.35">
      <c r="A16" s="298" t="s">
        <v>181</v>
      </c>
      <c r="B16" s="282">
        <v>1042.2341572458699</v>
      </c>
      <c r="C16" s="282">
        <v>978.16701999999998</v>
      </c>
      <c r="D16" s="283">
        <v>-64.067137245870995</v>
      </c>
      <c r="E16" s="284">
        <v>0.93852903706799995</v>
      </c>
      <c r="F16" s="282">
        <v>1198.1272008686601</v>
      </c>
      <c r="G16" s="283">
        <v>898.59540065149201</v>
      </c>
      <c r="H16" s="285">
        <v>92.943020000000004</v>
      </c>
      <c r="I16" s="282">
        <v>833.33110999999997</v>
      </c>
      <c r="J16" s="283">
        <v>-65.264290651492004</v>
      </c>
      <c r="K16" s="288">
        <v>0.69552807865099997</v>
      </c>
    </row>
    <row r="17" spans="1:11" ht="14.4" customHeight="1" thickBot="1" x14ac:dyDescent="0.35">
      <c r="A17" s="299" t="s">
        <v>182</v>
      </c>
      <c r="B17" s="277">
        <v>811.20043115668102</v>
      </c>
      <c r="C17" s="277">
        <v>779.88999000000001</v>
      </c>
      <c r="D17" s="278">
        <v>-31.31044115668</v>
      </c>
      <c r="E17" s="279">
        <v>0.96140233664300001</v>
      </c>
      <c r="F17" s="277">
        <v>970.64038025406296</v>
      </c>
      <c r="G17" s="278">
        <v>727.98028519054697</v>
      </c>
      <c r="H17" s="280">
        <v>71.307649999999995</v>
      </c>
      <c r="I17" s="277">
        <v>673.3854</v>
      </c>
      <c r="J17" s="278">
        <v>-54.594885190546997</v>
      </c>
      <c r="K17" s="281">
        <v>0.69375374618499996</v>
      </c>
    </row>
    <row r="18" spans="1:11" ht="14.4" customHeight="1" thickBot="1" x14ac:dyDescent="0.35">
      <c r="A18" s="299" t="s">
        <v>183</v>
      </c>
      <c r="B18" s="277">
        <v>39.999957591555997</v>
      </c>
      <c r="C18" s="277">
        <v>27.696280000000002</v>
      </c>
      <c r="D18" s="278">
        <v>-12.303677591555999</v>
      </c>
      <c r="E18" s="279">
        <v>0.69240773409800005</v>
      </c>
      <c r="F18" s="277">
        <v>35.997721255552001</v>
      </c>
      <c r="G18" s="278">
        <v>26.998290941663999</v>
      </c>
      <c r="H18" s="280">
        <v>0.79935</v>
      </c>
      <c r="I18" s="277">
        <v>18.490780000000001</v>
      </c>
      <c r="J18" s="278">
        <v>-8.507510941664</v>
      </c>
      <c r="K18" s="281">
        <v>0.51366529199800004</v>
      </c>
    </row>
    <row r="19" spans="1:11" ht="14.4" customHeight="1" thickBot="1" x14ac:dyDescent="0.35">
      <c r="A19" s="299" t="s">
        <v>184</v>
      </c>
      <c r="B19" s="277">
        <v>27.617038337145999</v>
      </c>
      <c r="C19" s="277">
        <v>25.67117</v>
      </c>
      <c r="D19" s="278">
        <v>-1.9458683371459999</v>
      </c>
      <c r="E19" s="279">
        <v>0.92954102053200005</v>
      </c>
      <c r="F19" s="277">
        <v>30.236678500842</v>
      </c>
      <c r="G19" s="278">
        <v>22.677508875630998</v>
      </c>
      <c r="H19" s="280">
        <v>2.84924</v>
      </c>
      <c r="I19" s="277">
        <v>25.135549999999999</v>
      </c>
      <c r="J19" s="278">
        <v>2.458041124368</v>
      </c>
      <c r="K19" s="281">
        <v>0.83129335781000002</v>
      </c>
    </row>
    <row r="20" spans="1:11" ht="14.4" customHeight="1" thickBot="1" x14ac:dyDescent="0.35">
      <c r="A20" s="299" t="s">
        <v>185</v>
      </c>
      <c r="B20" s="277">
        <v>113.08336319111901</v>
      </c>
      <c r="C20" s="277">
        <v>115.76258</v>
      </c>
      <c r="D20" s="278">
        <v>2.6792168088800001</v>
      </c>
      <c r="E20" s="279">
        <v>1.0236924047289999</v>
      </c>
      <c r="F20" s="277">
        <v>111.429102950323</v>
      </c>
      <c r="G20" s="278">
        <v>83.571827212741994</v>
      </c>
      <c r="H20" s="280">
        <v>15.012280000000001</v>
      </c>
      <c r="I20" s="277">
        <v>84.257379999999998</v>
      </c>
      <c r="J20" s="278">
        <v>0.68555278725699997</v>
      </c>
      <c r="K20" s="281">
        <v>0.75615236746100001</v>
      </c>
    </row>
    <row r="21" spans="1:11" ht="14.4" customHeight="1" thickBot="1" x14ac:dyDescent="0.35">
      <c r="A21" s="299" t="s">
        <v>186</v>
      </c>
      <c r="B21" s="277">
        <v>4.9406564584124654E-324</v>
      </c>
      <c r="C21" s="277">
        <v>0.03</v>
      </c>
      <c r="D21" s="278">
        <v>0.03</v>
      </c>
      <c r="E21" s="289" t="s">
        <v>174</v>
      </c>
      <c r="F21" s="277">
        <v>0</v>
      </c>
      <c r="G21" s="278">
        <v>0</v>
      </c>
      <c r="H21" s="280">
        <v>4.9406564584124654E-324</v>
      </c>
      <c r="I21" s="277">
        <v>4.4465908125712189E-323</v>
      </c>
      <c r="J21" s="278">
        <v>4.4465908125712189E-323</v>
      </c>
      <c r="K21" s="287" t="s">
        <v>168</v>
      </c>
    </row>
    <row r="22" spans="1:11" ht="14.4" customHeight="1" thickBot="1" x14ac:dyDescent="0.35">
      <c r="A22" s="299" t="s">
        <v>187</v>
      </c>
      <c r="B22" s="277">
        <v>50.333366969369003</v>
      </c>
      <c r="C22" s="277">
        <v>29.117000000000001</v>
      </c>
      <c r="D22" s="278">
        <v>-21.216366969368998</v>
      </c>
      <c r="E22" s="279">
        <v>0.57848305712799997</v>
      </c>
      <c r="F22" s="277">
        <v>49.823317907875001</v>
      </c>
      <c r="G22" s="278">
        <v>37.367488430906</v>
      </c>
      <c r="H22" s="280">
        <v>2.9744999999999999</v>
      </c>
      <c r="I22" s="277">
        <v>32.061999999999998</v>
      </c>
      <c r="J22" s="278">
        <v>-5.3054884309060002</v>
      </c>
      <c r="K22" s="281">
        <v>0.643513947812</v>
      </c>
    </row>
    <row r="23" spans="1:11" ht="14.4" customHeight="1" thickBot="1" x14ac:dyDescent="0.35">
      <c r="A23" s="298" t="s">
        <v>188</v>
      </c>
      <c r="B23" s="282">
        <v>4.9406564584124654E-324</v>
      </c>
      <c r="C23" s="282">
        <v>1.0897600000000001</v>
      </c>
      <c r="D23" s="283">
        <v>1.0897600000000001</v>
      </c>
      <c r="E23" s="290" t="s">
        <v>174</v>
      </c>
      <c r="F23" s="282">
        <v>0</v>
      </c>
      <c r="G23" s="283">
        <v>0</v>
      </c>
      <c r="H23" s="285">
        <v>4.9406564584124654E-324</v>
      </c>
      <c r="I23" s="282">
        <v>3.81528</v>
      </c>
      <c r="J23" s="283">
        <v>3.81528</v>
      </c>
      <c r="K23" s="286" t="s">
        <v>168</v>
      </c>
    </row>
    <row r="24" spans="1:11" ht="14.4" customHeight="1" thickBot="1" x14ac:dyDescent="0.35">
      <c r="A24" s="299" t="s">
        <v>189</v>
      </c>
      <c r="B24" s="277">
        <v>4.9406564584124654E-324</v>
      </c>
      <c r="C24" s="277">
        <v>1.0897600000000001</v>
      </c>
      <c r="D24" s="278">
        <v>1.0897600000000001</v>
      </c>
      <c r="E24" s="289" t="s">
        <v>174</v>
      </c>
      <c r="F24" s="277">
        <v>0</v>
      </c>
      <c r="G24" s="278">
        <v>0</v>
      </c>
      <c r="H24" s="280">
        <v>4.9406564584124654E-324</v>
      </c>
      <c r="I24" s="277">
        <v>3.81528</v>
      </c>
      <c r="J24" s="278">
        <v>3.81528</v>
      </c>
      <c r="K24" s="287" t="s">
        <v>168</v>
      </c>
    </row>
    <row r="25" spans="1:11" ht="14.4" customHeight="1" thickBot="1" x14ac:dyDescent="0.35">
      <c r="A25" s="298" t="s">
        <v>190</v>
      </c>
      <c r="B25" s="282">
        <v>199.24990800293199</v>
      </c>
      <c r="C25" s="282">
        <v>176.15656999999999</v>
      </c>
      <c r="D25" s="283">
        <v>-23.093338002930999</v>
      </c>
      <c r="E25" s="284">
        <v>0.88409862652100002</v>
      </c>
      <c r="F25" s="282">
        <v>165.68994975723101</v>
      </c>
      <c r="G25" s="283">
        <v>124.26746231792301</v>
      </c>
      <c r="H25" s="285">
        <v>11.197889999999999</v>
      </c>
      <c r="I25" s="282">
        <v>130.66284999999999</v>
      </c>
      <c r="J25" s="283">
        <v>6.3953876820759996</v>
      </c>
      <c r="K25" s="288">
        <v>0.78859852508499995</v>
      </c>
    </row>
    <row r="26" spans="1:11" ht="14.4" customHeight="1" thickBot="1" x14ac:dyDescent="0.35">
      <c r="A26" s="299" t="s">
        <v>191</v>
      </c>
      <c r="B26" s="277">
        <v>50.000036989439003</v>
      </c>
      <c r="C26" s="277">
        <v>34.917789999999997</v>
      </c>
      <c r="D26" s="278">
        <v>-15.082246989439</v>
      </c>
      <c r="E26" s="279">
        <v>0.69835528336399999</v>
      </c>
      <c r="F26" s="277">
        <v>33.001493852400003</v>
      </c>
      <c r="G26" s="278">
        <v>24.751120389299999</v>
      </c>
      <c r="H26" s="280">
        <v>4.9406564584124654E-324</v>
      </c>
      <c r="I26" s="277">
        <v>2.5059200000000001</v>
      </c>
      <c r="J26" s="278">
        <v>-22.245200389299999</v>
      </c>
      <c r="K26" s="281">
        <v>7.5933532317999999E-2</v>
      </c>
    </row>
    <row r="27" spans="1:11" ht="14.4" customHeight="1" thickBot="1" x14ac:dyDescent="0.35">
      <c r="A27" s="299" t="s">
        <v>192</v>
      </c>
      <c r="B27" s="277">
        <v>17.999998916199001</v>
      </c>
      <c r="C27" s="277">
        <v>15.696770000000001</v>
      </c>
      <c r="D27" s="278">
        <v>-2.3032289161990001</v>
      </c>
      <c r="E27" s="279">
        <v>0.87204283028399998</v>
      </c>
      <c r="F27" s="277">
        <v>14.743887104637</v>
      </c>
      <c r="G27" s="278">
        <v>11.057915328478</v>
      </c>
      <c r="H27" s="280">
        <v>1.1765000000000001</v>
      </c>
      <c r="I27" s="277">
        <v>11.076700000000001</v>
      </c>
      <c r="J27" s="278">
        <v>1.8784671520999999E-2</v>
      </c>
      <c r="K27" s="281">
        <v>0.75127406506700001</v>
      </c>
    </row>
    <row r="28" spans="1:11" ht="14.4" customHeight="1" thickBot="1" x14ac:dyDescent="0.35">
      <c r="A28" s="299" t="s">
        <v>193</v>
      </c>
      <c r="B28" s="277">
        <v>17.999998916199001</v>
      </c>
      <c r="C28" s="277">
        <v>17.483779999999999</v>
      </c>
      <c r="D28" s="278">
        <v>-0.51621891619899996</v>
      </c>
      <c r="E28" s="279">
        <v>0.97132116959500003</v>
      </c>
      <c r="F28" s="277">
        <v>11.671665332312999</v>
      </c>
      <c r="G28" s="278">
        <v>8.7537489992350004</v>
      </c>
      <c r="H28" s="280">
        <v>4.9406564584124654E-324</v>
      </c>
      <c r="I28" s="277">
        <v>16.260249999999999</v>
      </c>
      <c r="J28" s="278">
        <v>7.5065010007639996</v>
      </c>
      <c r="K28" s="281">
        <v>1.3931388141309999</v>
      </c>
    </row>
    <row r="29" spans="1:11" ht="14.4" customHeight="1" thickBot="1" x14ac:dyDescent="0.35">
      <c r="A29" s="299" t="s">
        <v>194</v>
      </c>
      <c r="B29" s="277">
        <v>35.999997832398002</v>
      </c>
      <c r="C29" s="277">
        <v>25.051030000000001</v>
      </c>
      <c r="D29" s="278">
        <v>-10.948967832398001</v>
      </c>
      <c r="E29" s="279">
        <v>0.69586198634300001</v>
      </c>
      <c r="F29" s="277">
        <v>25.015052885187998</v>
      </c>
      <c r="G29" s="278">
        <v>18.761289663890999</v>
      </c>
      <c r="H29" s="280">
        <v>2.1328999999999998</v>
      </c>
      <c r="I29" s="277">
        <v>17.62227</v>
      </c>
      <c r="J29" s="278">
        <v>-1.139019663891</v>
      </c>
      <c r="K29" s="281">
        <v>0.70446662978800001</v>
      </c>
    </row>
    <row r="30" spans="1:11" ht="14.4" customHeight="1" thickBot="1" x14ac:dyDescent="0.35">
      <c r="A30" s="299" t="s">
        <v>195</v>
      </c>
      <c r="B30" s="277">
        <v>6.2499596236819999</v>
      </c>
      <c r="C30" s="277">
        <v>1.4810000000000001</v>
      </c>
      <c r="D30" s="278">
        <v>-4.768959623682</v>
      </c>
      <c r="E30" s="279">
        <v>0.23696153082099999</v>
      </c>
      <c r="F30" s="277">
        <v>1.316708619203</v>
      </c>
      <c r="G30" s="278">
        <v>0.98753146440200001</v>
      </c>
      <c r="H30" s="280">
        <v>4.9406564584124654E-324</v>
      </c>
      <c r="I30" s="277">
        <v>7.0999999999999994E-2</v>
      </c>
      <c r="J30" s="278">
        <v>-0.91653146440199995</v>
      </c>
      <c r="K30" s="281">
        <v>5.3922332522000002E-2</v>
      </c>
    </row>
    <row r="31" spans="1:11" ht="14.4" customHeight="1" thickBot="1" x14ac:dyDescent="0.35">
      <c r="A31" s="299" t="s">
        <v>196</v>
      </c>
      <c r="B31" s="277">
        <v>20.999998735565001</v>
      </c>
      <c r="C31" s="277">
        <v>16.856999999999999</v>
      </c>
      <c r="D31" s="278">
        <v>-4.1429987355650004</v>
      </c>
      <c r="E31" s="279">
        <v>0.80271433404600001</v>
      </c>
      <c r="F31" s="277">
        <v>14.977087466232</v>
      </c>
      <c r="G31" s="278">
        <v>11.232815599674</v>
      </c>
      <c r="H31" s="280">
        <v>1.83769</v>
      </c>
      <c r="I31" s="277">
        <v>19.985209999999999</v>
      </c>
      <c r="J31" s="278">
        <v>8.7523944003250005</v>
      </c>
      <c r="K31" s="281">
        <v>1.334385610357</v>
      </c>
    </row>
    <row r="32" spans="1:11" ht="14.4" customHeight="1" thickBot="1" x14ac:dyDescent="0.35">
      <c r="A32" s="299" t="s">
        <v>197</v>
      </c>
      <c r="B32" s="277">
        <v>4.9406564584124654E-324</v>
      </c>
      <c r="C32" s="277">
        <v>4.9406564584124654E-324</v>
      </c>
      <c r="D32" s="278">
        <v>0</v>
      </c>
      <c r="E32" s="279">
        <v>1</v>
      </c>
      <c r="F32" s="277">
        <v>4.9406564584124654E-324</v>
      </c>
      <c r="G32" s="278">
        <v>0</v>
      </c>
      <c r="H32" s="280">
        <v>5.4639499999999996</v>
      </c>
      <c r="I32" s="277">
        <v>29.972760000000001</v>
      </c>
      <c r="J32" s="278">
        <v>29.972760000000001</v>
      </c>
      <c r="K32" s="287" t="s">
        <v>174</v>
      </c>
    </row>
    <row r="33" spans="1:11" ht="14.4" customHeight="1" thickBot="1" x14ac:dyDescent="0.35">
      <c r="A33" s="299" t="s">
        <v>198</v>
      </c>
      <c r="B33" s="277">
        <v>4.9406564584124654E-324</v>
      </c>
      <c r="C33" s="277">
        <v>4.9406564584124654E-324</v>
      </c>
      <c r="D33" s="278">
        <v>0</v>
      </c>
      <c r="E33" s="279">
        <v>1</v>
      </c>
      <c r="F33" s="277">
        <v>4.9406564584124654E-324</v>
      </c>
      <c r="G33" s="278">
        <v>0</v>
      </c>
      <c r="H33" s="280">
        <v>4.9406564584124654E-324</v>
      </c>
      <c r="I33" s="277">
        <v>0.84599999999999997</v>
      </c>
      <c r="J33" s="278">
        <v>0.84599999999999997</v>
      </c>
      <c r="K33" s="287" t="s">
        <v>174</v>
      </c>
    </row>
    <row r="34" spans="1:11" ht="14.4" customHeight="1" thickBot="1" x14ac:dyDescent="0.35">
      <c r="A34" s="299" t="s">
        <v>199</v>
      </c>
      <c r="B34" s="277">
        <v>39.999957591555997</v>
      </c>
      <c r="C34" s="277">
        <v>64.669200000000004</v>
      </c>
      <c r="D34" s="278">
        <v>24.669242408443001</v>
      </c>
      <c r="E34" s="279">
        <v>1.616731714076</v>
      </c>
      <c r="F34" s="277">
        <v>64.964054497253997</v>
      </c>
      <c r="G34" s="278">
        <v>48.723040872939997</v>
      </c>
      <c r="H34" s="280">
        <v>0.58684999999999998</v>
      </c>
      <c r="I34" s="277">
        <v>32.322740000000003</v>
      </c>
      <c r="J34" s="278">
        <v>-16.400300872940001</v>
      </c>
      <c r="K34" s="281">
        <v>0.49754807100800003</v>
      </c>
    </row>
    <row r="35" spans="1:11" ht="14.4" customHeight="1" thickBot="1" x14ac:dyDescent="0.35">
      <c r="A35" s="298" t="s">
        <v>200</v>
      </c>
      <c r="B35" s="282">
        <v>44.992197290966999</v>
      </c>
      <c r="C35" s="282">
        <v>28.941600000000001</v>
      </c>
      <c r="D35" s="283">
        <v>-16.050597290967001</v>
      </c>
      <c r="E35" s="284">
        <v>0.64325820347899998</v>
      </c>
      <c r="F35" s="282">
        <v>28.078352677297001</v>
      </c>
      <c r="G35" s="283">
        <v>21.058764507972999</v>
      </c>
      <c r="H35" s="285">
        <v>4.9406564584124654E-324</v>
      </c>
      <c r="I35" s="282">
        <v>9.5769000000000002</v>
      </c>
      <c r="J35" s="283">
        <v>-11.481864507973</v>
      </c>
      <c r="K35" s="288">
        <v>0.34107770174599999</v>
      </c>
    </row>
    <row r="36" spans="1:11" ht="14.4" customHeight="1" thickBot="1" x14ac:dyDescent="0.35">
      <c r="A36" s="299" t="s">
        <v>201</v>
      </c>
      <c r="B36" s="277">
        <v>4.9406564584124654E-324</v>
      </c>
      <c r="C36" s="277">
        <v>1.4454</v>
      </c>
      <c r="D36" s="278">
        <v>1.4454</v>
      </c>
      <c r="E36" s="289" t="s">
        <v>174</v>
      </c>
      <c r="F36" s="277">
        <v>1.0187344328729999</v>
      </c>
      <c r="G36" s="278">
        <v>0.76405082465499996</v>
      </c>
      <c r="H36" s="280">
        <v>4.9406564584124654E-324</v>
      </c>
      <c r="I36" s="277">
        <v>0.28410000000000002</v>
      </c>
      <c r="J36" s="278">
        <v>-0.479950824655</v>
      </c>
      <c r="K36" s="281">
        <v>0.27887542703200002</v>
      </c>
    </row>
    <row r="37" spans="1:11" ht="14.4" customHeight="1" thickBot="1" x14ac:dyDescent="0.35">
      <c r="A37" s="299" t="s">
        <v>202</v>
      </c>
      <c r="B37" s="277">
        <v>20.000038795774</v>
      </c>
      <c r="C37" s="277">
        <v>26.5002</v>
      </c>
      <c r="D37" s="278">
        <v>6.5001612042249999</v>
      </c>
      <c r="E37" s="279">
        <v>1.3250074297650001</v>
      </c>
      <c r="F37" s="277">
        <v>26.043570997195999</v>
      </c>
      <c r="G37" s="278">
        <v>19.532678247897</v>
      </c>
      <c r="H37" s="280">
        <v>4.9406564584124654E-324</v>
      </c>
      <c r="I37" s="277">
        <v>9.2927999999999997</v>
      </c>
      <c r="J37" s="278">
        <v>-10.239878247897</v>
      </c>
      <c r="K37" s="281">
        <v>0.35681742726400001</v>
      </c>
    </row>
    <row r="38" spans="1:11" ht="14.4" customHeight="1" thickBot="1" x14ac:dyDescent="0.35">
      <c r="A38" s="299" t="s">
        <v>203</v>
      </c>
      <c r="B38" s="277">
        <v>18.461518888410001</v>
      </c>
      <c r="C38" s="277">
        <v>0.996</v>
      </c>
      <c r="D38" s="278">
        <v>-17.465518888409999</v>
      </c>
      <c r="E38" s="279">
        <v>5.3950057198000001E-2</v>
      </c>
      <c r="F38" s="277">
        <v>1.0160472472269999</v>
      </c>
      <c r="G38" s="278">
        <v>0.76203543541999996</v>
      </c>
      <c r="H38" s="280">
        <v>4.9406564584124654E-324</v>
      </c>
      <c r="I38" s="277">
        <v>4.4465908125712189E-323</v>
      </c>
      <c r="J38" s="278">
        <v>-0.76203543541999996</v>
      </c>
      <c r="K38" s="281">
        <v>4.4465908125712189E-323</v>
      </c>
    </row>
    <row r="39" spans="1:11" ht="14.4" customHeight="1" thickBot="1" x14ac:dyDescent="0.35">
      <c r="A39" s="298" t="s">
        <v>204</v>
      </c>
      <c r="B39" s="282">
        <v>44.000037350706002</v>
      </c>
      <c r="C39" s="282">
        <v>28.92184</v>
      </c>
      <c r="D39" s="283">
        <v>-15.078197350706001</v>
      </c>
      <c r="E39" s="284">
        <v>0.65731398747400005</v>
      </c>
      <c r="F39" s="282">
        <v>27.983754924842</v>
      </c>
      <c r="G39" s="283">
        <v>20.987816193631001</v>
      </c>
      <c r="H39" s="285">
        <v>13.14146</v>
      </c>
      <c r="I39" s="282">
        <v>35.965220000000002</v>
      </c>
      <c r="J39" s="283">
        <v>14.977403806368001</v>
      </c>
      <c r="K39" s="288">
        <v>1.285217802135</v>
      </c>
    </row>
    <row r="40" spans="1:11" ht="14.4" customHeight="1" thickBot="1" x14ac:dyDescent="0.35">
      <c r="A40" s="299" t="s">
        <v>205</v>
      </c>
      <c r="B40" s="277">
        <v>26.000038434507001</v>
      </c>
      <c r="C40" s="277">
        <v>13.146940000000001</v>
      </c>
      <c r="D40" s="278">
        <v>-12.853098434507</v>
      </c>
      <c r="E40" s="279">
        <v>0.50565079098300003</v>
      </c>
      <c r="F40" s="277">
        <v>12.337216973791</v>
      </c>
      <c r="G40" s="278">
        <v>9.2529127303430005</v>
      </c>
      <c r="H40" s="280">
        <v>0.82969999999999999</v>
      </c>
      <c r="I40" s="277">
        <v>15.11567</v>
      </c>
      <c r="J40" s="278">
        <v>5.862757269656</v>
      </c>
      <c r="K40" s="281">
        <v>1.2252090590689999</v>
      </c>
    </row>
    <row r="41" spans="1:11" ht="14.4" customHeight="1" thickBot="1" x14ac:dyDescent="0.35">
      <c r="A41" s="299" t="s">
        <v>206</v>
      </c>
      <c r="B41" s="277">
        <v>4.9406564584124654E-324</v>
      </c>
      <c r="C41" s="277">
        <v>4.9406564584124654E-324</v>
      </c>
      <c r="D41" s="278">
        <v>0</v>
      </c>
      <c r="E41" s="279">
        <v>1</v>
      </c>
      <c r="F41" s="277">
        <v>4.9406564584124654E-324</v>
      </c>
      <c r="G41" s="278">
        <v>0</v>
      </c>
      <c r="H41" s="280">
        <v>10.96</v>
      </c>
      <c r="I41" s="277">
        <v>10.96</v>
      </c>
      <c r="J41" s="278">
        <v>10.96</v>
      </c>
      <c r="K41" s="287" t="s">
        <v>174</v>
      </c>
    </row>
    <row r="42" spans="1:11" ht="14.4" customHeight="1" thickBot="1" x14ac:dyDescent="0.35">
      <c r="A42" s="299" t="s">
        <v>207</v>
      </c>
      <c r="B42" s="277">
        <v>17.999998916199001</v>
      </c>
      <c r="C42" s="277">
        <v>15.774900000000001</v>
      </c>
      <c r="D42" s="278">
        <v>-2.2250989161989998</v>
      </c>
      <c r="E42" s="279">
        <v>0.87638338610099997</v>
      </c>
      <c r="F42" s="277">
        <v>15.64653795105</v>
      </c>
      <c r="G42" s="278">
        <v>11.734903463287999</v>
      </c>
      <c r="H42" s="280">
        <v>1.3517600000000001</v>
      </c>
      <c r="I42" s="277">
        <v>9.8895499999999998</v>
      </c>
      <c r="J42" s="278">
        <v>-1.845353463288</v>
      </c>
      <c r="K42" s="281">
        <v>0.632059950318</v>
      </c>
    </row>
    <row r="43" spans="1:11" ht="14.4" customHeight="1" thickBot="1" x14ac:dyDescent="0.35">
      <c r="A43" s="298" t="s">
        <v>208</v>
      </c>
      <c r="B43" s="282">
        <v>4.9406564584124654E-324</v>
      </c>
      <c r="C43" s="282">
        <v>4.9406564584124654E-324</v>
      </c>
      <c r="D43" s="283">
        <v>0</v>
      </c>
      <c r="E43" s="284">
        <v>1</v>
      </c>
      <c r="F43" s="282">
        <v>4.9406564584124654E-324</v>
      </c>
      <c r="G43" s="283">
        <v>0</v>
      </c>
      <c r="H43" s="285">
        <v>4.9406564584124654E-324</v>
      </c>
      <c r="I43" s="282">
        <v>6.3849999999989997</v>
      </c>
      <c r="J43" s="283">
        <v>6.3849999999989997</v>
      </c>
      <c r="K43" s="286" t="s">
        <v>174</v>
      </c>
    </row>
    <row r="44" spans="1:11" ht="14.4" customHeight="1" thickBot="1" x14ac:dyDescent="0.35">
      <c r="A44" s="299" t="s">
        <v>209</v>
      </c>
      <c r="B44" s="277">
        <v>4.9406564584124654E-324</v>
      </c>
      <c r="C44" s="277">
        <v>4.9406564584124654E-324</v>
      </c>
      <c r="D44" s="278">
        <v>0</v>
      </c>
      <c r="E44" s="279">
        <v>1</v>
      </c>
      <c r="F44" s="277">
        <v>4.9406564584124654E-324</v>
      </c>
      <c r="G44" s="278">
        <v>0</v>
      </c>
      <c r="H44" s="280">
        <v>4.9406564584124654E-324</v>
      </c>
      <c r="I44" s="277">
        <v>6.3849999999989997</v>
      </c>
      <c r="J44" s="278">
        <v>6.3849999999989997</v>
      </c>
      <c r="K44" s="287" t="s">
        <v>174</v>
      </c>
    </row>
    <row r="45" spans="1:11" ht="14.4" customHeight="1" thickBot="1" x14ac:dyDescent="0.35">
      <c r="A45" s="300" t="s">
        <v>210</v>
      </c>
      <c r="B45" s="282">
        <v>339.13128958051198</v>
      </c>
      <c r="C45" s="282">
        <v>437.51916999999997</v>
      </c>
      <c r="D45" s="283">
        <v>98.387880419487999</v>
      </c>
      <c r="E45" s="284">
        <v>1.290117377671</v>
      </c>
      <c r="F45" s="282">
        <v>356.83891659683701</v>
      </c>
      <c r="G45" s="283">
        <v>267.629187447628</v>
      </c>
      <c r="H45" s="285">
        <v>47.912959999999998</v>
      </c>
      <c r="I45" s="282">
        <v>557.67159000000004</v>
      </c>
      <c r="J45" s="283">
        <v>290.04240255237198</v>
      </c>
      <c r="K45" s="288">
        <v>1.562810456097</v>
      </c>
    </row>
    <row r="46" spans="1:11" ht="14.4" customHeight="1" thickBot="1" x14ac:dyDescent="0.35">
      <c r="A46" s="297" t="s">
        <v>48</v>
      </c>
      <c r="B46" s="277">
        <v>22.898228621270999</v>
      </c>
      <c r="C46" s="277">
        <v>120.13843</v>
      </c>
      <c r="D46" s="278">
        <v>97.240201378728003</v>
      </c>
      <c r="E46" s="279">
        <v>5.2466254917370003</v>
      </c>
      <c r="F46" s="277">
        <v>93.319100301633995</v>
      </c>
      <c r="G46" s="278">
        <v>69.989325226225006</v>
      </c>
      <c r="H46" s="280">
        <v>5.2640000000000002</v>
      </c>
      <c r="I46" s="277">
        <v>132.99189999999999</v>
      </c>
      <c r="J46" s="278">
        <v>63.002574773774001</v>
      </c>
      <c r="K46" s="281">
        <v>1.425130542087</v>
      </c>
    </row>
    <row r="47" spans="1:11" ht="14.4" customHeight="1" thickBot="1" x14ac:dyDescent="0.35">
      <c r="A47" s="298" t="s">
        <v>211</v>
      </c>
      <c r="B47" s="282">
        <v>22.898228621270999</v>
      </c>
      <c r="C47" s="282">
        <v>120.13843</v>
      </c>
      <c r="D47" s="283">
        <v>97.240201378728003</v>
      </c>
      <c r="E47" s="284">
        <v>5.2466254917370003</v>
      </c>
      <c r="F47" s="282">
        <v>93.319100301633995</v>
      </c>
      <c r="G47" s="283">
        <v>69.989325226225006</v>
      </c>
      <c r="H47" s="285">
        <v>5.2640000000000002</v>
      </c>
      <c r="I47" s="282">
        <v>132.99189999999999</v>
      </c>
      <c r="J47" s="283">
        <v>63.002574773774001</v>
      </c>
      <c r="K47" s="288">
        <v>1.425130542087</v>
      </c>
    </row>
    <row r="48" spans="1:11" ht="14.4" customHeight="1" thickBot="1" x14ac:dyDescent="0.35">
      <c r="A48" s="299" t="s">
        <v>212</v>
      </c>
      <c r="B48" s="277">
        <v>4.9406564584124654E-324</v>
      </c>
      <c r="C48" s="277">
        <v>42.578200000000002</v>
      </c>
      <c r="D48" s="278">
        <v>42.578200000000002</v>
      </c>
      <c r="E48" s="289" t="s">
        <v>174</v>
      </c>
      <c r="F48" s="277">
        <v>36.598071418829001</v>
      </c>
      <c r="G48" s="278">
        <v>27.448553564122001</v>
      </c>
      <c r="H48" s="280">
        <v>4.9406564584124654E-324</v>
      </c>
      <c r="I48" s="277">
        <v>86.456159999999997</v>
      </c>
      <c r="J48" s="278">
        <v>59.007606435877001</v>
      </c>
      <c r="K48" s="281">
        <v>2.362314642501</v>
      </c>
    </row>
    <row r="49" spans="1:11" ht="14.4" customHeight="1" thickBot="1" x14ac:dyDescent="0.35">
      <c r="A49" s="299" t="s">
        <v>213</v>
      </c>
      <c r="B49" s="277">
        <v>4.9406564584124654E-324</v>
      </c>
      <c r="C49" s="277">
        <v>4.9406564584124654E-324</v>
      </c>
      <c r="D49" s="278">
        <v>0</v>
      </c>
      <c r="E49" s="279">
        <v>1</v>
      </c>
      <c r="F49" s="277">
        <v>4.9406564584124654E-324</v>
      </c>
      <c r="G49" s="278">
        <v>0</v>
      </c>
      <c r="H49" s="280">
        <v>0.48399999999999999</v>
      </c>
      <c r="I49" s="277">
        <v>0.48399999999999999</v>
      </c>
      <c r="J49" s="278">
        <v>0.48399999999999999</v>
      </c>
      <c r="K49" s="287" t="s">
        <v>174</v>
      </c>
    </row>
    <row r="50" spans="1:11" ht="14.4" customHeight="1" thickBot="1" x14ac:dyDescent="0.35">
      <c r="A50" s="299" t="s">
        <v>214</v>
      </c>
      <c r="B50" s="277">
        <v>21.898268681478999</v>
      </c>
      <c r="C50" s="277">
        <v>59.769199999999998</v>
      </c>
      <c r="D50" s="278">
        <v>37.87093131852</v>
      </c>
      <c r="E50" s="279">
        <v>2.7294029893120002</v>
      </c>
      <c r="F50" s="277">
        <v>50.721505847045997</v>
      </c>
      <c r="G50" s="278">
        <v>38.041129385284002</v>
      </c>
      <c r="H50" s="280">
        <v>4.78</v>
      </c>
      <c r="I50" s="277">
        <v>40.8399</v>
      </c>
      <c r="J50" s="278">
        <v>2.798770614715</v>
      </c>
      <c r="K50" s="281">
        <v>0.80517917041200004</v>
      </c>
    </row>
    <row r="51" spans="1:11" ht="14.4" customHeight="1" thickBot="1" x14ac:dyDescent="0.35">
      <c r="A51" s="299" t="s">
        <v>215</v>
      </c>
      <c r="B51" s="277">
        <v>4.9406564584124654E-324</v>
      </c>
      <c r="C51" s="277">
        <v>0.4713</v>
      </c>
      <c r="D51" s="278">
        <v>0.4713</v>
      </c>
      <c r="E51" s="289" t="s">
        <v>174</v>
      </c>
      <c r="F51" s="277">
        <v>4.9995967953439999</v>
      </c>
      <c r="G51" s="278">
        <v>3.7496975965080002</v>
      </c>
      <c r="H51" s="280">
        <v>4.9406564584124654E-324</v>
      </c>
      <c r="I51" s="277">
        <v>4.4465908125712189E-323</v>
      </c>
      <c r="J51" s="278">
        <v>-3.7496975965080002</v>
      </c>
      <c r="K51" s="281">
        <v>9.8813129168249309E-324</v>
      </c>
    </row>
    <row r="52" spans="1:11" ht="14.4" customHeight="1" thickBot="1" x14ac:dyDescent="0.35">
      <c r="A52" s="299" t="s">
        <v>216</v>
      </c>
      <c r="B52" s="277">
        <v>0.99995993979099995</v>
      </c>
      <c r="C52" s="277">
        <v>17.31973</v>
      </c>
      <c r="D52" s="278">
        <v>16.319770060208</v>
      </c>
      <c r="E52" s="279">
        <v>17.320423859795</v>
      </c>
      <c r="F52" s="277">
        <v>0.99992624041400002</v>
      </c>
      <c r="G52" s="278">
        <v>0.74994468030999994</v>
      </c>
      <c r="H52" s="280">
        <v>4.9406564584124654E-324</v>
      </c>
      <c r="I52" s="277">
        <v>5.2118399999999996</v>
      </c>
      <c r="J52" s="278">
        <v>4.4618953196889999</v>
      </c>
      <c r="K52" s="281">
        <v>5.2122244515169998</v>
      </c>
    </row>
    <row r="53" spans="1:11" ht="14.4" customHeight="1" thickBot="1" x14ac:dyDescent="0.35">
      <c r="A53" s="301" t="s">
        <v>49</v>
      </c>
      <c r="B53" s="282">
        <v>35.999997832398002</v>
      </c>
      <c r="C53" s="282">
        <v>12.493</v>
      </c>
      <c r="D53" s="283">
        <v>-23.506997832398</v>
      </c>
      <c r="E53" s="284">
        <v>0.34702779867200001</v>
      </c>
      <c r="F53" s="282">
        <v>0</v>
      </c>
      <c r="G53" s="283">
        <v>0</v>
      </c>
      <c r="H53" s="285">
        <v>4.49</v>
      </c>
      <c r="I53" s="282">
        <v>14.43</v>
      </c>
      <c r="J53" s="283">
        <v>14.43</v>
      </c>
      <c r="K53" s="286" t="s">
        <v>168</v>
      </c>
    </row>
    <row r="54" spans="1:11" ht="14.4" customHeight="1" thickBot="1" x14ac:dyDescent="0.35">
      <c r="A54" s="298" t="s">
        <v>217</v>
      </c>
      <c r="B54" s="282">
        <v>35.999997832398002</v>
      </c>
      <c r="C54" s="282">
        <v>12.493</v>
      </c>
      <c r="D54" s="283">
        <v>-23.506997832398</v>
      </c>
      <c r="E54" s="284">
        <v>0.34702779867200001</v>
      </c>
      <c r="F54" s="282">
        <v>0</v>
      </c>
      <c r="G54" s="283">
        <v>0</v>
      </c>
      <c r="H54" s="285">
        <v>4.49</v>
      </c>
      <c r="I54" s="282">
        <v>9.2720000000000002</v>
      </c>
      <c r="J54" s="283">
        <v>9.2720000000000002</v>
      </c>
      <c r="K54" s="286" t="s">
        <v>168</v>
      </c>
    </row>
    <row r="55" spans="1:11" ht="14.4" customHeight="1" thickBot="1" x14ac:dyDescent="0.35">
      <c r="A55" s="299" t="s">
        <v>218</v>
      </c>
      <c r="B55" s="277">
        <v>35.999997832398002</v>
      </c>
      <c r="C55" s="277">
        <v>10.973000000000001</v>
      </c>
      <c r="D55" s="278">
        <v>-25.026997832397999</v>
      </c>
      <c r="E55" s="279">
        <v>0.304805573908</v>
      </c>
      <c r="F55" s="277">
        <v>0</v>
      </c>
      <c r="G55" s="278">
        <v>0</v>
      </c>
      <c r="H55" s="280">
        <v>2.95</v>
      </c>
      <c r="I55" s="277">
        <v>6.1920000000000002</v>
      </c>
      <c r="J55" s="278">
        <v>6.1920000000000002</v>
      </c>
      <c r="K55" s="287" t="s">
        <v>168</v>
      </c>
    </row>
    <row r="56" spans="1:11" ht="14.4" customHeight="1" thickBot="1" x14ac:dyDescent="0.35">
      <c r="A56" s="299" t="s">
        <v>219</v>
      </c>
      <c r="B56" s="277">
        <v>4.9406564584124654E-324</v>
      </c>
      <c r="C56" s="277">
        <v>1.52</v>
      </c>
      <c r="D56" s="278">
        <v>1.52</v>
      </c>
      <c r="E56" s="289" t="s">
        <v>174</v>
      </c>
      <c r="F56" s="277">
        <v>0</v>
      </c>
      <c r="G56" s="278">
        <v>0</v>
      </c>
      <c r="H56" s="280">
        <v>1.54</v>
      </c>
      <c r="I56" s="277">
        <v>3.08</v>
      </c>
      <c r="J56" s="278">
        <v>3.08</v>
      </c>
      <c r="K56" s="287" t="s">
        <v>168</v>
      </c>
    </row>
    <row r="57" spans="1:11" ht="14.4" customHeight="1" thickBot="1" x14ac:dyDescent="0.35">
      <c r="A57" s="298" t="s">
        <v>220</v>
      </c>
      <c r="B57" s="282">
        <v>4.9406564584124654E-324</v>
      </c>
      <c r="C57" s="282">
        <v>4.9406564584124654E-324</v>
      </c>
      <c r="D57" s="283">
        <v>0</v>
      </c>
      <c r="E57" s="284">
        <v>1</v>
      </c>
      <c r="F57" s="282">
        <v>4.9406564584124654E-324</v>
      </c>
      <c r="G57" s="283">
        <v>0</v>
      </c>
      <c r="H57" s="285">
        <v>4.9406564584124654E-324</v>
      </c>
      <c r="I57" s="282">
        <v>5.1580000000000004</v>
      </c>
      <c r="J57" s="283">
        <v>5.1580000000000004</v>
      </c>
      <c r="K57" s="286" t="s">
        <v>174</v>
      </c>
    </row>
    <row r="58" spans="1:11" ht="14.4" customHeight="1" thickBot="1" x14ac:dyDescent="0.35">
      <c r="A58" s="299" t="s">
        <v>221</v>
      </c>
      <c r="B58" s="277">
        <v>4.9406564584124654E-324</v>
      </c>
      <c r="C58" s="277">
        <v>4.9406564584124654E-324</v>
      </c>
      <c r="D58" s="278">
        <v>0</v>
      </c>
      <c r="E58" s="279">
        <v>1</v>
      </c>
      <c r="F58" s="277">
        <v>4.9406564584124654E-324</v>
      </c>
      <c r="G58" s="278">
        <v>0</v>
      </c>
      <c r="H58" s="280">
        <v>4.9406564584124654E-324</v>
      </c>
      <c r="I58" s="277">
        <v>5.1580000000000004</v>
      </c>
      <c r="J58" s="278">
        <v>5.1580000000000004</v>
      </c>
      <c r="K58" s="287" t="s">
        <v>174</v>
      </c>
    </row>
    <row r="59" spans="1:11" ht="14.4" customHeight="1" thickBot="1" x14ac:dyDescent="0.35">
      <c r="A59" s="297" t="s">
        <v>50</v>
      </c>
      <c r="B59" s="277">
        <v>280.23306312684201</v>
      </c>
      <c r="C59" s="277">
        <v>304.88774000000001</v>
      </c>
      <c r="D59" s="278">
        <v>24.654676873157001</v>
      </c>
      <c r="E59" s="279">
        <v>1.0879791863170001</v>
      </c>
      <c r="F59" s="277">
        <v>263.51981629520299</v>
      </c>
      <c r="G59" s="278">
        <v>197.63986222140201</v>
      </c>
      <c r="H59" s="280">
        <v>38.15896</v>
      </c>
      <c r="I59" s="277">
        <v>410.24968999999999</v>
      </c>
      <c r="J59" s="278">
        <v>212.609827778598</v>
      </c>
      <c r="K59" s="281">
        <v>1.556807741321</v>
      </c>
    </row>
    <row r="60" spans="1:11" ht="14.4" customHeight="1" thickBot="1" x14ac:dyDescent="0.35">
      <c r="A60" s="298" t="s">
        <v>222</v>
      </c>
      <c r="B60" s="282">
        <v>0.99995993979099995</v>
      </c>
      <c r="C60" s="282">
        <v>1.6154900000000001</v>
      </c>
      <c r="D60" s="283">
        <v>0.61553006020800005</v>
      </c>
      <c r="E60" s="284">
        <v>1.6155547194590001</v>
      </c>
      <c r="F60" s="282">
        <v>1.5496644510919999</v>
      </c>
      <c r="G60" s="283">
        <v>1.1622483383190001</v>
      </c>
      <c r="H60" s="285">
        <v>0.104</v>
      </c>
      <c r="I60" s="282">
        <v>2.1743700000000001</v>
      </c>
      <c r="J60" s="283">
        <v>1.01212166168</v>
      </c>
      <c r="K60" s="288">
        <v>1.403123107371</v>
      </c>
    </row>
    <row r="61" spans="1:11" ht="14.4" customHeight="1" thickBot="1" x14ac:dyDescent="0.35">
      <c r="A61" s="299" t="s">
        <v>223</v>
      </c>
      <c r="B61" s="277">
        <v>0.99995993979099995</v>
      </c>
      <c r="C61" s="277">
        <v>1.6154900000000001</v>
      </c>
      <c r="D61" s="278">
        <v>0.61553006020800005</v>
      </c>
      <c r="E61" s="279">
        <v>1.6155547194590001</v>
      </c>
      <c r="F61" s="277">
        <v>1.5496644510919999</v>
      </c>
      <c r="G61" s="278">
        <v>1.1622483383190001</v>
      </c>
      <c r="H61" s="280">
        <v>0.104</v>
      </c>
      <c r="I61" s="277">
        <v>2.1743700000000001</v>
      </c>
      <c r="J61" s="278">
        <v>1.01212166168</v>
      </c>
      <c r="K61" s="281">
        <v>1.403123107371</v>
      </c>
    </row>
    <row r="62" spans="1:11" ht="14.4" customHeight="1" thickBot="1" x14ac:dyDescent="0.35">
      <c r="A62" s="298" t="s">
        <v>224</v>
      </c>
      <c r="B62" s="282">
        <v>78.051865300406007</v>
      </c>
      <c r="C62" s="282">
        <v>63.642449999999997</v>
      </c>
      <c r="D62" s="283">
        <v>-14.409415300406</v>
      </c>
      <c r="E62" s="284">
        <v>0.81538666314999997</v>
      </c>
      <c r="F62" s="282">
        <v>63.592415441878998</v>
      </c>
      <c r="G62" s="283">
        <v>47.694311581409004</v>
      </c>
      <c r="H62" s="285">
        <v>7.9128699999999998</v>
      </c>
      <c r="I62" s="282">
        <v>31.91835</v>
      </c>
      <c r="J62" s="283">
        <v>-15.775961581409</v>
      </c>
      <c r="K62" s="288">
        <v>0.50192070513700004</v>
      </c>
    </row>
    <row r="63" spans="1:11" ht="14.4" customHeight="1" thickBot="1" x14ac:dyDescent="0.35">
      <c r="A63" s="299" t="s">
        <v>225</v>
      </c>
      <c r="B63" s="277">
        <v>5.1869996876000003E-2</v>
      </c>
      <c r="C63" s="277">
        <v>5.7000000000000002E-2</v>
      </c>
      <c r="D63" s="278">
        <v>5.1300031230000001E-3</v>
      </c>
      <c r="E63" s="279">
        <v>1.098901165067</v>
      </c>
      <c r="F63" s="277">
        <v>6.5817198489000001E-2</v>
      </c>
      <c r="G63" s="278">
        <v>4.9362898867000002E-2</v>
      </c>
      <c r="H63" s="280">
        <v>4.9406564584124654E-324</v>
      </c>
      <c r="I63" s="277">
        <v>0.42999999999900002</v>
      </c>
      <c r="J63" s="278">
        <v>0.380637101132</v>
      </c>
      <c r="K63" s="281">
        <v>6.5332467784309998</v>
      </c>
    </row>
    <row r="64" spans="1:11" ht="14.4" customHeight="1" thickBot="1" x14ac:dyDescent="0.35">
      <c r="A64" s="299" t="s">
        <v>226</v>
      </c>
      <c r="B64" s="277">
        <v>71.999995664796003</v>
      </c>
      <c r="C64" s="277">
        <v>57.232999999999997</v>
      </c>
      <c r="D64" s="278">
        <v>-14.766995664795999</v>
      </c>
      <c r="E64" s="279">
        <v>0.79490282563900005</v>
      </c>
      <c r="F64" s="277">
        <v>58.436364454646998</v>
      </c>
      <c r="G64" s="278">
        <v>43.827273340985002</v>
      </c>
      <c r="H64" s="280">
        <v>7.3689999999999998</v>
      </c>
      <c r="I64" s="277">
        <v>29.138999999999999</v>
      </c>
      <c r="J64" s="278">
        <v>-14.688273340985001</v>
      </c>
      <c r="K64" s="281">
        <v>0.49864498368299998</v>
      </c>
    </row>
    <row r="65" spans="1:11" ht="14.4" customHeight="1" thickBot="1" x14ac:dyDescent="0.35">
      <c r="A65" s="299" t="s">
        <v>227</v>
      </c>
      <c r="B65" s="277">
        <v>5.9999996387329997</v>
      </c>
      <c r="C65" s="277">
        <v>6.3524500000000002</v>
      </c>
      <c r="D65" s="278">
        <v>0.35245036126599999</v>
      </c>
      <c r="E65" s="279">
        <v>1.0587417304140001</v>
      </c>
      <c r="F65" s="277">
        <v>5.0902337887420002</v>
      </c>
      <c r="G65" s="278">
        <v>3.8176753415559999</v>
      </c>
      <c r="H65" s="280">
        <v>0.54386999999999996</v>
      </c>
      <c r="I65" s="277">
        <v>2.3493499999999998</v>
      </c>
      <c r="J65" s="278">
        <v>-1.468325341556</v>
      </c>
      <c r="K65" s="281">
        <v>0.46154068703000001</v>
      </c>
    </row>
    <row r="66" spans="1:11" ht="14.4" customHeight="1" thickBot="1" x14ac:dyDescent="0.35">
      <c r="A66" s="298" t="s">
        <v>228</v>
      </c>
      <c r="B66" s="282">
        <v>20.999998735565001</v>
      </c>
      <c r="C66" s="282">
        <v>16.179600000000001</v>
      </c>
      <c r="D66" s="283">
        <v>-4.820398735565</v>
      </c>
      <c r="E66" s="284">
        <v>0.77045718924700002</v>
      </c>
      <c r="F66" s="282">
        <v>16.930613168490002</v>
      </c>
      <c r="G66" s="283">
        <v>12.697959876367999</v>
      </c>
      <c r="H66" s="285">
        <v>0.88088</v>
      </c>
      <c r="I66" s="282">
        <v>10.793480000000001</v>
      </c>
      <c r="J66" s="283">
        <v>-1.904479876368</v>
      </c>
      <c r="K66" s="288">
        <v>0.63751264603199997</v>
      </c>
    </row>
    <row r="67" spans="1:11" ht="14.4" customHeight="1" thickBot="1" x14ac:dyDescent="0.35">
      <c r="A67" s="299" t="s">
        <v>229</v>
      </c>
      <c r="B67" s="277">
        <v>4.9406564584124654E-324</v>
      </c>
      <c r="C67" s="277">
        <v>0.81</v>
      </c>
      <c r="D67" s="278">
        <v>0.81</v>
      </c>
      <c r="E67" s="289" t="s">
        <v>174</v>
      </c>
      <c r="F67" s="277">
        <v>1.9994809029539999</v>
      </c>
      <c r="G67" s="278">
        <v>1.499610677215</v>
      </c>
      <c r="H67" s="280">
        <v>4.9406564584124654E-324</v>
      </c>
      <c r="I67" s="277">
        <v>1.2150000000000001</v>
      </c>
      <c r="J67" s="278">
        <v>-0.284610677215</v>
      </c>
      <c r="K67" s="281">
        <v>0.60765771666199997</v>
      </c>
    </row>
    <row r="68" spans="1:11" ht="14.4" customHeight="1" thickBot="1" x14ac:dyDescent="0.35">
      <c r="A68" s="299" t="s">
        <v>230</v>
      </c>
      <c r="B68" s="277">
        <v>20.999998735565001</v>
      </c>
      <c r="C68" s="277">
        <v>15.3696</v>
      </c>
      <c r="D68" s="278">
        <v>-5.6303987355649996</v>
      </c>
      <c r="E68" s="279">
        <v>0.73188575835299996</v>
      </c>
      <c r="F68" s="277">
        <v>14.931132265536</v>
      </c>
      <c r="G68" s="278">
        <v>11.198349199152</v>
      </c>
      <c r="H68" s="280">
        <v>0.88088</v>
      </c>
      <c r="I68" s="277">
        <v>9.5784800000000008</v>
      </c>
      <c r="J68" s="278">
        <v>-1.619869199152</v>
      </c>
      <c r="K68" s="281">
        <v>0.64151062556100003</v>
      </c>
    </row>
    <row r="69" spans="1:11" ht="14.4" customHeight="1" thickBot="1" x14ac:dyDescent="0.35">
      <c r="A69" s="298" t="s">
        <v>231</v>
      </c>
      <c r="B69" s="282">
        <v>117.01271295452899</v>
      </c>
      <c r="C69" s="282">
        <v>52.267000000000003</v>
      </c>
      <c r="D69" s="283">
        <v>-64.745712954528003</v>
      </c>
      <c r="E69" s="284">
        <v>0.446677960712</v>
      </c>
      <c r="F69" s="282">
        <v>51.722303332476002</v>
      </c>
      <c r="G69" s="283">
        <v>38.791727499357002</v>
      </c>
      <c r="H69" s="285">
        <v>4.7582100000000001</v>
      </c>
      <c r="I69" s="282">
        <v>42.27129</v>
      </c>
      <c r="J69" s="283">
        <v>3.4795625006419999</v>
      </c>
      <c r="K69" s="288">
        <v>0.81727392781099995</v>
      </c>
    </row>
    <row r="70" spans="1:11" ht="14.4" customHeight="1" thickBot="1" x14ac:dyDescent="0.35">
      <c r="A70" s="299" t="s">
        <v>232</v>
      </c>
      <c r="B70" s="277">
        <v>14.000039157041</v>
      </c>
      <c r="C70" s="277">
        <v>10.554819999999999</v>
      </c>
      <c r="D70" s="278">
        <v>-3.445219157041</v>
      </c>
      <c r="E70" s="279">
        <v>0.75391360563999998</v>
      </c>
      <c r="F70" s="277">
        <v>10.000010154197</v>
      </c>
      <c r="G70" s="278">
        <v>7.5000076156480002</v>
      </c>
      <c r="H70" s="280">
        <v>1.33775</v>
      </c>
      <c r="I70" s="277">
        <v>9.7183200000000003</v>
      </c>
      <c r="J70" s="278">
        <v>2.218312384351</v>
      </c>
      <c r="K70" s="281">
        <v>0.97183101318300003</v>
      </c>
    </row>
    <row r="71" spans="1:11" ht="14.4" customHeight="1" thickBot="1" x14ac:dyDescent="0.35">
      <c r="A71" s="299" t="s">
        <v>233</v>
      </c>
      <c r="B71" s="277">
        <v>102.268433842299</v>
      </c>
      <c r="C71" s="277">
        <v>41.712179999999996</v>
      </c>
      <c r="D71" s="278">
        <v>-60.556253842299</v>
      </c>
      <c r="E71" s="279">
        <v>0.40786954911500001</v>
      </c>
      <c r="F71" s="277">
        <v>41.722293178278001</v>
      </c>
      <c r="G71" s="278">
        <v>31.291719883708002</v>
      </c>
      <c r="H71" s="280">
        <v>3.4204599999999998</v>
      </c>
      <c r="I71" s="277">
        <v>32.552970000000002</v>
      </c>
      <c r="J71" s="278">
        <v>1.2612501162909999</v>
      </c>
      <c r="K71" s="281">
        <v>0.78022964511799997</v>
      </c>
    </row>
    <row r="72" spans="1:11" ht="14.4" customHeight="1" thickBot="1" x14ac:dyDescent="0.35">
      <c r="A72" s="298" t="s">
        <v>234</v>
      </c>
      <c r="B72" s="282">
        <v>37.419357746937003</v>
      </c>
      <c r="C72" s="282">
        <v>140.61686</v>
      </c>
      <c r="D72" s="283">
        <v>103.19750225306301</v>
      </c>
      <c r="E72" s="284">
        <v>3.7578640700079999</v>
      </c>
      <c r="F72" s="282">
        <v>129.724819901264</v>
      </c>
      <c r="G72" s="283">
        <v>97.293614925948006</v>
      </c>
      <c r="H72" s="285">
        <v>24.503</v>
      </c>
      <c r="I72" s="282">
        <v>238.96107000000001</v>
      </c>
      <c r="J72" s="283">
        <v>141.66745507405199</v>
      </c>
      <c r="K72" s="288">
        <v>1.842061296996</v>
      </c>
    </row>
    <row r="73" spans="1:11" ht="14.4" customHeight="1" thickBot="1" x14ac:dyDescent="0.35">
      <c r="A73" s="299" t="s">
        <v>235</v>
      </c>
      <c r="B73" s="277">
        <v>37.419357746937003</v>
      </c>
      <c r="C73" s="277">
        <v>140.24366000000001</v>
      </c>
      <c r="D73" s="278">
        <v>102.824302253063</v>
      </c>
      <c r="E73" s="279">
        <v>3.7478906225070001</v>
      </c>
      <c r="F73" s="277">
        <v>129.28764329400801</v>
      </c>
      <c r="G73" s="278">
        <v>96.965732470505998</v>
      </c>
      <c r="H73" s="280">
        <v>4.9406564584124654E-324</v>
      </c>
      <c r="I73" s="277">
        <v>137.01634000000001</v>
      </c>
      <c r="J73" s="278">
        <v>40.050607529493</v>
      </c>
      <c r="K73" s="281">
        <v>1.0597790825869999</v>
      </c>
    </row>
    <row r="74" spans="1:11" ht="14.4" customHeight="1" thickBot="1" x14ac:dyDescent="0.35">
      <c r="A74" s="299" t="s">
        <v>236</v>
      </c>
      <c r="B74" s="277">
        <v>4.9406564584124654E-324</v>
      </c>
      <c r="C74" s="277">
        <v>0.37319999999999998</v>
      </c>
      <c r="D74" s="278">
        <v>0.37319999999999998</v>
      </c>
      <c r="E74" s="289" t="s">
        <v>174</v>
      </c>
      <c r="F74" s="277">
        <v>0.43717660725500002</v>
      </c>
      <c r="G74" s="278">
        <v>0.32788245544099998</v>
      </c>
      <c r="H74" s="280">
        <v>24.503</v>
      </c>
      <c r="I74" s="277">
        <v>101.94473000000001</v>
      </c>
      <c r="J74" s="278">
        <v>101.616847544558</v>
      </c>
      <c r="K74" s="281">
        <v>233.18889507819</v>
      </c>
    </row>
    <row r="75" spans="1:11" ht="14.4" customHeight="1" thickBot="1" x14ac:dyDescent="0.35">
      <c r="A75" s="298" t="s">
        <v>237</v>
      </c>
      <c r="B75" s="282">
        <v>25.749168449612</v>
      </c>
      <c r="C75" s="282">
        <v>30.56634</v>
      </c>
      <c r="D75" s="283">
        <v>4.8171715503870001</v>
      </c>
      <c r="E75" s="284">
        <v>1.187080664752</v>
      </c>
      <c r="F75" s="282">
        <v>0</v>
      </c>
      <c r="G75" s="283">
        <v>0</v>
      </c>
      <c r="H75" s="285">
        <v>4.9406564584124654E-324</v>
      </c>
      <c r="I75" s="282">
        <v>84.131129999999999</v>
      </c>
      <c r="J75" s="283">
        <v>84.131129999999999</v>
      </c>
      <c r="K75" s="286" t="s">
        <v>168</v>
      </c>
    </row>
    <row r="76" spans="1:11" ht="14.4" customHeight="1" thickBot="1" x14ac:dyDescent="0.35">
      <c r="A76" s="299" t="s">
        <v>238</v>
      </c>
      <c r="B76" s="277">
        <v>4.9406564584124654E-324</v>
      </c>
      <c r="C76" s="277">
        <v>7.56</v>
      </c>
      <c r="D76" s="278">
        <v>7.56</v>
      </c>
      <c r="E76" s="289" t="s">
        <v>174</v>
      </c>
      <c r="F76" s="277">
        <v>0</v>
      </c>
      <c r="G76" s="278">
        <v>0</v>
      </c>
      <c r="H76" s="280">
        <v>4.9406564584124654E-324</v>
      </c>
      <c r="I76" s="277">
        <v>33.39</v>
      </c>
      <c r="J76" s="278">
        <v>33.39</v>
      </c>
      <c r="K76" s="287" t="s">
        <v>168</v>
      </c>
    </row>
    <row r="77" spans="1:11" ht="14.4" customHeight="1" thickBot="1" x14ac:dyDescent="0.35">
      <c r="A77" s="299" t="s">
        <v>239</v>
      </c>
      <c r="B77" s="277">
        <v>25.749168449612</v>
      </c>
      <c r="C77" s="277">
        <v>23.006340000000002</v>
      </c>
      <c r="D77" s="278">
        <v>-2.7428284496119999</v>
      </c>
      <c r="E77" s="279">
        <v>0.89347895039799996</v>
      </c>
      <c r="F77" s="277">
        <v>0</v>
      </c>
      <c r="G77" s="278">
        <v>0</v>
      </c>
      <c r="H77" s="280">
        <v>4.9406564584124654E-324</v>
      </c>
      <c r="I77" s="277">
        <v>21.701129999999999</v>
      </c>
      <c r="J77" s="278">
        <v>21.701129999999999</v>
      </c>
      <c r="K77" s="287" t="s">
        <v>168</v>
      </c>
    </row>
    <row r="78" spans="1:11" ht="14.4" customHeight="1" thickBot="1" x14ac:dyDescent="0.35">
      <c r="A78" s="299" t="s">
        <v>240</v>
      </c>
      <c r="B78" s="277">
        <v>4.9406564584124654E-324</v>
      </c>
      <c r="C78" s="277">
        <v>4.9406564584124654E-324</v>
      </c>
      <c r="D78" s="278">
        <v>0</v>
      </c>
      <c r="E78" s="279">
        <v>1</v>
      </c>
      <c r="F78" s="277">
        <v>4.9406564584124654E-324</v>
      </c>
      <c r="G78" s="278">
        <v>0</v>
      </c>
      <c r="H78" s="280">
        <v>4.9406564584124654E-324</v>
      </c>
      <c r="I78" s="277">
        <v>29.04</v>
      </c>
      <c r="J78" s="278">
        <v>29.04</v>
      </c>
      <c r="K78" s="287" t="s">
        <v>174</v>
      </c>
    </row>
    <row r="79" spans="1:11" ht="14.4" customHeight="1" thickBot="1" x14ac:dyDescent="0.35">
      <c r="A79" s="296" t="s">
        <v>51</v>
      </c>
      <c r="B79" s="277">
        <v>13143.9991685846</v>
      </c>
      <c r="C79" s="277">
        <v>15874.05053</v>
      </c>
      <c r="D79" s="278">
        <v>2730.0513614154402</v>
      </c>
      <c r="E79" s="279">
        <v>1.2077032512250001</v>
      </c>
      <c r="F79" s="277">
        <v>14061.9965391118</v>
      </c>
      <c r="G79" s="278">
        <v>10546.497404333801</v>
      </c>
      <c r="H79" s="280">
        <v>1291.84491</v>
      </c>
      <c r="I79" s="277">
        <v>11795.8038</v>
      </c>
      <c r="J79" s="278">
        <v>1249.3063956661699</v>
      </c>
      <c r="K79" s="281">
        <v>0.83884274663199998</v>
      </c>
    </row>
    <row r="80" spans="1:11" ht="14.4" customHeight="1" thickBot="1" x14ac:dyDescent="0.35">
      <c r="A80" s="301" t="s">
        <v>241</v>
      </c>
      <c r="B80" s="282">
        <v>9734.9994138443908</v>
      </c>
      <c r="C80" s="282">
        <v>11778.43</v>
      </c>
      <c r="D80" s="283">
        <v>2043.4305861556099</v>
      </c>
      <c r="E80" s="284">
        <v>1.2099055684840001</v>
      </c>
      <c r="F80" s="282">
        <v>10742.9999999994</v>
      </c>
      <c r="G80" s="283">
        <v>8057.2499999995598</v>
      </c>
      <c r="H80" s="285">
        <v>960.48900000000003</v>
      </c>
      <c r="I80" s="282">
        <v>8776.1350000000002</v>
      </c>
      <c r="J80" s="283">
        <v>718.88500000044303</v>
      </c>
      <c r="K80" s="288">
        <v>0.816916596853</v>
      </c>
    </row>
    <row r="81" spans="1:11" ht="14.4" customHeight="1" thickBot="1" x14ac:dyDescent="0.35">
      <c r="A81" s="298" t="s">
        <v>242</v>
      </c>
      <c r="B81" s="282">
        <v>9704.9994156507291</v>
      </c>
      <c r="C81" s="282">
        <v>10618.402</v>
      </c>
      <c r="D81" s="283">
        <v>913.40258434927296</v>
      </c>
      <c r="E81" s="284">
        <v>1.0941167067840001</v>
      </c>
      <c r="F81" s="282">
        <v>9482.9999999994798</v>
      </c>
      <c r="G81" s="283">
        <v>7112.2499999996098</v>
      </c>
      <c r="H81" s="285">
        <v>866.08100000000002</v>
      </c>
      <c r="I81" s="282">
        <v>7809.1750000000002</v>
      </c>
      <c r="J81" s="283">
        <v>696.92500000039001</v>
      </c>
      <c r="K81" s="288">
        <v>0.82349203838399998</v>
      </c>
    </row>
    <row r="82" spans="1:11" ht="14.4" customHeight="1" thickBot="1" x14ac:dyDescent="0.35">
      <c r="A82" s="299" t="s">
        <v>243</v>
      </c>
      <c r="B82" s="277">
        <v>9704.9994156507291</v>
      </c>
      <c r="C82" s="277">
        <v>10618.402</v>
      </c>
      <c r="D82" s="278">
        <v>913.40258434927296</v>
      </c>
      <c r="E82" s="279">
        <v>1.0941167067840001</v>
      </c>
      <c r="F82" s="277">
        <v>9482.9999999994798</v>
      </c>
      <c r="G82" s="278">
        <v>7112.2499999996098</v>
      </c>
      <c r="H82" s="280">
        <v>866.08100000000002</v>
      </c>
      <c r="I82" s="277">
        <v>7809.1750000000002</v>
      </c>
      <c r="J82" s="278">
        <v>696.92500000039001</v>
      </c>
      <c r="K82" s="281">
        <v>0.82349203838399998</v>
      </c>
    </row>
    <row r="83" spans="1:11" ht="14.4" customHeight="1" thickBot="1" x14ac:dyDescent="0.35">
      <c r="A83" s="298" t="s">
        <v>244</v>
      </c>
      <c r="B83" s="282">
        <v>4.9406564584124654E-324</v>
      </c>
      <c r="C83" s="282">
        <v>4.9406564584124654E-324</v>
      </c>
      <c r="D83" s="283">
        <v>0</v>
      </c>
      <c r="E83" s="284">
        <v>1</v>
      </c>
      <c r="F83" s="282">
        <v>4.9406564584124654E-324</v>
      </c>
      <c r="G83" s="283">
        <v>0</v>
      </c>
      <c r="H83" s="285">
        <v>4.9406564584124654E-324</v>
      </c>
      <c r="I83" s="282">
        <v>0.57099999999999995</v>
      </c>
      <c r="J83" s="283">
        <v>0.57099999999999995</v>
      </c>
      <c r="K83" s="286" t="s">
        <v>174</v>
      </c>
    </row>
    <row r="84" spans="1:11" ht="14.4" customHeight="1" thickBot="1" x14ac:dyDescent="0.35">
      <c r="A84" s="299" t="s">
        <v>245</v>
      </c>
      <c r="B84" s="277">
        <v>4.9406564584124654E-324</v>
      </c>
      <c r="C84" s="277">
        <v>4.9406564584124654E-324</v>
      </c>
      <c r="D84" s="278">
        <v>0</v>
      </c>
      <c r="E84" s="279">
        <v>1</v>
      </c>
      <c r="F84" s="277">
        <v>4.9406564584124654E-324</v>
      </c>
      <c r="G84" s="278">
        <v>0</v>
      </c>
      <c r="H84" s="280">
        <v>4.9406564584124654E-324</v>
      </c>
      <c r="I84" s="277">
        <v>0.57099999999999995</v>
      </c>
      <c r="J84" s="278">
        <v>0.57099999999999995</v>
      </c>
      <c r="K84" s="287" t="s">
        <v>174</v>
      </c>
    </row>
    <row r="85" spans="1:11" ht="14.4" customHeight="1" thickBot="1" x14ac:dyDescent="0.35">
      <c r="A85" s="298" t="s">
        <v>246</v>
      </c>
      <c r="B85" s="282">
        <v>4.9406564584124654E-324</v>
      </c>
      <c r="C85" s="282">
        <v>-1.1990000000000001</v>
      </c>
      <c r="D85" s="283">
        <v>-1.1990000000000001</v>
      </c>
      <c r="E85" s="290" t="s">
        <v>174</v>
      </c>
      <c r="F85" s="282">
        <v>0</v>
      </c>
      <c r="G85" s="283">
        <v>0</v>
      </c>
      <c r="H85" s="285">
        <v>4.9406564584124654E-324</v>
      </c>
      <c r="I85" s="282">
        <v>4.4465908125712189E-323</v>
      </c>
      <c r="J85" s="283">
        <v>4.4465908125712189E-323</v>
      </c>
      <c r="K85" s="286" t="s">
        <v>168</v>
      </c>
    </row>
    <row r="86" spans="1:11" ht="14.4" customHeight="1" thickBot="1" x14ac:dyDescent="0.35">
      <c r="A86" s="299" t="s">
        <v>247</v>
      </c>
      <c r="B86" s="277">
        <v>4.9406564584124654E-324</v>
      </c>
      <c r="C86" s="277">
        <v>-1.1990000000000001</v>
      </c>
      <c r="D86" s="278">
        <v>-1.1990000000000001</v>
      </c>
      <c r="E86" s="289" t="s">
        <v>174</v>
      </c>
      <c r="F86" s="277">
        <v>0</v>
      </c>
      <c r="G86" s="278">
        <v>0</v>
      </c>
      <c r="H86" s="280">
        <v>4.9406564584124654E-324</v>
      </c>
      <c r="I86" s="277">
        <v>4.4465908125712189E-323</v>
      </c>
      <c r="J86" s="278">
        <v>4.4465908125712189E-323</v>
      </c>
      <c r="K86" s="287" t="s">
        <v>168</v>
      </c>
    </row>
    <row r="87" spans="1:11" ht="14.4" customHeight="1" thickBot="1" x14ac:dyDescent="0.35">
      <c r="A87" s="298" t="s">
        <v>248</v>
      </c>
      <c r="B87" s="282">
        <v>4.9406564584124654E-324</v>
      </c>
      <c r="C87" s="282">
        <v>0</v>
      </c>
      <c r="D87" s="283">
        <v>-4.9406564584124654E-324</v>
      </c>
      <c r="E87" s="284">
        <v>0</v>
      </c>
      <c r="F87" s="282">
        <v>0</v>
      </c>
      <c r="G87" s="283">
        <v>0</v>
      </c>
      <c r="H87" s="285">
        <v>0.82799999999999996</v>
      </c>
      <c r="I87" s="282">
        <v>0.82799999999999996</v>
      </c>
      <c r="J87" s="283">
        <v>0.82799999999999996</v>
      </c>
      <c r="K87" s="286" t="s">
        <v>168</v>
      </c>
    </row>
    <row r="88" spans="1:11" ht="14.4" customHeight="1" thickBot="1" x14ac:dyDescent="0.35">
      <c r="A88" s="299" t="s">
        <v>249</v>
      </c>
      <c r="B88" s="277">
        <v>4.9406564584124654E-324</v>
      </c>
      <c r="C88" s="277">
        <v>0</v>
      </c>
      <c r="D88" s="278">
        <v>-4.9406564584124654E-324</v>
      </c>
      <c r="E88" s="279">
        <v>0</v>
      </c>
      <c r="F88" s="277">
        <v>0</v>
      </c>
      <c r="G88" s="278">
        <v>0</v>
      </c>
      <c r="H88" s="280">
        <v>0.82799999999999996</v>
      </c>
      <c r="I88" s="277">
        <v>0.82799999999999996</v>
      </c>
      <c r="J88" s="278">
        <v>0.82799999999999996</v>
      </c>
      <c r="K88" s="287" t="s">
        <v>168</v>
      </c>
    </row>
    <row r="89" spans="1:11" ht="14.4" customHeight="1" thickBot="1" x14ac:dyDescent="0.35">
      <c r="A89" s="298" t="s">
        <v>250</v>
      </c>
      <c r="B89" s="282">
        <v>4.9406564584124654E-324</v>
      </c>
      <c r="C89" s="282">
        <v>1116.47</v>
      </c>
      <c r="D89" s="283">
        <v>1116.47</v>
      </c>
      <c r="E89" s="290" t="s">
        <v>174</v>
      </c>
      <c r="F89" s="282">
        <v>1259.99999999993</v>
      </c>
      <c r="G89" s="283">
        <v>944.99999999994805</v>
      </c>
      <c r="H89" s="285">
        <v>93.58</v>
      </c>
      <c r="I89" s="282">
        <v>932.94</v>
      </c>
      <c r="J89" s="283">
        <v>-12.059999999947999</v>
      </c>
      <c r="K89" s="288">
        <v>0.740428571428</v>
      </c>
    </row>
    <row r="90" spans="1:11" ht="14.4" customHeight="1" thickBot="1" x14ac:dyDescent="0.35">
      <c r="A90" s="299" t="s">
        <v>251</v>
      </c>
      <c r="B90" s="277">
        <v>4.9406564584124654E-324</v>
      </c>
      <c r="C90" s="277">
        <v>1116.47</v>
      </c>
      <c r="D90" s="278">
        <v>1116.47</v>
      </c>
      <c r="E90" s="289" t="s">
        <v>174</v>
      </c>
      <c r="F90" s="277">
        <v>1259.99999999993</v>
      </c>
      <c r="G90" s="278">
        <v>944.99999999994805</v>
      </c>
      <c r="H90" s="280">
        <v>93.58</v>
      </c>
      <c r="I90" s="277">
        <v>932.94</v>
      </c>
      <c r="J90" s="278">
        <v>-12.059999999947999</v>
      </c>
      <c r="K90" s="281">
        <v>0.740428571428</v>
      </c>
    </row>
    <row r="91" spans="1:11" ht="14.4" customHeight="1" thickBot="1" x14ac:dyDescent="0.35">
      <c r="A91" s="298" t="s">
        <v>252</v>
      </c>
      <c r="B91" s="282">
        <v>29.999998193665</v>
      </c>
      <c r="C91" s="282">
        <v>44.756999999999998</v>
      </c>
      <c r="D91" s="283">
        <v>14.757001806333999</v>
      </c>
      <c r="E91" s="284">
        <v>1.491900089829</v>
      </c>
      <c r="F91" s="282">
        <v>0</v>
      </c>
      <c r="G91" s="283">
        <v>0</v>
      </c>
      <c r="H91" s="285">
        <v>4.9406564584124654E-324</v>
      </c>
      <c r="I91" s="282">
        <v>32.621000000000002</v>
      </c>
      <c r="J91" s="283">
        <v>32.621000000000002</v>
      </c>
      <c r="K91" s="286" t="s">
        <v>168</v>
      </c>
    </row>
    <row r="92" spans="1:11" ht="14.4" customHeight="1" thickBot="1" x14ac:dyDescent="0.35">
      <c r="A92" s="299" t="s">
        <v>253</v>
      </c>
      <c r="B92" s="277">
        <v>29.999998193665</v>
      </c>
      <c r="C92" s="277">
        <v>44.756999999999998</v>
      </c>
      <c r="D92" s="278">
        <v>14.757001806333999</v>
      </c>
      <c r="E92" s="279">
        <v>1.491900089829</v>
      </c>
      <c r="F92" s="277">
        <v>0</v>
      </c>
      <c r="G92" s="278">
        <v>0</v>
      </c>
      <c r="H92" s="280">
        <v>4.9406564584124654E-324</v>
      </c>
      <c r="I92" s="277">
        <v>32.621000000000002</v>
      </c>
      <c r="J92" s="278">
        <v>32.621000000000002</v>
      </c>
      <c r="K92" s="287" t="s">
        <v>168</v>
      </c>
    </row>
    <row r="93" spans="1:11" ht="14.4" customHeight="1" thickBot="1" x14ac:dyDescent="0.35">
      <c r="A93" s="297" t="s">
        <v>254</v>
      </c>
      <c r="B93" s="277">
        <v>3310.9997206408598</v>
      </c>
      <c r="C93" s="277">
        <v>3989.0016700000001</v>
      </c>
      <c r="D93" s="278">
        <v>678.00194935913498</v>
      </c>
      <c r="E93" s="279">
        <v>1.2047725782430001</v>
      </c>
      <c r="F93" s="277">
        <v>3223.9965391123601</v>
      </c>
      <c r="G93" s="278">
        <v>2417.99740433427</v>
      </c>
      <c r="H93" s="280">
        <v>322.69549000000001</v>
      </c>
      <c r="I93" s="277">
        <v>2941.25045</v>
      </c>
      <c r="J93" s="278">
        <v>523.25304566573004</v>
      </c>
      <c r="K93" s="281">
        <v>0.91229950600599996</v>
      </c>
    </row>
    <row r="94" spans="1:11" ht="14.4" customHeight="1" thickBot="1" x14ac:dyDescent="0.35">
      <c r="A94" s="298" t="s">
        <v>255</v>
      </c>
      <c r="B94" s="282">
        <v>876.99990719481798</v>
      </c>
      <c r="C94" s="282">
        <v>1055.70236</v>
      </c>
      <c r="D94" s="283">
        <v>178.70245280518199</v>
      </c>
      <c r="E94" s="284">
        <v>1.203765646198</v>
      </c>
      <c r="F94" s="282">
        <v>852.99999343452998</v>
      </c>
      <c r="G94" s="283">
        <v>639.749995075897</v>
      </c>
      <c r="H94" s="285">
        <v>85.280230000000003</v>
      </c>
      <c r="I94" s="282">
        <v>778.45384999999999</v>
      </c>
      <c r="J94" s="283">
        <v>138.70385492410199</v>
      </c>
      <c r="K94" s="288">
        <v>0.91260709963800002</v>
      </c>
    </row>
    <row r="95" spans="1:11" ht="14.4" customHeight="1" thickBot="1" x14ac:dyDescent="0.35">
      <c r="A95" s="299" t="s">
        <v>256</v>
      </c>
      <c r="B95" s="277">
        <v>876.99990719481798</v>
      </c>
      <c r="C95" s="277">
        <v>1055.70236</v>
      </c>
      <c r="D95" s="278">
        <v>178.70245280518199</v>
      </c>
      <c r="E95" s="279">
        <v>1.203765646198</v>
      </c>
      <c r="F95" s="277">
        <v>852.99999343452998</v>
      </c>
      <c r="G95" s="278">
        <v>639.749995075897</v>
      </c>
      <c r="H95" s="280">
        <v>85.280230000000003</v>
      </c>
      <c r="I95" s="277">
        <v>778.45384999999999</v>
      </c>
      <c r="J95" s="278">
        <v>138.70385492410199</v>
      </c>
      <c r="K95" s="281">
        <v>0.91260709963800002</v>
      </c>
    </row>
    <row r="96" spans="1:11" ht="14.4" customHeight="1" thickBot="1" x14ac:dyDescent="0.35">
      <c r="A96" s="298" t="s">
        <v>257</v>
      </c>
      <c r="B96" s="282">
        <v>2433.9998134460502</v>
      </c>
      <c r="C96" s="282">
        <v>2933.7413099999999</v>
      </c>
      <c r="D96" s="283">
        <v>499.74149655395303</v>
      </c>
      <c r="E96" s="284">
        <v>1.205316982274</v>
      </c>
      <c r="F96" s="282">
        <v>2370.99654567783</v>
      </c>
      <c r="G96" s="283">
        <v>1778.24740925837</v>
      </c>
      <c r="H96" s="285">
        <v>237.41525999999999</v>
      </c>
      <c r="I96" s="282">
        <v>2162.7966000000001</v>
      </c>
      <c r="J96" s="283">
        <v>384.549190741627</v>
      </c>
      <c r="K96" s="288">
        <v>0.912188844788</v>
      </c>
    </row>
    <row r="97" spans="1:11" ht="14.4" customHeight="1" thickBot="1" x14ac:dyDescent="0.35">
      <c r="A97" s="299" t="s">
        <v>258</v>
      </c>
      <c r="B97" s="277">
        <v>2433.9998134460502</v>
      </c>
      <c r="C97" s="277">
        <v>2933.7413099999999</v>
      </c>
      <c r="D97" s="278">
        <v>499.74149655395303</v>
      </c>
      <c r="E97" s="279">
        <v>1.205316982274</v>
      </c>
      <c r="F97" s="277">
        <v>2370.99654567783</v>
      </c>
      <c r="G97" s="278">
        <v>1778.24740925837</v>
      </c>
      <c r="H97" s="280">
        <v>237.41525999999999</v>
      </c>
      <c r="I97" s="277">
        <v>2162.7966000000001</v>
      </c>
      <c r="J97" s="278">
        <v>384.549190741627</v>
      </c>
      <c r="K97" s="281">
        <v>0.912188844788</v>
      </c>
    </row>
    <row r="98" spans="1:11" ht="14.4" customHeight="1" thickBot="1" x14ac:dyDescent="0.35">
      <c r="A98" s="298" t="s">
        <v>259</v>
      </c>
      <c r="B98" s="282">
        <v>4.9406564584124654E-324</v>
      </c>
      <c r="C98" s="282">
        <v>-0.11700000000000001</v>
      </c>
      <c r="D98" s="283">
        <v>-0.11700000000000001</v>
      </c>
      <c r="E98" s="290" t="s">
        <v>174</v>
      </c>
      <c r="F98" s="282">
        <v>0</v>
      </c>
      <c r="G98" s="283">
        <v>0</v>
      </c>
      <c r="H98" s="285">
        <v>4.9406564584124654E-324</v>
      </c>
      <c r="I98" s="282">
        <v>4.4465908125712189E-323</v>
      </c>
      <c r="J98" s="283">
        <v>4.4465908125712189E-323</v>
      </c>
      <c r="K98" s="286" t="s">
        <v>168</v>
      </c>
    </row>
    <row r="99" spans="1:11" ht="14.4" customHeight="1" thickBot="1" x14ac:dyDescent="0.35">
      <c r="A99" s="299" t="s">
        <v>260</v>
      </c>
      <c r="B99" s="277">
        <v>4.9406564584124654E-324</v>
      </c>
      <c r="C99" s="277">
        <v>-0.11700000000000001</v>
      </c>
      <c r="D99" s="278">
        <v>-0.11700000000000001</v>
      </c>
      <c r="E99" s="289" t="s">
        <v>174</v>
      </c>
      <c r="F99" s="277">
        <v>0</v>
      </c>
      <c r="G99" s="278">
        <v>0</v>
      </c>
      <c r="H99" s="280">
        <v>4.9406564584124654E-324</v>
      </c>
      <c r="I99" s="277">
        <v>4.4465908125712189E-323</v>
      </c>
      <c r="J99" s="278">
        <v>4.4465908125712189E-323</v>
      </c>
      <c r="K99" s="287" t="s">
        <v>168</v>
      </c>
    </row>
    <row r="100" spans="1:11" ht="14.4" customHeight="1" thickBot="1" x14ac:dyDescent="0.35">
      <c r="A100" s="298" t="s">
        <v>261</v>
      </c>
      <c r="B100" s="282">
        <v>4.9406564584124654E-324</v>
      </c>
      <c r="C100" s="282">
        <v>-0.32500000000000001</v>
      </c>
      <c r="D100" s="283">
        <v>-0.32500000000000001</v>
      </c>
      <c r="E100" s="290" t="s">
        <v>174</v>
      </c>
      <c r="F100" s="282">
        <v>0</v>
      </c>
      <c r="G100" s="283">
        <v>0</v>
      </c>
      <c r="H100" s="285">
        <v>4.9406564584124654E-324</v>
      </c>
      <c r="I100" s="282">
        <v>4.4465908125712189E-323</v>
      </c>
      <c r="J100" s="283">
        <v>4.4465908125712189E-323</v>
      </c>
      <c r="K100" s="286" t="s">
        <v>168</v>
      </c>
    </row>
    <row r="101" spans="1:11" ht="14.4" customHeight="1" thickBot="1" x14ac:dyDescent="0.35">
      <c r="A101" s="299" t="s">
        <v>262</v>
      </c>
      <c r="B101" s="277">
        <v>4.9406564584124654E-324</v>
      </c>
      <c r="C101" s="277">
        <v>-0.32500000000000001</v>
      </c>
      <c r="D101" s="278">
        <v>-0.32500000000000001</v>
      </c>
      <c r="E101" s="289" t="s">
        <v>174</v>
      </c>
      <c r="F101" s="277">
        <v>0</v>
      </c>
      <c r="G101" s="278">
        <v>0</v>
      </c>
      <c r="H101" s="280">
        <v>4.9406564584124654E-324</v>
      </c>
      <c r="I101" s="277">
        <v>4.4465908125712189E-323</v>
      </c>
      <c r="J101" s="278">
        <v>4.4465908125712189E-323</v>
      </c>
      <c r="K101" s="287" t="s">
        <v>168</v>
      </c>
    </row>
    <row r="102" spans="1:11" ht="14.4" customHeight="1" thickBot="1" x14ac:dyDescent="0.35">
      <c r="A102" s="297" t="s">
        <v>263</v>
      </c>
      <c r="B102" s="277">
        <v>98.000034099304003</v>
      </c>
      <c r="C102" s="277">
        <v>106.61886</v>
      </c>
      <c r="D102" s="278">
        <v>8.6188259006950005</v>
      </c>
      <c r="E102" s="279">
        <v>1.0879471724659999</v>
      </c>
      <c r="F102" s="277">
        <v>94.999999999994003</v>
      </c>
      <c r="G102" s="278">
        <v>71.249999999996007</v>
      </c>
      <c r="H102" s="280">
        <v>8.6604200000000002</v>
      </c>
      <c r="I102" s="277">
        <v>78.418350000000004</v>
      </c>
      <c r="J102" s="278">
        <v>7.1683500000029996</v>
      </c>
      <c r="K102" s="281">
        <v>0.82545631578900003</v>
      </c>
    </row>
    <row r="103" spans="1:11" ht="14.4" customHeight="1" thickBot="1" x14ac:dyDescent="0.35">
      <c r="A103" s="298" t="s">
        <v>264</v>
      </c>
      <c r="B103" s="282">
        <v>98.000034099304003</v>
      </c>
      <c r="C103" s="282">
        <v>106.61886</v>
      </c>
      <c r="D103" s="283">
        <v>8.6188259006950005</v>
      </c>
      <c r="E103" s="284">
        <v>1.0879471724659999</v>
      </c>
      <c r="F103" s="282">
        <v>94.999999999994003</v>
      </c>
      <c r="G103" s="283">
        <v>71.249999999996007</v>
      </c>
      <c r="H103" s="285">
        <v>8.6604200000000002</v>
      </c>
      <c r="I103" s="282">
        <v>78.418350000000004</v>
      </c>
      <c r="J103" s="283">
        <v>7.1683500000029996</v>
      </c>
      <c r="K103" s="288">
        <v>0.82545631578900003</v>
      </c>
    </row>
    <row r="104" spans="1:11" ht="14.4" customHeight="1" thickBot="1" x14ac:dyDescent="0.35">
      <c r="A104" s="299" t="s">
        <v>265</v>
      </c>
      <c r="B104" s="277">
        <v>98.000034099304003</v>
      </c>
      <c r="C104" s="277">
        <v>106.61886</v>
      </c>
      <c r="D104" s="278">
        <v>8.6188259006950005</v>
      </c>
      <c r="E104" s="279">
        <v>1.0879471724659999</v>
      </c>
      <c r="F104" s="277">
        <v>94.999999999994003</v>
      </c>
      <c r="G104" s="278">
        <v>71.249999999996007</v>
      </c>
      <c r="H104" s="280">
        <v>8.6604200000000002</v>
      </c>
      <c r="I104" s="277">
        <v>78.418350000000004</v>
      </c>
      <c r="J104" s="278">
        <v>7.1683500000029996</v>
      </c>
      <c r="K104" s="281">
        <v>0.82545631578900003</v>
      </c>
    </row>
    <row r="105" spans="1:11" ht="14.4" customHeight="1" thickBot="1" x14ac:dyDescent="0.35">
      <c r="A105" s="296" t="s">
        <v>266</v>
      </c>
      <c r="B105" s="277">
        <v>50.000036989439003</v>
      </c>
      <c r="C105" s="277">
        <v>63.723999999999997</v>
      </c>
      <c r="D105" s="278">
        <v>13.72396301056</v>
      </c>
      <c r="E105" s="279">
        <v>1.2744790571539999</v>
      </c>
      <c r="F105" s="277">
        <v>47.999999999997002</v>
      </c>
      <c r="G105" s="278">
        <v>35.999999999998003</v>
      </c>
      <c r="H105" s="280">
        <v>8.0299999999999994</v>
      </c>
      <c r="I105" s="277">
        <v>91.975999999999999</v>
      </c>
      <c r="J105" s="278">
        <v>55.976000000002003</v>
      </c>
      <c r="K105" s="281">
        <v>1.916166666666</v>
      </c>
    </row>
    <row r="106" spans="1:11" ht="14.4" customHeight="1" thickBot="1" x14ac:dyDescent="0.35">
      <c r="A106" s="297" t="s">
        <v>267</v>
      </c>
      <c r="B106" s="277">
        <v>50.000036989439003</v>
      </c>
      <c r="C106" s="277">
        <v>63.723999999999997</v>
      </c>
      <c r="D106" s="278">
        <v>13.72396301056</v>
      </c>
      <c r="E106" s="279">
        <v>1.2744790571539999</v>
      </c>
      <c r="F106" s="277">
        <v>47.999999999997002</v>
      </c>
      <c r="G106" s="278">
        <v>35.999999999998003</v>
      </c>
      <c r="H106" s="280">
        <v>8.0299999999999994</v>
      </c>
      <c r="I106" s="277">
        <v>91.975999999999999</v>
      </c>
      <c r="J106" s="278">
        <v>55.976000000002003</v>
      </c>
      <c r="K106" s="281">
        <v>1.916166666666</v>
      </c>
    </row>
    <row r="107" spans="1:11" ht="14.4" customHeight="1" thickBot="1" x14ac:dyDescent="0.35">
      <c r="A107" s="298" t="s">
        <v>268</v>
      </c>
      <c r="B107" s="282">
        <v>4.9406564584124654E-324</v>
      </c>
      <c r="C107" s="282">
        <v>17.724</v>
      </c>
      <c r="D107" s="283">
        <v>17.724</v>
      </c>
      <c r="E107" s="290" t="s">
        <v>174</v>
      </c>
      <c r="F107" s="282">
        <v>0</v>
      </c>
      <c r="G107" s="283">
        <v>0</v>
      </c>
      <c r="H107" s="285">
        <v>5.03</v>
      </c>
      <c r="I107" s="282">
        <v>24.265999999999998</v>
      </c>
      <c r="J107" s="283">
        <v>24.265999999999998</v>
      </c>
      <c r="K107" s="286" t="s">
        <v>168</v>
      </c>
    </row>
    <row r="108" spans="1:11" ht="14.4" customHeight="1" thickBot="1" x14ac:dyDescent="0.35">
      <c r="A108" s="299" t="s">
        <v>269</v>
      </c>
      <c r="B108" s="277">
        <v>4.9406564584124654E-324</v>
      </c>
      <c r="C108" s="277">
        <v>4.75</v>
      </c>
      <c r="D108" s="278">
        <v>4.75</v>
      </c>
      <c r="E108" s="289" t="s">
        <v>174</v>
      </c>
      <c r="F108" s="277">
        <v>0</v>
      </c>
      <c r="G108" s="278">
        <v>0</v>
      </c>
      <c r="H108" s="280">
        <v>4.9406564584124654E-324</v>
      </c>
      <c r="I108" s="277">
        <v>4.4465908125712189E-323</v>
      </c>
      <c r="J108" s="278">
        <v>4.4465908125712189E-323</v>
      </c>
      <c r="K108" s="287" t="s">
        <v>168</v>
      </c>
    </row>
    <row r="109" spans="1:11" ht="14.4" customHeight="1" thickBot="1" x14ac:dyDescent="0.35">
      <c r="A109" s="299" t="s">
        <v>270</v>
      </c>
      <c r="B109" s="277">
        <v>4.9406564584124654E-324</v>
      </c>
      <c r="C109" s="277">
        <v>12.013999999999999</v>
      </c>
      <c r="D109" s="278">
        <v>12.013999999999999</v>
      </c>
      <c r="E109" s="289" t="s">
        <v>174</v>
      </c>
      <c r="F109" s="277">
        <v>0</v>
      </c>
      <c r="G109" s="278">
        <v>0</v>
      </c>
      <c r="H109" s="280">
        <v>5.03</v>
      </c>
      <c r="I109" s="277">
        <v>24.065999999999999</v>
      </c>
      <c r="J109" s="278">
        <v>24.065999999999999</v>
      </c>
      <c r="K109" s="287" t="s">
        <v>168</v>
      </c>
    </row>
    <row r="110" spans="1:11" ht="14.4" customHeight="1" thickBot="1" x14ac:dyDescent="0.35">
      <c r="A110" s="299" t="s">
        <v>271</v>
      </c>
      <c r="B110" s="277">
        <v>4.9406564584124654E-324</v>
      </c>
      <c r="C110" s="277">
        <v>0.96</v>
      </c>
      <c r="D110" s="278">
        <v>0.96</v>
      </c>
      <c r="E110" s="289" t="s">
        <v>174</v>
      </c>
      <c r="F110" s="277">
        <v>0</v>
      </c>
      <c r="G110" s="278">
        <v>0</v>
      </c>
      <c r="H110" s="280">
        <v>4.9406564584124654E-324</v>
      </c>
      <c r="I110" s="277">
        <v>0.2</v>
      </c>
      <c r="J110" s="278">
        <v>0.2</v>
      </c>
      <c r="K110" s="287" t="s">
        <v>168</v>
      </c>
    </row>
    <row r="111" spans="1:11" ht="14.4" customHeight="1" thickBot="1" x14ac:dyDescent="0.35">
      <c r="A111" s="298" t="s">
        <v>272</v>
      </c>
      <c r="B111" s="282">
        <v>50.000036989439003</v>
      </c>
      <c r="C111" s="282">
        <v>46</v>
      </c>
      <c r="D111" s="283">
        <v>-4.0000369894389998</v>
      </c>
      <c r="E111" s="284">
        <v>0.91999931939400004</v>
      </c>
      <c r="F111" s="282">
        <v>47.999999999997002</v>
      </c>
      <c r="G111" s="283">
        <v>35.999999999998003</v>
      </c>
      <c r="H111" s="285">
        <v>3</v>
      </c>
      <c r="I111" s="282">
        <v>24.4</v>
      </c>
      <c r="J111" s="283">
        <v>-11.599999999997999</v>
      </c>
      <c r="K111" s="288">
        <v>0.50833333333300001</v>
      </c>
    </row>
    <row r="112" spans="1:11" ht="14.4" customHeight="1" thickBot="1" x14ac:dyDescent="0.35">
      <c r="A112" s="299" t="s">
        <v>273</v>
      </c>
      <c r="B112" s="277">
        <v>50.000036989439003</v>
      </c>
      <c r="C112" s="277">
        <v>46</v>
      </c>
      <c r="D112" s="278">
        <v>-4.0000369894389998</v>
      </c>
      <c r="E112" s="279">
        <v>0.91999931939400004</v>
      </c>
      <c r="F112" s="277">
        <v>47.999999999997002</v>
      </c>
      <c r="G112" s="278">
        <v>35.999999999998003</v>
      </c>
      <c r="H112" s="280">
        <v>3</v>
      </c>
      <c r="I112" s="277">
        <v>24.4</v>
      </c>
      <c r="J112" s="278">
        <v>-11.599999999997999</v>
      </c>
      <c r="K112" s="281">
        <v>0.50833333333300001</v>
      </c>
    </row>
    <row r="113" spans="1:11" ht="14.4" customHeight="1" thickBot="1" x14ac:dyDescent="0.35">
      <c r="A113" s="298" t="s">
        <v>274</v>
      </c>
      <c r="B113" s="282">
        <v>4.9406564584124654E-324</v>
      </c>
      <c r="C113" s="282">
        <v>4.9406564584124654E-324</v>
      </c>
      <c r="D113" s="283">
        <v>0</v>
      </c>
      <c r="E113" s="284">
        <v>1</v>
      </c>
      <c r="F113" s="282">
        <v>4.9406564584124654E-324</v>
      </c>
      <c r="G113" s="283">
        <v>0</v>
      </c>
      <c r="H113" s="285">
        <v>4.9406564584124654E-324</v>
      </c>
      <c r="I113" s="282">
        <v>5.44</v>
      </c>
      <c r="J113" s="283">
        <v>5.44</v>
      </c>
      <c r="K113" s="286" t="s">
        <v>174</v>
      </c>
    </row>
    <row r="114" spans="1:11" ht="14.4" customHeight="1" thickBot="1" x14ac:dyDescent="0.35">
      <c r="A114" s="299" t="s">
        <v>275</v>
      </c>
      <c r="B114" s="277">
        <v>4.9406564584124654E-324</v>
      </c>
      <c r="C114" s="277">
        <v>4.9406564584124654E-324</v>
      </c>
      <c r="D114" s="278">
        <v>0</v>
      </c>
      <c r="E114" s="279">
        <v>1</v>
      </c>
      <c r="F114" s="277">
        <v>4.9406564584124654E-324</v>
      </c>
      <c r="G114" s="278">
        <v>0</v>
      </c>
      <c r="H114" s="280">
        <v>4.9406564584124654E-324</v>
      </c>
      <c r="I114" s="277">
        <v>5.44</v>
      </c>
      <c r="J114" s="278">
        <v>5.44</v>
      </c>
      <c r="K114" s="287" t="s">
        <v>174</v>
      </c>
    </row>
    <row r="115" spans="1:11" ht="14.4" customHeight="1" thickBot="1" x14ac:dyDescent="0.35">
      <c r="A115" s="298" t="s">
        <v>276</v>
      </c>
      <c r="B115" s="282">
        <v>4.9406564584124654E-324</v>
      </c>
      <c r="C115" s="282">
        <v>4.9406564584124654E-324</v>
      </c>
      <c r="D115" s="283">
        <v>0</v>
      </c>
      <c r="E115" s="284">
        <v>1</v>
      </c>
      <c r="F115" s="282">
        <v>4.9406564584124654E-324</v>
      </c>
      <c r="G115" s="283">
        <v>0</v>
      </c>
      <c r="H115" s="285">
        <v>4.9406564584124654E-324</v>
      </c>
      <c r="I115" s="282">
        <v>32.369999999999997</v>
      </c>
      <c r="J115" s="283">
        <v>32.369999999999997</v>
      </c>
      <c r="K115" s="286" t="s">
        <v>174</v>
      </c>
    </row>
    <row r="116" spans="1:11" ht="14.4" customHeight="1" thickBot="1" x14ac:dyDescent="0.35">
      <c r="A116" s="299" t="s">
        <v>277</v>
      </c>
      <c r="B116" s="277">
        <v>4.9406564584124654E-324</v>
      </c>
      <c r="C116" s="277">
        <v>4.9406564584124654E-324</v>
      </c>
      <c r="D116" s="278">
        <v>0</v>
      </c>
      <c r="E116" s="279">
        <v>1</v>
      </c>
      <c r="F116" s="277">
        <v>4.9406564584124654E-324</v>
      </c>
      <c r="G116" s="278">
        <v>0</v>
      </c>
      <c r="H116" s="280">
        <v>4.9406564584124654E-324</v>
      </c>
      <c r="I116" s="277">
        <v>32.369999999999997</v>
      </c>
      <c r="J116" s="278">
        <v>32.369999999999997</v>
      </c>
      <c r="K116" s="287" t="s">
        <v>174</v>
      </c>
    </row>
    <row r="117" spans="1:11" ht="14.4" customHeight="1" thickBot="1" x14ac:dyDescent="0.35">
      <c r="A117" s="302" t="s">
        <v>278</v>
      </c>
      <c r="B117" s="277">
        <v>4.9406564584124654E-324</v>
      </c>
      <c r="C117" s="277">
        <v>4.9406564584124654E-324</v>
      </c>
      <c r="D117" s="278">
        <v>0</v>
      </c>
      <c r="E117" s="279">
        <v>1</v>
      </c>
      <c r="F117" s="277">
        <v>4.9406564584124654E-324</v>
      </c>
      <c r="G117" s="278">
        <v>0</v>
      </c>
      <c r="H117" s="280">
        <v>4.9406564584124654E-324</v>
      </c>
      <c r="I117" s="277">
        <v>2</v>
      </c>
      <c r="J117" s="278">
        <v>2</v>
      </c>
      <c r="K117" s="287" t="s">
        <v>174</v>
      </c>
    </row>
    <row r="118" spans="1:11" ht="14.4" customHeight="1" thickBot="1" x14ac:dyDescent="0.35">
      <c r="A118" s="299" t="s">
        <v>279</v>
      </c>
      <c r="B118" s="277">
        <v>4.9406564584124654E-324</v>
      </c>
      <c r="C118" s="277">
        <v>4.9406564584124654E-324</v>
      </c>
      <c r="D118" s="278">
        <v>0</v>
      </c>
      <c r="E118" s="279">
        <v>1</v>
      </c>
      <c r="F118" s="277">
        <v>4.9406564584124654E-324</v>
      </c>
      <c r="G118" s="278">
        <v>0</v>
      </c>
      <c r="H118" s="280">
        <v>4.9406564584124654E-324</v>
      </c>
      <c r="I118" s="277">
        <v>2</v>
      </c>
      <c r="J118" s="278">
        <v>2</v>
      </c>
      <c r="K118" s="287" t="s">
        <v>174</v>
      </c>
    </row>
    <row r="119" spans="1:11" ht="14.4" customHeight="1" thickBot="1" x14ac:dyDescent="0.35">
      <c r="A119" s="298" t="s">
        <v>280</v>
      </c>
      <c r="B119" s="282">
        <v>4.9406564584124654E-324</v>
      </c>
      <c r="C119" s="282">
        <v>4.9406564584124654E-324</v>
      </c>
      <c r="D119" s="283">
        <v>0</v>
      </c>
      <c r="E119" s="284">
        <v>1</v>
      </c>
      <c r="F119" s="282">
        <v>4.9406564584124654E-324</v>
      </c>
      <c r="G119" s="283">
        <v>0</v>
      </c>
      <c r="H119" s="285">
        <v>4.9406564584124654E-324</v>
      </c>
      <c r="I119" s="282">
        <v>3.5</v>
      </c>
      <c r="J119" s="283">
        <v>3.5</v>
      </c>
      <c r="K119" s="286" t="s">
        <v>174</v>
      </c>
    </row>
    <row r="120" spans="1:11" ht="14.4" customHeight="1" thickBot="1" x14ac:dyDescent="0.35">
      <c r="A120" s="299" t="s">
        <v>281</v>
      </c>
      <c r="B120" s="277">
        <v>4.9406564584124654E-324</v>
      </c>
      <c r="C120" s="277">
        <v>4.9406564584124654E-324</v>
      </c>
      <c r="D120" s="278">
        <v>0</v>
      </c>
      <c r="E120" s="279">
        <v>1</v>
      </c>
      <c r="F120" s="277">
        <v>4.9406564584124654E-324</v>
      </c>
      <c r="G120" s="278">
        <v>0</v>
      </c>
      <c r="H120" s="280">
        <v>4.9406564584124654E-324</v>
      </c>
      <c r="I120" s="277">
        <v>3.5</v>
      </c>
      <c r="J120" s="278">
        <v>3.5</v>
      </c>
      <c r="K120" s="287" t="s">
        <v>174</v>
      </c>
    </row>
    <row r="121" spans="1:11" ht="14.4" customHeight="1" thickBot="1" x14ac:dyDescent="0.35">
      <c r="A121" s="296" t="s">
        <v>282</v>
      </c>
      <c r="B121" s="277">
        <v>332.99997994968498</v>
      </c>
      <c r="C121" s="277">
        <v>337.964</v>
      </c>
      <c r="D121" s="278">
        <v>4.9640200503149998</v>
      </c>
      <c r="E121" s="279">
        <v>1.014906968015</v>
      </c>
      <c r="F121" s="277">
        <v>1230.99999999993</v>
      </c>
      <c r="G121" s="278">
        <v>923.24999999994998</v>
      </c>
      <c r="H121" s="280">
        <v>28.016999999999999</v>
      </c>
      <c r="I121" s="277">
        <v>325.02816000000001</v>
      </c>
      <c r="J121" s="278">
        <v>-598.22183999995002</v>
      </c>
      <c r="K121" s="281">
        <v>0.26403587327299999</v>
      </c>
    </row>
    <row r="122" spans="1:11" ht="14.4" customHeight="1" thickBot="1" x14ac:dyDescent="0.35">
      <c r="A122" s="297" t="s">
        <v>283</v>
      </c>
      <c r="B122" s="277">
        <v>332.99997994968498</v>
      </c>
      <c r="C122" s="277">
        <v>295.65600000000001</v>
      </c>
      <c r="D122" s="278">
        <v>-37.343979949683998</v>
      </c>
      <c r="E122" s="279">
        <v>0.88785590931400005</v>
      </c>
      <c r="F122" s="277">
        <v>1230.99999999993</v>
      </c>
      <c r="G122" s="278">
        <v>923.24999999994998</v>
      </c>
      <c r="H122" s="280">
        <v>28.016999999999999</v>
      </c>
      <c r="I122" s="277">
        <v>270.53800000000001</v>
      </c>
      <c r="J122" s="278">
        <v>-652.71199999994997</v>
      </c>
      <c r="K122" s="281">
        <v>0.21977091795199999</v>
      </c>
    </row>
    <row r="123" spans="1:11" ht="14.4" customHeight="1" thickBot="1" x14ac:dyDescent="0.35">
      <c r="A123" s="298" t="s">
        <v>284</v>
      </c>
      <c r="B123" s="282">
        <v>332.99997994968498</v>
      </c>
      <c r="C123" s="282">
        <v>295.65600000000001</v>
      </c>
      <c r="D123" s="283">
        <v>-37.343979949683998</v>
      </c>
      <c r="E123" s="284">
        <v>0.88785590931400005</v>
      </c>
      <c r="F123" s="282">
        <v>1230.99999999993</v>
      </c>
      <c r="G123" s="283">
        <v>923.24999999994998</v>
      </c>
      <c r="H123" s="285">
        <v>28.016999999999999</v>
      </c>
      <c r="I123" s="282">
        <v>241.81899999999999</v>
      </c>
      <c r="J123" s="283">
        <v>-681.43099999995002</v>
      </c>
      <c r="K123" s="288">
        <v>0.196441104792</v>
      </c>
    </row>
    <row r="124" spans="1:11" ht="14.4" customHeight="1" thickBot="1" x14ac:dyDescent="0.35">
      <c r="A124" s="299" t="s">
        <v>285</v>
      </c>
      <c r="B124" s="277">
        <v>5.9999996387329997</v>
      </c>
      <c r="C124" s="277">
        <v>6.2530000000000001</v>
      </c>
      <c r="D124" s="278">
        <v>0.25300036126600001</v>
      </c>
      <c r="E124" s="279">
        <v>1.042166729416</v>
      </c>
      <c r="F124" s="277">
        <v>2.9999999999989999</v>
      </c>
      <c r="G124" s="278">
        <v>2.2499999999989999</v>
      </c>
      <c r="H124" s="280">
        <v>0.14199999999999999</v>
      </c>
      <c r="I124" s="277">
        <v>1.5620000000000001</v>
      </c>
      <c r="J124" s="278">
        <v>-0.68799999999899997</v>
      </c>
      <c r="K124" s="281">
        <v>0.52066666666600003</v>
      </c>
    </row>
    <row r="125" spans="1:11" ht="14.4" customHeight="1" thickBot="1" x14ac:dyDescent="0.35">
      <c r="A125" s="299" t="s">
        <v>286</v>
      </c>
      <c r="B125" s="277">
        <v>320.99998067221901</v>
      </c>
      <c r="C125" s="277">
        <v>283.23599999999999</v>
      </c>
      <c r="D125" s="278">
        <v>-37.763980672217997</v>
      </c>
      <c r="E125" s="279">
        <v>0.88235519331400003</v>
      </c>
      <c r="F125" s="277">
        <v>405.99999999997698</v>
      </c>
      <c r="G125" s="278">
        <v>304.499999999983</v>
      </c>
      <c r="H125" s="280">
        <v>27.454000000000001</v>
      </c>
      <c r="I125" s="277">
        <v>236.41499999999999</v>
      </c>
      <c r="J125" s="278">
        <v>-68.084999999982998</v>
      </c>
      <c r="K125" s="281">
        <v>0.58230295566500001</v>
      </c>
    </row>
    <row r="126" spans="1:11" ht="14.4" customHeight="1" thickBot="1" x14ac:dyDescent="0.35">
      <c r="A126" s="299" t="s">
        <v>287</v>
      </c>
      <c r="B126" s="277">
        <v>5.0000396989410003</v>
      </c>
      <c r="C126" s="277">
        <v>4.9080000000000004</v>
      </c>
      <c r="D126" s="278">
        <v>-9.2039698941000003E-2</v>
      </c>
      <c r="E126" s="279">
        <v>0.981592206365</v>
      </c>
      <c r="F126" s="277">
        <v>4.9999999999989999</v>
      </c>
      <c r="G126" s="278">
        <v>3.7499999999989999</v>
      </c>
      <c r="H126" s="280">
        <v>0.39500000000000002</v>
      </c>
      <c r="I126" s="277">
        <v>3.556</v>
      </c>
      <c r="J126" s="278">
        <v>-0.193999999999</v>
      </c>
      <c r="K126" s="281">
        <v>0.71120000000000005</v>
      </c>
    </row>
    <row r="127" spans="1:11" ht="14.4" customHeight="1" thickBot="1" x14ac:dyDescent="0.35">
      <c r="A127" s="299" t="s">
        <v>288</v>
      </c>
      <c r="B127" s="277">
        <v>0.99995993979099995</v>
      </c>
      <c r="C127" s="277">
        <v>1.2589999999999999</v>
      </c>
      <c r="D127" s="278">
        <v>0.25904006020800002</v>
      </c>
      <c r="E127" s="279">
        <v>1.2590504378230001</v>
      </c>
      <c r="F127" s="277">
        <v>0</v>
      </c>
      <c r="G127" s="278">
        <v>0</v>
      </c>
      <c r="H127" s="280">
        <v>2.5999999999999999E-2</v>
      </c>
      <c r="I127" s="277">
        <v>0.28599999999999998</v>
      </c>
      <c r="J127" s="278">
        <v>0.28599999999999998</v>
      </c>
      <c r="K127" s="287" t="s">
        <v>168</v>
      </c>
    </row>
    <row r="128" spans="1:11" ht="14.4" customHeight="1" thickBot="1" x14ac:dyDescent="0.35">
      <c r="A128" s="298" t="s">
        <v>289</v>
      </c>
      <c r="B128" s="282">
        <v>4.9406564584124654E-324</v>
      </c>
      <c r="C128" s="282">
        <v>4.9406564584124654E-324</v>
      </c>
      <c r="D128" s="283">
        <v>0</v>
      </c>
      <c r="E128" s="284">
        <v>1</v>
      </c>
      <c r="F128" s="282">
        <v>4.9406564584124654E-324</v>
      </c>
      <c r="G128" s="283">
        <v>0</v>
      </c>
      <c r="H128" s="285">
        <v>4.9406564584124654E-324</v>
      </c>
      <c r="I128" s="282">
        <v>28.719000000000001</v>
      </c>
      <c r="J128" s="283">
        <v>28.719000000000001</v>
      </c>
      <c r="K128" s="286" t="s">
        <v>174</v>
      </c>
    </row>
    <row r="129" spans="1:11" ht="14.4" customHeight="1" thickBot="1" x14ac:dyDescent="0.35">
      <c r="A129" s="299" t="s">
        <v>290</v>
      </c>
      <c r="B129" s="277">
        <v>4.9406564584124654E-324</v>
      </c>
      <c r="C129" s="277">
        <v>4.9406564584124654E-324</v>
      </c>
      <c r="D129" s="278">
        <v>0</v>
      </c>
      <c r="E129" s="279">
        <v>1</v>
      </c>
      <c r="F129" s="277">
        <v>4.9406564584124654E-324</v>
      </c>
      <c r="G129" s="278">
        <v>0</v>
      </c>
      <c r="H129" s="280">
        <v>4.9406564584124654E-324</v>
      </c>
      <c r="I129" s="277">
        <v>28.719000000000001</v>
      </c>
      <c r="J129" s="278">
        <v>28.719000000000001</v>
      </c>
      <c r="K129" s="287" t="s">
        <v>174</v>
      </c>
    </row>
    <row r="130" spans="1:11" ht="14.4" customHeight="1" thickBot="1" x14ac:dyDescent="0.35">
      <c r="A130" s="297" t="s">
        <v>291</v>
      </c>
      <c r="B130" s="277">
        <v>4.9406564584124654E-324</v>
      </c>
      <c r="C130" s="277">
        <v>4.9406564584124654E-324</v>
      </c>
      <c r="D130" s="278">
        <v>0</v>
      </c>
      <c r="E130" s="279">
        <v>1</v>
      </c>
      <c r="F130" s="277">
        <v>4.9406564584124654E-324</v>
      </c>
      <c r="G130" s="278">
        <v>0</v>
      </c>
      <c r="H130" s="280">
        <v>4.9406564584124654E-324</v>
      </c>
      <c r="I130" s="277">
        <v>2.04</v>
      </c>
      <c r="J130" s="278">
        <v>2.04</v>
      </c>
      <c r="K130" s="287" t="s">
        <v>174</v>
      </c>
    </row>
    <row r="131" spans="1:11" ht="14.4" customHeight="1" thickBot="1" x14ac:dyDescent="0.35">
      <c r="A131" s="298" t="s">
        <v>292</v>
      </c>
      <c r="B131" s="282">
        <v>4.9406564584124654E-324</v>
      </c>
      <c r="C131" s="282">
        <v>4.9406564584124654E-324</v>
      </c>
      <c r="D131" s="283">
        <v>0</v>
      </c>
      <c r="E131" s="284">
        <v>1</v>
      </c>
      <c r="F131" s="282">
        <v>4.9406564584124654E-324</v>
      </c>
      <c r="G131" s="283">
        <v>0</v>
      </c>
      <c r="H131" s="285">
        <v>4.9406564584124654E-324</v>
      </c>
      <c r="I131" s="282">
        <v>2.04</v>
      </c>
      <c r="J131" s="283">
        <v>2.04</v>
      </c>
      <c r="K131" s="286" t="s">
        <v>174</v>
      </c>
    </row>
    <row r="132" spans="1:11" ht="14.4" customHeight="1" thickBot="1" x14ac:dyDescent="0.35">
      <c r="A132" s="299" t="s">
        <v>293</v>
      </c>
      <c r="B132" s="277">
        <v>4.9406564584124654E-324</v>
      </c>
      <c r="C132" s="277">
        <v>4.9406564584124654E-324</v>
      </c>
      <c r="D132" s="278">
        <v>0</v>
      </c>
      <c r="E132" s="279">
        <v>1</v>
      </c>
      <c r="F132" s="277">
        <v>4.9406564584124654E-324</v>
      </c>
      <c r="G132" s="278">
        <v>0</v>
      </c>
      <c r="H132" s="280">
        <v>4.9406564584124654E-324</v>
      </c>
      <c r="I132" s="277">
        <v>2.04</v>
      </c>
      <c r="J132" s="278">
        <v>2.04</v>
      </c>
      <c r="K132" s="287" t="s">
        <v>174</v>
      </c>
    </row>
    <row r="133" spans="1:11" ht="14.4" customHeight="1" thickBot="1" x14ac:dyDescent="0.35">
      <c r="A133" s="297" t="s">
        <v>294</v>
      </c>
      <c r="B133" s="277">
        <v>4.9406564584124654E-324</v>
      </c>
      <c r="C133" s="277">
        <v>42.308</v>
      </c>
      <c r="D133" s="278">
        <v>42.308</v>
      </c>
      <c r="E133" s="289" t="s">
        <v>174</v>
      </c>
      <c r="F133" s="277">
        <v>0</v>
      </c>
      <c r="G133" s="278">
        <v>0</v>
      </c>
      <c r="H133" s="280">
        <v>4.9406564584124654E-324</v>
      </c>
      <c r="I133" s="277">
        <v>52.450159999999997</v>
      </c>
      <c r="J133" s="278">
        <v>52.450159999999997</v>
      </c>
      <c r="K133" s="287" t="s">
        <v>168</v>
      </c>
    </row>
    <row r="134" spans="1:11" ht="14.4" customHeight="1" thickBot="1" x14ac:dyDescent="0.35">
      <c r="A134" s="298" t="s">
        <v>295</v>
      </c>
      <c r="B134" s="282">
        <v>4.9406564584124654E-324</v>
      </c>
      <c r="C134" s="282">
        <v>4.9406564584124654E-324</v>
      </c>
      <c r="D134" s="283">
        <v>0</v>
      </c>
      <c r="E134" s="284">
        <v>1</v>
      </c>
      <c r="F134" s="282">
        <v>4.9406564584124654E-324</v>
      </c>
      <c r="G134" s="283">
        <v>0</v>
      </c>
      <c r="H134" s="285">
        <v>4.9406564584124654E-324</v>
      </c>
      <c r="I134" s="282">
        <v>38.672159999999998</v>
      </c>
      <c r="J134" s="283">
        <v>38.672159999999998</v>
      </c>
      <c r="K134" s="286" t="s">
        <v>174</v>
      </c>
    </row>
    <row r="135" spans="1:11" ht="14.4" customHeight="1" thickBot="1" x14ac:dyDescent="0.35">
      <c r="A135" s="299" t="s">
        <v>296</v>
      </c>
      <c r="B135" s="277">
        <v>4.9406564584124654E-324</v>
      </c>
      <c r="C135" s="277">
        <v>4.9406564584124654E-324</v>
      </c>
      <c r="D135" s="278">
        <v>0</v>
      </c>
      <c r="E135" s="279">
        <v>1</v>
      </c>
      <c r="F135" s="277">
        <v>4.9406564584124654E-324</v>
      </c>
      <c r="G135" s="278">
        <v>0</v>
      </c>
      <c r="H135" s="280">
        <v>4.9406564584124654E-324</v>
      </c>
      <c r="I135" s="277">
        <v>38.672159999999998</v>
      </c>
      <c r="J135" s="278">
        <v>38.672159999999998</v>
      </c>
      <c r="K135" s="287" t="s">
        <v>174</v>
      </c>
    </row>
    <row r="136" spans="1:11" ht="14.4" customHeight="1" thickBot="1" x14ac:dyDescent="0.35">
      <c r="A136" s="298" t="s">
        <v>297</v>
      </c>
      <c r="B136" s="282">
        <v>4.9406564584124654E-324</v>
      </c>
      <c r="C136" s="282">
        <v>13.99</v>
      </c>
      <c r="D136" s="283">
        <v>13.99</v>
      </c>
      <c r="E136" s="290" t="s">
        <v>174</v>
      </c>
      <c r="F136" s="282">
        <v>0</v>
      </c>
      <c r="G136" s="283">
        <v>0</v>
      </c>
      <c r="H136" s="285">
        <v>4.9406564584124654E-324</v>
      </c>
      <c r="I136" s="282">
        <v>13.778</v>
      </c>
      <c r="J136" s="283">
        <v>13.778</v>
      </c>
      <c r="K136" s="286" t="s">
        <v>168</v>
      </c>
    </row>
    <row r="137" spans="1:11" ht="14.4" customHeight="1" thickBot="1" x14ac:dyDescent="0.35">
      <c r="A137" s="299" t="s">
        <v>298</v>
      </c>
      <c r="B137" s="277">
        <v>4.9406564584124654E-324</v>
      </c>
      <c r="C137" s="277">
        <v>3.6</v>
      </c>
      <c r="D137" s="278">
        <v>3.6</v>
      </c>
      <c r="E137" s="289" t="s">
        <v>174</v>
      </c>
      <c r="F137" s="277">
        <v>0</v>
      </c>
      <c r="G137" s="278">
        <v>0</v>
      </c>
      <c r="H137" s="280">
        <v>4.9406564584124654E-324</v>
      </c>
      <c r="I137" s="277">
        <v>13.778</v>
      </c>
      <c r="J137" s="278">
        <v>13.778</v>
      </c>
      <c r="K137" s="287" t="s">
        <v>168</v>
      </c>
    </row>
    <row r="138" spans="1:11" ht="14.4" customHeight="1" thickBot="1" x14ac:dyDescent="0.35">
      <c r="A138" s="299" t="s">
        <v>299</v>
      </c>
      <c r="B138" s="277">
        <v>4.9406564584124654E-324</v>
      </c>
      <c r="C138" s="277">
        <v>10.39</v>
      </c>
      <c r="D138" s="278">
        <v>10.39</v>
      </c>
      <c r="E138" s="289" t="s">
        <v>174</v>
      </c>
      <c r="F138" s="277">
        <v>0</v>
      </c>
      <c r="G138" s="278">
        <v>0</v>
      </c>
      <c r="H138" s="280">
        <v>4.9406564584124654E-324</v>
      </c>
      <c r="I138" s="277">
        <v>4.4465908125712189E-323</v>
      </c>
      <c r="J138" s="278">
        <v>4.4465908125712189E-323</v>
      </c>
      <c r="K138" s="287" t="s">
        <v>168</v>
      </c>
    </row>
    <row r="139" spans="1:11" ht="14.4" customHeight="1" thickBot="1" x14ac:dyDescent="0.35">
      <c r="A139" s="298" t="s">
        <v>300</v>
      </c>
      <c r="B139" s="282">
        <v>4.9406564584124654E-324</v>
      </c>
      <c r="C139" s="282">
        <v>28.318000000000001</v>
      </c>
      <c r="D139" s="283">
        <v>28.318000000000001</v>
      </c>
      <c r="E139" s="290" t="s">
        <v>174</v>
      </c>
      <c r="F139" s="282">
        <v>0</v>
      </c>
      <c r="G139" s="283">
        <v>0</v>
      </c>
      <c r="H139" s="285">
        <v>4.9406564584124654E-324</v>
      </c>
      <c r="I139" s="282">
        <v>4.4465908125712189E-323</v>
      </c>
      <c r="J139" s="283">
        <v>4.4465908125712189E-323</v>
      </c>
      <c r="K139" s="286" t="s">
        <v>168</v>
      </c>
    </row>
    <row r="140" spans="1:11" ht="14.4" customHeight="1" thickBot="1" x14ac:dyDescent="0.35">
      <c r="A140" s="299" t="s">
        <v>301</v>
      </c>
      <c r="B140" s="277">
        <v>4.9406564584124654E-324</v>
      </c>
      <c r="C140" s="277">
        <v>10.39</v>
      </c>
      <c r="D140" s="278">
        <v>10.39</v>
      </c>
      <c r="E140" s="289" t="s">
        <v>174</v>
      </c>
      <c r="F140" s="277">
        <v>0</v>
      </c>
      <c r="G140" s="278">
        <v>0</v>
      </c>
      <c r="H140" s="280">
        <v>4.9406564584124654E-324</v>
      </c>
      <c r="I140" s="277">
        <v>4.4465908125712189E-323</v>
      </c>
      <c r="J140" s="278">
        <v>4.4465908125712189E-323</v>
      </c>
      <c r="K140" s="287" t="s">
        <v>168</v>
      </c>
    </row>
    <row r="141" spans="1:11" ht="14.4" customHeight="1" thickBot="1" x14ac:dyDescent="0.35">
      <c r="A141" s="299" t="s">
        <v>302</v>
      </c>
      <c r="B141" s="277">
        <v>4.9406564584124654E-324</v>
      </c>
      <c r="C141" s="277">
        <v>17.928000000000001</v>
      </c>
      <c r="D141" s="278">
        <v>17.928000000000001</v>
      </c>
      <c r="E141" s="289" t="s">
        <v>174</v>
      </c>
      <c r="F141" s="277">
        <v>0</v>
      </c>
      <c r="G141" s="278">
        <v>0</v>
      </c>
      <c r="H141" s="280">
        <v>4.9406564584124654E-324</v>
      </c>
      <c r="I141" s="277">
        <v>4.4465908125712189E-323</v>
      </c>
      <c r="J141" s="278">
        <v>4.4465908125712189E-323</v>
      </c>
      <c r="K141" s="287" t="s">
        <v>168</v>
      </c>
    </row>
    <row r="142" spans="1:11" ht="14.4" customHeight="1" thickBot="1" x14ac:dyDescent="0.35">
      <c r="A142" s="296" t="s">
        <v>303</v>
      </c>
      <c r="B142" s="277">
        <v>4.9406564584124654E-324</v>
      </c>
      <c r="C142" s="277">
        <v>0.15345</v>
      </c>
      <c r="D142" s="278">
        <v>0.15345</v>
      </c>
      <c r="E142" s="289" t="s">
        <v>174</v>
      </c>
      <c r="F142" s="277">
        <v>0</v>
      </c>
      <c r="G142" s="278">
        <v>0</v>
      </c>
      <c r="H142" s="280">
        <v>4.9406564584124654E-324</v>
      </c>
      <c r="I142" s="277">
        <v>0.22774</v>
      </c>
      <c r="J142" s="278">
        <v>0.22774</v>
      </c>
      <c r="K142" s="287" t="s">
        <v>168</v>
      </c>
    </row>
    <row r="143" spans="1:11" ht="14.4" customHeight="1" thickBot="1" x14ac:dyDescent="0.35">
      <c r="A143" s="297" t="s">
        <v>304</v>
      </c>
      <c r="B143" s="277">
        <v>4.9406564584124654E-324</v>
      </c>
      <c r="C143" s="277">
        <v>0.15345</v>
      </c>
      <c r="D143" s="278">
        <v>0.15345</v>
      </c>
      <c r="E143" s="289" t="s">
        <v>174</v>
      </c>
      <c r="F143" s="277">
        <v>0</v>
      </c>
      <c r="G143" s="278">
        <v>0</v>
      </c>
      <c r="H143" s="280">
        <v>4.9406564584124654E-324</v>
      </c>
      <c r="I143" s="277">
        <v>0.22774</v>
      </c>
      <c r="J143" s="278">
        <v>0.22774</v>
      </c>
      <c r="K143" s="287" t="s">
        <v>168</v>
      </c>
    </row>
    <row r="144" spans="1:11" ht="14.4" customHeight="1" thickBot="1" x14ac:dyDescent="0.35">
      <c r="A144" s="298" t="s">
        <v>305</v>
      </c>
      <c r="B144" s="282">
        <v>4.9406564584124654E-324</v>
      </c>
      <c r="C144" s="282">
        <v>0.15345</v>
      </c>
      <c r="D144" s="283">
        <v>0.15345</v>
      </c>
      <c r="E144" s="290" t="s">
        <v>174</v>
      </c>
      <c r="F144" s="282">
        <v>0</v>
      </c>
      <c r="G144" s="283">
        <v>0</v>
      </c>
      <c r="H144" s="285">
        <v>4.9406564584124654E-324</v>
      </c>
      <c r="I144" s="282">
        <v>0.22774</v>
      </c>
      <c r="J144" s="283">
        <v>0.22774</v>
      </c>
      <c r="K144" s="286" t="s">
        <v>168</v>
      </c>
    </row>
    <row r="145" spans="1:11" ht="14.4" customHeight="1" thickBot="1" x14ac:dyDescent="0.35">
      <c r="A145" s="299" t="s">
        <v>306</v>
      </c>
      <c r="B145" s="277">
        <v>4.9406564584124654E-324</v>
      </c>
      <c r="C145" s="277">
        <v>0.15345</v>
      </c>
      <c r="D145" s="278">
        <v>0.15345</v>
      </c>
      <c r="E145" s="289" t="s">
        <v>174</v>
      </c>
      <c r="F145" s="277">
        <v>0</v>
      </c>
      <c r="G145" s="278">
        <v>0</v>
      </c>
      <c r="H145" s="280">
        <v>4.9406564584124654E-324</v>
      </c>
      <c r="I145" s="277">
        <v>0.22774</v>
      </c>
      <c r="J145" s="278">
        <v>0.22774</v>
      </c>
      <c r="K145" s="287" t="s">
        <v>168</v>
      </c>
    </row>
    <row r="146" spans="1:11" ht="14.4" customHeight="1" thickBot="1" x14ac:dyDescent="0.35">
      <c r="A146" s="295" t="s">
        <v>307</v>
      </c>
      <c r="B146" s="277">
        <v>37082.7524344825</v>
      </c>
      <c r="C146" s="277">
        <v>18898.980837808402</v>
      </c>
      <c r="D146" s="278">
        <v>-18183.771596674102</v>
      </c>
      <c r="E146" s="279">
        <v>0.50964342172800003</v>
      </c>
      <c r="F146" s="277">
        <v>18788.0338845925</v>
      </c>
      <c r="G146" s="278">
        <v>14091.0254134444</v>
      </c>
      <c r="H146" s="280">
        <v>1687.55522</v>
      </c>
      <c r="I146" s="277">
        <v>18109.686460000001</v>
      </c>
      <c r="J146" s="278">
        <v>4018.66104655561</v>
      </c>
      <c r="K146" s="281">
        <v>0.96389470932599997</v>
      </c>
    </row>
    <row r="147" spans="1:11" ht="14.4" customHeight="1" thickBot="1" x14ac:dyDescent="0.35">
      <c r="A147" s="296" t="s">
        <v>308</v>
      </c>
      <c r="B147" s="277">
        <v>36949.875826762502</v>
      </c>
      <c r="C147" s="277">
        <v>18675.7933873277</v>
      </c>
      <c r="D147" s="278">
        <v>-18274.082439434798</v>
      </c>
      <c r="E147" s="279">
        <v>0.50543589036299996</v>
      </c>
      <c r="F147" s="277">
        <v>18602.633950398002</v>
      </c>
      <c r="G147" s="278">
        <v>13951.9754627985</v>
      </c>
      <c r="H147" s="280">
        <v>1644.0284899999999</v>
      </c>
      <c r="I147" s="277">
        <v>17852.115269999998</v>
      </c>
      <c r="J147" s="278">
        <v>3900.1398072015199</v>
      </c>
      <c r="K147" s="281">
        <v>0.95965524654199996</v>
      </c>
    </row>
    <row r="148" spans="1:11" ht="14.4" customHeight="1" thickBot="1" x14ac:dyDescent="0.35">
      <c r="A148" s="297" t="s">
        <v>309</v>
      </c>
      <c r="B148" s="277">
        <v>35571.875666701599</v>
      </c>
      <c r="C148" s="277">
        <v>17467.703698868801</v>
      </c>
      <c r="D148" s="278">
        <v>-18104.171967832801</v>
      </c>
      <c r="E148" s="279">
        <v>0.49105377131400002</v>
      </c>
      <c r="F148" s="277">
        <v>17193.633950398002</v>
      </c>
      <c r="G148" s="278">
        <v>12895.2254627985</v>
      </c>
      <c r="H148" s="280">
        <v>1579.47433</v>
      </c>
      <c r="I148" s="277">
        <v>16862.451290000001</v>
      </c>
      <c r="J148" s="278">
        <v>3967.2258272015101</v>
      </c>
      <c r="K148" s="281">
        <v>0.98073806495100002</v>
      </c>
    </row>
    <row r="149" spans="1:11" ht="14.4" customHeight="1" thickBot="1" x14ac:dyDescent="0.35">
      <c r="A149" s="298" t="s">
        <v>310</v>
      </c>
      <c r="B149" s="282">
        <v>957.87365565180505</v>
      </c>
      <c r="C149" s="282">
        <v>950.92174820611899</v>
      </c>
      <c r="D149" s="283">
        <v>-6.9519074456860004</v>
      </c>
      <c r="E149" s="284">
        <v>0.99274235447900006</v>
      </c>
      <c r="F149" s="282">
        <v>1192.63384835897</v>
      </c>
      <c r="G149" s="283">
        <v>894.47538626922403</v>
      </c>
      <c r="H149" s="285">
        <v>58.148510000000002</v>
      </c>
      <c r="I149" s="282">
        <v>750.29859999999996</v>
      </c>
      <c r="J149" s="283">
        <v>-144.17678626922401</v>
      </c>
      <c r="K149" s="288">
        <v>0.62911060341900005</v>
      </c>
    </row>
    <row r="150" spans="1:11" ht="14.4" customHeight="1" thickBot="1" x14ac:dyDescent="0.35">
      <c r="A150" s="299" t="s">
        <v>311</v>
      </c>
      <c r="B150" s="277">
        <v>18.111961052291999</v>
      </c>
      <c r="C150" s="277">
        <v>126.425975399758</v>
      </c>
      <c r="D150" s="278">
        <v>108.314014347465</v>
      </c>
      <c r="E150" s="279">
        <v>6.9802477509049998</v>
      </c>
      <c r="F150" s="277">
        <v>129.31944206542099</v>
      </c>
      <c r="G150" s="278">
        <v>96.989581549064994</v>
      </c>
      <c r="H150" s="280">
        <v>1.0099</v>
      </c>
      <c r="I150" s="277">
        <v>112.3189</v>
      </c>
      <c r="J150" s="278">
        <v>15.329318450934</v>
      </c>
      <c r="K150" s="281">
        <v>0.86853838994400001</v>
      </c>
    </row>
    <row r="151" spans="1:11" ht="14.4" customHeight="1" thickBot="1" x14ac:dyDescent="0.35">
      <c r="A151" s="299" t="s">
        <v>312</v>
      </c>
      <c r="B151" s="277">
        <v>905.67084261885702</v>
      </c>
      <c r="C151" s="277">
        <v>567.32814857131496</v>
      </c>
      <c r="D151" s="278">
        <v>-338.34269404754201</v>
      </c>
      <c r="E151" s="279">
        <v>0.62641759221299997</v>
      </c>
      <c r="F151" s="277">
        <v>548.16324474406099</v>
      </c>
      <c r="G151" s="278">
        <v>411.122433558046</v>
      </c>
      <c r="H151" s="280">
        <v>19.528510000000001</v>
      </c>
      <c r="I151" s="277">
        <v>181.58072000000001</v>
      </c>
      <c r="J151" s="278">
        <v>-229.54171355804601</v>
      </c>
      <c r="K151" s="281">
        <v>0.33125300125599999</v>
      </c>
    </row>
    <row r="152" spans="1:11" ht="14.4" customHeight="1" thickBot="1" x14ac:dyDescent="0.35">
      <c r="A152" s="299" t="s">
        <v>313</v>
      </c>
      <c r="B152" s="277">
        <v>4.9406564584124654E-324</v>
      </c>
      <c r="C152" s="277">
        <v>58.455833584952003</v>
      </c>
      <c r="D152" s="278">
        <v>58.455833584952003</v>
      </c>
      <c r="E152" s="289" t="s">
        <v>174</v>
      </c>
      <c r="F152" s="277">
        <v>48.409138486638</v>
      </c>
      <c r="G152" s="278">
        <v>36.306853864978002</v>
      </c>
      <c r="H152" s="280">
        <v>4.9406564584124654E-324</v>
      </c>
      <c r="I152" s="277">
        <v>29.8005</v>
      </c>
      <c r="J152" s="278">
        <v>-6.5063538649780002</v>
      </c>
      <c r="K152" s="281">
        <v>0.61559657807599999</v>
      </c>
    </row>
    <row r="153" spans="1:11" ht="14.4" customHeight="1" thickBot="1" x14ac:dyDescent="0.35">
      <c r="A153" s="299" t="s">
        <v>314</v>
      </c>
      <c r="B153" s="277">
        <v>34.090851980655003</v>
      </c>
      <c r="C153" s="277">
        <v>191.96779094678499</v>
      </c>
      <c r="D153" s="278">
        <v>157.87693896613001</v>
      </c>
      <c r="E153" s="279">
        <v>5.6310646344570001</v>
      </c>
      <c r="F153" s="277">
        <v>459.80059122808598</v>
      </c>
      <c r="G153" s="278">
        <v>344.85044342106403</v>
      </c>
      <c r="H153" s="280">
        <v>37.610100000000003</v>
      </c>
      <c r="I153" s="277">
        <v>426.59848</v>
      </c>
      <c r="J153" s="278">
        <v>81.748036578935</v>
      </c>
      <c r="K153" s="281">
        <v>0.92779019457199996</v>
      </c>
    </row>
    <row r="154" spans="1:11" ht="14.4" customHeight="1" thickBot="1" x14ac:dyDescent="0.35">
      <c r="A154" s="299" t="s">
        <v>315</v>
      </c>
      <c r="B154" s="277">
        <v>4.9406564584124654E-324</v>
      </c>
      <c r="C154" s="277">
        <v>6.743999703309</v>
      </c>
      <c r="D154" s="278">
        <v>6.743999703309</v>
      </c>
      <c r="E154" s="289" t="s">
        <v>174</v>
      </c>
      <c r="F154" s="277">
        <v>6.9414318347590003</v>
      </c>
      <c r="G154" s="278">
        <v>5.2060738760690004</v>
      </c>
      <c r="H154" s="280">
        <v>4.9406564584124654E-324</v>
      </c>
      <c r="I154" s="277">
        <v>4.4465908125712189E-323</v>
      </c>
      <c r="J154" s="278">
        <v>-5.2060738760690004</v>
      </c>
      <c r="K154" s="281">
        <v>4.9406564584124654E-324</v>
      </c>
    </row>
    <row r="155" spans="1:11" ht="14.4" customHeight="1" thickBot="1" x14ac:dyDescent="0.35">
      <c r="A155" s="298" t="s">
        <v>316</v>
      </c>
      <c r="B155" s="282">
        <v>120.000006971918</v>
      </c>
      <c r="C155" s="282">
        <v>21.722128879934999</v>
      </c>
      <c r="D155" s="283">
        <v>-98.277878091982004</v>
      </c>
      <c r="E155" s="284">
        <v>0.18101773014899999</v>
      </c>
      <c r="F155" s="282">
        <v>11.000153428955</v>
      </c>
      <c r="G155" s="283">
        <v>8.2501150717159994</v>
      </c>
      <c r="H155" s="285">
        <v>4.9406564584124654E-324</v>
      </c>
      <c r="I155" s="282">
        <v>20.1187</v>
      </c>
      <c r="J155" s="283">
        <v>11.868584928282999</v>
      </c>
      <c r="K155" s="288">
        <v>1.8289472169580001</v>
      </c>
    </row>
    <row r="156" spans="1:11" ht="14.4" customHeight="1" thickBot="1" x14ac:dyDescent="0.35">
      <c r="A156" s="299" t="s">
        <v>317</v>
      </c>
      <c r="B156" s="277">
        <v>120.000006971918</v>
      </c>
      <c r="C156" s="277">
        <v>21.722128879934999</v>
      </c>
      <c r="D156" s="278">
        <v>-98.277878091982004</v>
      </c>
      <c r="E156" s="279">
        <v>0.18101773014899999</v>
      </c>
      <c r="F156" s="277">
        <v>11.000153428955</v>
      </c>
      <c r="G156" s="278">
        <v>8.2501150717159994</v>
      </c>
      <c r="H156" s="280">
        <v>4.9406564584124654E-324</v>
      </c>
      <c r="I156" s="277">
        <v>20.1187</v>
      </c>
      <c r="J156" s="278">
        <v>11.868584928282999</v>
      </c>
      <c r="K156" s="281">
        <v>1.8289472169580001</v>
      </c>
    </row>
    <row r="157" spans="1:11" ht="14.4" customHeight="1" thickBot="1" x14ac:dyDescent="0.35">
      <c r="A157" s="298" t="s">
        <v>318</v>
      </c>
      <c r="B157" s="282">
        <v>15.000000871489</v>
      </c>
      <c r="C157" s="282">
        <v>847.19108722241106</v>
      </c>
      <c r="D157" s="283">
        <v>832.19108635092198</v>
      </c>
      <c r="E157" s="284">
        <v>56.479402533411999</v>
      </c>
      <c r="F157" s="282">
        <v>0</v>
      </c>
      <c r="G157" s="283">
        <v>0</v>
      </c>
      <c r="H157" s="285">
        <v>125.145</v>
      </c>
      <c r="I157" s="282">
        <v>914.34254999999996</v>
      </c>
      <c r="J157" s="283">
        <v>914.34254999999996</v>
      </c>
      <c r="K157" s="286" t="s">
        <v>168</v>
      </c>
    </row>
    <row r="158" spans="1:11" ht="14.4" customHeight="1" thickBot="1" x14ac:dyDescent="0.35">
      <c r="A158" s="299" t="s">
        <v>319</v>
      </c>
      <c r="B158" s="277">
        <v>15.000000871489</v>
      </c>
      <c r="C158" s="277">
        <v>847.19108722241106</v>
      </c>
      <c r="D158" s="278">
        <v>832.19108635092198</v>
      </c>
      <c r="E158" s="279">
        <v>56.479402533411999</v>
      </c>
      <c r="F158" s="277">
        <v>0</v>
      </c>
      <c r="G158" s="278">
        <v>0</v>
      </c>
      <c r="H158" s="280">
        <v>125.145</v>
      </c>
      <c r="I158" s="277">
        <v>903.84495000000004</v>
      </c>
      <c r="J158" s="278">
        <v>903.84495000000004</v>
      </c>
      <c r="K158" s="287" t="s">
        <v>168</v>
      </c>
    </row>
    <row r="159" spans="1:11" ht="14.4" customHeight="1" thickBot="1" x14ac:dyDescent="0.35">
      <c r="A159" s="299" t="s">
        <v>320</v>
      </c>
      <c r="B159" s="277">
        <v>4.9406564584124654E-324</v>
      </c>
      <c r="C159" s="277">
        <v>4.9406564584124654E-324</v>
      </c>
      <c r="D159" s="278">
        <v>0</v>
      </c>
      <c r="E159" s="279">
        <v>1</v>
      </c>
      <c r="F159" s="277">
        <v>4.9406564584124654E-324</v>
      </c>
      <c r="G159" s="278">
        <v>0</v>
      </c>
      <c r="H159" s="280">
        <v>4.9406564584124654E-324</v>
      </c>
      <c r="I159" s="277">
        <v>10.4976</v>
      </c>
      <c r="J159" s="278">
        <v>10.4976</v>
      </c>
      <c r="K159" s="287" t="s">
        <v>174</v>
      </c>
    </row>
    <row r="160" spans="1:11" ht="14.4" customHeight="1" thickBot="1" x14ac:dyDescent="0.35">
      <c r="A160" s="298" t="s">
        <v>321</v>
      </c>
      <c r="B160" s="282">
        <v>4.9406564584124654E-324</v>
      </c>
      <c r="C160" s="282">
        <v>4.9406564584124654E-324</v>
      </c>
      <c r="D160" s="283">
        <v>0</v>
      </c>
      <c r="E160" s="284">
        <v>1</v>
      </c>
      <c r="F160" s="282">
        <v>4.9406564584124654E-324</v>
      </c>
      <c r="G160" s="283">
        <v>0</v>
      </c>
      <c r="H160" s="285">
        <v>4.9406564584124654E-324</v>
      </c>
      <c r="I160" s="282">
        <v>14.246090000000001</v>
      </c>
      <c r="J160" s="283">
        <v>14.246090000000001</v>
      </c>
      <c r="K160" s="286" t="s">
        <v>174</v>
      </c>
    </row>
    <row r="161" spans="1:11" ht="14.4" customHeight="1" thickBot="1" x14ac:dyDescent="0.35">
      <c r="A161" s="299" t="s">
        <v>322</v>
      </c>
      <c r="B161" s="277">
        <v>4.9406564584124654E-324</v>
      </c>
      <c r="C161" s="277">
        <v>4.9406564584124654E-324</v>
      </c>
      <c r="D161" s="278">
        <v>0</v>
      </c>
      <c r="E161" s="279">
        <v>1</v>
      </c>
      <c r="F161" s="277">
        <v>4.9406564584124654E-324</v>
      </c>
      <c r="G161" s="278">
        <v>0</v>
      </c>
      <c r="H161" s="280">
        <v>4.9406564584124654E-324</v>
      </c>
      <c r="I161" s="277">
        <v>14.246090000000001</v>
      </c>
      <c r="J161" s="278">
        <v>14.246090000000001</v>
      </c>
      <c r="K161" s="287" t="s">
        <v>174</v>
      </c>
    </row>
    <row r="162" spans="1:11" ht="14.4" customHeight="1" thickBot="1" x14ac:dyDescent="0.35">
      <c r="A162" s="298" t="s">
        <v>323</v>
      </c>
      <c r="B162" s="282">
        <v>34479.002003206399</v>
      </c>
      <c r="C162" s="282">
        <v>15537.672207338201</v>
      </c>
      <c r="D162" s="283">
        <v>-18941.329795868201</v>
      </c>
      <c r="E162" s="284">
        <v>0.450641587766</v>
      </c>
      <c r="F162" s="282">
        <v>15989.999948610101</v>
      </c>
      <c r="G162" s="283">
        <v>11992.499961457501</v>
      </c>
      <c r="H162" s="285">
        <v>1280.60889</v>
      </c>
      <c r="I162" s="282">
        <v>13984.46847</v>
      </c>
      <c r="J162" s="283">
        <v>1991.9685085424501</v>
      </c>
      <c r="K162" s="288">
        <v>0.87457589211599995</v>
      </c>
    </row>
    <row r="163" spans="1:11" ht="14.4" customHeight="1" thickBot="1" x14ac:dyDescent="0.35">
      <c r="A163" s="299" t="s">
        <v>324</v>
      </c>
      <c r="B163" s="277">
        <v>24796.001400630699</v>
      </c>
      <c r="C163" s="277">
        <v>9983.8232892061897</v>
      </c>
      <c r="D163" s="278">
        <v>-14812.1781114245</v>
      </c>
      <c r="E163" s="279">
        <v>0.40263843866900001</v>
      </c>
      <c r="F163" s="277">
        <v>10753.999967579301</v>
      </c>
      <c r="G163" s="278">
        <v>8065.49997568451</v>
      </c>
      <c r="H163" s="280">
        <v>719.46456999999998</v>
      </c>
      <c r="I163" s="277">
        <v>8391.9946099999997</v>
      </c>
      <c r="J163" s="278">
        <v>326.49463431548901</v>
      </c>
      <c r="K163" s="281">
        <v>0.78036029712599997</v>
      </c>
    </row>
    <row r="164" spans="1:11" ht="14.4" customHeight="1" thickBot="1" x14ac:dyDescent="0.35">
      <c r="A164" s="299" t="s">
        <v>325</v>
      </c>
      <c r="B164" s="277">
        <v>9683.0006025757102</v>
      </c>
      <c r="C164" s="277">
        <v>5553.8489181320201</v>
      </c>
      <c r="D164" s="278">
        <v>-4129.1516844436901</v>
      </c>
      <c r="E164" s="279">
        <v>0.57356692889700001</v>
      </c>
      <c r="F164" s="277">
        <v>5235.9999810307099</v>
      </c>
      <c r="G164" s="278">
        <v>3926.9999857730299</v>
      </c>
      <c r="H164" s="280">
        <v>561.14431999999999</v>
      </c>
      <c r="I164" s="277">
        <v>5592.4738600000001</v>
      </c>
      <c r="J164" s="278">
        <v>1665.4738742269701</v>
      </c>
      <c r="K164" s="281">
        <v>1.068081336948</v>
      </c>
    </row>
    <row r="165" spans="1:11" ht="14.4" customHeight="1" thickBot="1" x14ac:dyDescent="0.35">
      <c r="A165" s="298" t="s">
        <v>326</v>
      </c>
      <c r="B165" s="282">
        <v>4.9406564584124654E-324</v>
      </c>
      <c r="C165" s="282">
        <v>110.196527222127</v>
      </c>
      <c r="D165" s="283">
        <v>110.196527222127</v>
      </c>
      <c r="E165" s="290" t="s">
        <v>174</v>
      </c>
      <c r="F165" s="282">
        <v>0</v>
      </c>
      <c r="G165" s="283">
        <v>0</v>
      </c>
      <c r="H165" s="285">
        <v>115.57192999999999</v>
      </c>
      <c r="I165" s="282">
        <v>1178.9768799999999</v>
      </c>
      <c r="J165" s="283">
        <v>1178.9768799999999</v>
      </c>
      <c r="K165" s="286" t="s">
        <v>168</v>
      </c>
    </row>
    <row r="166" spans="1:11" ht="14.4" customHeight="1" thickBot="1" x14ac:dyDescent="0.35">
      <c r="A166" s="299" t="s">
        <v>327</v>
      </c>
      <c r="B166" s="277">
        <v>4.9406564584124654E-324</v>
      </c>
      <c r="C166" s="277">
        <v>4.9406564584124654E-324</v>
      </c>
      <c r="D166" s="278">
        <v>0</v>
      </c>
      <c r="E166" s="279">
        <v>1</v>
      </c>
      <c r="F166" s="277">
        <v>4.9406564584124654E-324</v>
      </c>
      <c r="G166" s="278">
        <v>0</v>
      </c>
      <c r="H166" s="280">
        <v>4.9406564584124654E-324</v>
      </c>
      <c r="I166" s="277">
        <v>977.34380999999996</v>
      </c>
      <c r="J166" s="278">
        <v>977.34380999999996</v>
      </c>
      <c r="K166" s="287" t="s">
        <v>174</v>
      </c>
    </row>
    <row r="167" spans="1:11" ht="14.4" customHeight="1" thickBot="1" x14ac:dyDescent="0.35">
      <c r="A167" s="299" t="s">
        <v>328</v>
      </c>
      <c r="B167" s="277">
        <v>4.9406564584124654E-324</v>
      </c>
      <c r="C167" s="277">
        <v>110.196527222127</v>
      </c>
      <c r="D167" s="278">
        <v>110.196527222127</v>
      </c>
      <c r="E167" s="289" t="s">
        <v>174</v>
      </c>
      <c r="F167" s="277">
        <v>0</v>
      </c>
      <c r="G167" s="278">
        <v>0</v>
      </c>
      <c r="H167" s="280">
        <v>115.57192999999999</v>
      </c>
      <c r="I167" s="277">
        <v>201.63307</v>
      </c>
      <c r="J167" s="278">
        <v>201.63307</v>
      </c>
      <c r="K167" s="287" t="s">
        <v>168</v>
      </c>
    </row>
    <row r="168" spans="1:11" ht="14.4" customHeight="1" thickBot="1" x14ac:dyDescent="0.35">
      <c r="A168" s="301" t="s">
        <v>329</v>
      </c>
      <c r="B168" s="282">
        <v>1378.00016006087</v>
      </c>
      <c r="C168" s="282">
        <v>1208.0896884588799</v>
      </c>
      <c r="D168" s="283">
        <v>-169.91047160198201</v>
      </c>
      <c r="E168" s="284">
        <v>0.87669778529300002</v>
      </c>
      <c r="F168" s="282">
        <v>1408.99999999999</v>
      </c>
      <c r="G168" s="283">
        <v>1056.74999999999</v>
      </c>
      <c r="H168" s="285">
        <v>64.554159999999996</v>
      </c>
      <c r="I168" s="282">
        <v>989.66398000000004</v>
      </c>
      <c r="J168" s="283">
        <v>-67.086019999990995</v>
      </c>
      <c r="K168" s="288">
        <v>0.70238749467700001</v>
      </c>
    </row>
    <row r="169" spans="1:11" ht="14.4" customHeight="1" thickBot="1" x14ac:dyDescent="0.35">
      <c r="A169" s="298" t="s">
        <v>330</v>
      </c>
      <c r="B169" s="282">
        <v>1378.00016006087</v>
      </c>
      <c r="C169" s="282">
        <v>1208.0896884588799</v>
      </c>
      <c r="D169" s="283">
        <v>-169.91047160198201</v>
      </c>
      <c r="E169" s="284">
        <v>0.87669778529300002</v>
      </c>
      <c r="F169" s="282">
        <v>1408.99999999999</v>
      </c>
      <c r="G169" s="283">
        <v>1056.74999999999</v>
      </c>
      <c r="H169" s="285">
        <v>64.554159999999996</v>
      </c>
      <c r="I169" s="282">
        <v>989.66398000000004</v>
      </c>
      <c r="J169" s="283">
        <v>-67.086019999990995</v>
      </c>
      <c r="K169" s="288">
        <v>0.70238749467700001</v>
      </c>
    </row>
    <row r="170" spans="1:11" ht="14.4" customHeight="1" thickBot="1" x14ac:dyDescent="0.35">
      <c r="A170" s="299" t="s">
        <v>331</v>
      </c>
      <c r="B170" s="277">
        <v>1376.0001199446699</v>
      </c>
      <c r="C170" s="277">
        <v>1208.0896884588799</v>
      </c>
      <c r="D170" s="278">
        <v>-167.910431485781</v>
      </c>
      <c r="E170" s="279">
        <v>0.87797208077800004</v>
      </c>
      <c r="F170" s="277">
        <v>1408.99999999999</v>
      </c>
      <c r="G170" s="278">
        <v>1056.74999999999</v>
      </c>
      <c r="H170" s="280">
        <v>64.554159999999996</v>
      </c>
      <c r="I170" s="277">
        <v>989.66398000000004</v>
      </c>
      <c r="J170" s="278">
        <v>-67.086019999990995</v>
      </c>
      <c r="K170" s="281">
        <v>0.70238749467700001</v>
      </c>
    </row>
    <row r="171" spans="1:11" ht="14.4" customHeight="1" thickBot="1" x14ac:dyDescent="0.35">
      <c r="A171" s="296" t="s">
        <v>332</v>
      </c>
      <c r="B171" s="277">
        <v>132.87660772004</v>
      </c>
      <c r="C171" s="277">
        <v>223.14931048422599</v>
      </c>
      <c r="D171" s="278">
        <v>90.272702764185993</v>
      </c>
      <c r="E171" s="279">
        <v>1.6793724216249999</v>
      </c>
      <c r="F171" s="277">
        <v>185.39993419455001</v>
      </c>
      <c r="G171" s="278">
        <v>139.04995064591299</v>
      </c>
      <c r="H171" s="280">
        <v>43.526730000000001</v>
      </c>
      <c r="I171" s="277">
        <v>257.57119</v>
      </c>
      <c r="J171" s="278">
        <v>118.521239354087</v>
      </c>
      <c r="K171" s="281">
        <v>1.3892733625760001</v>
      </c>
    </row>
    <row r="172" spans="1:11" ht="14.4" customHeight="1" thickBot="1" x14ac:dyDescent="0.35">
      <c r="A172" s="297" t="s">
        <v>333</v>
      </c>
      <c r="B172" s="277">
        <v>12.999960755288001</v>
      </c>
      <c r="C172" s="277">
        <v>128.19441832097701</v>
      </c>
      <c r="D172" s="278">
        <v>115.194457565688</v>
      </c>
      <c r="E172" s="279">
        <v>9.8611388706549992</v>
      </c>
      <c r="F172" s="277">
        <v>93.322165388727001</v>
      </c>
      <c r="G172" s="278">
        <v>69.991624041544995</v>
      </c>
      <c r="H172" s="280">
        <v>5.2640000000000002</v>
      </c>
      <c r="I172" s="277">
        <v>132.99189999999999</v>
      </c>
      <c r="J172" s="278">
        <v>63.000275958453997</v>
      </c>
      <c r="K172" s="281">
        <v>1.425083734887</v>
      </c>
    </row>
    <row r="173" spans="1:11" ht="14.4" customHeight="1" thickBot="1" x14ac:dyDescent="0.35">
      <c r="A173" s="298" t="s">
        <v>334</v>
      </c>
      <c r="B173" s="282">
        <v>4.9406564584124654E-324</v>
      </c>
      <c r="C173" s="282">
        <v>28.317997406888001</v>
      </c>
      <c r="D173" s="283">
        <v>28.317997406888001</v>
      </c>
      <c r="E173" s="290" t="s">
        <v>174</v>
      </c>
      <c r="F173" s="282">
        <v>0</v>
      </c>
      <c r="G173" s="283">
        <v>0</v>
      </c>
      <c r="H173" s="285">
        <v>4.9406564584124654E-324</v>
      </c>
      <c r="I173" s="282">
        <v>4.4465908125712189E-323</v>
      </c>
      <c r="J173" s="283">
        <v>4.4465908125712189E-323</v>
      </c>
      <c r="K173" s="286" t="s">
        <v>168</v>
      </c>
    </row>
    <row r="174" spans="1:11" ht="14.4" customHeight="1" thickBot="1" x14ac:dyDescent="0.35">
      <c r="A174" s="299" t="s">
        <v>335</v>
      </c>
      <c r="B174" s="277">
        <v>4.9406564584124654E-324</v>
      </c>
      <c r="C174" s="277">
        <v>28.317997406888001</v>
      </c>
      <c r="D174" s="278">
        <v>28.317997406888001</v>
      </c>
      <c r="E174" s="289" t="s">
        <v>174</v>
      </c>
      <c r="F174" s="277">
        <v>0</v>
      </c>
      <c r="G174" s="278">
        <v>0</v>
      </c>
      <c r="H174" s="280">
        <v>4.9406564584124654E-324</v>
      </c>
      <c r="I174" s="277">
        <v>4.4465908125712189E-323</v>
      </c>
      <c r="J174" s="278">
        <v>4.4465908125712189E-323</v>
      </c>
      <c r="K174" s="287" t="s">
        <v>168</v>
      </c>
    </row>
    <row r="175" spans="1:11" ht="14.4" customHeight="1" thickBot="1" x14ac:dyDescent="0.35">
      <c r="A175" s="298" t="s">
        <v>336</v>
      </c>
      <c r="B175" s="282">
        <v>12.999960755288001</v>
      </c>
      <c r="C175" s="282">
        <v>99.876420914088001</v>
      </c>
      <c r="D175" s="283">
        <v>86.876460158799006</v>
      </c>
      <c r="E175" s="284">
        <v>7.6828248018709999</v>
      </c>
      <c r="F175" s="282">
        <v>93.322165388727001</v>
      </c>
      <c r="G175" s="283">
        <v>69.991624041544995</v>
      </c>
      <c r="H175" s="285">
        <v>5.2640000000000002</v>
      </c>
      <c r="I175" s="282">
        <v>132.99189999999999</v>
      </c>
      <c r="J175" s="283">
        <v>63.000275958453997</v>
      </c>
      <c r="K175" s="288">
        <v>1.425083734887</v>
      </c>
    </row>
    <row r="176" spans="1:11" ht="14.4" customHeight="1" thickBot="1" x14ac:dyDescent="0.35">
      <c r="A176" s="299" t="s">
        <v>337</v>
      </c>
      <c r="B176" s="277">
        <v>4.9406564584124654E-324</v>
      </c>
      <c r="C176" s="277">
        <v>27.218197507597999</v>
      </c>
      <c r="D176" s="278">
        <v>27.218197507597999</v>
      </c>
      <c r="E176" s="289" t="s">
        <v>174</v>
      </c>
      <c r="F176" s="277">
        <v>0</v>
      </c>
      <c r="G176" s="278">
        <v>0</v>
      </c>
      <c r="H176" s="280">
        <v>4.9406564584124654E-324</v>
      </c>
      <c r="I176" s="277">
        <v>86.456159999999997</v>
      </c>
      <c r="J176" s="278">
        <v>86.456159999999997</v>
      </c>
      <c r="K176" s="287" t="s">
        <v>168</v>
      </c>
    </row>
    <row r="177" spans="1:11" ht="14.4" customHeight="1" thickBot="1" x14ac:dyDescent="0.35">
      <c r="A177" s="299" t="s">
        <v>338</v>
      </c>
      <c r="B177" s="277">
        <v>4.9406564584124654E-324</v>
      </c>
      <c r="C177" s="277">
        <v>4.9406564584124654E-324</v>
      </c>
      <c r="D177" s="278">
        <v>0</v>
      </c>
      <c r="E177" s="279">
        <v>1</v>
      </c>
      <c r="F177" s="277">
        <v>4.9406564584124654E-324</v>
      </c>
      <c r="G177" s="278">
        <v>0</v>
      </c>
      <c r="H177" s="280">
        <v>0.48399999999999999</v>
      </c>
      <c r="I177" s="277">
        <v>0.48399999999999999</v>
      </c>
      <c r="J177" s="278">
        <v>0.48399999999999999</v>
      </c>
      <c r="K177" s="287" t="s">
        <v>174</v>
      </c>
    </row>
    <row r="178" spans="1:11" ht="14.4" customHeight="1" thickBot="1" x14ac:dyDescent="0.35">
      <c r="A178" s="299" t="s">
        <v>339</v>
      </c>
      <c r="B178" s="277">
        <v>4.9406564584124654E-324</v>
      </c>
      <c r="C178" s="277">
        <v>54.867195035635</v>
      </c>
      <c r="D178" s="278">
        <v>54.867195035635</v>
      </c>
      <c r="E178" s="289" t="s">
        <v>174</v>
      </c>
      <c r="F178" s="277">
        <v>0</v>
      </c>
      <c r="G178" s="278">
        <v>0</v>
      </c>
      <c r="H178" s="280">
        <v>4.78</v>
      </c>
      <c r="I178" s="277">
        <v>40.8399</v>
      </c>
      <c r="J178" s="278">
        <v>40.8399</v>
      </c>
      <c r="K178" s="287" t="s">
        <v>168</v>
      </c>
    </row>
    <row r="179" spans="1:11" ht="14.4" customHeight="1" thickBot="1" x14ac:dyDescent="0.35">
      <c r="A179" s="299" t="s">
        <v>340</v>
      </c>
      <c r="B179" s="277">
        <v>4.9406564584124654E-324</v>
      </c>
      <c r="C179" s="277">
        <v>0.47129995684199999</v>
      </c>
      <c r="D179" s="278">
        <v>0.47129995684199999</v>
      </c>
      <c r="E179" s="289" t="s">
        <v>174</v>
      </c>
      <c r="F179" s="277">
        <v>0</v>
      </c>
      <c r="G179" s="278">
        <v>0</v>
      </c>
      <c r="H179" s="280">
        <v>4.9406564584124654E-324</v>
      </c>
      <c r="I179" s="277">
        <v>4.4465908125712189E-323</v>
      </c>
      <c r="J179" s="278">
        <v>4.4465908125712189E-323</v>
      </c>
      <c r="K179" s="287" t="s">
        <v>168</v>
      </c>
    </row>
    <row r="180" spans="1:11" ht="14.4" customHeight="1" thickBot="1" x14ac:dyDescent="0.35">
      <c r="A180" s="299" t="s">
        <v>341</v>
      </c>
      <c r="B180" s="277">
        <v>4.9406564584124654E-324</v>
      </c>
      <c r="C180" s="277">
        <v>17.319728414012001</v>
      </c>
      <c r="D180" s="278">
        <v>17.319728414012001</v>
      </c>
      <c r="E180" s="289" t="s">
        <v>174</v>
      </c>
      <c r="F180" s="277">
        <v>0</v>
      </c>
      <c r="G180" s="278">
        <v>0</v>
      </c>
      <c r="H180" s="280">
        <v>4.9406564584124654E-324</v>
      </c>
      <c r="I180" s="277">
        <v>5.2118399999999996</v>
      </c>
      <c r="J180" s="278">
        <v>5.2118399999999996</v>
      </c>
      <c r="K180" s="287" t="s">
        <v>168</v>
      </c>
    </row>
    <row r="181" spans="1:11" ht="14.4" customHeight="1" thickBot="1" x14ac:dyDescent="0.35">
      <c r="A181" s="301" t="s">
        <v>342</v>
      </c>
      <c r="B181" s="282">
        <v>119.876646964751</v>
      </c>
      <c r="C181" s="282">
        <v>94.954892163248999</v>
      </c>
      <c r="D181" s="283">
        <v>-24.921754801500999</v>
      </c>
      <c r="E181" s="284">
        <v>0.79210500599900002</v>
      </c>
      <c r="F181" s="282">
        <v>92.077768805822004</v>
      </c>
      <c r="G181" s="283">
        <v>69.058326604366997</v>
      </c>
      <c r="H181" s="285">
        <v>38.262729999999998</v>
      </c>
      <c r="I181" s="282">
        <v>124.57929</v>
      </c>
      <c r="J181" s="283">
        <v>55.520963395632002</v>
      </c>
      <c r="K181" s="288">
        <v>1.3529790264870001</v>
      </c>
    </row>
    <row r="182" spans="1:11" ht="14.4" customHeight="1" thickBot="1" x14ac:dyDescent="0.35">
      <c r="A182" s="298" t="s">
        <v>343</v>
      </c>
      <c r="B182" s="282">
        <v>4.9406564584124654E-324</v>
      </c>
      <c r="C182" s="282">
        <v>0.11570999276299999</v>
      </c>
      <c r="D182" s="283">
        <v>0.11570999276299999</v>
      </c>
      <c r="E182" s="290" t="s">
        <v>174</v>
      </c>
      <c r="F182" s="282">
        <v>0</v>
      </c>
      <c r="G182" s="283">
        <v>0</v>
      </c>
      <c r="H182" s="285">
        <v>37.798729999999999</v>
      </c>
      <c r="I182" s="282">
        <v>37.672620000000002</v>
      </c>
      <c r="J182" s="283">
        <v>37.672620000000002</v>
      </c>
      <c r="K182" s="286" t="s">
        <v>168</v>
      </c>
    </row>
    <row r="183" spans="1:11" ht="14.4" customHeight="1" thickBot="1" x14ac:dyDescent="0.35">
      <c r="A183" s="299" t="s">
        <v>344</v>
      </c>
      <c r="B183" s="277">
        <v>4.9406564584124654E-324</v>
      </c>
      <c r="C183" s="277">
        <v>0.11570999276299999</v>
      </c>
      <c r="D183" s="278">
        <v>0.11570999276299999</v>
      </c>
      <c r="E183" s="289" t="s">
        <v>174</v>
      </c>
      <c r="F183" s="277">
        <v>0</v>
      </c>
      <c r="G183" s="278">
        <v>0</v>
      </c>
      <c r="H183" s="280">
        <v>-1.1270000000000001E-2</v>
      </c>
      <c r="I183" s="277">
        <v>-0.13738</v>
      </c>
      <c r="J183" s="278">
        <v>-0.13738</v>
      </c>
      <c r="K183" s="287" t="s">
        <v>168</v>
      </c>
    </row>
    <row r="184" spans="1:11" ht="14.4" customHeight="1" thickBot="1" x14ac:dyDescent="0.35">
      <c r="A184" s="299" t="s">
        <v>345</v>
      </c>
      <c r="B184" s="277">
        <v>4.9406564584124654E-324</v>
      </c>
      <c r="C184" s="277">
        <v>4.9406564584124654E-324</v>
      </c>
      <c r="D184" s="278">
        <v>0</v>
      </c>
      <c r="E184" s="279">
        <v>1</v>
      </c>
      <c r="F184" s="277">
        <v>4.9406564584124654E-324</v>
      </c>
      <c r="G184" s="278">
        <v>0</v>
      </c>
      <c r="H184" s="280">
        <v>37.81</v>
      </c>
      <c r="I184" s="277">
        <v>37.81</v>
      </c>
      <c r="J184" s="278">
        <v>37.81</v>
      </c>
      <c r="K184" s="287" t="s">
        <v>174</v>
      </c>
    </row>
    <row r="185" spans="1:11" ht="14.4" customHeight="1" thickBot="1" x14ac:dyDescent="0.35">
      <c r="A185" s="298" t="s">
        <v>346</v>
      </c>
      <c r="B185" s="282">
        <v>119.876646964751</v>
      </c>
      <c r="C185" s="282">
        <v>94.839182170485998</v>
      </c>
      <c r="D185" s="283">
        <v>-25.037464794264</v>
      </c>
      <c r="E185" s="284">
        <v>0.79113976384700002</v>
      </c>
      <c r="F185" s="282">
        <v>92.077768805822004</v>
      </c>
      <c r="G185" s="283">
        <v>69.058326604366997</v>
      </c>
      <c r="H185" s="285">
        <v>0.46400000000000002</v>
      </c>
      <c r="I185" s="282">
        <v>80.52167</v>
      </c>
      <c r="J185" s="283">
        <v>11.463343395632</v>
      </c>
      <c r="K185" s="288">
        <v>0.87449632027599999</v>
      </c>
    </row>
    <row r="186" spans="1:11" ht="14.4" customHeight="1" thickBot="1" x14ac:dyDescent="0.35">
      <c r="A186" s="299" t="s">
        <v>347</v>
      </c>
      <c r="B186" s="277">
        <v>4.9406564584124654E-324</v>
      </c>
      <c r="C186" s="277">
        <v>1.1659999039410001</v>
      </c>
      <c r="D186" s="278">
        <v>1.1659999039410001</v>
      </c>
      <c r="E186" s="289" t="s">
        <v>174</v>
      </c>
      <c r="F186" s="277">
        <v>0</v>
      </c>
      <c r="G186" s="278">
        <v>0</v>
      </c>
      <c r="H186" s="280">
        <v>4.9406564584124654E-324</v>
      </c>
      <c r="I186" s="277">
        <v>6.5000000000000002E-2</v>
      </c>
      <c r="J186" s="278">
        <v>6.5000000000000002E-2</v>
      </c>
      <c r="K186" s="287" t="s">
        <v>168</v>
      </c>
    </row>
    <row r="187" spans="1:11" ht="14.4" customHeight="1" thickBot="1" x14ac:dyDescent="0.35">
      <c r="A187" s="299" t="s">
        <v>348</v>
      </c>
      <c r="B187" s="277">
        <v>107.876646267559</v>
      </c>
      <c r="C187" s="277">
        <v>70.048963585535006</v>
      </c>
      <c r="D187" s="278">
        <v>-37.827682682023003</v>
      </c>
      <c r="E187" s="279">
        <v>0.64934317119700002</v>
      </c>
      <c r="F187" s="277">
        <v>67.371120854959003</v>
      </c>
      <c r="G187" s="278">
        <v>50.528340641219003</v>
      </c>
      <c r="H187" s="280">
        <v>4.9406564584124654E-324</v>
      </c>
      <c r="I187" s="277">
        <v>68.112719999999996</v>
      </c>
      <c r="J187" s="278">
        <v>17.584379358780001</v>
      </c>
      <c r="K187" s="281">
        <v>1.0110076711739999</v>
      </c>
    </row>
    <row r="188" spans="1:11" ht="14.4" customHeight="1" thickBot="1" x14ac:dyDescent="0.35">
      <c r="A188" s="299" t="s">
        <v>349</v>
      </c>
      <c r="B188" s="277">
        <v>4.9406564584124654E-324</v>
      </c>
      <c r="C188" s="277">
        <v>16.874218681009001</v>
      </c>
      <c r="D188" s="278">
        <v>16.874218681009001</v>
      </c>
      <c r="E188" s="289" t="s">
        <v>174</v>
      </c>
      <c r="F188" s="277">
        <v>18.274048688451</v>
      </c>
      <c r="G188" s="278">
        <v>13.705536516338</v>
      </c>
      <c r="H188" s="280">
        <v>0.46400000000000002</v>
      </c>
      <c r="I188" s="277">
        <v>8.625</v>
      </c>
      <c r="J188" s="278">
        <v>-5.0805365163380003</v>
      </c>
      <c r="K188" s="281">
        <v>0.47198079347600003</v>
      </c>
    </row>
    <row r="189" spans="1:11" ht="14.4" customHeight="1" thickBot="1" x14ac:dyDescent="0.35">
      <c r="A189" s="299" t="s">
        <v>350</v>
      </c>
      <c r="B189" s="277">
        <v>4.9406564584124654E-324</v>
      </c>
      <c r="C189" s="277">
        <v>6.75</v>
      </c>
      <c r="D189" s="278">
        <v>6.75</v>
      </c>
      <c r="E189" s="289" t="s">
        <v>174</v>
      </c>
      <c r="F189" s="277">
        <v>6.4325992624110002</v>
      </c>
      <c r="G189" s="278">
        <v>4.8244494468079999</v>
      </c>
      <c r="H189" s="280">
        <v>4.9406564584124654E-324</v>
      </c>
      <c r="I189" s="277">
        <v>3.71895</v>
      </c>
      <c r="J189" s="278">
        <v>-1.1054994468079999</v>
      </c>
      <c r="K189" s="281">
        <v>0.57814109791199997</v>
      </c>
    </row>
    <row r="190" spans="1:11" ht="14.4" customHeight="1" thickBot="1" x14ac:dyDescent="0.35">
      <c r="A190" s="298" t="s">
        <v>351</v>
      </c>
      <c r="B190" s="282">
        <v>4.9406564584124654E-324</v>
      </c>
      <c r="C190" s="282">
        <v>4.9406564584124654E-324</v>
      </c>
      <c r="D190" s="283">
        <v>0</v>
      </c>
      <c r="E190" s="284">
        <v>1</v>
      </c>
      <c r="F190" s="282">
        <v>4.9406564584124654E-324</v>
      </c>
      <c r="G190" s="283">
        <v>0</v>
      </c>
      <c r="H190" s="285">
        <v>4.9406564584124654E-324</v>
      </c>
      <c r="I190" s="282">
        <v>6.3849999999999998</v>
      </c>
      <c r="J190" s="283">
        <v>6.3849999999999998</v>
      </c>
      <c r="K190" s="286" t="s">
        <v>174</v>
      </c>
    </row>
    <row r="191" spans="1:11" ht="14.4" customHeight="1" thickBot="1" x14ac:dyDescent="0.35">
      <c r="A191" s="299" t="s">
        <v>352</v>
      </c>
      <c r="B191" s="277">
        <v>4.9406564584124654E-324</v>
      </c>
      <c r="C191" s="277">
        <v>4.9406564584124654E-324</v>
      </c>
      <c r="D191" s="278">
        <v>0</v>
      </c>
      <c r="E191" s="279">
        <v>1</v>
      </c>
      <c r="F191" s="277">
        <v>4.9406564584124654E-324</v>
      </c>
      <c r="G191" s="278">
        <v>0</v>
      </c>
      <c r="H191" s="280">
        <v>4.9406564584124654E-324</v>
      </c>
      <c r="I191" s="277">
        <v>6.3849999999999998</v>
      </c>
      <c r="J191" s="278">
        <v>6.3849999999999998</v>
      </c>
      <c r="K191" s="287" t="s">
        <v>174</v>
      </c>
    </row>
    <row r="192" spans="1:11" ht="14.4" customHeight="1" thickBot="1" x14ac:dyDescent="0.35">
      <c r="A192" s="296" t="s">
        <v>353</v>
      </c>
      <c r="B192" s="277">
        <v>4.9406564584124654E-324</v>
      </c>
      <c r="C192" s="277">
        <v>3.8139996507E-2</v>
      </c>
      <c r="D192" s="278">
        <v>3.8139996507E-2</v>
      </c>
      <c r="E192" s="289" t="s">
        <v>174</v>
      </c>
      <c r="F192" s="277">
        <v>0</v>
      </c>
      <c r="G192" s="278">
        <v>0</v>
      </c>
      <c r="H192" s="280">
        <v>4.9406564584124654E-324</v>
      </c>
      <c r="I192" s="277">
        <v>4.4465908125712189E-323</v>
      </c>
      <c r="J192" s="278">
        <v>4.4465908125712189E-323</v>
      </c>
      <c r="K192" s="287" t="s">
        <v>168</v>
      </c>
    </row>
    <row r="193" spans="1:11" ht="14.4" customHeight="1" thickBot="1" x14ac:dyDescent="0.35">
      <c r="A193" s="301" t="s">
        <v>354</v>
      </c>
      <c r="B193" s="282">
        <v>4.9406564584124654E-324</v>
      </c>
      <c r="C193" s="282">
        <v>3.8139996507E-2</v>
      </c>
      <c r="D193" s="283">
        <v>3.8139996507E-2</v>
      </c>
      <c r="E193" s="290" t="s">
        <v>174</v>
      </c>
      <c r="F193" s="282">
        <v>0</v>
      </c>
      <c r="G193" s="283">
        <v>0</v>
      </c>
      <c r="H193" s="285">
        <v>4.9406564584124654E-324</v>
      </c>
      <c r="I193" s="282">
        <v>4.4465908125712189E-323</v>
      </c>
      <c r="J193" s="283">
        <v>4.4465908125712189E-323</v>
      </c>
      <c r="K193" s="286" t="s">
        <v>168</v>
      </c>
    </row>
    <row r="194" spans="1:11" ht="14.4" customHeight="1" thickBot="1" x14ac:dyDescent="0.35">
      <c r="A194" s="298" t="s">
        <v>355</v>
      </c>
      <c r="B194" s="282">
        <v>4.9406564584124654E-324</v>
      </c>
      <c r="C194" s="282">
        <v>3.8139996507E-2</v>
      </c>
      <c r="D194" s="283">
        <v>3.8139996507E-2</v>
      </c>
      <c r="E194" s="290" t="s">
        <v>174</v>
      </c>
      <c r="F194" s="282">
        <v>0</v>
      </c>
      <c r="G194" s="283">
        <v>0</v>
      </c>
      <c r="H194" s="285">
        <v>4.9406564584124654E-324</v>
      </c>
      <c r="I194" s="282">
        <v>4.4465908125712189E-323</v>
      </c>
      <c r="J194" s="283">
        <v>4.4465908125712189E-323</v>
      </c>
      <c r="K194" s="286" t="s">
        <v>168</v>
      </c>
    </row>
    <row r="195" spans="1:11" ht="14.4" customHeight="1" thickBot="1" x14ac:dyDescent="0.35">
      <c r="A195" s="299" t="s">
        <v>356</v>
      </c>
      <c r="B195" s="277">
        <v>4.9406564584124654E-324</v>
      </c>
      <c r="C195" s="277">
        <v>3.8139996507E-2</v>
      </c>
      <c r="D195" s="278">
        <v>3.8139996507E-2</v>
      </c>
      <c r="E195" s="289" t="s">
        <v>174</v>
      </c>
      <c r="F195" s="277">
        <v>0</v>
      </c>
      <c r="G195" s="278">
        <v>0</v>
      </c>
      <c r="H195" s="280">
        <v>4.9406564584124654E-324</v>
      </c>
      <c r="I195" s="277">
        <v>4.4465908125712189E-323</v>
      </c>
      <c r="J195" s="278">
        <v>4.4465908125712189E-323</v>
      </c>
      <c r="K195" s="287" t="s">
        <v>168</v>
      </c>
    </row>
    <row r="196" spans="1:11" ht="14.4" customHeight="1" thickBot="1" x14ac:dyDescent="0.35">
      <c r="A196" s="295" t="s">
        <v>357</v>
      </c>
      <c r="B196" s="277">
        <v>2125.9985675163598</v>
      </c>
      <c r="C196" s="277">
        <v>2372.76349777827</v>
      </c>
      <c r="D196" s="278">
        <v>246.76493026190499</v>
      </c>
      <c r="E196" s="279">
        <v>1.11607013007</v>
      </c>
      <c r="F196" s="277">
        <v>2324.3839632859199</v>
      </c>
      <c r="G196" s="278">
        <v>1743.2879724644399</v>
      </c>
      <c r="H196" s="280">
        <v>177.25834</v>
      </c>
      <c r="I196" s="277">
        <v>1642.8129799999999</v>
      </c>
      <c r="J196" s="278">
        <v>-100.47499246444301</v>
      </c>
      <c r="K196" s="281">
        <v>0.70677349609499995</v>
      </c>
    </row>
    <row r="197" spans="1:11" ht="14.4" customHeight="1" thickBot="1" x14ac:dyDescent="0.35">
      <c r="A197" s="300" t="s">
        <v>358</v>
      </c>
      <c r="B197" s="282">
        <v>2125.9985675163598</v>
      </c>
      <c r="C197" s="282">
        <v>2372.76349777827</v>
      </c>
      <c r="D197" s="283">
        <v>246.76493026190499</v>
      </c>
      <c r="E197" s="284">
        <v>1.11607013007</v>
      </c>
      <c r="F197" s="282">
        <v>2324.3839632859199</v>
      </c>
      <c r="G197" s="283">
        <v>1743.2879724644399</v>
      </c>
      <c r="H197" s="285">
        <v>177.25834</v>
      </c>
      <c r="I197" s="282">
        <v>1642.8129799999999</v>
      </c>
      <c r="J197" s="283">
        <v>-100.47499246444301</v>
      </c>
      <c r="K197" s="288">
        <v>0.70677349609499995</v>
      </c>
    </row>
    <row r="198" spans="1:11" ht="14.4" customHeight="1" thickBot="1" x14ac:dyDescent="0.35">
      <c r="A198" s="301" t="s">
        <v>57</v>
      </c>
      <c r="B198" s="282">
        <v>2125.9985675163598</v>
      </c>
      <c r="C198" s="282">
        <v>2372.76349777827</v>
      </c>
      <c r="D198" s="283">
        <v>246.76493026190499</v>
      </c>
      <c r="E198" s="284">
        <v>1.11607013007</v>
      </c>
      <c r="F198" s="282">
        <v>2324.3839632859199</v>
      </c>
      <c r="G198" s="283">
        <v>1743.2879724644399</v>
      </c>
      <c r="H198" s="285">
        <v>177.25834</v>
      </c>
      <c r="I198" s="282">
        <v>1642.8129799999999</v>
      </c>
      <c r="J198" s="283">
        <v>-100.47499246444301</v>
      </c>
      <c r="K198" s="288">
        <v>0.70677349609499995</v>
      </c>
    </row>
    <row r="199" spans="1:11" ht="14.4" customHeight="1" thickBot="1" x14ac:dyDescent="0.35">
      <c r="A199" s="298" t="s">
        <v>359</v>
      </c>
      <c r="B199" s="282">
        <v>12.999950996129</v>
      </c>
      <c r="C199" s="282">
        <v>6.836999521309</v>
      </c>
      <c r="D199" s="283">
        <v>-6.1629514748199998</v>
      </c>
      <c r="E199" s="284">
        <v>0.52592502258999996</v>
      </c>
      <c r="F199" s="282">
        <v>12.491705339519999</v>
      </c>
      <c r="G199" s="283">
        <v>9.3687790046400004</v>
      </c>
      <c r="H199" s="285">
        <v>6.13</v>
      </c>
      <c r="I199" s="282">
        <v>11.095000000000001</v>
      </c>
      <c r="J199" s="283">
        <v>1.726220995359</v>
      </c>
      <c r="K199" s="288">
        <v>0.88818937834599998</v>
      </c>
    </row>
    <row r="200" spans="1:11" ht="14.4" customHeight="1" thickBot="1" x14ac:dyDescent="0.35">
      <c r="A200" s="299" t="s">
        <v>360</v>
      </c>
      <c r="B200" s="277">
        <v>12.999950996129</v>
      </c>
      <c r="C200" s="277">
        <v>6.836999521309</v>
      </c>
      <c r="D200" s="278">
        <v>-6.1629514748199998</v>
      </c>
      <c r="E200" s="279">
        <v>0.52592502258999996</v>
      </c>
      <c r="F200" s="277">
        <v>12.491705339519999</v>
      </c>
      <c r="G200" s="278">
        <v>9.3687790046400004</v>
      </c>
      <c r="H200" s="280">
        <v>6.13</v>
      </c>
      <c r="I200" s="277">
        <v>11.095000000000001</v>
      </c>
      <c r="J200" s="278">
        <v>1.726220995359</v>
      </c>
      <c r="K200" s="281">
        <v>0.88818937834599998</v>
      </c>
    </row>
    <row r="201" spans="1:11" ht="14.4" customHeight="1" thickBot="1" x14ac:dyDescent="0.35">
      <c r="A201" s="298" t="s">
        <v>361</v>
      </c>
      <c r="B201" s="282">
        <v>104.99992727620899</v>
      </c>
      <c r="C201" s="282">
        <v>105.99609315426</v>
      </c>
      <c r="D201" s="283">
        <v>0.99616587805000001</v>
      </c>
      <c r="E201" s="284">
        <v>1.009487300647</v>
      </c>
      <c r="F201" s="282">
        <v>108.89225794643301</v>
      </c>
      <c r="G201" s="283">
        <v>81.669193459824001</v>
      </c>
      <c r="H201" s="285">
        <v>9.1151</v>
      </c>
      <c r="I201" s="282">
        <v>85.181700000000006</v>
      </c>
      <c r="J201" s="283">
        <v>3.512506540175</v>
      </c>
      <c r="K201" s="288">
        <v>0.78225671509000005</v>
      </c>
    </row>
    <row r="202" spans="1:11" ht="14.4" customHeight="1" thickBot="1" x14ac:dyDescent="0.35">
      <c r="A202" s="299" t="s">
        <v>362</v>
      </c>
      <c r="B202" s="277">
        <v>104.99992727620899</v>
      </c>
      <c r="C202" s="277">
        <v>105.99609315426</v>
      </c>
      <c r="D202" s="278">
        <v>0.99616587805000001</v>
      </c>
      <c r="E202" s="279">
        <v>1.009487300647</v>
      </c>
      <c r="F202" s="277">
        <v>108.89225794643301</v>
      </c>
      <c r="G202" s="278">
        <v>81.669193459824001</v>
      </c>
      <c r="H202" s="280">
        <v>9.1151</v>
      </c>
      <c r="I202" s="277">
        <v>85.181700000000006</v>
      </c>
      <c r="J202" s="278">
        <v>3.512506540175</v>
      </c>
      <c r="K202" s="281">
        <v>0.78225671509000005</v>
      </c>
    </row>
    <row r="203" spans="1:11" ht="14.4" customHeight="1" thickBot="1" x14ac:dyDescent="0.35">
      <c r="A203" s="298" t="s">
        <v>363</v>
      </c>
      <c r="B203" s="282">
        <v>4.9406564584124654E-324</v>
      </c>
      <c r="C203" s="282">
        <v>4.9406564584124654E-324</v>
      </c>
      <c r="D203" s="283">
        <v>0</v>
      </c>
      <c r="E203" s="284">
        <v>1</v>
      </c>
      <c r="F203" s="282">
        <v>4.9406564584124654E-324</v>
      </c>
      <c r="G203" s="283">
        <v>0</v>
      </c>
      <c r="H203" s="285">
        <v>4.9406564584124654E-324</v>
      </c>
      <c r="I203" s="282">
        <v>2.0699999999999998</v>
      </c>
      <c r="J203" s="283">
        <v>2.0699999999999998</v>
      </c>
      <c r="K203" s="286" t="s">
        <v>174</v>
      </c>
    </row>
    <row r="204" spans="1:11" ht="14.4" customHeight="1" thickBot="1" x14ac:dyDescent="0.35">
      <c r="A204" s="299" t="s">
        <v>364</v>
      </c>
      <c r="B204" s="277">
        <v>4.9406564584124654E-324</v>
      </c>
      <c r="C204" s="277">
        <v>4.9406564584124654E-324</v>
      </c>
      <c r="D204" s="278">
        <v>0</v>
      </c>
      <c r="E204" s="279">
        <v>1</v>
      </c>
      <c r="F204" s="277">
        <v>4.9406564584124654E-324</v>
      </c>
      <c r="G204" s="278">
        <v>0</v>
      </c>
      <c r="H204" s="280">
        <v>4.9406564584124654E-324</v>
      </c>
      <c r="I204" s="277">
        <v>2.0699999999999998</v>
      </c>
      <c r="J204" s="278">
        <v>2.0699999999999998</v>
      </c>
      <c r="K204" s="287" t="s">
        <v>174</v>
      </c>
    </row>
    <row r="205" spans="1:11" ht="14.4" customHeight="1" thickBot="1" x14ac:dyDescent="0.35">
      <c r="A205" s="298" t="s">
        <v>365</v>
      </c>
      <c r="B205" s="282">
        <v>517.999681229271</v>
      </c>
      <c r="C205" s="282">
        <v>461.73731954720802</v>
      </c>
      <c r="D205" s="283">
        <v>-56.262361682062</v>
      </c>
      <c r="E205" s="284">
        <v>0.89138533531800002</v>
      </c>
      <c r="F205" s="282">
        <v>461.99999999999397</v>
      </c>
      <c r="G205" s="283">
        <v>346.499999999995</v>
      </c>
      <c r="H205" s="285">
        <v>24.931629999999998</v>
      </c>
      <c r="I205" s="282">
        <v>305.18768</v>
      </c>
      <c r="J205" s="283">
        <v>-41.312319999994997</v>
      </c>
      <c r="K205" s="288">
        <v>0.660579393939</v>
      </c>
    </row>
    <row r="206" spans="1:11" ht="14.4" customHeight="1" thickBot="1" x14ac:dyDescent="0.35">
      <c r="A206" s="299" t="s">
        <v>366</v>
      </c>
      <c r="B206" s="277">
        <v>517.999681229271</v>
      </c>
      <c r="C206" s="277">
        <v>461.73731954720802</v>
      </c>
      <c r="D206" s="278">
        <v>-56.262361682062</v>
      </c>
      <c r="E206" s="279">
        <v>0.89138533531800002</v>
      </c>
      <c r="F206" s="277">
        <v>461.99999999999397</v>
      </c>
      <c r="G206" s="278">
        <v>346.499999999995</v>
      </c>
      <c r="H206" s="280">
        <v>24.931629999999998</v>
      </c>
      <c r="I206" s="277">
        <v>305.18768</v>
      </c>
      <c r="J206" s="278">
        <v>-41.312319999994997</v>
      </c>
      <c r="K206" s="281">
        <v>0.660579393939</v>
      </c>
    </row>
    <row r="207" spans="1:11" ht="14.4" customHeight="1" thickBot="1" x14ac:dyDescent="0.35">
      <c r="A207" s="298" t="s">
        <v>367</v>
      </c>
      <c r="B207" s="282">
        <v>4.9406564584124654E-324</v>
      </c>
      <c r="C207" s="282">
        <v>4.4329998944379998</v>
      </c>
      <c r="D207" s="283">
        <v>4.4329998944379998</v>
      </c>
      <c r="E207" s="290" t="s">
        <v>174</v>
      </c>
      <c r="F207" s="282">
        <v>0</v>
      </c>
      <c r="G207" s="283">
        <v>0</v>
      </c>
      <c r="H207" s="285">
        <v>4.9406564584124654E-324</v>
      </c>
      <c r="I207" s="282">
        <v>4.4465908125712189E-323</v>
      </c>
      <c r="J207" s="283">
        <v>4.4465908125712189E-323</v>
      </c>
      <c r="K207" s="286" t="s">
        <v>168</v>
      </c>
    </row>
    <row r="208" spans="1:11" ht="14.4" customHeight="1" thickBot="1" x14ac:dyDescent="0.35">
      <c r="A208" s="299" t="s">
        <v>368</v>
      </c>
      <c r="B208" s="277">
        <v>4.9406564584124654E-324</v>
      </c>
      <c r="C208" s="277">
        <v>4.4329998944379998</v>
      </c>
      <c r="D208" s="278">
        <v>4.4329998944379998</v>
      </c>
      <c r="E208" s="289" t="s">
        <v>174</v>
      </c>
      <c r="F208" s="277">
        <v>0</v>
      </c>
      <c r="G208" s="278">
        <v>0</v>
      </c>
      <c r="H208" s="280">
        <v>4.9406564584124654E-324</v>
      </c>
      <c r="I208" s="277">
        <v>4.4465908125712189E-323</v>
      </c>
      <c r="J208" s="278">
        <v>4.4465908125712189E-323</v>
      </c>
      <c r="K208" s="287" t="s">
        <v>168</v>
      </c>
    </row>
    <row r="209" spans="1:11" ht="14.4" customHeight="1" thickBot="1" x14ac:dyDescent="0.35">
      <c r="A209" s="298" t="s">
        <v>369</v>
      </c>
      <c r="B209" s="282">
        <v>1489.99900801475</v>
      </c>
      <c r="C209" s="282">
        <v>1793.76008566105</v>
      </c>
      <c r="D209" s="283">
        <v>303.76107764630001</v>
      </c>
      <c r="E209" s="284">
        <v>1.203866630791</v>
      </c>
      <c r="F209" s="282">
        <v>1740.99999999998</v>
      </c>
      <c r="G209" s="283">
        <v>1305.74999999998</v>
      </c>
      <c r="H209" s="285">
        <v>137.08161000000001</v>
      </c>
      <c r="I209" s="282">
        <v>1239.2786000000001</v>
      </c>
      <c r="J209" s="283">
        <v>-66.471399999983007</v>
      </c>
      <c r="K209" s="288">
        <v>0.71181998851200001</v>
      </c>
    </row>
    <row r="210" spans="1:11" ht="14.4" customHeight="1" thickBot="1" x14ac:dyDescent="0.35">
      <c r="A210" s="299" t="s">
        <v>370</v>
      </c>
      <c r="B210" s="277">
        <v>1489.99900801475</v>
      </c>
      <c r="C210" s="277">
        <v>1793.76008566105</v>
      </c>
      <c r="D210" s="278">
        <v>303.76107764630001</v>
      </c>
      <c r="E210" s="279">
        <v>1.203866630791</v>
      </c>
      <c r="F210" s="277">
        <v>1740.99999999998</v>
      </c>
      <c r="G210" s="278">
        <v>1305.74999999998</v>
      </c>
      <c r="H210" s="280">
        <v>137.08161000000001</v>
      </c>
      <c r="I210" s="277">
        <v>1239.2786000000001</v>
      </c>
      <c r="J210" s="278">
        <v>-66.471399999983007</v>
      </c>
      <c r="K210" s="281">
        <v>0.71181998851200001</v>
      </c>
    </row>
    <row r="211" spans="1:11" ht="14.4" customHeight="1" thickBot="1" x14ac:dyDescent="0.35">
      <c r="A211" s="303" t="s">
        <v>371</v>
      </c>
      <c r="B211" s="282">
        <v>4.9406564584124654E-324</v>
      </c>
      <c r="C211" s="282">
        <v>4.9406564584124654E-324</v>
      </c>
      <c r="D211" s="283">
        <v>0</v>
      </c>
      <c r="E211" s="284">
        <v>1</v>
      </c>
      <c r="F211" s="282">
        <v>0</v>
      </c>
      <c r="G211" s="283">
        <v>0</v>
      </c>
      <c r="H211" s="285">
        <v>4.9406564584124654E-324</v>
      </c>
      <c r="I211" s="282">
        <v>4.4565999999999999</v>
      </c>
      <c r="J211" s="283">
        <v>4.4565999999999999</v>
      </c>
      <c r="K211" s="286" t="s">
        <v>168</v>
      </c>
    </row>
    <row r="212" spans="1:11" ht="14.4" customHeight="1" thickBot="1" x14ac:dyDescent="0.35">
      <c r="A212" s="300" t="s">
        <v>372</v>
      </c>
      <c r="B212" s="282">
        <v>4.9406564584124654E-324</v>
      </c>
      <c r="C212" s="282">
        <v>4.9406564584124654E-324</v>
      </c>
      <c r="D212" s="283">
        <v>0</v>
      </c>
      <c r="E212" s="284">
        <v>1</v>
      </c>
      <c r="F212" s="282">
        <v>0</v>
      </c>
      <c r="G212" s="283">
        <v>0</v>
      </c>
      <c r="H212" s="285">
        <v>4.9406564584124654E-324</v>
      </c>
      <c r="I212" s="282">
        <v>4.4565999999999999</v>
      </c>
      <c r="J212" s="283">
        <v>4.4565999999999999</v>
      </c>
      <c r="K212" s="286" t="s">
        <v>168</v>
      </c>
    </row>
    <row r="213" spans="1:11" ht="14.4" customHeight="1" thickBot="1" x14ac:dyDescent="0.35">
      <c r="A213" s="301" t="s">
        <v>373</v>
      </c>
      <c r="B213" s="282">
        <v>4.9406564584124654E-324</v>
      </c>
      <c r="C213" s="282">
        <v>4.9406564584124654E-324</v>
      </c>
      <c r="D213" s="283">
        <v>0</v>
      </c>
      <c r="E213" s="284">
        <v>1</v>
      </c>
      <c r="F213" s="282">
        <v>0</v>
      </c>
      <c r="G213" s="283">
        <v>0</v>
      </c>
      <c r="H213" s="285">
        <v>4.9406564584124654E-324</v>
      </c>
      <c r="I213" s="282">
        <v>4.4565999999999999</v>
      </c>
      <c r="J213" s="283">
        <v>4.4565999999999999</v>
      </c>
      <c r="K213" s="286" t="s">
        <v>168</v>
      </c>
    </row>
    <row r="214" spans="1:11" ht="14.4" customHeight="1" thickBot="1" x14ac:dyDescent="0.35">
      <c r="A214" s="298" t="s">
        <v>374</v>
      </c>
      <c r="B214" s="282">
        <v>4.9406564584124654E-324</v>
      </c>
      <c r="C214" s="282">
        <v>4.9406564584124654E-324</v>
      </c>
      <c r="D214" s="283">
        <v>0</v>
      </c>
      <c r="E214" s="284">
        <v>1</v>
      </c>
      <c r="F214" s="282">
        <v>4.9406564584124654E-324</v>
      </c>
      <c r="G214" s="283">
        <v>0</v>
      </c>
      <c r="H214" s="285">
        <v>4.9406564584124654E-324</v>
      </c>
      <c r="I214" s="282">
        <v>4.4565999999999999</v>
      </c>
      <c r="J214" s="283">
        <v>4.4565999999999999</v>
      </c>
      <c r="K214" s="286" t="s">
        <v>174</v>
      </c>
    </row>
    <row r="215" spans="1:11" ht="14.4" customHeight="1" thickBot="1" x14ac:dyDescent="0.35">
      <c r="A215" s="299" t="s">
        <v>375</v>
      </c>
      <c r="B215" s="277">
        <v>4.9406564584124654E-324</v>
      </c>
      <c r="C215" s="277">
        <v>4.9406564584124654E-324</v>
      </c>
      <c r="D215" s="278">
        <v>0</v>
      </c>
      <c r="E215" s="279">
        <v>1</v>
      </c>
      <c r="F215" s="277">
        <v>4.9406564584124654E-324</v>
      </c>
      <c r="G215" s="278">
        <v>0</v>
      </c>
      <c r="H215" s="280">
        <v>4.9406564584124654E-324</v>
      </c>
      <c r="I215" s="277">
        <v>4.4565999999999999</v>
      </c>
      <c r="J215" s="278">
        <v>4.4565999999999999</v>
      </c>
      <c r="K215" s="287" t="s">
        <v>174</v>
      </c>
    </row>
    <row r="216" spans="1:11" ht="14.4" customHeight="1" thickBot="1" x14ac:dyDescent="0.35">
      <c r="A216" s="304"/>
      <c r="B216" s="277">
        <v>19714.2089347375</v>
      </c>
      <c r="C216" s="277">
        <v>4.9406564584124654E-324</v>
      </c>
      <c r="D216" s="278">
        <v>-19714.2089347375</v>
      </c>
      <c r="E216" s="279">
        <v>0</v>
      </c>
      <c r="F216" s="277">
        <v>-708.25292507869699</v>
      </c>
      <c r="G216" s="278">
        <v>-531.18969380902297</v>
      </c>
      <c r="H216" s="280">
        <v>14.379189999998999</v>
      </c>
      <c r="I216" s="277">
        <v>2645.0514699999999</v>
      </c>
      <c r="J216" s="278">
        <v>3176.2411638090198</v>
      </c>
      <c r="K216" s="281">
        <v>-3.734614254796</v>
      </c>
    </row>
    <row r="217" spans="1:11" ht="14.4" customHeight="1" thickBot="1" x14ac:dyDescent="0.35">
      <c r="A217" s="305" t="s">
        <v>76</v>
      </c>
      <c r="B217" s="291">
        <v>19714.2089347375</v>
      </c>
      <c r="C217" s="291">
        <v>-1457.87825996985</v>
      </c>
      <c r="D217" s="292">
        <v>-21172.087194707401</v>
      </c>
      <c r="E217" s="293">
        <v>-0.78628844927599995</v>
      </c>
      <c r="F217" s="291">
        <v>-708.25292507869699</v>
      </c>
      <c r="G217" s="292">
        <v>-531.18969380902104</v>
      </c>
      <c r="H217" s="291">
        <v>14.379189999998999</v>
      </c>
      <c r="I217" s="291">
        <v>2645.0514699999999</v>
      </c>
      <c r="J217" s="292">
        <v>3176.2411638090198</v>
      </c>
      <c r="K217" s="294">
        <v>-3.734614254796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16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4" bestFit="1" customWidth="1"/>
    <col min="2" max="2" width="9.33203125" style="84" customWidth="1"/>
    <col min="3" max="3" width="28.88671875" style="65" bestFit="1" customWidth="1"/>
    <col min="4" max="5" width="11.109375" style="85" customWidth="1"/>
    <col min="6" max="6" width="6.6640625" style="86" customWidth="1"/>
    <col min="7" max="7" width="12.21875" style="93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42" t="s">
        <v>149</v>
      </c>
      <c r="B1" s="243"/>
      <c r="C1" s="243"/>
      <c r="D1" s="243"/>
      <c r="E1" s="243"/>
      <c r="F1" s="243"/>
      <c r="G1" s="216"/>
    </row>
    <row r="2" spans="1:8" ht="14.4" customHeight="1" thickBot="1" x14ac:dyDescent="0.35">
      <c r="A2" s="276" t="s">
        <v>167</v>
      </c>
      <c r="B2" s="91"/>
      <c r="C2" s="91"/>
      <c r="D2" s="91"/>
      <c r="E2" s="91"/>
      <c r="F2" s="91"/>
    </row>
    <row r="3" spans="1:8" ht="14.4" customHeight="1" thickBot="1" x14ac:dyDescent="0.35">
      <c r="A3" s="105" t="s">
        <v>0</v>
      </c>
      <c r="B3" s="106" t="s">
        <v>1</v>
      </c>
      <c r="C3" s="126" t="s">
        <v>2</v>
      </c>
      <c r="D3" s="127" t="s">
        <v>3</v>
      </c>
      <c r="E3" s="127" t="s">
        <v>4</v>
      </c>
      <c r="F3" s="127" t="s">
        <v>5</v>
      </c>
      <c r="G3" s="128" t="s">
        <v>154</v>
      </c>
    </row>
    <row r="4" spans="1:8" ht="14.4" customHeight="1" x14ac:dyDescent="0.3">
      <c r="A4" s="306" t="s">
        <v>376</v>
      </c>
      <c r="B4" s="307" t="s">
        <v>377</v>
      </c>
      <c r="C4" s="308" t="s">
        <v>378</v>
      </c>
      <c r="D4" s="308" t="s">
        <v>377</v>
      </c>
      <c r="E4" s="308" t="s">
        <v>377</v>
      </c>
      <c r="F4" s="309" t="s">
        <v>377</v>
      </c>
      <c r="G4" s="308" t="s">
        <v>377</v>
      </c>
      <c r="H4" s="308" t="s">
        <v>77</v>
      </c>
    </row>
    <row r="5" spans="1:8" ht="14.4" customHeight="1" x14ac:dyDescent="0.3">
      <c r="A5" s="306" t="s">
        <v>376</v>
      </c>
      <c r="B5" s="307" t="s">
        <v>379</v>
      </c>
      <c r="C5" s="308" t="s">
        <v>380</v>
      </c>
      <c r="D5" s="308">
        <v>39962.518489133174</v>
      </c>
      <c r="E5" s="308">
        <v>34930.837877169164</v>
      </c>
      <c r="F5" s="309">
        <v>0.87409000227720257</v>
      </c>
      <c r="G5" s="308">
        <v>-5031.6806119640096</v>
      </c>
      <c r="H5" s="308" t="s">
        <v>2</v>
      </c>
    </row>
    <row r="6" spans="1:8" ht="14.4" customHeight="1" x14ac:dyDescent="0.3">
      <c r="A6" s="306" t="s">
        <v>376</v>
      </c>
      <c r="B6" s="307" t="s">
        <v>381</v>
      </c>
      <c r="C6" s="308" t="s">
        <v>382</v>
      </c>
      <c r="D6" s="308">
        <v>0</v>
      </c>
      <c r="E6" s="308">
        <v>72.099751692049892</v>
      </c>
      <c r="F6" s="309" t="s">
        <v>377</v>
      </c>
      <c r="G6" s="308">
        <v>72.099751692049892</v>
      </c>
      <c r="H6" s="308" t="s">
        <v>2</v>
      </c>
    </row>
    <row r="7" spans="1:8" ht="14.4" customHeight="1" x14ac:dyDescent="0.3">
      <c r="A7" s="306" t="s">
        <v>376</v>
      </c>
      <c r="B7" s="307" t="s">
        <v>383</v>
      </c>
      <c r="C7" s="308" t="s">
        <v>384</v>
      </c>
      <c r="D7" s="308">
        <v>0</v>
      </c>
      <c r="E7" s="308">
        <v>394.15199999999999</v>
      </c>
      <c r="F7" s="309" t="s">
        <v>377</v>
      </c>
      <c r="G7" s="308">
        <v>394.15199999999999</v>
      </c>
      <c r="H7" s="308" t="s">
        <v>2</v>
      </c>
    </row>
    <row r="8" spans="1:8" ht="14.4" customHeight="1" x14ac:dyDescent="0.3">
      <c r="A8" s="306" t="s">
        <v>376</v>
      </c>
      <c r="B8" s="307" t="s">
        <v>6</v>
      </c>
      <c r="C8" s="308" t="s">
        <v>378</v>
      </c>
      <c r="D8" s="308">
        <v>39962.518489133174</v>
      </c>
      <c r="E8" s="308">
        <v>35397.089628861213</v>
      </c>
      <c r="F8" s="309">
        <v>0.88575722870135387</v>
      </c>
      <c r="G8" s="308">
        <v>-4565.4288602719607</v>
      </c>
      <c r="H8" s="308" t="s">
        <v>385</v>
      </c>
    </row>
    <row r="10" spans="1:8" ht="14.4" customHeight="1" x14ac:dyDescent="0.3">
      <c r="A10" s="306" t="s">
        <v>376</v>
      </c>
      <c r="B10" s="307" t="s">
        <v>377</v>
      </c>
      <c r="C10" s="308" t="s">
        <v>378</v>
      </c>
      <c r="D10" s="308" t="s">
        <v>377</v>
      </c>
      <c r="E10" s="308" t="s">
        <v>377</v>
      </c>
      <c r="F10" s="309" t="s">
        <v>377</v>
      </c>
      <c r="G10" s="308" t="s">
        <v>377</v>
      </c>
      <c r="H10" s="308" t="s">
        <v>77</v>
      </c>
    </row>
    <row r="11" spans="1:8" ht="14.4" customHeight="1" x14ac:dyDescent="0.3">
      <c r="A11" s="306" t="s">
        <v>386</v>
      </c>
      <c r="B11" s="307" t="s">
        <v>379</v>
      </c>
      <c r="C11" s="308" t="s">
        <v>380</v>
      </c>
      <c r="D11" s="308">
        <v>39962.518489133174</v>
      </c>
      <c r="E11" s="308">
        <v>34930.837877169164</v>
      </c>
      <c r="F11" s="309">
        <v>0.87409000227720257</v>
      </c>
      <c r="G11" s="308">
        <v>-5031.6806119640096</v>
      </c>
      <c r="H11" s="308" t="s">
        <v>2</v>
      </c>
    </row>
    <row r="12" spans="1:8" ht="14.4" customHeight="1" x14ac:dyDescent="0.3">
      <c r="A12" s="306" t="s">
        <v>386</v>
      </c>
      <c r="B12" s="307" t="s">
        <v>381</v>
      </c>
      <c r="C12" s="308" t="s">
        <v>382</v>
      </c>
      <c r="D12" s="308">
        <v>0</v>
      </c>
      <c r="E12" s="308">
        <v>72.099751692049892</v>
      </c>
      <c r="F12" s="309" t="s">
        <v>377</v>
      </c>
      <c r="G12" s="308">
        <v>72.099751692049892</v>
      </c>
      <c r="H12" s="308" t="s">
        <v>2</v>
      </c>
    </row>
    <row r="13" spans="1:8" ht="14.4" customHeight="1" x14ac:dyDescent="0.3">
      <c r="A13" s="306" t="s">
        <v>386</v>
      </c>
      <c r="B13" s="307" t="s">
        <v>383</v>
      </c>
      <c r="C13" s="308" t="s">
        <v>384</v>
      </c>
      <c r="D13" s="308">
        <v>0</v>
      </c>
      <c r="E13" s="308">
        <v>394.15199999999999</v>
      </c>
      <c r="F13" s="309" t="s">
        <v>377</v>
      </c>
      <c r="G13" s="308">
        <v>394.15199999999999</v>
      </c>
      <c r="H13" s="308" t="s">
        <v>2</v>
      </c>
    </row>
    <row r="14" spans="1:8" ht="14.4" customHeight="1" x14ac:dyDescent="0.3">
      <c r="A14" s="306" t="s">
        <v>386</v>
      </c>
      <c r="B14" s="307" t="s">
        <v>6</v>
      </c>
      <c r="C14" s="308" t="s">
        <v>387</v>
      </c>
      <c r="D14" s="308">
        <v>39962.518489133174</v>
      </c>
      <c r="E14" s="308">
        <v>35397.089628861213</v>
      </c>
      <c r="F14" s="309">
        <v>0.88575722870135387</v>
      </c>
      <c r="G14" s="308">
        <v>-4565.4288602719607</v>
      </c>
      <c r="H14" s="308" t="s">
        <v>388</v>
      </c>
    </row>
    <row r="15" spans="1:8" ht="14.4" customHeight="1" x14ac:dyDescent="0.3">
      <c r="A15" s="306" t="s">
        <v>377</v>
      </c>
      <c r="B15" s="307" t="s">
        <v>377</v>
      </c>
      <c r="C15" s="308" t="s">
        <v>377</v>
      </c>
      <c r="D15" s="308" t="s">
        <v>377</v>
      </c>
      <c r="E15" s="308" t="s">
        <v>377</v>
      </c>
      <c r="F15" s="309" t="s">
        <v>377</v>
      </c>
      <c r="G15" s="308" t="s">
        <v>377</v>
      </c>
      <c r="H15" s="308" t="s">
        <v>389</v>
      </c>
    </row>
    <row r="16" spans="1:8" ht="14.4" customHeight="1" x14ac:dyDescent="0.3">
      <c r="A16" s="306" t="s">
        <v>376</v>
      </c>
      <c r="B16" s="307" t="s">
        <v>6</v>
      </c>
      <c r="C16" s="308" t="s">
        <v>378</v>
      </c>
      <c r="D16" s="308">
        <v>39962.518489133174</v>
      </c>
      <c r="E16" s="308">
        <v>35397.089628861213</v>
      </c>
      <c r="F16" s="309">
        <v>0.88575722870135387</v>
      </c>
      <c r="G16" s="308">
        <v>-4565.4288602719607</v>
      </c>
      <c r="H16" s="308" t="s">
        <v>385</v>
      </c>
    </row>
  </sheetData>
  <autoFilter ref="A3:G3"/>
  <mergeCells count="1">
    <mergeCell ref="A1:G1"/>
  </mergeCells>
  <conditionalFormatting sqref="F9 F17:F65536">
    <cfRule type="cellIs" dxfId="40" priority="19" stopIfTrue="1" operator="greaterThan">
      <formula>1</formula>
    </cfRule>
  </conditionalFormatting>
  <conditionalFormatting sqref="F4:F8">
    <cfRule type="cellIs" dxfId="39" priority="14" operator="greaterThan">
      <formula>1</formula>
    </cfRule>
  </conditionalFormatting>
  <conditionalFormatting sqref="B4:B8">
    <cfRule type="expression" dxfId="38" priority="18">
      <formula>AND(LEFT(H4,6)&lt;&gt;"mezera",H4&lt;&gt;"")</formula>
    </cfRule>
  </conditionalFormatting>
  <conditionalFormatting sqref="A4:A8">
    <cfRule type="expression" dxfId="37" priority="15">
      <formula>AND(H4&lt;&gt;"",H4&lt;&gt;"mezeraKL")</formula>
    </cfRule>
  </conditionalFormatting>
  <conditionalFormatting sqref="B4:G8">
    <cfRule type="expression" dxfId="36" priority="16">
      <formula>$H4="SumaNS"</formula>
    </cfRule>
    <cfRule type="expression" dxfId="35" priority="17">
      <formula>OR($H4="KL",$H4="SumaKL")</formula>
    </cfRule>
  </conditionalFormatting>
  <conditionalFormatting sqref="A4:G8">
    <cfRule type="expression" dxfId="34" priority="13">
      <formula>$H4&lt;&gt;""</formula>
    </cfRule>
  </conditionalFormatting>
  <conditionalFormatting sqref="G4:G8">
    <cfRule type="cellIs" dxfId="33" priority="12" operator="greaterThan">
      <formula>0</formula>
    </cfRule>
  </conditionalFormatting>
  <conditionalFormatting sqref="F4:F8">
    <cfRule type="cellIs" dxfId="32" priority="9" operator="greaterThan">
      <formula>1</formula>
    </cfRule>
  </conditionalFormatting>
  <conditionalFormatting sqref="F4:F8">
    <cfRule type="expression" dxfId="31" priority="10">
      <formula>$H4="SumaNS"</formula>
    </cfRule>
    <cfRule type="expression" dxfId="30" priority="11">
      <formula>OR($H4="KL",$H4="SumaKL")</formula>
    </cfRule>
  </conditionalFormatting>
  <conditionalFormatting sqref="F4:F8">
    <cfRule type="expression" dxfId="29" priority="8">
      <formula>$H4&lt;&gt;""</formula>
    </cfRule>
  </conditionalFormatting>
  <conditionalFormatting sqref="F10:F16">
    <cfRule type="cellIs" dxfId="28" priority="3" operator="greaterThan">
      <formula>1</formula>
    </cfRule>
  </conditionalFormatting>
  <conditionalFormatting sqref="B10:B16">
    <cfRule type="expression" dxfId="27" priority="7">
      <formula>AND(LEFT(H10,6)&lt;&gt;"mezera",H10&lt;&gt;"")</formula>
    </cfRule>
  </conditionalFormatting>
  <conditionalFormatting sqref="A10:A16">
    <cfRule type="expression" dxfId="26" priority="4">
      <formula>AND(H10&lt;&gt;"",H10&lt;&gt;"mezeraKL")</formula>
    </cfRule>
  </conditionalFormatting>
  <conditionalFormatting sqref="B10:G16">
    <cfRule type="expression" dxfId="25" priority="5">
      <formula>$H10="SumaNS"</formula>
    </cfRule>
    <cfRule type="expression" dxfId="24" priority="6">
      <formula>OR($H10="KL",$H10="SumaKL")</formula>
    </cfRule>
  </conditionalFormatting>
  <conditionalFormatting sqref="A10:G16">
    <cfRule type="expression" dxfId="23" priority="2">
      <formula>$H10&lt;&gt;""</formula>
    </cfRule>
  </conditionalFormatting>
  <conditionalFormatting sqref="G10:G16">
    <cfRule type="cellIs" dxfId="22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5" bestFit="1" customWidth="1" collapsed="1"/>
    <col min="4" max="4" width="18.77734375" style="87" customWidth="1"/>
    <col min="5" max="5" width="9" style="85" bestFit="1" customWidth="1"/>
    <col min="6" max="6" width="18.77734375" style="87" customWidth="1"/>
    <col min="7" max="7" width="5" style="85" customWidth="1"/>
    <col min="8" max="8" width="12.44140625" style="85" hidden="1" customWidth="1" outlineLevel="1"/>
    <col min="9" max="9" width="8.5546875" style="85" hidden="1" customWidth="1" outlineLevel="1"/>
    <col min="10" max="10" width="25.77734375" style="85" customWidth="1" collapsed="1"/>
    <col min="11" max="11" width="8.77734375" style="85" customWidth="1"/>
    <col min="12" max="13" width="7.77734375" style="93" customWidth="1"/>
    <col min="14" max="14" width="11.109375" style="93" customWidth="1"/>
    <col min="15" max="16384" width="8.88671875" style="65"/>
  </cols>
  <sheetData>
    <row r="1" spans="1:14" ht="18.600000000000001" customHeight="1" thickBot="1" x14ac:dyDescent="0.4">
      <c r="A1" s="248" t="s">
        <v>148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</row>
    <row r="2" spans="1:14" ht="14.4" customHeight="1" thickBot="1" x14ac:dyDescent="0.35">
      <c r="A2" s="276" t="s">
        <v>167</v>
      </c>
      <c r="B2" s="83"/>
      <c r="C2" s="129"/>
      <c r="D2" s="129"/>
      <c r="E2" s="129"/>
      <c r="F2" s="129"/>
      <c r="G2" s="129"/>
      <c r="H2" s="129"/>
      <c r="I2" s="129"/>
      <c r="J2" s="129"/>
      <c r="K2" s="129"/>
      <c r="L2" s="130"/>
      <c r="M2" s="130"/>
      <c r="N2" s="130"/>
    </row>
    <row r="3" spans="1:14" ht="14.4" customHeight="1" thickBot="1" x14ac:dyDescent="0.35">
      <c r="A3" s="83"/>
      <c r="B3" s="83"/>
      <c r="C3" s="244"/>
      <c r="D3" s="245"/>
      <c r="E3" s="245"/>
      <c r="F3" s="245"/>
      <c r="G3" s="245"/>
      <c r="H3" s="245"/>
      <c r="I3" s="245"/>
      <c r="J3" s="246" t="s">
        <v>138</v>
      </c>
      <c r="K3" s="247"/>
      <c r="L3" s="131">
        <f>IF(M3&lt;&gt;0,N3/M3,0)</f>
        <v>252.83635449186585</v>
      </c>
      <c r="M3" s="131">
        <f>SUBTOTAL(9,M5:M1048576)</f>
        <v>140</v>
      </c>
      <c r="N3" s="132">
        <f>SUBTOTAL(9,N5:N1048576)</f>
        <v>35397.08962886122</v>
      </c>
    </row>
    <row r="4" spans="1:14" s="84" customFormat="1" ht="14.4" customHeight="1" thickBot="1" x14ac:dyDescent="0.35">
      <c r="A4" s="310" t="s">
        <v>7</v>
      </c>
      <c r="B4" s="311" t="s">
        <v>8</v>
      </c>
      <c r="C4" s="311" t="s">
        <v>0</v>
      </c>
      <c r="D4" s="311" t="s">
        <v>9</v>
      </c>
      <c r="E4" s="311" t="s">
        <v>10</v>
      </c>
      <c r="F4" s="311" t="s">
        <v>2</v>
      </c>
      <c r="G4" s="311" t="s">
        <v>11</v>
      </c>
      <c r="H4" s="311" t="s">
        <v>12</v>
      </c>
      <c r="I4" s="311" t="s">
        <v>13</v>
      </c>
      <c r="J4" s="312" t="s">
        <v>14</v>
      </c>
      <c r="K4" s="312" t="s">
        <v>15</v>
      </c>
      <c r="L4" s="313" t="s">
        <v>155</v>
      </c>
      <c r="M4" s="313" t="s">
        <v>16</v>
      </c>
      <c r="N4" s="314" t="s">
        <v>166</v>
      </c>
    </row>
    <row r="5" spans="1:14" ht="14.4" customHeight="1" x14ac:dyDescent="0.3">
      <c r="A5" s="317" t="s">
        <v>376</v>
      </c>
      <c r="B5" s="318" t="s">
        <v>378</v>
      </c>
      <c r="C5" s="319" t="s">
        <v>386</v>
      </c>
      <c r="D5" s="320" t="s">
        <v>387</v>
      </c>
      <c r="E5" s="319" t="s">
        <v>379</v>
      </c>
      <c r="F5" s="320" t="s">
        <v>380</v>
      </c>
      <c r="G5" s="319" t="s">
        <v>390</v>
      </c>
      <c r="H5" s="319" t="s">
        <v>391</v>
      </c>
      <c r="I5" s="319" t="s">
        <v>392</v>
      </c>
      <c r="J5" s="319" t="s">
        <v>393</v>
      </c>
      <c r="K5" s="319"/>
      <c r="L5" s="321">
        <v>102.6</v>
      </c>
      <c r="M5" s="321">
        <v>1</v>
      </c>
      <c r="N5" s="322">
        <v>102.6</v>
      </c>
    </row>
    <row r="6" spans="1:14" ht="14.4" customHeight="1" x14ac:dyDescent="0.3">
      <c r="A6" s="323" t="s">
        <v>376</v>
      </c>
      <c r="B6" s="324" t="s">
        <v>378</v>
      </c>
      <c r="C6" s="325" t="s">
        <v>386</v>
      </c>
      <c r="D6" s="326" t="s">
        <v>387</v>
      </c>
      <c r="E6" s="325" t="s">
        <v>379</v>
      </c>
      <c r="F6" s="326" t="s">
        <v>380</v>
      </c>
      <c r="G6" s="325" t="s">
        <v>390</v>
      </c>
      <c r="H6" s="325" t="s">
        <v>394</v>
      </c>
      <c r="I6" s="325" t="s">
        <v>395</v>
      </c>
      <c r="J6" s="325" t="s">
        <v>396</v>
      </c>
      <c r="K6" s="325" t="s">
        <v>397</v>
      </c>
      <c r="L6" s="327">
        <v>70.5446442957237</v>
      </c>
      <c r="M6" s="327">
        <v>2</v>
      </c>
      <c r="N6" s="328">
        <v>141.0892885914474</v>
      </c>
    </row>
    <row r="7" spans="1:14" ht="14.4" customHeight="1" x14ac:dyDescent="0.3">
      <c r="A7" s="323" t="s">
        <v>376</v>
      </c>
      <c r="B7" s="324" t="s">
        <v>378</v>
      </c>
      <c r="C7" s="325" t="s">
        <v>386</v>
      </c>
      <c r="D7" s="326" t="s">
        <v>387</v>
      </c>
      <c r="E7" s="325" t="s">
        <v>379</v>
      </c>
      <c r="F7" s="326" t="s">
        <v>380</v>
      </c>
      <c r="G7" s="325" t="s">
        <v>390</v>
      </c>
      <c r="H7" s="325" t="s">
        <v>398</v>
      </c>
      <c r="I7" s="325" t="s">
        <v>399</v>
      </c>
      <c r="J7" s="325" t="s">
        <v>400</v>
      </c>
      <c r="K7" s="325" t="s">
        <v>401</v>
      </c>
      <c r="L7" s="327">
        <v>18.769939388879251</v>
      </c>
      <c r="M7" s="327">
        <v>4</v>
      </c>
      <c r="N7" s="328">
        <v>75.079757555517006</v>
      </c>
    </row>
    <row r="8" spans="1:14" ht="14.4" customHeight="1" x14ac:dyDescent="0.3">
      <c r="A8" s="323" t="s">
        <v>376</v>
      </c>
      <c r="B8" s="324" t="s">
        <v>378</v>
      </c>
      <c r="C8" s="325" t="s">
        <v>386</v>
      </c>
      <c r="D8" s="326" t="s">
        <v>387</v>
      </c>
      <c r="E8" s="325" t="s">
        <v>379</v>
      </c>
      <c r="F8" s="326" t="s">
        <v>380</v>
      </c>
      <c r="G8" s="325" t="s">
        <v>390</v>
      </c>
      <c r="H8" s="325" t="s">
        <v>402</v>
      </c>
      <c r="I8" s="325" t="s">
        <v>403</v>
      </c>
      <c r="J8" s="325" t="s">
        <v>404</v>
      </c>
      <c r="K8" s="325" t="s">
        <v>405</v>
      </c>
      <c r="L8" s="327">
        <v>89.970000893381652</v>
      </c>
      <c r="M8" s="327">
        <v>2</v>
      </c>
      <c r="N8" s="328">
        <v>179.9400017867633</v>
      </c>
    </row>
    <row r="9" spans="1:14" ht="14.4" customHeight="1" x14ac:dyDescent="0.3">
      <c r="A9" s="323" t="s">
        <v>376</v>
      </c>
      <c r="B9" s="324" t="s">
        <v>378</v>
      </c>
      <c r="C9" s="325" t="s">
        <v>386</v>
      </c>
      <c r="D9" s="326" t="s">
        <v>387</v>
      </c>
      <c r="E9" s="325" t="s">
        <v>379</v>
      </c>
      <c r="F9" s="326" t="s">
        <v>380</v>
      </c>
      <c r="G9" s="325" t="s">
        <v>390</v>
      </c>
      <c r="H9" s="325" t="s">
        <v>406</v>
      </c>
      <c r="I9" s="325" t="s">
        <v>407</v>
      </c>
      <c r="J9" s="325" t="s">
        <v>408</v>
      </c>
      <c r="K9" s="325" t="s">
        <v>409</v>
      </c>
      <c r="L9" s="327">
        <v>75.239999999999995</v>
      </c>
      <c r="M9" s="327">
        <v>1</v>
      </c>
      <c r="N9" s="328">
        <v>75.239999999999995</v>
      </c>
    </row>
    <row r="10" spans="1:14" ht="14.4" customHeight="1" x14ac:dyDescent="0.3">
      <c r="A10" s="323" t="s">
        <v>376</v>
      </c>
      <c r="B10" s="324" t="s">
        <v>378</v>
      </c>
      <c r="C10" s="325" t="s">
        <v>386</v>
      </c>
      <c r="D10" s="326" t="s">
        <v>387</v>
      </c>
      <c r="E10" s="325" t="s">
        <v>379</v>
      </c>
      <c r="F10" s="326" t="s">
        <v>380</v>
      </c>
      <c r="G10" s="325" t="s">
        <v>390</v>
      </c>
      <c r="H10" s="325" t="s">
        <v>410</v>
      </c>
      <c r="I10" s="325" t="s">
        <v>411</v>
      </c>
      <c r="J10" s="325" t="s">
        <v>412</v>
      </c>
      <c r="K10" s="325"/>
      <c r="L10" s="327">
        <v>71.583579985438604</v>
      </c>
      <c r="M10" s="327">
        <v>4</v>
      </c>
      <c r="N10" s="328">
        <v>286.33431994175442</v>
      </c>
    </row>
    <row r="11" spans="1:14" ht="14.4" customHeight="1" x14ac:dyDescent="0.3">
      <c r="A11" s="323" t="s">
        <v>376</v>
      </c>
      <c r="B11" s="324" t="s">
        <v>378</v>
      </c>
      <c r="C11" s="325" t="s">
        <v>386</v>
      </c>
      <c r="D11" s="326" t="s">
        <v>387</v>
      </c>
      <c r="E11" s="325" t="s">
        <v>379</v>
      </c>
      <c r="F11" s="326" t="s">
        <v>380</v>
      </c>
      <c r="G11" s="325" t="s">
        <v>390</v>
      </c>
      <c r="H11" s="325" t="s">
        <v>413</v>
      </c>
      <c r="I11" s="325" t="s">
        <v>411</v>
      </c>
      <c r="J11" s="325" t="s">
        <v>414</v>
      </c>
      <c r="K11" s="325"/>
      <c r="L11" s="327">
        <v>45.86</v>
      </c>
      <c r="M11" s="327">
        <v>2</v>
      </c>
      <c r="N11" s="328">
        <v>91.72</v>
      </c>
    </row>
    <row r="12" spans="1:14" ht="14.4" customHeight="1" x14ac:dyDescent="0.3">
      <c r="A12" s="323" t="s">
        <v>376</v>
      </c>
      <c r="B12" s="324" t="s">
        <v>378</v>
      </c>
      <c r="C12" s="325" t="s">
        <v>386</v>
      </c>
      <c r="D12" s="326" t="s">
        <v>387</v>
      </c>
      <c r="E12" s="325" t="s">
        <v>379</v>
      </c>
      <c r="F12" s="326" t="s">
        <v>380</v>
      </c>
      <c r="G12" s="325" t="s">
        <v>390</v>
      </c>
      <c r="H12" s="325" t="s">
        <v>415</v>
      </c>
      <c r="I12" s="325" t="s">
        <v>415</v>
      </c>
      <c r="J12" s="325" t="s">
        <v>416</v>
      </c>
      <c r="K12" s="325" t="s">
        <v>417</v>
      </c>
      <c r="L12" s="327">
        <v>112.7805</v>
      </c>
      <c r="M12" s="327">
        <v>1</v>
      </c>
      <c r="N12" s="328">
        <v>112.7805</v>
      </c>
    </row>
    <row r="13" spans="1:14" ht="14.4" customHeight="1" x14ac:dyDescent="0.3">
      <c r="A13" s="323" t="s">
        <v>376</v>
      </c>
      <c r="B13" s="324" t="s">
        <v>378</v>
      </c>
      <c r="C13" s="325" t="s">
        <v>386</v>
      </c>
      <c r="D13" s="326" t="s">
        <v>387</v>
      </c>
      <c r="E13" s="325" t="s">
        <v>379</v>
      </c>
      <c r="F13" s="326" t="s">
        <v>380</v>
      </c>
      <c r="G13" s="325" t="s">
        <v>390</v>
      </c>
      <c r="H13" s="325" t="s">
        <v>418</v>
      </c>
      <c r="I13" s="325" t="s">
        <v>419</v>
      </c>
      <c r="J13" s="325" t="s">
        <v>420</v>
      </c>
      <c r="K13" s="325" t="s">
        <v>421</v>
      </c>
      <c r="L13" s="327">
        <v>63.24</v>
      </c>
      <c r="M13" s="327">
        <v>2</v>
      </c>
      <c r="N13" s="328">
        <v>126.48</v>
      </c>
    </row>
    <row r="14" spans="1:14" ht="14.4" customHeight="1" x14ac:dyDescent="0.3">
      <c r="A14" s="323" t="s">
        <v>376</v>
      </c>
      <c r="B14" s="324" t="s">
        <v>378</v>
      </c>
      <c r="C14" s="325" t="s">
        <v>386</v>
      </c>
      <c r="D14" s="326" t="s">
        <v>387</v>
      </c>
      <c r="E14" s="325" t="s">
        <v>379</v>
      </c>
      <c r="F14" s="326" t="s">
        <v>380</v>
      </c>
      <c r="G14" s="325" t="s">
        <v>390</v>
      </c>
      <c r="H14" s="325" t="s">
        <v>422</v>
      </c>
      <c r="I14" s="325" t="s">
        <v>411</v>
      </c>
      <c r="J14" s="325" t="s">
        <v>423</v>
      </c>
      <c r="K14" s="325" t="s">
        <v>424</v>
      </c>
      <c r="L14" s="327">
        <v>554.02261350391018</v>
      </c>
      <c r="M14" s="327">
        <v>6</v>
      </c>
      <c r="N14" s="328">
        <v>3324.1356810234611</v>
      </c>
    </row>
    <row r="15" spans="1:14" ht="14.4" customHeight="1" x14ac:dyDescent="0.3">
      <c r="A15" s="323" t="s">
        <v>376</v>
      </c>
      <c r="B15" s="324" t="s">
        <v>378</v>
      </c>
      <c r="C15" s="325" t="s">
        <v>386</v>
      </c>
      <c r="D15" s="326" t="s">
        <v>387</v>
      </c>
      <c r="E15" s="325" t="s">
        <v>379</v>
      </c>
      <c r="F15" s="326" t="s">
        <v>380</v>
      </c>
      <c r="G15" s="325" t="s">
        <v>390</v>
      </c>
      <c r="H15" s="325" t="s">
        <v>425</v>
      </c>
      <c r="I15" s="325" t="s">
        <v>426</v>
      </c>
      <c r="J15" s="325" t="s">
        <v>427</v>
      </c>
      <c r="K15" s="325" t="s">
        <v>428</v>
      </c>
      <c r="L15" s="327">
        <v>235.37949141705201</v>
      </c>
      <c r="M15" s="327">
        <v>1</v>
      </c>
      <c r="N15" s="328">
        <v>235.37949141705201</v>
      </c>
    </row>
    <row r="16" spans="1:14" ht="14.4" customHeight="1" x14ac:dyDescent="0.3">
      <c r="A16" s="323" t="s">
        <v>376</v>
      </c>
      <c r="B16" s="324" t="s">
        <v>378</v>
      </c>
      <c r="C16" s="325" t="s">
        <v>386</v>
      </c>
      <c r="D16" s="326" t="s">
        <v>387</v>
      </c>
      <c r="E16" s="325" t="s">
        <v>379</v>
      </c>
      <c r="F16" s="326" t="s">
        <v>380</v>
      </c>
      <c r="G16" s="325" t="s">
        <v>390</v>
      </c>
      <c r="H16" s="325" t="s">
        <v>429</v>
      </c>
      <c r="I16" s="325" t="s">
        <v>411</v>
      </c>
      <c r="J16" s="325" t="s">
        <v>430</v>
      </c>
      <c r="K16" s="325"/>
      <c r="L16" s="327">
        <v>0.92969203845823634</v>
      </c>
      <c r="M16" s="327">
        <v>42</v>
      </c>
      <c r="N16" s="328">
        <v>39.047065615245927</v>
      </c>
    </row>
    <row r="17" spans="1:14" ht="14.4" customHeight="1" x14ac:dyDescent="0.3">
      <c r="A17" s="323" t="s">
        <v>376</v>
      </c>
      <c r="B17" s="324" t="s">
        <v>378</v>
      </c>
      <c r="C17" s="325" t="s">
        <v>386</v>
      </c>
      <c r="D17" s="326" t="s">
        <v>387</v>
      </c>
      <c r="E17" s="325" t="s">
        <v>379</v>
      </c>
      <c r="F17" s="326" t="s">
        <v>380</v>
      </c>
      <c r="G17" s="325" t="s">
        <v>390</v>
      </c>
      <c r="H17" s="325" t="s">
        <v>431</v>
      </c>
      <c r="I17" s="325" t="s">
        <v>411</v>
      </c>
      <c r="J17" s="325" t="s">
        <v>432</v>
      </c>
      <c r="K17" s="325" t="s">
        <v>424</v>
      </c>
      <c r="L17" s="327">
        <v>381.82309493160102</v>
      </c>
      <c r="M17" s="327">
        <v>31</v>
      </c>
      <c r="N17" s="328">
        <v>11836.515942879632</v>
      </c>
    </row>
    <row r="18" spans="1:14" ht="14.4" customHeight="1" x14ac:dyDescent="0.3">
      <c r="A18" s="323" t="s">
        <v>376</v>
      </c>
      <c r="B18" s="324" t="s">
        <v>378</v>
      </c>
      <c r="C18" s="325" t="s">
        <v>386</v>
      </c>
      <c r="D18" s="326" t="s">
        <v>387</v>
      </c>
      <c r="E18" s="325" t="s">
        <v>379</v>
      </c>
      <c r="F18" s="326" t="s">
        <v>380</v>
      </c>
      <c r="G18" s="325" t="s">
        <v>390</v>
      </c>
      <c r="H18" s="325" t="s">
        <v>433</v>
      </c>
      <c r="I18" s="325" t="s">
        <v>411</v>
      </c>
      <c r="J18" s="325" t="s">
        <v>434</v>
      </c>
      <c r="K18" s="325" t="s">
        <v>435</v>
      </c>
      <c r="L18" s="327">
        <v>481.69725864100764</v>
      </c>
      <c r="M18" s="327">
        <v>38</v>
      </c>
      <c r="N18" s="328">
        <v>18304.495828358289</v>
      </c>
    </row>
    <row r="19" spans="1:14" ht="14.4" customHeight="1" x14ac:dyDescent="0.3">
      <c r="A19" s="323" t="s">
        <v>376</v>
      </c>
      <c r="B19" s="324" t="s">
        <v>378</v>
      </c>
      <c r="C19" s="325" t="s">
        <v>386</v>
      </c>
      <c r="D19" s="326" t="s">
        <v>387</v>
      </c>
      <c r="E19" s="325" t="s">
        <v>381</v>
      </c>
      <c r="F19" s="326" t="s">
        <v>382</v>
      </c>
      <c r="G19" s="325" t="s">
        <v>390</v>
      </c>
      <c r="H19" s="325" t="s">
        <v>436</v>
      </c>
      <c r="I19" s="325" t="s">
        <v>437</v>
      </c>
      <c r="J19" s="325" t="s">
        <v>438</v>
      </c>
      <c r="K19" s="325" t="s">
        <v>439</v>
      </c>
      <c r="L19" s="327">
        <v>37.689751692049903</v>
      </c>
      <c r="M19" s="327">
        <v>1</v>
      </c>
      <c r="N19" s="328">
        <v>37.689751692049903</v>
      </c>
    </row>
    <row r="20" spans="1:14" ht="14.4" customHeight="1" x14ac:dyDescent="0.3">
      <c r="A20" s="323" t="s">
        <v>376</v>
      </c>
      <c r="B20" s="324" t="s">
        <v>378</v>
      </c>
      <c r="C20" s="325" t="s">
        <v>386</v>
      </c>
      <c r="D20" s="326" t="s">
        <v>387</v>
      </c>
      <c r="E20" s="325" t="s">
        <v>381</v>
      </c>
      <c r="F20" s="326" t="s">
        <v>382</v>
      </c>
      <c r="G20" s="325" t="s">
        <v>390</v>
      </c>
      <c r="H20" s="325" t="s">
        <v>440</v>
      </c>
      <c r="I20" s="325" t="s">
        <v>441</v>
      </c>
      <c r="J20" s="325" t="s">
        <v>438</v>
      </c>
      <c r="K20" s="325" t="s">
        <v>442</v>
      </c>
      <c r="L20" s="327">
        <v>34.409999999999997</v>
      </c>
      <c r="M20" s="327">
        <v>1</v>
      </c>
      <c r="N20" s="328">
        <v>34.409999999999997</v>
      </c>
    </row>
    <row r="21" spans="1:14" ht="14.4" customHeight="1" thickBot="1" x14ac:dyDescent="0.35">
      <c r="A21" s="329" t="s">
        <v>376</v>
      </c>
      <c r="B21" s="330" t="s">
        <v>378</v>
      </c>
      <c r="C21" s="331" t="s">
        <v>386</v>
      </c>
      <c r="D21" s="332" t="s">
        <v>387</v>
      </c>
      <c r="E21" s="331" t="s">
        <v>383</v>
      </c>
      <c r="F21" s="332" t="s">
        <v>384</v>
      </c>
      <c r="G21" s="331"/>
      <c r="H21" s="331" t="s">
        <v>443</v>
      </c>
      <c r="I21" s="331" t="s">
        <v>444</v>
      </c>
      <c r="J21" s="331" t="s">
        <v>445</v>
      </c>
      <c r="K21" s="331" t="s">
        <v>446</v>
      </c>
      <c r="L21" s="333">
        <v>394.15199999999999</v>
      </c>
      <c r="M21" s="333">
        <v>1</v>
      </c>
      <c r="N21" s="334">
        <v>394.15199999999999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3" customWidth="1"/>
    <col min="3" max="3" width="5.5546875" style="86" customWidth="1"/>
    <col min="4" max="4" width="10" style="93" customWidth="1"/>
    <col min="5" max="5" width="5.5546875" style="86" customWidth="1"/>
    <col min="6" max="6" width="10" style="93" customWidth="1"/>
    <col min="7" max="16384" width="8.88671875" style="65"/>
  </cols>
  <sheetData>
    <row r="1" spans="1:6" ht="18.600000000000001" customHeight="1" thickBot="1" x14ac:dyDescent="0.4">
      <c r="A1" s="249" t="s">
        <v>448</v>
      </c>
      <c r="B1" s="249"/>
      <c r="C1" s="249"/>
      <c r="D1" s="249"/>
      <c r="E1" s="249"/>
      <c r="F1" s="249"/>
    </row>
    <row r="2" spans="1:6" ht="14.4" customHeight="1" thickBot="1" x14ac:dyDescent="0.35">
      <c r="A2" s="276" t="s">
        <v>167</v>
      </c>
      <c r="B2" s="88"/>
      <c r="C2" s="89"/>
      <c r="D2" s="90"/>
      <c r="E2" s="89"/>
      <c r="F2" s="90"/>
    </row>
    <row r="3" spans="1:6" ht="14.4" customHeight="1" thickBot="1" x14ac:dyDescent="0.35">
      <c r="A3" s="143"/>
      <c r="B3" s="250" t="s">
        <v>140</v>
      </c>
      <c r="C3" s="251"/>
      <c r="D3" s="252" t="s">
        <v>139</v>
      </c>
      <c r="E3" s="251"/>
      <c r="F3" s="104" t="s">
        <v>6</v>
      </c>
    </row>
    <row r="4" spans="1:6" ht="14.4" customHeight="1" thickBot="1" x14ac:dyDescent="0.35">
      <c r="A4" s="335" t="s">
        <v>156</v>
      </c>
      <c r="B4" s="336" t="s">
        <v>17</v>
      </c>
      <c r="C4" s="337" t="s">
        <v>5</v>
      </c>
      <c r="D4" s="336" t="s">
        <v>17</v>
      </c>
      <c r="E4" s="337" t="s">
        <v>5</v>
      </c>
      <c r="F4" s="338" t="s">
        <v>17</v>
      </c>
    </row>
    <row r="5" spans="1:6" ht="14.4" customHeight="1" thickBot="1" x14ac:dyDescent="0.35">
      <c r="A5" s="350" t="s">
        <v>447</v>
      </c>
      <c r="B5" s="315">
        <v>394.15199999999999</v>
      </c>
      <c r="C5" s="339">
        <v>1</v>
      </c>
      <c r="D5" s="315"/>
      <c r="E5" s="339">
        <v>0</v>
      </c>
      <c r="F5" s="316">
        <v>394.15199999999999</v>
      </c>
    </row>
    <row r="6" spans="1:6" ht="14.4" customHeight="1" thickBot="1" x14ac:dyDescent="0.35">
      <c r="A6" s="346" t="s">
        <v>6</v>
      </c>
      <c r="B6" s="347">
        <v>394.15199999999999</v>
      </c>
      <c r="C6" s="348">
        <v>1</v>
      </c>
      <c r="D6" s="347"/>
      <c r="E6" s="348">
        <v>0</v>
      </c>
      <c r="F6" s="349">
        <v>394.15199999999999</v>
      </c>
    </row>
    <row r="7" spans="1:6" ht="14.4" customHeight="1" thickBot="1" x14ac:dyDescent="0.35"/>
    <row r="8" spans="1:6" ht="14.4" customHeight="1" thickBot="1" x14ac:dyDescent="0.35">
      <c r="A8" s="350" t="s">
        <v>449</v>
      </c>
      <c r="B8" s="315">
        <v>394.15199999999999</v>
      </c>
      <c r="C8" s="339">
        <v>1</v>
      </c>
      <c r="D8" s="315"/>
      <c r="E8" s="339">
        <v>0</v>
      </c>
      <c r="F8" s="316">
        <v>394.15199999999999</v>
      </c>
    </row>
    <row r="9" spans="1:6" ht="14.4" customHeight="1" thickBot="1" x14ac:dyDescent="0.35">
      <c r="A9" s="346" t="s">
        <v>6</v>
      </c>
      <c r="B9" s="347">
        <v>394.15199999999999</v>
      </c>
      <c r="C9" s="348">
        <v>1</v>
      </c>
      <c r="D9" s="347"/>
      <c r="E9" s="348">
        <v>0</v>
      </c>
      <c r="F9" s="349">
        <v>394.15199999999999</v>
      </c>
    </row>
  </sheetData>
  <mergeCells count="3">
    <mergeCell ref="A1:F1"/>
    <mergeCell ref="B3:C3"/>
    <mergeCell ref="D3:E3"/>
  </mergeCells>
  <conditionalFormatting sqref="C5:C1048576">
    <cfRule type="cellIs" dxfId="21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1</vt:i4>
      </vt:variant>
    </vt:vector>
  </HeadingPairs>
  <TitlesOfParts>
    <vt:vector size="1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Materiál Žádanky</vt:lpstr>
      <vt:lpstr>MŽ Detail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2013-10-23T08:35:06Z</dcterms:modified>
</cp:coreProperties>
</file>